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66925"/>
  <mc:AlternateContent xmlns:mc="http://schemas.openxmlformats.org/markup-compatibility/2006">
    <mc:Choice Requires="x15">
      <x15ac:absPath xmlns:x15ac="http://schemas.microsoft.com/office/spreadsheetml/2010/11/ac" url="https://fnagovco-my.sharepoint.com/personal/pgaitan_fna_gov_co/Documents/6.PROCESOS TECNOLOGIA/1.SOC/7.EVALUACIÓN DEFINITIVA 12 NOV DE 2023/"/>
    </mc:Choice>
  </mc:AlternateContent>
  <xr:revisionPtr revIDLastSave="27" documentId="13_ncr:1_{293BE3BC-3FA0-4CC0-A80C-642470906144}" xr6:coauthVersionLast="47" xr6:coauthVersionMax="47" xr10:uidLastSave="{7F77C2E0-0846-4CF3-8CBD-DAC1763CA2D7}"/>
  <bookViews>
    <workbookView xWindow="-120" yWindow="-120" windowWidth="20730" windowHeight="11160" tabRatio="804" xr2:uid="{ED1F72A4-F6F2-456E-A13E-D62124D79BAB}"/>
  </bookViews>
  <sheets>
    <sheet name="CONSOLIDADO FINANCIERO" sheetId="19" r:id="rId1"/>
    <sheet name="COMWARE" sheetId="117" r:id="rId2"/>
    <sheet name="XXXXX" sheetId="124" state="hidden" r:id="rId3"/>
    <sheet name="XXXXXXX" sheetId="126" state="hidden" r:id="rId4"/>
    <sheet name="xx" sheetId="128" state="hidden" r:id="rId5"/>
    <sheet name="xxx" sheetId="129" state="hidden" r:id="rId6"/>
    <sheet name="xxxx" sheetId="130" state="hidden" r:id="rId7"/>
    <sheet name="CONSORCIO UNIDAD CIBERSEGURIDAD" sheetId="131" r:id="rId8"/>
    <sheet name="YYY" sheetId="127" state="hidden" r:id="rId9"/>
    <sheet name="SOFTICS INGENIEROS" sheetId="132" r:id="rId10"/>
    <sheet name="TTT" sheetId="133" state="hidden" r:id="rId11"/>
    <sheet name="IIIII" sheetId="134" state="hidden" r:id="rId12"/>
    <sheet name="VVVV" sheetId="135" state="hidden" r:id="rId13"/>
    <sheet name="V" sheetId="136" state="hidden" r:id="rId14"/>
    <sheet name="U" sheetId="137" state="hidden" r:id="rId15"/>
    <sheet name="UUU" sheetId="138" state="hidden" r:id="rId16"/>
    <sheet name="YYYYY" sheetId="139" state="hidden" r:id="rId17"/>
    <sheet name="YY" sheetId="140" state="hidden" r:id="rId18"/>
    <sheet name="VV" sheetId="141" state="hidden" r:id="rId19"/>
  </sheets>
  <definedNames>
    <definedName name="_xlnm._FilterDatabase" localSheetId="0" hidden="1">'CONSOLIDADO FINANCIERO'!$B$9:$R$29</definedName>
    <definedName name="_Toc210551163" localSheetId="1">COMWARE!#REF!</definedName>
    <definedName name="_Toc210551163" localSheetId="7">'CONSORCIO UNIDAD CIBERSEGURIDAD'!#REF!</definedName>
    <definedName name="_Toc210551163" localSheetId="11">IIIII!#REF!</definedName>
    <definedName name="_Toc210551163" localSheetId="9">'SOFTICS INGENIEROS'!#REF!</definedName>
    <definedName name="_Toc210551163" localSheetId="10">TTT!#REF!</definedName>
    <definedName name="_Toc210551163" localSheetId="14">U!#REF!</definedName>
    <definedName name="_Toc210551163" localSheetId="15">UUU!#REF!</definedName>
    <definedName name="_Toc210551163" localSheetId="13">V!#REF!</definedName>
    <definedName name="_Toc210551163" localSheetId="18">VV!#REF!</definedName>
    <definedName name="_Toc210551163" localSheetId="12">VVVV!#REF!</definedName>
    <definedName name="_Toc210551163" localSheetId="4">xx!#REF!</definedName>
    <definedName name="_Toc210551163" localSheetId="5">xxx!#REF!</definedName>
    <definedName name="_Toc210551163" localSheetId="6">xxxx!#REF!</definedName>
    <definedName name="_Toc210551163" localSheetId="2">XXXXX!#REF!</definedName>
    <definedName name="_Toc210551163" localSheetId="3">XXXXXXX!#REF!</definedName>
    <definedName name="_Toc210551163" localSheetId="17">YY!#REF!</definedName>
    <definedName name="_Toc210551163" localSheetId="8">YYY!#REF!</definedName>
    <definedName name="_Toc210551163" localSheetId="16">YYYYY!#REF!</definedName>
    <definedName name="_Toc210551172" localSheetId="1">COMWARE!#REF!</definedName>
    <definedName name="_Toc210551172" localSheetId="7">'CONSORCIO UNIDAD CIBERSEGURIDAD'!#REF!</definedName>
    <definedName name="_Toc210551172" localSheetId="11">IIIII!#REF!</definedName>
    <definedName name="_Toc210551172" localSheetId="9">'SOFTICS INGENIEROS'!#REF!</definedName>
    <definedName name="_Toc210551172" localSheetId="10">TTT!#REF!</definedName>
    <definedName name="_Toc210551172" localSheetId="14">U!#REF!</definedName>
    <definedName name="_Toc210551172" localSheetId="15">UUU!#REF!</definedName>
    <definedName name="_Toc210551172" localSheetId="13">V!#REF!</definedName>
    <definedName name="_Toc210551172" localSheetId="18">VV!#REF!</definedName>
    <definedName name="_Toc210551172" localSheetId="12">VVVV!#REF!</definedName>
    <definedName name="_Toc210551172" localSheetId="4">xx!#REF!</definedName>
    <definedName name="_Toc210551172" localSheetId="5">xxx!#REF!</definedName>
    <definedName name="_Toc210551172" localSheetId="6">xxxx!#REF!</definedName>
    <definedName name="_Toc210551172" localSheetId="2">XXXXX!#REF!</definedName>
    <definedName name="_Toc210551172" localSheetId="3">XXXXXXX!#REF!</definedName>
    <definedName name="_Toc210551172" localSheetId="17">YY!#REF!</definedName>
    <definedName name="_Toc210551172" localSheetId="8">YYY!#REF!</definedName>
    <definedName name="_Toc210551172" localSheetId="16">YYYYY!#REF!</definedName>
    <definedName name="A" localSheetId="1">#REF!</definedName>
    <definedName name="A" localSheetId="7">#REF!</definedName>
    <definedName name="A" localSheetId="11">#REF!</definedName>
    <definedName name="A" localSheetId="9">#REF!</definedName>
    <definedName name="A" localSheetId="10">#REF!</definedName>
    <definedName name="A" localSheetId="14">#REF!</definedName>
    <definedName name="A" localSheetId="15">#REF!</definedName>
    <definedName name="A" localSheetId="13">#REF!</definedName>
    <definedName name="A" localSheetId="18">#REF!</definedName>
    <definedName name="A" localSheetId="12">#REF!</definedName>
    <definedName name="A" localSheetId="4">#REF!</definedName>
    <definedName name="A" localSheetId="5">#REF!</definedName>
    <definedName name="A" localSheetId="6">#REF!</definedName>
    <definedName name="A" localSheetId="2">#REF!</definedName>
    <definedName name="A" localSheetId="3">#REF!</definedName>
    <definedName name="A" localSheetId="17">#REF!</definedName>
    <definedName name="A" localSheetId="8">#REF!</definedName>
    <definedName name="A" localSheetId="16">#REF!</definedName>
    <definedName name="A">#REF!</definedName>
    <definedName name="AA" localSheetId="1">#REF!</definedName>
    <definedName name="AA" localSheetId="7">#REF!</definedName>
    <definedName name="AA" localSheetId="11">#REF!</definedName>
    <definedName name="AA" localSheetId="9">#REF!</definedName>
    <definedName name="AA" localSheetId="10">#REF!</definedName>
    <definedName name="AA" localSheetId="14">#REF!</definedName>
    <definedName name="AA" localSheetId="15">#REF!</definedName>
    <definedName name="AA" localSheetId="13">#REF!</definedName>
    <definedName name="AA" localSheetId="18">#REF!</definedName>
    <definedName name="AA" localSheetId="12">#REF!</definedName>
    <definedName name="AA" localSheetId="4">#REF!</definedName>
    <definedName name="AA" localSheetId="5">#REF!</definedName>
    <definedName name="AA" localSheetId="6">#REF!</definedName>
    <definedName name="AA" localSheetId="2">#REF!</definedName>
    <definedName name="AA" localSheetId="3">#REF!</definedName>
    <definedName name="AA" localSheetId="17">#REF!</definedName>
    <definedName name="AA" localSheetId="8">#REF!</definedName>
    <definedName name="AA" localSheetId="16">#REF!</definedName>
    <definedName name="AA">#REF!</definedName>
    <definedName name="_xlnm.Print_Area" localSheetId="1">COMWARE!$A$1:$P$43</definedName>
    <definedName name="_xlnm.Print_Area" localSheetId="0">'CONSOLIDADO FINANCIERO'!$B$1:$P$29</definedName>
    <definedName name="_xlnm.Print_Area" localSheetId="7">'CONSORCIO UNIDAD CIBERSEGURIDAD'!$A$1:$M$64</definedName>
    <definedName name="_xlnm.Print_Area" localSheetId="11">IIIII!$A$1:$Q$50</definedName>
    <definedName name="_xlnm.Print_Area" localSheetId="9">'SOFTICS INGENIEROS'!$A$1:$Q$50</definedName>
    <definedName name="_xlnm.Print_Area" localSheetId="10">TTT!$A$1:$Q$50</definedName>
    <definedName name="_xlnm.Print_Area" localSheetId="14">U!$A$1:$Q$50</definedName>
    <definedName name="_xlnm.Print_Area" localSheetId="15">UUU!$A$1:$Q$50</definedName>
    <definedName name="_xlnm.Print_Area" localSheetId="13">V!$A$1:$Q$50</definedName>
    <definedName name="_xlnm.Print_Area" localSheetId="18">VV!$A$1:$Q$50</definedName>
    <definedName name="_xlnm.Print_Area" localSheetId="12">VVVV!$A$1:$Q$50</definedName>
    <definedName name="_xlnm.Print_Area" localSheetId="4">xx!$A$1:$Q$50</definedName>
    <definedName name="_xlnm.Print_Area" localSheetId="5">xxx!$A$1:$Q$50</definedName>
    <definedName name="_xlnm.Print_Area" localSheetId="6">xxxx!$A$1:$Q$50</definedName>
    <definedName name="_xlnm.Print_Area" localSheetId="2">XXXXX!$A$1:$Q$50</definedName>
    <definedName name="_xlnm.Print_Area" localSheetId="3">XXXXXXX!$A$1:$Q$50</definedName>
    <definedName name="_xlnm.Print_Area" localSheetId="17">YY!$A$1:$Q$50</definedName>
    <definedName name="_xlnm.Print_Area" localSheetId="8">YYY!$A$1:$O$56</definedName>
    <definedName name="_xlnm.Print_Area" localSheetId="16">YYYYY!$A$1:$Q$50</definedName>
    <definedName name="class" localSheetId="1">#REF!</definedName>
    <definedName name="class" localSheetId="7">#REF!</definedName>
    <definedName name="class" localSheetId="11">#REF!</definedName>
    <definedName name="class" localSheetId="9">#REF!</definedName>
    <definedName name="class" localSheetId="10">#REF!</definedName>
    <definedName name="class" localSheetId="14">#REF!</definedName>
    <definedName name="class" localSheetId="15">#REF!</definedName>
    <definedName name="class" localSheetId="13">#REF!</definedName>
    <definedName name="class" localSheetId="18">#REF!</definedName>
    <definedName name="class" localSheetId="12">#REF!</definedName>
    <definedName name="class" localSheetId="4">#REF!</definedName>
    <definedName name="class" localSheetId="5">#REF!</definedName>
    <definedName name="class" localSheetId="6">#REF!</definedName>
    <definedName name="class" localSheetId="2">#REF!</definedName>
    <definedName name="class" localSheetId="3">#REF!</definedName>
    <definedName name="class" localSheetId="17">#REF!</definedName>
    <definedName name="class" localSheetId="8">#REF!</definedName>
    <definedName name="class" localSheetId="16">#REF!</definedName>
    <definedName name="class">#REF!</definedName>
    <definedName name="class2" localSheetId="1">#REF!</definedName>
    <definedName name="class2" localSheetId="7">#REF!</definedName>
    <definedName name="class2" localSheetId="11">#REF!</definedName>
    <definedName name="class2" localSheetId="9">#REF!</definedName>
    <definedName name="class2" localSheetId="10">#REF!</definedName>
    <definedName name="class2" localSheetId="14">#REF!</definedName>
    <definedName name="class2" localSheetId="15">#REF!</definedName>
    <definedName name="class2" localSheetId="13">#REF!</definedName>
    <definedName name="class2" localSheetId="18">#REF!</definedName>
    <definedName name="class2" localSheetId="12">#REF!</definedName>
    <definedName name="class2" localSheetId="4">#REF!</definedName>
    <definedName name="class2" localSheetId="5">#REF!</definedName>
    <definedName name="class2" localSheetId="6">#REF!</definedName>
    <definedName name="class2" localSheetId="2">#REF!</definedName>
    <definedName name="class2" localSheetId="3">#REF!</definedName>
    <definedName name="class2" localSheetId="17">#REF!</definedName>
    <definedName name="class2" localSheetId="8">#REF!</definedName>
    <definedName name="class2" localSheetId="16">#REF!</definedName>
    <definedName name="class2">#REF!</definedName>
    <definedName name="Compras_Suministro" localSheetId="1">#REF!</definedName>
    <definedName name="Compras_Suministro" localSheetId="7">#REF!</definedName>
    <definedName name="Compras_Suministro" localSheetId="11">#REF!</definedName>
    <definedName name="Compras_Suministro" localSheetId="9">#REF!</definedName>
    <definedName name="Compras_Suministro" localSheetId="10">#REF!</definedName>
    <definedName name="Compras_Suministro" localSheetId="14">#REF!</definedName>
    <definedName name="Compras_Suministro" localSheetId="15">#REF!</definedName>
    <definedName name="Compras_Suministro" localSheetId="13">#REF!</definedName>
    <definedName name="Compras_Suministro" localSheetId="18">#REF!</definedName>
    <definedName name="Compras_Suministro" localSheetId="12">#REF!</definedName>
    <definedName name="Compras_Suministro" localSheetId="4">#REF!</definedName>
    <definedName name="Compras_Suministro" localSheetId="5">#REF!</definedName>
    <definedName name="Compras_Suministro" localSheetId="6">#REF!</definedName>
    <definedName name="Compras_Suministro" localSheetId="2">#REF!</definedName>
    <definedName name="Compras_Suministro" localSheetId="3">#REF!</definedName>
    <definedName name="Compras_Suministro" localSheetId="17">#REF!</definedName>
    <definedName name="Compras_Suministro" localSheetId="8">#REF!</definedName>
    <definedName name="Compras_Suministro" localSheetId="16">#REF!</definedName>
    <definedName name="Compras_Suministro">#REF!</definedName>
    <definedName name="Diseño" localSheetId="1">#REF!</definedName>
    <definedName name="Diseño" localSheetId="7">#REF!</definedName>
    <definedName name="Diseño" localSheetId="11">#REF!</definedName>
    <definedName name="Diseño" localSheetId="9">#REF!</definedName>
    <definedName name="Diseño" localSheetId="10">#REF!</definedName>
    <definedName name="Diseño" localSheetId="14">#REF!</definedName>
    <definedName name="Diseño" localSheetId="15">#REF!</definedName>
    <definedName name="Diseño" localSheetId="13">#REF!</definedName>
    <definedName name="Diseño" localSheetId="18">#REF!</definedName>
    <definedName name="Diseño" localSheetId="12">#REF!</definedName>
    <definedName name="Diseño" localSheetId="4">#REF!</definedName>
    <definedName name="Diseño" localSheetId="5">#REF!</definedName>
    <definedName name="Diseño" localSheetId="6">#REF!</definedName>
    <definedName name="Diseño" localSheetId="2">#REF!</definedName>
    <definedName name="Diseño" localSheetId="3">#REF!</definedName>
    <definedName name="Diseño" localSheetId="17">#REF!</definedName>
    <definedName name="Diseño" localSheetId="8">#REF!</definedName>
    <definedName name="Diseño" localSheetId="16">#REF!</definedName>
    <definedName name="Diseño">#REF!</definedName>
    <definedName name="Honorarios" localSheetId="1">#REF!</definedName>
    <definedName name="Honorarios" localSheetId="7">#REF!</definedName>
    <definedName name="Honorarios" localSheetId="11">#REF!</definedName>
    <definedName name="Honorarios" localSheetId="9">#REF!</definedName>
    <definedName name="Honorarios" localSheetId="10">#REF!</definedName>
    <definedName name="Honorarios" localSheetId="14">#REF!</definedName>
    <definedName name="Honorarios" localSheetId="15">#REF!</definedName>
    <definedName name="Honorarios" localSheetId="13">#REF!</definedName>
    <definedName name="Honorarios" localSheetId="18">#REF!</definedName>
    <definedName name="Honorarios" localSheetId="12">#REF!</definedName>
    <definedName name="Honorarios" localSheetId="4">#REF!</definedName>
    <definedName name="Honorarios" localSheetId="5">#REF!</definedName>
    <definedName name="Honorarios" localSheetId="6">#REF!</definedName>
    <definedName name="Honorarios" localSheetId="2">#REF!</definedName>
    <definedName name="Honorarios" localSheetId="3">#REF!</definedName>
    <definedName name="Honorarios" localSheetId="17">#REF!</definedName>
    <definedName name="Honorarios" localSheetId="8">#REF!</definedName>
    <definedName name="Honorarios" localSheetId="16">#REF!</definedName>
    <definedName name="Honorarios">#REF!</definedName>
    <definedName name="ica" localSheetId="1">#REF!</definedName>
    <definedName name="ica" localSheetId="7">#REF!</definedName>
    <definedName name="ica" localSheetId="11">#REF!</definedName>
    <definedName name="ica" localSheetId="9">#REF!</definedName>
    <definedName name="ica" localSheetId="10">#REF!</definedName>
    <definedName name="ica" localSheetId="14">#REF!</definedName>
    <definedName name="ica" localSheetId="15">#REF!</definedName>
    <definedName name="ica" localSheetId="13">#REF!</definedName>
    <definedName name="ica" localSheetId="18">#REF!</definedName>
    <definedName name="ica" localSheetId="12">#REF!</definedName>
    <definedName name="ica" localSheetId="4">#REF!</definedName>
    <definedName name="ica" localSheetId="5">#REF!</definedName>
    <definedName name="ica" localSheetId="6">#REF!</definedName>
    <definedName name="ica" localSheetId="2">#REF!</definedName>
    <definedName name="ica" localSheetId="3">#REF!</definedName>
    <definedName name="ica" localSheetId="17">#REF!</definedName>
    <definedName name="ica" localSheetId="8">#REF!</definedName>
    <definedName name="ica" localSheetId="16">#REF!</definedName>
    <definedName name="ica">#REF!</definedName>
    <definedName name="Interventoria_Consultoria" localSheetId="1">#REF!</definedName>
    <definedName name="Interventoria_Consultoria" localSheetId="7">#REF!</definedName>
    <definedName name="Interventoria_Consultoria" localSheetId="11">#REF!</definedName>
    <definedName name="Interventoria_Consultoria" localSheetId="9">#REF!</definedName>
    <definedName name="Interventoria_Consultoria" localSheetId="10">#REF!</definedName>
    <definedName name="Interventoria_Consultoria" localSheetId="14">#REF!</definedName>
    <definedName name="Interventoria_Consultoria" localSheetId="15">#REF!</definedName>
    <definedName name="Interventoria_Consultoria" localSheetId="13">#REF!</definedName>
    <definedName name="Interventoria_Consultoria" localSheetId="18">#REF!</definedName>
    <definedName name="Interventoria_Consultoria" localSheetId="12">#REF!</definedName>
    <definedName name="Interventoria_Consultoria" localSheetId="4">#REF!</definedName>
    <definedName name="Interventoria_Consultoria" localSheetId="5">#REF!</definedName>
    <definedName name="Interventoria_Consultoria" localSheetId="6">#REF!</definedName>
    <definedName name="Interventoria_Consultoria" localSheetId="2">#REF!</definedName>
    <definedName name="Interventoria_Consultoria" localSheetId="3">#REF!</definedName>
    <definedName name="Interventoria_Consultoria" localSheetId="17">#REF!</definedName>
    <definedName name="Interventoria_Consultoria" localSheetId="8">#REF!</definedName>
    <definedName name="Interventoria_Consultoria" localSheetId="16">#REF!</definedName>
    <definedName name="Interventoria_Consultoria">#REF!</definedName>
    <definedName name="Obra_Pública" localSheetId="1">#REF!</definedName>
    <definedName name="Obra_Pública" localSheetId="7">#REF!</definedName>
    <definedName name="Obra_Pública" localSheetId="11">#REF!</definedName>
    <definedName name="Obra_Pública" localSheetId="9">#REF!</definedName>
    <definedName name="Obra_Pública" localSheetId="10">#REF!</definedName>
    <definedName name="Obra_Pública" localSheetId="14">#REF!</definedName>
    <definedName name="Obra_Pública" localSheetId="15">#REF!</definedName>
    <definedName name="Obra_Pública" localSheetId="13">#REF!</definedName>
    <definedName name="Obra_Pública" localSheetId="18">#REF!</definedName>
    <definedName name="Obra_Pública" localSheetId="12">#REF!</definedName>
    <definedName name="Obra_Pública" localSheetId="4">#REF!</definedName>
    <definedName name="Obra_Pública" localSheetId="5">#REF!</definedName>
    <definedName name="Obra_Pública" localSheetId="6">#REF!</definedName>
    <definedName name="Obra_Pública" localSheetId="2">#REF!</definedName>
    <definedName name="Obra_Pública" localSheetId="3">#REF!</definedName>
    <definedName name="Obra_Pública" localSheetId="17">#REF!</definedName>
    <definedName name="Obra_Pública" localSheetId="8">#REF!</definedName>
    <definedName name="Obra_Pública" localSheetId="16">#REF!</definedName>
    <definedName name="Obra_Pública">#REF!</definedName>
    <definedName name="Servicios_Generales" localSheetId="1">#REF!</definedName>
    <definedName name="Servicios_Generales" localSheetId="7">#REF!</definedName>
    <definedName name="Servicios_Generales" localSheetId="11">#REF!</definedName>
    <definedName name="Servicios_Generales" localSheetId="9">#REF!</definedName>
    <definedName name="Servicios_Generales" localSheetId="10">#REF!</definedName>
    <definedName name="Servicios_Generales" localSheetId="14">#REF!</definedName>
    <definedName name="Servicios_Generales" localSheetId="15">#REF!</definedName>
    <definedName name="Servicios_Generales" localSheetId="13">#REF!</definedName>
    <definedName name="Servicios_Generales" localSheetId="18">#REF!</definedName>
    <definedName name="Servicios_Generales" localSheetId="12">#REF!</definedName>
    <definedName name="Servicios_Generales" localSheetId="4">#REF!</definedName>
    <definedName name="Servicios_Generales" localSheetId="5">#REF!</definedName>
    <definedName name="Servicios_Generales" localSheetId="6">#REF!</definedName>
    <definedName name="Servicios_Generales" localSheetId="2">#REF!</definedName>
    <definedName name="Servicios_Generales" localSheetId="3">#REF!</definedName>
    <definedName name="Servicios_Generales" localSheetId="17">#REF!</definedName>
    <definedName name="Servicios_Generales" localSheetId="8">#REF!</definedName>
    <definedName name="Servicios_Generales" localSheetId="16">#REF!</definedName>
    <definedName name="Servicios_Generales">#REF!</definedName>
    <definedName name="_xlnm.Print_Titles" localSheetId="1">COMWARE!$A:$B</definedName>
    <definedName name="_xlnm.Print_Titles" localSheetId="7">'CONSORCIO UNIDAD CIBERSEGURIDAD'!$A:$B</definedName>
    <definedName name="_xlnm.Print_Titles" localSheetId="11">IIIII!$A:$B</definedName>
    <definedName name="_xlnm.Print_Titles" localSheetId="9">'SOFTICS INGENIEROS'!$A:$B</definedName>
    <definedName name="_xlnm.Print_Titles" localSheetId="10">TTT!$A:$B</definedName>
    <definedName name="_xlnm.Print_Titles" localSheetId="14">U!$A:$B</definedName>
    <definedName name="_xlnm.Print_Titles" localSheetId="15">UUU!$A:$B</definedName>
    <definedName name="_xlnm.Print_Titles" localSheetId="13">V!$A:$B</definedName>
    <definedName name="_xlnm.Print_Titles" localSheetId="18">VV!$A:$B</definedName>
    <definedName name="_xlnm.Print_Titles" localSheetId="12">VVVV!$A:$B</definedName>
    <definedName name="_xlnm.Print_Titles" localSheetId="4">xx!$A:$B</definedName>
    <definedName name="_xlnm.Print_Titles" localSheetId="5">xxx!$A:$B</definedName>
    <definedName name="_xlnm.Print_Titles" localSheetId="6">xxxx!$A:$B</definedName>
    <definedName name="_xlnm.Print_Titles" localSheetId="2">XXXXX!$A:$B</definedName>
    <definedName name="_xlnm.Print_Titles" localSheetId="3">XXXXXXX!$A:$B</definedName>
    <definedName name="_xlnm.Print_Titles" localSheetId="17">YY!$A:$B</definedName>
    <definedName name="_xlnm.Print_Titles" localSheetId="8">YYY!$A:$B</definedName>
    <definedName name="_xlnm.Print_Titles" localSheetId="16">YYYYY!$A:$B</definedName>
    <definedName name="Transporte_Carga" localSheetId="1">#REF!</definedName>
    <definedName name="Transporte_Carga" localSheetId="7">#REF!</definedName>
    <definedName name="Transporte_Carga" localSheetId="11">#REF!</definedName>
    <definedName name="Transporte_Carga" localSheetId="9">#REF!</definedName>
    <definedName name="Transporte_Carga" localSheetId="10">#REF!</definedName>
    <definedName name="Transporte_Carga" localSheetId="14">#REF!</definedName>
    <definedName name="Transporte_Carga" localSheetId="15">#REF!</definedName>
    <definedName name="Transporte_Carga" localSheetId="13">#REF!</definedName>
    <definedName name="Transporte_Carga" localSheetId="18">#REF!</definedName>
    <definedName name="Transporte_Carga" localSheetId="12">#REF!</definedName>
    <definedName name="Transporte_Carga" localSheetId="4">#REF!</definedName>
    <definedName name="Transporte_Carga" localSheetId="5">#REF!</definedName>
    <definedName name="Transporte_Carga" localSheetId="6">#REF!</definedName>
    <definedName name="Transporte_Carga" localSheetId="2">#REF!</definedName>
    <definedName name="Transporte_Carga" localSheetId="3">#REF!</definedName>
    <definedName name="Transporte_Carga" localSheetId="17">#REF!</definedName>
    <definedName name="Transporte_Carga" localSheetId="8">#REF!</definedName>
    <definedName name="Transporte_Carga" localSheetId="16">#REF!</definedName>
    <definedName name="Transporte_Carga">#REF!</definedName>
    <definedName name="Transporte_Restaurante" localSheetId="1">#REF!</definedName>
    <definedName name="Transporte_Restaurante" localSheetId="7">#REF!</definedName>
    <definedName name="Transporte_Restaurante" localSheetId="11">#REF!</definedName>
    <definedName name="Transporte_Restaurante" localSheetId="9">#REF!</definedName>
    <definedName name="Transporte_Restaurante" localSheetId="10">#REF!</definedName>
    <definedName name="Transporte_Restaurante" localSheetId="14">#REF!</definedName>
    <definedName name="Transporte_Restaurante" localSheetId="15">#REF!</definedName>
    <definedName name="Transporte_Restaurante" localSheetId="13">#REF!</definedName>
    <definedName name="Transporte_Restaurante" localSheetId="18">#REF!</definedName>
    <definedName name="Transporte_Restaurante" localSheetId="12">#REF!</definedName>
    <definedName name="Transporte_Restaurante" localSheetId="4">#REF!</definedName>
    <definedName name="Transporte_Restaurante" localSheetId="5">#REF!</definedName>
    <definedName name="Transporte_Restaurante" localSheetId="6">#REF!</definedName>
    <definedName name="Transporte_Restaurante" localSheetId="2">#REF!</definedName>
    <definedName name="Transporte_Restaurante" localSheetId="3">#REF!</definedName>
    <definedName name="Transporte_Restaurante" localSheetId="17">#REF!</definedName>
    <definedName name="Transporte_Restaurante" localSheetId="8">#REF!</definedName>
    <definedName name="Transporte_Restaurante" localSheetId="16">#REF!</definedName>
    <definedName name="Transporte_Restaurant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4" i="131" l="1"/>
  <c r="I45" i="131"/>
  <c r="I57" i="131"/>
  <c r="J45" i="131"/>
  <c r="D45" i="131"/>
  <c r="I31" i="132"/>
  <c r="J31" i="132" s="1"/>
  <c r="I28" i="117"/>
  <c r="D31" i="132"/>
  <c r="D43" i="132"/>
  <c r="F42" i="134"/>
  <c r="F39" i="133"/>
  <c r="D57" i="131"/>
  <c r="I24" i="117"/>
  <c r="D24" i="117"/>
  <c r="G58" i="131"/>
  <c r="H58" i="131"/>
  <c r="H56" i="131"/>
  <c r="H57" i="131"/>
  <c r="H53" i="131"/>
  <c r="H55" i="131" s="1"/>
  <c r="H48" i="131"/>
  <c r="H47" i="131"/>
  <c r="O38" i="131"/>
  <c r="M38" i="131"/>
  <c r="O37" i="131"/>
  <c r="M37" i="131"/>
  <c r="O36" i="131"/>
  <c r="N36" i="131"/>
  <c r="M36" i="131"/>
  <c r="O32" i="131"/>
  <c r="J32" i="131"/>
  <c r="M32" i="131" s="1"/>
  <c r="O31" i="131"/>
  <c r="J31" i="131" s="1"/>
  <c r="M31" i="131" s="1"/>
  <c r="O30" i="131"/>
  <c r="N30" i="131"/>
  <c r="D36" i="117"/>
  <c r="I31" i="124"/>
  <c r="I35" i="124"/>
  <c r="I37" i="124"/>
  <c r="F32" i="117"/>
  <c r="D43" i="134"/>
  <c r="D31" i="134"/>
  <c r="I37" i="132"/>
  <c r="I37" i="134"/>
  <c r="I37" i="133"/>
  <c r="F43" i="137"/>
  <c r="F43" i="140"/>
  <c r="D43" i="133"/>
  <c r="D31" i="133"/>
  <c r="D43" i="126"/>
  <c r="D31" i="126"/>
  <c r="D3" i="128"/>
  <c r="D4" i="128"/>
  <c r="D43" i="124"/>
  <c r="D31" i="124"/>
  <c r="H24" i="117"/>
  <c r="L14" i="19" l="1"/>
  <c r="N14" i="19" s="1"/>
  <c r="K18" i="127"/>
  <c r="K17" i="127"/>
  <c r="K16" i="127"/>
  <c r="G50" i="127"/>
  <c r="F58" i="131"/>
  <c r="G57" i="131"/>
  <c r="F57" i="131"/>
  <c r="G56" i="131"/>
  <c r="F56" i="131"/>
  <c r="G53" i="131"/>
  <c r="G55" i="131" s="1"/>
  <c r="F53" i="131"/>
  <c r="F55" i="131" s="1"/>
  <c r="G48" i="131"/>
  <c r="F48" i="131"/>
  <c r="G47" i="131"/>
  <c r="F47" i="131"/>
  <c r="L22" i="19"/>
  <c r="F39" i="132"/>
  <c r="F41" i="132" s="1"/>
  <c r="F34" i="132"/>
  <c r="F33" i="132"/>
  <c r="F42" i="133"/>
  <c r="F41" i="133"/>
  <c r="F34" i="133"/>
  <c r="F33" i="133"/>
  <c r="F44" i="134"/>
  <c r="F43" i="134"/>
  <c r="F39" i="134"/>
  <c r="F41" i="134" s="1"/>
  <c r="F34" i="134"/>
  <c r="F33" i="134"/>
  <c r="F44" i="135"/>
  <c r="F42" i="135"/>
  <c r="F43" i="135" s="1"/>
  <c r="F39" i="135"/>
  <c r="F41" i="135" s="1"/>
  <c r="F34" i="135"/>
  <c r="F33" i="135"/>
  <c r="F44" i="137"/>
  <c r="F39" i="137"/>
  <c r="F41" i="137" s="1"/>
  <c r="F34" i="137"/>
  <c r="F33" i="137"/>
  <c r="F44" i="138"/>
  <c r="F42" i="138"/>
  <c r="F43" i="138" s="1"/>
  <c r="F39" i="138"/>
  <c r="F41" i="138" s="1"/>
  <c r="F34" i="138"/>
  <c r="F33" i="138"/>
  <c r="F42" i="139"/>
  <c r="F43" i="139" s="1"/>
  <c r="F39" i="139"/>
  <c r="F41" i="139" s="1"/>
  <c r="F34" i="139"/>
  <c r="F33" i="139"/>
  <c r="F41" i="140"/>
  <c r="F34" i="140"/>
  <c r="F33" i="140"/>
  <c r="F44" i="141"/>
  <c r="F43" i="141"/>
  <c r="F42" i="141"/>
  <c r="F39" i="141" l="1"/>
  <c r="F41" i="141" s="1"/>
  <c r="F34" i="141"/>
  <c r="F33" i="141"/>
  <c r="D43" i="135"/>
  <c r="D31" i="135"/>
  <c r="D43" i="136"/>
  <c r="D31" i="136"/>
  <c r="D43" i="137"/>
  <c r="D31" i="137"/>
  <c r="D43" i="138"/>
  <c r="D31" i="138"/>
  <c r="D43" i="139"/>
  <c r="D31" i="139"/>
  <c r="D43" i="140"/>
  <c r="D31" i="140"/>
  <c r="D43" i="141"/>
  <c r="D31" i="141"/>
  <c r="D49" i="127"/>
  <c r="D37" i="127"/>
  <c r="D43" i="130"/>
  <c r="D31" i="130"/>
  <c r="D43" i="129"/>
  <c r="D31" i="129"/>
  <c r="D43" i="128"/>
  <c r="D31" i="128"/>
  <c r="I33" i="128"/>
  <c r="F49" i="127"/>
  <c r="E50" i="126"/>
  <c r="E50" i="128"/>
  <c r="E50" i="129"/>
  <c r="E50" i="130"/>
  <c r="E56" i="127"/>
  <c r="E50" i="132"/>
  <c r="E50" i="133"/>
  <c r="E50" i="134"/>
  <c r="E50" i="135"/>
  <c r="E50" i="136"/>
  <c r="E50" i="137"/>
  <c r="E50" i="138"/>
  <c r="E50" i="139"/>
  <c r="E50" i="140"/>
  <c r="E50" i="141"/>
  <c r="E50" i="124"/>
  <c r="A43" i="117"/>
  <c r="H20" i="19"/>
  <c r="C27" i="19"/>
  <c r="C26" i="19"/>
  <c r="C25" i="19"/>
  <c r="C24" i="19"/>
  <c r="C23" i="19"/>
  <c r="C22" i="19"/>
  <c r="C21" i="19"/>
  <c r="C20" i="19"/>
  <c r="C19" i="19"/>
  <c r="C18" i="19"/>
  <c r="C17" i="19"/>
  <c r="C16" i="19"/>
  <c r="C15" i="19"/>
  <c r="C14" i="19"/>
  <c r="C13" i="19"/>
  <c r="A50" i="141"/>
  <c r="I43" i="141"/>
  <c r="I41" i="141"/>
  <c r="J41" i="141" s="1"/>
  <c r="M41" i="141" s="1"/>
  <c r="B41" i="141"/>
  <c r="B43" i="141" s="1"/>
  <c r="I39" i="141"/>
  <c r="J39" i="141" s="1"/>
  <c r="M39" i="141" s="1"/>
  <c r="I37" i="141"/>
  <c r="J37" i="141" s="1"/>
  <c r="M37" i="141" s="1"/>
  <c r="I35" i="141"/>
  <c r="G27" i="19" s="1"/>
  <c r="I33" i="141"/>
  <c r="J33" i="141" s="1"/>
  <c r="M33" i="141" s="1"/>
  <c r="B33" i="141"/>
  <c r="B35" i="141" s="1"/>
  <c r="B37" i="141" s="1"/>
  <c r="I31" i="141"/>
  <c r="E27" i="19" s="1"/>
  <c r="O24" i="141"/>
  <c r="M24" i="141"/>
  <c r="O23" i="141"/>
  <c r="M23" i="141"/>
  <c r="O22" i="141"/>
  <c r="N22" i="141"/>
  <c r="M22" i="141"/>
  <c r="O18" i="141"/>
  <c r="M18" i="141"/>
  <c r="O17" i="141"/>
  <c r="M17" i="141"/>
  <c r="O16" i="141"/>
  <c r="N16" i="141"/>
  <c r="M16" i="141"/>
  <c r="O12" i="141"/>
  <c r="O11" i="141"/>
  <c r="J11" i="141" s="1"/>
  <c r="M11" i="141" s="1"/>
  <c r="O10" i="141"/>
  <c r="N10" i="141"/>
  <c r="J10" i="141" s="1"/>
  <c r="M10" i="141" s="1"/>
  <c r="D4" i="141"/>
  <c r="D3" i="141"/>
  <c r="A50" i="140"/>
  <c r="I43" i="140"/>
  <c r="K26" i="19" s="1"/>
  <c r="I41" i="140"/>
  <c r="J41" i="140" s="1"/>
  <c r="M41" i="140" s="1"/>
  <c r="B41" i="140"/>
  <c r="B43" i="140" s="1"/>
  <c r="I39" i="140"/>
  <c r="J39" i="140" s="1"/>
  <c r="M39" i="140" s="1"/>
  <c r="I37" i="140"/>
  <c r="J37" i="140" s="1"/>
  <c r="M37" i="140" s="1"/>
  <c r="I35" i="140"/>
  <c r="J35" i="140" s="1"/>
  <c r="M35" i="140" s="1"/>
  <c r="I33" i="140"/>
  <c r="J33" i="140" s="1"/>
  <c r="M33" i="140" s="1"/>
  <c r="B33" i="140"/>
  <c r="B35" i="140" s="1"/>
  <c r="B37" i="140" s="1"/>
  <c r="I31" i="140"/>
  <c r="E26" i="19" s="1"/>
  <c r="O24" i="140"/>
  <c r="M24" i="140"/>
  <c r="O23" i="140"/>
  <c r="M23" i="140"/>
  <c r="O22" i="140"/>
  <c r="N22" i="140"/>
  <c r="M22" i="140"/>
  <c r="O18" i="140"/>
  <c r="M18" i="140"/>
  <c r="O17" i="140"/>
  <c r="M17" i="140"/>
  <c r="O16" i="140"/>
  <c r="N16" i="140"/>
  <c r="M16" i="140"/>
  <c r="O12" i="140"/>
  <c r="J12" i="140" s="1"/>
  <c r="M12" i="140" s="1"/>
  <c r="O11" i="140"/>
  <c r="J11" i="140" s="1"/>
  <c r="M11" i="140" s="1"/>
  <c r="O10" i="140"/>
  <c r="N10" i="140"/>
  <c r="J10" i="140"/>
  <c r="M10" i="140" s="1"/>
  <c r="D4" i="140"/>
  <c r="D3" i="140"/>
  <c r="A50" i="139"/>
  <c r="I43" i="139"/>
  <c r="K25" i="19" s="1"/>
  <c r="I41" i="139"/>
  <c r="J41" i="139" s="1"/>
  <c r="M41" i="139" s="1"/>
  <c r="B41" i="139"/>
  <c r="B43" i="139" s="1"/>
  <c r="I39" i="139"/>
  <c r="J39" i="139" s="1"/>
  <c r="M39" i="139" s="1"/>
  <c r="M37" i="139"/>
  <c r="I35" i="139"/>
  <c r="J35" i="139" s="1"/>
  <c r="M35" i="139" s="1"/>
  <c r="I33" i="139"/>
  <c r="J33" i="139" s="1"/>
  <c r="M33" i="139" s="1"/>
  <c r="B33" i="139"/>
  <c r="B35" i="139" s="1"/>
  <c r="B37" i="139" s="1"/>
  <c r="I31" i="139"/>
  <c r="E25" i="19" s="1"/>
  <c r="O24" i="139"/>
  <c r="M24" i="139"/>
  <c r="O23" i="139"/>
  <c r="M23" i="139"/>
  <c r="O22" i="139"/>
  <c r="N22" i="139"/>
  <c r="M22" i="139"/>
  <c r="O18" i="139"/>
  <c r="M18" i="139"/>
  <c r="O17" i="139"/>
  <c r="M17" i="139"/>
  <c r="O16" i="139"/>
  <c r="N16" i="139"/>
  <c r="M16" i="139"/>
  <c r="O12" i="139"/>
  <c r="J12" i="139" s="1"/>
  <c r="M12" i="139" s="1"/>
  <c r="O11" i="139"/>
  <c r="J11" i="139" s="1"/>
  <c r="M11" i="139" s="1"/>
  <c r="O10" i="139"/>
  <c r="N10" i="139"/>
  <c r="J10" i="139" s="1"/>
  <c r="M10" i="139" s="1"/>
  <c r="D4" i="139"/>
  <c r="D3" i="139"/>
  <c r="A50" i="138"/>
  <c r="I43" i="138"/>
  <c r="K24" i="19" s="1"/>
  <c r="I41" i="138"/>
  <c r="J41" i="138" s="1"/>
  <c r="M41" i="138" s="1"/>
  <c r="B41" i="138"/>
  <c r="B43" i="138" s="1"/>
  <c r="I39" i="138"/>
  <c r="J39" i="138" s="1"/>
  <c r="M39" i="138" s="1"/>
  <c r="I37" i="138"/>
  <c r="J37" i="138" s="1"/>
  <c r="M37" i="138" s="1"/>
  <c r="I35" i="138"/>
  <c r="J35" i="138" s="1"/>
  <c r="M35" i="138" s="1"/>
  <c r="I33" i="138"/>
  <c r="J33" i="138" s="1"/>
  <c r="M33" i="138" s="1"/>
  <c r="B33" i="138"/>
  <c r="B35" i="138" s="1"/>
  <c r="B37" i="138" s="1"/>
  <c r="I31" i="138"/>
  <c r="E24" i="19" s="1"/>
  <c r="O24" i="138"/>
  <c r="M24" i="138"/>
  <c r="O23" i="138"/>
  <c r="M23" i="138"/>
  <c r="O22" i="138"/>
  <c r="N22" i="138"/>
  <c r="M22" i="138"/>
  <c r="O18" i="138"/>
  <c r="M18" i="138"/>
  <c r="O17" i="138"/>
  <c r="M17" i="138"/>
  <c r="O16" i="138"/>
  <c r="N16" i="138"/>
  <c r="M16" i="138"/>
  <c r="O12" i="138"/>
  <c r="J12" i="138" s="1"/>
  <c r="M12" i="138" s="1"/>
  <c r="O11" i="138"/>
  <c r="J11" i="138" s="1"/>
  <c r="M11" i="138" s="1"/>
  <c r="O10" i="138"/>
  <c r="N10" i="138"/>
  <c r="J10" i="138" s="1"/>
  <c r="M10" i="138" s="1"/>
  <c r="D4" i="138"/>
  <c r="D3" i="138"/>
  <c r="A50" i="137"/>
  <c r="I43" i="137"/>
  <c r="K23" i="19" s="1"/>
  <c r="I41" i="137"/>
  <c r="J23" i="19" s="1"/>
  <c r="B41" i="137"/>
  <c r="B43" i="137" s="1"/>
  <c r="I39" i="137"/>
  <c r="J39" i="137" s="1"/>
  <c r="M39" i="137" s="1"/>
  <c r="M37" i="137"/>
  <c r="I35" i="137"/>
  <c r="J35" i="137" s="1"/>
  <c r="M35" i="137" s="1"/>
  <c r="I33" i="137"/>
  <c r="J33" i="137" s="1"/>
  <c r="M33" i="137" s="1"/>
  <c r="B33" i="137"/>
  <c r="B35" i="137" s="1"/>
  <c r="B37" i="137" s="1"/>
  <c r="I31" i="137"/>
  <c r="E23" i="19" s="1"/>
  <c r="O24" i="137"/>
  <c r="M24" i="137"/>
  <c r="O23" i="137"/>
  <c r="M23" i="137"/>
  <c r="O22" i="137"/>
  <c r="N22" i="137"/>
  <c r="M22" i="137"/>
  <c r="O18" i="137"/>
  <c r="M18" i="137"/>
  <c r="O17" i="137"/>
  <c r="M17" i="137"/>
  <c r="O16" i="137"/>
  <c r="N16" i="137"/>
  <c r="M16" i="137"/>
  <c r="O12" i="137"/>
  <c r="J12" i="137" s="1"/>
  <c r="M12" i="137" s="1"/>
  <c r="O11" i="137"/>
  <c r="J11" i="137" s="1"/>
  <c r="M11" i="137" s="1"/>
  <c r="O10" i="137"/>
  <c r="N10" i="137"/>
  <c r="J10" i="137" s="1"/>
  <c r="M10" i="137" s="1"/>
  <c r="D4" i="137"/>
  <c r="D3" i="137"/>
  <c r="A50" i="136"/>
  <c r="I43" i="136"/>
  <c r="K22" i="19" s="1"/>
  <c r="I41" i="136"/>
  <c r="J41" i="136" s="1"/>
  <c r="M41" i="136" s="1"/>
  <c r="B41" i="136"/>
  <c r="B43" i="136" s="1"/>
  <c r="I39" i="136"/>
  <c r="I22" i="19" s="1"/>
  <c r="I37" i="136"/>
  <c r="J37" i="136" s="1"/>
  <c r="M37" i="136" s="1"/>
  <c r="I35" i="136"/>
  <c r="J35" i="136" s="1"/>
  <c r="M35" i="136" s="1"/>
  <c r="I33" i="136"/>
  <c r="J33" i="136" s="1"/>
  <c r="M33" i="136" s="1"/>
  <c r="B33" i="136"/>
  <c r="B35" i="136" s="1"/>
  <c r="B37" i="136" s="1"/>
  <c r="I31" i="136"/>
  <c r="E22" i="19" s="1"/>
  <c r="O24" i="136"/>
  <c r="M24" i="136"/>
  <c r="O23" i="136"/>
  <c r="M23" i="136"/>
  <c r="O22" i="136"/>
  <c r="N22" i="136"/>
  <c r="M22" i="136"/>
  <c r="O18" i="136"/>
  <c r="M18" i="136"/>
  <c r="O17" i="136"/>
  <c r="M17" i="136"/>
  <c r="O16" i="136"/>
  <c r="N16" i="136"/>
  <c r="M16" i="136"/>
  <c r="O12" i="136"/>
  <c r="J12" i="136" s="1"/>
  <c r="M12" i="136" s="1"/>
  <c r="O11" i="136"/>
  <c r="J11" i="136" s="1"/>
  <c r="M11" i="136" s="1"/>
  <c r="O10" i="136"/>
  <c r="N10" i="136"/>
  <c r="J10" i="136" s="1"/>
  <c r="M10" i="136" s="1"/>
  <c r="D4" i="136"/>
  <c r="D3" i="136"/>
  <c r="A50" i="135"/>
  <c r="I43" i="135"/>
  <c r="K21" i="19" s="1"/>
  <c r="I41" i="135"/>
  <c r="J41" i="135" s="1"/>
  <c r="M41" i="135" s="1"/>
  <c r="B41" i="135"/>
  <c r="B43" i="135" s="1"/>
  <c r="I39" i="135"/>
  <c r="J39" i="135" s="1"/>
  <c r="M39" i="135" s="1"/>
  <c r="I37" i="135"/>
  <c r="J37" i="135" s="1"/>
  <c r="M37" i="135" s="1"/>
  <c r="I35" i="135"/>
  <c r="J35" i="135" s="1"/>
  <c r="M35" i="135" s="1"/>
  <c r="I33" i="135"/>
  <c r="J33" i="135" s="1"/>
  <c r="M33" i="135" s="1"/>
  <c r="B33" i="135"/>
  <c r="B35" i="135" s="1"/>
  <c r="B37" i="135" s="1"/>
  <c r="I31" i="135"/>
  <c r="E21" i="19" s="1"/>
  <c r="O24" i="135"/>
  <c r="M24" i="135"/>
  <c r="O23" i="135"/>
  <c r="M23" i="135"/>
  <c r="O22" i="135"/>
  <c r="N22" i="135"/>
  <c r="M22" i="135"/>
  <c r="O18" i="135"/>
  <c r="M18" i="135"/>
  <c r="O17" i="135"/>
  <c r="M17" i="135"/>
  <c r="O16" i="135"/>
  <c r="N16" i="135"/>
  <c r="M16" i="135"/>
  <c r="O12" i="135"/>
  <c r="J12" i="135" s="1"/>
  <c r="M12" i="135" s="1"/>
  <c r="O11" i="135"/>
  <c r="J11" i="135" s="1"/>
  <c r="M11" i="135" s="1"/>
  <c r="O10" i="135"/>
  <c r="N10" i="135"/>
  <c r="J10" i="135" s="1"/>
  <c r="M10" i="135" s="1"/>
  <c r="D4" i="135"/>
  <c r="D3" i="135"/>
  <c r="A50" i="134"/>
  <c r="I43" i="134"/>
  <c r="K20" i="19" s="1"/>
  <c r="I41" i="134"/>
  <c r="J41" i="134" s="1"/>
  <c r="M41" i="134" s="1"/>
  <c r="B41" i="134"/>
  <c r="B43" i="134" s="1"/>
  <c r="I39" i="134"/>
  <c r="J39" i="134" s="1"/>
  <c r="M39" i="134" s="1"/>
  <c r="J37" i="134"/>
  <c r="M37" i="134" s="1"/>
  <c r="I35" i="134"/>
  <c r="J35" i="134" s="1"/>
  <c r="M35" i="134" s="1"/>
  <c r="I33" i="134"/>
  <c r="J33" i="134" s="1"/>
  <c r="M33" i="134" s="1"/>
  <c r="B33" i="134"/>
  <c r="B35" i="134" s="1"/>
  <c r="B37" i="134" s="1"/>
  <c r="I31" i="134"/>
  <c r="E20" i="19" s="1"/>
  <c r="O24" i="134"/>
  <c r="M24" i="134"/>
  <c r="O23" i="134"/>
  <c r="M23" i="134"/>
  <c r="O22" i="134"/>
  <c r="N22" i="134"/>
  <c r="M22" i="134"/>
  <c r="O18" i="134"/>
  <c r="M18" i="134"/>
  <c r="O17" i="134"/>
  <c r="M17" i="134"/>
  <c r="O16" i="134"/>
  <c r="N16" i="134"/>
  <c r="M16" i="134"/>
  <c r="O12" i="134"/>
  <c r="J12" i="134" s="1"/>
  <c r="M12" i="134" s="1"/>
  <c r="O11" i="134"/>
  <c r="J11" i="134" s="1"/>
  <c r="M11" i="134" s="1"/>
  <c r="O10" i="134"/>
  <c r="N10" i="134"/>
  <c r="J10" i="134" s="1"/>
  <c r="M10" i="134" s="1"/>
  <c r="A50" i="133"/>
  <c r="I43" i="133"/>
  <c r="K19" i="19" s="1"/>
  <c r="I41" i="133"/>
  <c r="J41" i="133" s="1"/>
  <c r="M41" i="133" s="1"/>
  <c r="B41" i="133"/>
  <c r="B43" i="133" s="1"/>
  <c r="I39" i="133"/>
  <c r="J39" i="133" s="1"/>
  <c r="M39" i="133" s="1"/>
  <c r="J37" i="133"/>
  <c r="M37" i="133" s="1"/>
  <c r="I35" i="133"/>
  <c r="J35" i="133" s="1"/>
  <c r="M35" i="133" s="1"/>
  <c r="I33" i="133"/>
  <c r="J33" i="133" s="1"/>
  <c r="M33" i="133" s="1"/>
  <c r="B33" i="133"/>
  <c r="B35" i="133" s="1"/>
  <c r="B37" i="133" s="1"/>
  <c r="I31" i="133"/>
  <c r="E19" i="19" s="1"/>
  <c r="O24" i="133"/>
  <c r="M24" i="133"/>
  <c r="O23" i="133"/>
  <c r="M23" i="133"/>
  <c r="O22" i="133"/>
  <c r="N22" i="133"/>
  <c r="M22" i="133"/>
  <c r="O18" i="133"/>
  <c r="M18" i="133"/>
  <c r="O17" i="133"/>
  <c r="M17" i="133"/>
  <c r="O16" i="133"/>
  <c r="N16" i="133"/>
  <c r="M16" i="133"/>
  <c r="O12" i="133"/>
  <c r="J12" i="133" s="1"/>
  <c r="M12" i="133" s="1"/>
  <c r="O11" i="133"/>
  <c r="J11" i="133" s="1"/>
  <c r="M11" i="133" s="1"/>
  <c r="O10" i="133"/>
  <c r="N10" i="133"/>
  <c r="J10" i="133" s="1"/>
  <c r="M10" i="133" s="1"/>
  <c r="A50" i="132"/>
  <c r="I43" i="132"/>
  <c r="K18" i="19" s="1"/>
  <c r="I41" i="132"/>
  <c r="J41" i="132" s="1"/>
  <c r="M41" i="132" s="1"/>
  <c r="B41" i="132"/>
  <c r="B43" i="132" s="1"/>
  <c r="I39" i="132"/>
  <c r="J39" i="132" s="1"/>
  <c r="M39" i="132" s="1"/>
  <c r="J37" i="132"/>
  <c r="M37" i="132" s="1"/>
  <c r="I35" i="132"/>
  <c r="J35" i="132" s="1"/>
  <c r="M35" i="132" s="1"/>
  <c r="I33" i="132"/>
  <c r="J33" i="132" s="1"/>
  <c r="M33" i="132" s="1"/>
  <c r="B33" i="132"/>
  <c r="B35" i="132" s="1"/>
  <c r="B37" i="132" s="1"/>
  <c r="E18" i="19"/>
  <c r="O24" i="132"/>
  <c r="M24" i="132"/>
  <c r="O23" i="132"/>
  <c r="M23" i="132"/>
  <c r="O22" i="132"/>
  <c r="N22" i="132"/>
  <c r="M22" i="132"/>
  <c r="O18" i="132"/>
  <c r="M18" i="132"/>
  <c r="O17" i="132"/>
  <c r="M17" i="132"/>
  <c r="O16" i="132"/>
  <c r="N16" i="132"/>
  <c r="M16" i="132"/>
  <c r="O12" i="132"/>
  <c r="J12" i="132" s="1"/>
  <c r="M12" i="132" s="1"/>
  <c r="O11" i="132"/>
  <c r="J11" i="132" s="1"/>
  <c r="M11" i="132" s="1"/>
  <c r="O10" i="132"/>
  <c r="N10" i="132"/>
  <c r="J10" i="132" s="1"/>
  <c r="M10" i="132" s="1"/>
  <c r="K16" i="19"/>
  <c r="I55" i="131"/>
  <c r="J55" i="131" s="1"/>
  <c r="M55" i="131" s="1"/>
  <c r="B55" i="131"/>
  <c r="B57" i="131" s="1"/>
  <c r="I53" i="131"/>
  <c r="J53" i="131" s="1"/>
  <c r="M53" i="131" s="1"/>
  <c r="I51" i="131"/>
  <c r="J51" i="131" s="1"/>
  <c r="M51" i="131" s="1"/>
  <c r="I49" i="131"/>
  <c r="J49" i="131" s="1"/>
  <c r="M49" i="131" s="1"/>
  <c r="I47" i="131"/>
  <c r="J47" i="131" s="1"/>
  <c r="B47" i="131"/>
  <c r="B49" i="131" s="1"/>
  <c r="B51" i="131" s="1"/>
  <c r="E16" i="19"/>
  <c r="O24" i="131"/>
  <c r="M24" i="131"/>
  <c r="O23" i="131"/>
  <c r="M23" i="131"/>
  <c r="O22" i="131"/>
  <c r="N22" i="131"/>
  <c r="M22" i="131"/>
  <c r="O18" i="131"/>
  <c r="O17" i="131"/>
  <c r="O16" i="131"/>
  <c r="N16" i="131"/>
  <c r="O12" i="131"/>
  <c r="J12" i="131" s="1"/>
  <c r="M12" i="131" s="1"/>
  <c r="O11" i="131"/>
  <c r="J11" i="131" s="1"/>
  <c r="M11" i="131" s="1"/>
  <c r="O10" i="131"/>
  <c r="N10" i="131"/>
  <c r="A50" i="130"/>
  <c r="I43" i="130"/>
  <c r="K15" i="19" s="1"/>
  <c r="I41" i="130"/>
  <c r="J41" i="130" s="1"/>
  <c r="M41" i="130" s="1"/>
  <c r="B41" i="130"/>
  <c r="B43" i="130" s="1"/>
  <c r="I39" i="130"/>
  <c r="J39" i="130" s="1"/>
  <c r="M39" i="130" s="1"/>
  <c r="I37" i="130"/>
  <c r="J37" i="130" s="1"/>
  <c r="M37" i="130" s="1"/>
  <c r="I35" i="130"/>
  <c r="J35" i="130" s="1"/>
  <c r="M35" i="130" s="1"/>
  <c r="I33" i="130"/>
  <c r="J33" i="130" s="1"/>
  <c r="M33" i="130" s="1"/>
  <c r="B33" i="130"/>
  <c r="B35" i="130" s="1"/>
  <c r="B37" i="130" s="1"/>
  <c r="I31" i="130"/>
  <c r="E15" i="19" s="1"/>
  <c r="O24" i="130"/>
  <c r="M24" i="130"/>
  <c r="O23" i="130"/>
  <c r="M23" i="130"/>
  <c r="O22" i="130"/>
  <c r="N22" i="130"/>
  <c r="M22" i="130"/>
  <c r="O18" i="130"/>
  <c r="M18" i="130"/>
  <c r="O17" i="130"/>
  <c r="M17" i="130"/>
  <c r="O16" i="130"/>
  <c r="N16" i="130"/>
  <c r="M16" i="130"/>
  <c r="O12" i="130"/>
  <c r="J12" i="130" s="1"/>
  <c r="M12" i="130" s="1"/>
  <c r="O11" i="130"/>
  <c r="J11" i="130" s="1"/>
  <c r="M11" i="130" s="1"/>
  <c r="O10" i="130"/>
  <c r="N10" i="130"/>
  <c r="J10" i="130" s="1"/>
  <c r="M10" i="130" s="1"/>
  <c r="D4" i="130"/>
  <c r="D3" i="130"/>
  <c r="A50" i="129"/>
  <c r="I43" i="129"/>
  <c r="K14" i="19" s="1"/>
  <c r="I41" i="129"/>
  <c r="J41" i="129" s="1"/>
  <c r="M41" i="129" s="1"/>
  <c r="B41" i="129"/>
  <c r="B43" i="129" s="1"/>
  <c r="I39" i="129"/>
  <c r="J39" i="129" s="1"/>
  <c r="M39" i="129" s="1"/>
  <c r="I37" i="129"/>
  <c r="J37" i="129" s="1"/>
  <c r="M37" i="129" s="1"/>
  <c r="I35" i="129"/>
  <c r="J35" i="129" s="1"/>
  <c r="M35" i="129" s="1"/>
  <c r="I33" i="129"/>
  <c r="J33" i="129" s="1"/>
  <c r="M33" i="129" s="1"/>
  <c r="B33" i="129"/>
  <c r="B35" i="129" s="1"/>
  <c r="B37" i="129" s="1"/>
  <c r="I31" i="129"/>
  <c r="E14" i="19" s="1"/>
  <c r="O24" i="129"/>
  <c r="M24" i="129"/>
  <c r="O23" i="129"/>
  <c r="M23" i="129"/>
  <c r="O22" i="129"/>
  <c r="N22" i="129"/>
  <c r="M22" i="129"/>
  <c r="O18" i="129"/>
  <c r="M18" i="129"/>
  <c r="O17" i="129"/>
  <c r="M17" i="129"/>
  <c r="O16" i="129"/>
  <c r="N16" i="129"/>
  <c r="M16" i="129"/>
  <c r="O12" i="129"/>
  <c r="J12" i="129" s="1"/>
  <c r="M12" i="129" s="1"/>
  <c r="O11" i="129"/>
  <c r="J11" i="129" s="1"/>
  <c r="M11" i="129" s="1"/>
  <c r="O10" i="129"/>
  <c r="N10" i="129"/>
  <c r="J10" i="129" s="1"/>
  <c r="M10" i="129" s="1"/>
  <c r="D4" i="129"/>
  <c r="D3" i="129"/>
  <c r="A50" i="128"/>
  <c r="I43" i="128"/>
  <c r="K13" i="19" s="1"/>
  <c r="I41" i="128"/>
  <c r="J41" i="128" s="1"/>
  <c r="M41" i="128" s="1"/>
  <c r="B41" i="128"/>
  <c r="B43" i="128" s="1"/>
  <c r="I39" i="128"/>
  <c r="J39" i="128" s="1"/>
  <c r="M39" i="128" s="1"/>
  <c r="I37" i="128"/>
  <c r="J37" i="128" s="1"/>
  <c r="M37" i="128" s="1"/>
  <c r="I35" i="128"/>
  <c r="J35" i="128" s="1"/>
  <c r="M35" i="128" s="1"/>
  <c r="B35" i="128"/>
  <c r="B37" i="128" s="1"/>
  <c r="J33" i="128"/>
  <c r="M33" i="128" s="1"/>
  <c r="B33" i="128"/>
  <c r="I31" i="128"/>
  <c r="E13" i="19" s="1"/>
  <c r="O24" i="128"/>
  <c r="M24" i="128"/>
  <c r="O23" i="128"/>
  <c r="M23" i="128"/>
  <c r="O22" i="128"/>
  <c r="N22" i="128"/>
  <c r="M22" i="128"/>
  <c r="O18" i="128"/>
  <c r="M18" i="128"/>
  <c r="O17" i="128"/>
  <c r="M17" i="128"/>
  <c r="O16" i="128"/>
  <c r="N16" i="128"/>
  <c r="M16" i="128"/>
  <c r="O12" i="128"/>
  <c r="J12" i="128" s="1"/>
  <c r="M12" i="128" s="1"/>
  <c r="O11" i="128"/>
  <c r="J11" i="128" s="1"/>
  <c r="M11" i="128" s="1"/>
  <c r="O10" i="128"/>
  <c r="N10" i="128"/>
  <c r="J10" i="128" s="1"/>
  <c r="M10" i="128" s="1"/>
  <c r="G49" i="127"/>
  <c r="G48" i="127"/>
  <c r="G45" i="127"/>
  <c r="G47" i="127" s="1"/>
  <c r="G40" i="127"/>
  <c r="G39" i="127"/>
  <c r="F50" i="127"/>
  <c r="F48" i="127"/>
  <c r="F45" i="127"/>
  <c r="F47" i="127" s="1"/>
  <c r="F40" i="127"/>
  <c r="F39" i="127"/>
  <c r="B47" i="127"/>
  <c r="B49" i="127" s="1"/>
  <c r="B39" i="127"/>
  <c r="B41" i="127" s="1"/>
  <c r="B43" i="127" s="1"/>
  <c r="F44" i="126"/>
  <c r="F43" i="126"/>
  <c r="F42" i="126"/>
  <c r="B41" i="126"/>
  <c r="B43" i="126" s="1"/>
  <c r="F39" i="126"/>
  <c r="F41" i="126" s="1"/>
  <c r="F34" i="126"/>
  <c r="F33" i="126"/>
  <c r="B33" i="126"/>
  <c r="B35" i="126" s="1"/>
  <c r="B37" i="126" s="1"/>
  <c r="F44" i="124"/>
  <c r="F43" i="124"/>
  <c r="F42" i="124"/>
  <c r="B41" i="124"/>
  <c r="B43" i="124" s="1"/>
  <c r="F39" i="124"/>
  <c r="F41" i="124" s="1"/>
  <c r="F34" i="124"/>
  <c r="F33" i="124"/>
  <c r="I33" i="124" s="1"/>
  <c r="B33" i="124"/>
  <c r="B35" i="124" s="1"/>
  <c r="B37" i="124" s="1"/>
  <c r="F37" i="117"/>
  <c r="F36" i="117"/>
  <c r="F35" i="117"/>
  <c r="F34" i="117"/>
  <c r="A50" i="124"/>
  <c r="I37" i="126"/>
  <c r="O12" i="124"/>
  <c r="J12" i="124" s="1"/>
  <c r="N11" i="117"/>
  <c r="I11" i="117" s="1"/>
  <c r="O10" i="127"/>
  <c r="K10" i="127" s="1"/>
  <c r="J18" i="131" l="1"/>
  <c r="M18" i="131" s="1"/>
  <c r="J17" i="131"/>
  <c r="M17" i="131" s="1"/>
  <c r="J16" i="131"/>
  <c r="M16" i="131" s="1"/>
  <c r="J10" i="131"/>
  <c r="M10" i="131" s="1"/>
  <c r="J30" i="131"/>
  <c r="M30" i="131" s="1"/>
  <c r="H21" i="19"/>
  <c r="G21" i="19"/>
  <c r="F21" i="19"/>
  <c r="J18" i="19"/>
  <c r="H16" i="19"/>
  <c r="I16" i="19"/>
  <c r="J16" i="19"/>
  <c r="G16" i="19"/>
  <c r="J43" i="141"/>
  <c r="M43" i="141" s="1"/>
  <c r="J57" i="131"/>
  <c r="M57" i="131" s="1"/>
  <c r="F16" i="19"/>
  <c r="F19" i="19"/>
  <c r="M31" i="132"/>
  <c r="G19" i="19"/>
  <c r="I21" i="19"/>
  <c r="H19" i="19"/>
  <c r="J21" i="19"/>
  <c r="I19" i="19"/>
  <c r="J19" i="19"/>
  <c r="J39" i="136"/>
  <c r="M39" i="136" s="1"/>
  <c r="F22" i="19"/>
  <c r="G22" i="19"/>
  <c r="H22" i="19"/>
  <c r="G20" i="19"/>
  <c r="F18" i="19"/>
  <c r="J22" i="19"/>
  <c r="G18" i="19"/>
  <c r="I20" i="19"/>
  <c r="H18" i="19"/>
  <c r="J20" i="19"/>
  <c r="F20" i="19"/>
  <c r="I18" i="19"/>
  <c r="J41" i="137"/>
  <c r="M41" i="137" s="1"/>
  <c r="F23" i="19"/>
  <c r="G23" i="19"/>
  <c r="H23" i="19"/>
  <c r="I23" i="19"/>
  <c r="F24" i="19"/>
  <c r="G24" i="19"/>
  <c r="H24" i="19"/>
  <c r="I24" i="19"/>
  <c r="J24" i="19"/>
  <c r="J25" i="19"/>
  <c r="I25" i="19"/>
  <c r="H25" i="19"/>
  <c r="G25" i="19"/>
  <c r="F25" i="19"/>
  <c r="F26" i="19"/>
  <c r="I26" i="19"/>
  <c r="G26" i="19"/>
  <c r="J26" i="19"/>
  <c r="H26" i="19"/>
  <c r="J49" i="127"/>
  <c r="J12" i="141"/>
  <c r="M12" i="141" s="1"/>
  <c r="K27" i="19"/>
  <c r="H27" i="19"/>
  <c r="J35" i="141"/>
  <c r="M35" i="141" s="1"/>
  <c r="F27" i="19"/>
  <c r="I27" i="19"/>
  <c r="J27" i="19"/>
  <c r="H15" i="19"/>
  <c r="G15" i="19"/>
  <c r="I15" i="19"/>
  <c r="J15" i="19"/>
  <c r="F15" i="19"/>
  <c r="J14" i="19"/>
  <c r="H14" i="19"/>
  <c r="I14" i="19"/>
  <c r="F14" i="19"/>
  <c r="G14" i="19"/>
  <c r="J13" i="19"/>
  <c r="F13" i="19"/>
  <c r="G13" i="19"/>
  <c r="H13" i="19"/>
  <c r="I13" i="19"/>
  <c r="J43" i="133"/>
  <c r="M43" i="133" s="1"/>
  <c r="J31" i="139"/>
  <c r="M31" i="139" s="1"/>
  <c r="J31" i="141"/>
  <c r="M31" i="141" s="1"/>
  <c r="J43" i="135"/>
  <c r="M43" i="135" s="1"/>
  <c r="J43" i="138"/>
  <c r="M43" i="138" s="1"/>
  <c r="J43" i="140"/>
  <c r="M43" i="140" s="1"/>
  <c r="J43" i="134"/>
  <c r="M43" i="134" s="1"/>
  <c r="J31" i="137"/>
  <c r="M31" i="137" s="1"/>
  <c r="J31" i="140"/>
  <c r="M31" i="140" s="1"/>
  <c r="J43" i="137"/>
  <c r="M43" i="137" s="1"/>
  <c r="J43" i="139"/>
  <c r="M43" i="139" s="1"/>
  <c r="J31" i="136"/>
  <c r="M31" i="136" s="1"/>
  <c r="J43" i="136"/>
  <c r="M43" i="136" s="1"/>
  <c r="J31" i="133"/>
  <c r="M31" i="133" s="1"/>
  <c r="J31" i="134"/>
  <c r="M31" i="134" s="1"/>
  <c r="J31" i="128"/>
  <c r="M31" i="128" s="1"/>
  <c r="J31" i="129"/>
  <c r="M31" i="129" s="1"/>
  <c r="J43" i="132"/>
  <c r="M43" i="132" s="1"/>
  <c r="J31" i="138"/>
  <c r="M31" i="138" s="1"/>
  <c r="J43" i="130"/>
  <c r="M43" i="130" s="1"/>
  <c r="J31" i="130"/>
  <c r="M31" i="130" s="1"/>
  <c r="J43" i="128"/>
  <c r="M43" i="128" s="1"/>
  <c r="J43" i="129"/>
  <c r="M43" i="129" s="1"/>
  <c r="J31" i="135"/>
  <c r="M31" i="135" s="1"/>
  <c r="J47" i="127"/>
  <c r="J45" i="127"/>
  <c r="J43" i="127"/>
  <c r="J41" i="127"/>
  <c r="J39" i="127"/>
  <c r="J37" i="127"/>
  <c r="E17" i="19" s="1"/>
  <c r="N10" i="124"/>
  <c r="O22" i="126"/>
  <c r="N16" i="126"/>
  <c r="N10" i="126"/>
  <c r="J10" i="126" s="1"/>
  <c r="M10" i="126" s="1"/>
  <c r="M12" i="124"/>
  <c r="O23" i="124"/>
  <c r="M23" i="124" s="1"/>
  <c r="O10" i="124"/>
  <c r="J10" i="124" s="1"/>
  <c r="I33" i="126"/>
  <c r="E11" i="19"/>
  <c r="I31" i="126"/>
  <c r="N30" i="127"/>
  <c r="P30" i="127"/>
  <c r="N31" i="127"/>
  <c r="P31" i="127"/>
  <c r="N32" i="127"/>
  <c r="P32" i="127"/>
  <c r="P25" i="127"/>
  <c r="N25" i="127"/>
  <c r="P24" i="127"/>
  <c r="N24" i="127"/>
  <c r="P23" i="127"/>
  <c r="N23" i="127"/>
  <c r="O24" i="126"/>
  <c r="M24" i="126"/>
  <c r="O23" i="126"/>
  <c r="M23" i="126"/>
  <c r="O25" i="124"/>
  <c r="M25" i="124" s="1"/>
  <c r="O24" i="124"/>
  <c r="M24" i="124" s="1"/>
  <c r="C12" i="19"/>
  <c r="A56" i="127"/>
  <c r="P18" i="127"/>
  <c r="N18" i="127"/>
  <c r="P17" i="127"/>
  <c r="N17" i="127"/>
  <c r="P16" i="127"/>
  <c r="N16" i="127"/>
  <c r="P12" i="127"/>
  <c r="K12" i="127"/>
  <c r="N12" i="127" s="1"/>
  <c r="P11" i="127"/>
  <c r="K11" i="127"/>
  <c r="N11" i="127" s="1"/>
  <c r="P10" i="127"/>
  <c r="N10" i="127"/>
  <c r="D4" i="127"/>
  <c r="D3" i="127"/>
  <c r="A50" i="126"/>
  <c r="O18" i="126"/>
  <c r="M18" i="126"/>
  <c r="O17" i="126"/>
  <c r="M17" i="126"/>
  <c r="O16" i="126"/>
  <c r="M16" i="126"/>
  <c r="O12" i="126"/>
  <c r="J12" i="126" s="1"/>
  <c r="M12" i="126" s="1"/>
  <c r="O11" i="126"/>
  <c r="J11" i="126" s="1"/>
  <c r="M11" i="126" s="1"/>
  <c r="O10" i="126"/>
  <c r="C10" i="19"/>
  <c r="O18" i="124"/>
  <c r="M18" i="124" s="1"/>
  <c r="O17" i="124"/>
  <c r="M17" i="124" s="1"/>
  <c r="O16" i="124"/>
  <c r="O11" i="124"/>
  <c r="J11" i="124" s="1"/>
  <c r="E10" i="19"/>
  <c r="H30" i="117"/>
  <c r="M45" i="137" l="1"/>
  <c r="I45" i="137" s="1"/>
  <c r="M45" i="132"/>
  <c r="M18" i="19" s="1"/>
  <c r="M59" i="131"/>
  <c r="M16" i="19" s="1"/>
  <c r="M45" i="139"/>
  <c r="I45" i="139" s="1"/>
  <c r="L25" i="19" s="1"/>
  <c r="M45" i="141"/>
  <c r="I45" i="141" s="1"/>
  <c r="L27" i="19" s="1"/>
  <c r="M45" i="134"/>
  <c r="I45" i="134" s="1"/>
  <c r="M45" i="140"/>
  <c r="I45" i="140" s="1"/>
  <c r="M45" i="138"/>
  <c r="I45" i="138" s="1"/>
  <c r="M24" i="19" s="1"/>
  <c r="M45" i="136"/>
  <c r="I45" i="136" s="1"/>
  <c r="M45" i="135"/>
  <c r="I45" i="135" s="1"/>
  <c r="M45" i="133"/>
  <c r="I45" i="133" s="1"/>
  <c r="M45" i="130"/>
  <c r="I45" i="130" s="1"/>
  <c r="M15" i="19" s="1"/>
  <c r="M45" i="129"/>
  <c r="M45" i="128"/>
  <c r="I45" i="128" s="1"/>
  <c r="L18" i="19"/>
  <c r="L16" i="19"/>
  <c r="L15" i="19"/>
  <c r="M10" i="124"/>
  <c r="N22" i="126"/>
  <c r="M22" i="126" s="1"/>
  <c r="H10" i="19"/>
  <c r="I30" i="117"/>
  <c r="L30" i="117" s="1"/>
  <c r="L24" i="117"/>
  <c r="M16" i="124"/>
  <c r="M11" i="124"/>
  <c r="K37" i="127"/>
  <c r="N37" i="127" s="1"/>
  <c r="F11" i="19"/>
  <c r="J31" i="126"/>
  <c r="M31" i="126" s="1"/>
  <c r="E12" i="19"/>
  <c r="J33" i="126"/>
  <c r="M33" i="126" s="1"/>
  <c r="F12" i="19"/>
  <c r="I43" i="126"/>
  <c r="I43" i="124"/>
  <c r="K11" i="19" s="1"/>
  <c r="J31" i="124"/>
  <c r="M31" i="124" s="1"/>
  <c r="H32" i="117"/>
  <c r="I10" i="19" s="1"/>
  <c r="L23" i="19" l="1"/>
  <c r="M23" i="19"/>
  <c r="M25" i="19"/>
  <c r="M27" i="19"/>
  <c r="L26" i="19"/>
  <c r="M26" i="19"/>
  <c r="M21" i="19"/>
  <c r="L21" i="19"/>
  <c r="L20" i="19"/>
  <c r="M20" i="19"/>
  <c r="L24" i="19"/>
  <c r="L19" i="19"/>
  <c r="M19" i="19"/>
  <c r="L13" i="19"/>
  <c r="M13" i="19"/>
  <c r="K49" i="127"/>
  <c r="N49" i="127" s="1"/>
  <c r="K39" i="127"/>
  <c r="N39" i="127" s="1"/>
  <c r="F17" i="19"/>
  <c r="J43" i="126"/>
  <c r="M43" i="126" s="1"/>
  <c r="K12" i="19"/>
  <c r="J43" i="124"/>
  <c r="M43" i="124" s="1"/>
  <c r="J33" i="124"/>
  <c r="M33" i="124" s="1"/>
  <c r="K43" i="127"/>
  <c r="N43" i="127" s="1"/>
  <c r="I35" i="126"/>
  <c r="B26" i="117"/>
  <c r="B28" i="117" s="1"/>
  <c r="B30" i="117" s="1"/>
  <c r="B34" i="117"/>
  <c r="B36" i="117" s="1"/>
  <c r="K17" i="19" l="1"/>
  <c r="K41" i="127"/>
  <c r="N41" i="127" s="1"/>
  <c r="G17" i="19"/>
  <c r="H17" i="19"/>
  <c r="J35" i="126"/>
  <c r="M35" i="126" s="1"/>
  <c r="G12" i="19"/>
  <c r="J35" i="124"/>
  <c r="M35" i="124" s="1"/>
  <c r="G11" i="19"/>
  <c r="J37" i="124"/>
  <c r="M37" i="124" s="1"/>
  <c r="J37" i="126"/>
  <c r="M37" i="126" s="1"/>
  <c r="F27" i="117"/>
  <c r="F26" i="117"/>
  <c r="N18" i="117"/>
  <c r="N17" i="117"/>
  <c r="N16" i="117"/>
  <c r="N12" i="117"/>
  <c r="I12" i="117" s="1"/>
  <c r="N10" i="117"/>
  <c r="I10" i="117" l="1"/>
  <c r="L10" i="117" s="1"/>
  <c r="H26" i="117"/>
  <c r="F10" i="19" s="1"/>
  <c r="H36" i="117"/>
  <c r="K10" i="19" s="1"/>
  <c r="H34" i="117"/>
  <c r="J10" i="19" s="1"/>
  <c r="K47" i="127"/>
  <c r="N47" i="127" s="1"/>
  <c r="J17" i="19"/>
  <c r="K45" i="127"/>
  <c r="N45" i="127" s="1"/>
  <c r="I17" i="19"/>
  <c r="H12" i="19"/>
  <c r="H11" i="19"/>
  <c r="I41" i="124"/>
  <c r="I39" i="124"/>
  <c r="I41" i="126"/>
  <c r="I39" i="126"/>
  <c r="L16" i="117"/>
  <c r="I32" i="117"/>
  <c r="L32" i="117" s="1"/>
  <c r="L11" i="117"/>
  <c r="L12" i="117"/>
  <c r="L18" i="117"/>
  <c r="L17" i="117"/>
  <c r="N51" i="127" l="1"/>
  <c r="J51" i="127" s="1"/>
  <c r="M17" i="19" s="1"/>
  <c r="H28" i="117"/>
  <c r="J39" i="126"/>
  <c r="M39" i="126" s="1"/>
  <c r="I12" i="19"/>
  <c r="J41" i="126"/>
  <c r="M41" i="126" s="1"/>
  <c r="M45" i="126" s="1"/>
  <c r="I45" i="126" s="1"/>
  <c r="J12" i="19"/>
  <c r="J39" i="124"/>
  <c r="M39" i="124" s="1"/>
  <c r="I11" i="19"/>
  <c r="J41" i="124"/>
  <c r="M41" i="124" s="1"/>
  <c r="J11" i="19"/>
  <c r="I36" i="117"/>
  <c r="L36" i="117" s="1"/>
  <c r="I34" i="117"/>
  <c r="L34" i="117" s="1"/>
  <c r="I26" i="117"/>
  <c r="L26" i="117" s="1"/>
  <c r="M45" i="124" l="1"/>
  <c r="I45" i="124" s="1"/>
  <c r="L11" i="19" s="1"/>
  <c r="G10" i="19"/>
  <c r="L28" i="117"/>
  <c r="L38" i="117" s="1"/>
  <c r="M10" i="19" l="1"/>
  <c r="L12" i="19"/>
  <c r="L17" i="19"/>
  <c r="M11" i="19"/>
  <c r="L10" i="19" l="1"/>
</calcChain>
</file>

<file path=xl/sharedStrings.xml><?xml version="1.0" encoding="utf-8"?>
<sst xmlns="http://schemas.openxmlformats.org/spreadsheetml/2006/main" count="1430" uniqueCount="102">
  <si>
    <t>FONDO NACIONAL DEL AHORRO</t>
  </si>
  <si>
    <t>CONSOLIDADO VERIFICACIÓN FINANCIERA</t>
  </si>
  <si>
    <t>OBJETO PROCESO</t>
  </si>
  <si>
    <t>NUMERO DE PROCESO</t>
  </si>
  <si>
    <t>PRESUPUESTO TOTAL</t>
  </si>
  <si>
    <t>N°</t>
  </si>
  <si>
    <t>Proponente</t>
  </si>
  <si>
    <t>Capital de Trabajo &gt;= 25% POE</t>
  </si>
  <si>
    <t xml:space="preserve">Índice de Liquidez </t>
  </si>
  <si>
    <t xml:space="preserve">Nivel de Endeudamiento </t>
  </si>
  <si>
    <t xml:space="preserve">Razón de Cobertura de Intereses </t>
  </si>
  <si>
    <t xml:space="preserve">Rentabilidad sobre Patrimonio </t>
  </si>
  <si>
    <t xml:space="preserve">Rentabilidad sobre Activo </t>
  </si>
  <si>
    <t>Patrimonio ≥ 25% POE</t>
  </si>
  <si>
    <t xml:space="preserve">Observaciones  </t>
  </si>
  <si>
    <t>RESULTADOS DE INDICADORES FINANCIEROS  Y CAPACIDAD ORGANIZACIONAL</t>
  </si>
  <si>
    <t>OBSERVACIONES OFERTA ECONOMICA</t>
  </si>
  <si>
    <t xml:space="preserve">RESULTADO  EVALUACIÓN FINANCIERA   Y ORGANIZACIONAL </t>
  </si>
  <si>
    <t>CUMPLE : PRESENTA OFERTA ECONOMICA SIN SUPERAR LOS PRECIOS TECHO</t>
  </si>
  <si>
    <t>DEBE JUSTIFICAR</t>
  </si>
  <si>
    <t>CUMPLE</t>
  </si>
  <si>
    <t>RECHAZADO</t>
  </si>
  <si>
    <t xml:space="preserve">
</t>
  </si>
  <si>
    <t>NO CUMPLE</t>
  </si>
  <si>
    <r>
      <rPr>
        <b/>
        <sz val="18"/>
        <rFont val="Arial Narrow"/>
        <family val="2"/>
      </rPr>
      <t>Elaboró: Diana Ximena Diaz Ramirez</t>
    </r>
    <r>
      <rPr>
        <sz val="18"/>
        <rFont val="Arial Narrow"/>
        <family val="2"/>
      </rPr>
      <t xml:space="preserve">
Tecnico A
Gerencia Contratación 
Fondo Nacional del Ahorro</t>
    </r>
  </si>
  <si>
    <t>PROPONENTE</t>
  </si>
  <si>
    <t>FECHA CIERRE PROCESO</t>
  </si>
  <si>
    <t>FECHA EXPEDICION RUP</t>
  </si>
  <si>
    <t>mm / dd / aa</t>
  </si>
  <si>
    <t>30 días anteriores</t>
  </si>
  <si>
    <t>FECHA ULTIMA RENOVACION</t>
  </si>
  <si>
    <t>10 días hábiles</t>
  </si>
  <si>
    <t>FECHA DE LOS ESTADOS FINANCIEROS</t>
  </si>
  <si>
    <t>VERIFICACIÓN REQUISITOS HABILITANTES  FINANCIEROS</t>
  </si>
  <si>
    <t>NUMERAL</t>
  </si>
  <si>
    <t>VERIFICACIÓN DE LA CAPACIDAD FINANCIERA</t>
  </si>
  <si>
    <t xml:space="preserve">DESCRIPCION </t>
  </si>
  <si>
    <t>CRITERIO</t>
  </si>
  <si>
    <t>ITEM</t>
  </si>
  <si>
    <t>INDICADOR</t>
  </si>
  <si>
    <t>RESULTADO VERIFICACION</t>
  </si>
  <si>
    <t>DOCUMENTO ELECTRONICO</t>
  </si>
  <si>
    <t>OBSERVACIONES</t>
  </si>
  <si>
    <t>4.2,8.1. Capacidad Fiinanciera</t>
  </si>
  <si>
    <t>Activo Corriente</t>
  </si>
  <si>
    <t>Registro Único de Proponentes</t>
  </si>
  <si>
    <t xml:space="preserve">El proponente cumple con  los indicadores  establecidos en las regals de  participación  de conformidad con lo estabecido en el numeral 4.2 de las reglas de participación </t>
  </si>
  <si>
    <t>Pasivo Corriente</t>
  </si>
  <si>
    <t>Pasivo Total</t>
  </si>
  <si>
    <t>Activo Total</t>
  </si>
  <si>
    <t xml:space="preserve">Utilidad Operacional </t>
  </si>
  <si>
    <t>Gastos de Intereses</t>
  </si>
  <si>
    <t>4.2,8.2. Capacidad organizacional</t>
  </si>
  <si>
    <t>Utilidad Operacional</t>
  </si>
  <si>
    <t>Patrimonio</t>
  </si>
  <si>
    <t>Rentabilidad sobre Activo</t>
  </si>
  <si>
    <t>Activo total</t>
  </si>
  <si>
    <t>Pasivo total</t>
  </si>
  <si>
    <t>RESULTADO</t>
  </si>
  <si>
    <t>VERIFICACION EXPEDICIÓN REGISTRO UNICO DE PROPONENTES</t>
  </si>
  <si>
    <t>VERIFICACION EXPEDICIÓN REGISTRO UNICO DE PROPONENTES -</t>
  </si>
  <si>
    <t>IMAGROUP COLOMBIA S.A.S</t>
  </si>
  <si>
    <t>BON SANTE SAS</t>
  </si>
  <si>
    <r>
      <rPr>
        <sz val="13"/>
        <color rgb="FF000000"/>
        <rFont val="Arial Narrow"/>
        <family val="2"/>
      </rPr>
      <t>RECHAZADO
Se reitera la causal de rechazo establecida: 
El   oferente se encuentra incurso en la causal de rechazo establecidas en el numeral 2.4.15 de las reglas de participación  (...)  N° 11 C</t>
    </r>
    <r>
      <rPr>
        <b/>
        <u/>
        <sz val="13"/>
        <color rgb="FF000000"/>
        <rFont val="Arial Narrow"/>
        <family val="2"/>
      </rPr>
      <t>uando no se presente la OFERTA ECONÓMICA de acuerdo con los requisitos establecidos en el presente documento</t>
    </r>
    <r>
      <rPr>
        <sz val="13"/>
        <color rgb="FF000000"/>
        <rFont val="Arial Narrow"/>
        <family val="2"/>
      </rPr>
      <t xml:space="preserve"> o esta sea presentada luego de la fecha y hora exactas señaladas para la finalización del término para presentar ofertas o cuando sea radicada por medio distinto a la plataforma del SECOP II (sin que medie protocolo de indisponibilidad de la Plataforma debidamente certificada) 
EL OFERTENTE  NO PRESENTO LA OFERTA ECONOMICA DE ACUERDO CON LOS  REQUISITOS ESTABLECIDOS EN LAS REGLAS DE PARTICIPACIÓN  AL NO OFERTAR  UN PORCENTAJE DE DESCUENTO   .
 y  16. </t>
    </r>
    <r>
      <rPr>
        <b/>
        <u/>
        <sz val="13"/>
        <color rgb="FF000000"/>
        <rFont val="Arial Narrow"/>
        <family val="2"/>
      </rPr>
      <t xml:space="preserve">Cuando el Oferente </t>
    </r>
    <r>
      <rPr>
        <sz val="13"/>
        <color rgb="FF000000"/>
        <rFont val="Arial Narrow"/>
        <family val="2"/>
      </rPr>
      <t>adicione, suprima, ca</t>
    </r>
    <r>
      <rPr>
        <b/>
        <u/>
        <sz val="13"/>
        <color rgb="FF000000"/>
        <rFont val="Arial Narrow"/>
        <family val="2"/>
      </rPr>
      <t>mbie, o modifique los ítems, filas o columnas de la descripción, unidades de medida, cantidades, las características o especificaciones requerida</t>
    </r>
    <r>
      <rPr>
        <sz val="13"/>
        <color rgb="FF000000"/>
        <rFont val="Arial Narrow"/>
        <family val="2"/>
      </rPr>
      <t>s por alguna otra de características técnicas inferiores o diferentes a las descritas en la oferta o el anexo técnico., 
Adicionalmente el oferente   modificó la oferta economica, al eliminar las formulas establecidas en el formato  de OFERTA ECONOMICA  y  cambiar de esta manera la estructura de la misma,  haciendo que esta no  cuente con las condiciones   y  mecanismos de comparación requeridos en el procesos; así las cosas el oferente no puede  en  instancia de subsanación MODIFICAR la  oferta economica   de ninguna forma, toda vez que  dicho  tramite se considera  mejora de oferta .</t>
    </r>
  </si>
  <si>
    <t>HAUTE PROTOCOLE SAS</t>
  </si>
  <si>
    <t>El proponente cumple con  los indicadores  establecidos en las regals de  participación  de conformidad con lo estabecido en el numeral 4.2 de las reglas de participación</t>
  </si>
  <si>
    <t>INDETERMINADO</t>
  </si>
  <si>
    <r>
      <t xml:space="preserve">a) La entidad no pudo realizar la verificación de los indicadores financieros  dado que de acuerdo a lo establecido en el numeral   </t>
    </r>
    <r>
      <rPr>
        <b/>
        <sz val="13"/>
        <color rgb="FF000000"/>
        <rFont val="Arial Narrow"/>
        <family val="2"/>
      </rPr>
      <t>4.2.8 REQUISITOS MÍNIMOS HABILITANTES FINANCIEROS Y CAPACIDAD ORGANIZACIONAL</t>
    </r>
    <r>
      <rPr>
        <sz val="13"/>
        <color rgb="FF000000"/>
        <rFont val="Arial Narrow"/>
        <family val="2"/>
      </rPr>
      <t xml:space="preserve"> (...)  EL RUP debe tener fecha de expedicion no superior a (30) dias calendario a la fecha de cierre del presente proceso.  Por lo tanto el oferente debe subsanar el requisito</t>
    </r>
    <r>
      <rPr>
        <b/>
        <sz val="13"/>
        <color rgb="FF000000"/>
        <rFont val="Arial Narrow"/>
        <family val="2"/>
      </rPr>
      <t xml:space="preserve">,  presentando el RUP  en los ternimos establecidos en las regals de participación </t>
    </r>
  </si>
  <si>
    <t>CONVETUR S A S</t>
  </si>
  <si>
    <t>Capital de Trabajo &gt;= 20% POE</t>
  </si>
  <si>
    <t>Patrimonio ≥ 20% POE</t>
  </si>
  <si>
    <t>SINPRO COLOMBIA S.A.S.</t>
  </si>
  <si>
    <t>OINSAT INGENIERIA Y SERVICIOS S.A.S</t>
  </si>
  <si>
    <t xml:space="preserve">VERIFICACION EXPEDICIÓN REGISTRO UNICO DE PROPONENTES </t>
  </si>
  <si>
    <t>FRIO KING IMPORTACIONES Y
DISTRIBUCIONES S.A.S</t>
  </si>
  <si>
    <t>AINECOL S.A.S</t>
  </si>
  <si>
    <r>
      <rPr>
        <i/>
        <sz val="18"/>
        <rFont val="Arial Narrow"/>
        <family val="2"/>
      </rPr>
      <t>El oferente debe subsanar,</t>
    </r>
    <r>
      <rPr>
        <sz val="18"/>
        <rFont val="Arial Narrow"/>
        <family val="2"/>
      </rPr>
      <t xml:space="preserve">  Según las reglas de participcion en el numeral   </t>
    </r>
    <r>
      <rPr>
        <b/>
        <u/>
        <sz val="18"/>
        <rFont val="Arial Narrow"/>
        <family val="2"/>
      </rPr>
      <t>4.1.1.5. REQUISITOS MININOS HABILITANTES FINANCIEROS Y CAPACIDAD ORGANIZACIONAL (…) "</t>
    </r>
    <r>
      <rPr>
        <i/>
        <sz val="18"/>
        <rFont val="Arial Narrow"/>
        <family val="2"/>
      </rPr>
      <t>el oferente o cada uno de los integrantes del Oferente (en caso de Consorcio o Unión Temporal), debe (n) presentar el Registro Único de Oferentes RUP expedido por la Cámara de Comercio con fecha de expedición no superior a treinta (30) días calendario a la fecha de cierre del presente proceso, documento que deberá encontrarse vigente, actualizado y en firme conforme a la normatividad vigente"</t>
    </r>
    <r>
      <rPr>
        <b/>
        <i/>
        <sz val="18"/>
        <rFont val="Arial Narrow"/>
        <family val="2"/>
      </rPr>
      <t xml:space="preserve">. </t>
    </r>
    <r>
      <rPr>
        <sz val="18"/>
        <rFont val="Arial Narrow"/>
        <family val="2"/>
      </rPr>
      <t xml:space="preserve">
</t>
    </r>
  </si>
  <si>
    <t>FNA-VTTD-CP-011-2023</t>
  </si>
  <si>
    <t>CONTRATAR UNIDAD DE CIBERSEGURIDAD QUE PROPORCIONE SERVICIOS DE SEGURIDAD INTEGRADOS AL FONDO NACIONAL DEL AHORRO</t>
  </si>
  <si>
    <t>COMWARE S.A</t>
  </si>
  <si>
    <r>
      <t xml:space="preserve">VERIFICACIÓN REQUISITOS HABILITANTES  FINANCIEROS - </t>
    </r>
    <r>
      <rPr>
        <b/>
        <sz val="13"/>
        <color rgb="FFFF0000"/>
        <rFont val="Arial"/>
        <family val="2"/>
      </rPr>
      <t>GRAN EMPRESA</t>
    </r>
  </si>
  <si>
    <t>Patrimonio ≥ 10% POE</t>
  </si>
  <si>
    <t>Patrimonio ≥ 30% POE</t>
  </si>
  <si>
    <t>CONSORCIO UNIDAD DE CIBERSEGURIDAD FNA</t>
  </si>
  <si>
    <t>MNEMO CYBER SEC SAS - 50%</t>
  </si>
  <si>
    <t>MNEMO COLOMBIA SAS - 49%</t>
  </si>
  <si>
    <t>MNEMO EVOLUTION &amp; INTEGRATION SERVICES SA -1%</t>
  </si>
  <si>
    <t>Capital de Trabajo &gt;= 10% POE</t>
  </si>
  <si>
    <t>SOFTICS INGENIEROS SAS C.I</t>
  </si>
  <si>
    <r>
      <t xml:space="preserve">SOFTICS INGENIEROS SAS C.I    </t>
    </r>
    <r>
      <rPr>
        <b/>
        <sz val="13"/>
        <color rgb="FFFF0000"/>
        <rFont val="Arial"/>
        <family val="2"/>
      </rPr>
      <t>MICROEMPRESA</t>
    </r>
  </si>
  <si>
    <t>OFERTA ECONOMICA</t>
  </si>
  <si>
    <r>
      <t xml:space="preserve">MNEMO EVOLUTION &amp; INTEGRATION SERVICES SA                  </t>
    </r>
    <r>
      <rPr>
        <b/>
        <sz val="13"/>
        <color rgb="FFFF0000"/>
        <rFont val="Arial"/>
        <family val="2"/>
      </rPr>
      <t>GRAN EMPRESA</t>
    </r>
  </si>
  <si>
    <r>
      <t xml:space="preserve">MNEMO COLOMBIA SAS </t>
    </r>
    <r>
      <rPr>
        <b/>
        <sz val="13"/>
        <color rgb="FFFF0000"/>
        <rFont val="Arial"/>
        <family val="2"/>
      </rPr>
      <t>GRAN EMPRESA</t>
    </r>
  </si>
  <si>
    <r>
      <t xml:space="preserve">MNEMO CYBER SEC SAS </t>
    </r>
    <r>
      <rPr>
        <b/>
        <sz val="13"/>
        <color rgb="FFFF0000"/>
        <rFont val="Arial"/>
        <family val="2"/>
      </rPr>
      <t>GRAN EMPRESA</t>
    </r>
  </si>
  <si>
    <t>El proponente cumple con  los indicadores  establecidos en las regals de  participación  de conformidad con lo estabecido en el numeral 4.1.3.1 de las reglas de participación</t>
  </si>
  <si>
    <t>NO CUMPLE : PRESENTA OFERTA ECONOMICA SUPERANDO LOS PRECIOS TECHO</t>
  </si>
  <si>
    <t xml:space="preserve">HABILITADO </t>
  </si>
  <si>
    <r>
      <t xml:space="preserve">El proponente No cumple con lo indicado en las reglas de particpacion con  numeral </t>
    </r>
    <r>
      <rPr>
        <b/>
        <sz val="18"/>
        <rFont val="Arial Narrow"/>
        <family val="2"/>
      </rPr>
      <t xml:space="preserve">4.2 OFERTA ECONOMICA </t>
    </r>
    <r>
      <rPr>
        <sz val="18"/>
        <rFont val="Arial Narrow"/>
        <family val="2"/>
      </rPr>
      <t xml:space="preserve">literal </t>
    </r>
    <r>
      <rPr>
        <b/>
        <sz val="18"/>
        <rFont val="Arial Narrow"/>
        <family val="2"/>
      </rPr>
      <t>C "</t>
    </r>
    <r>
      <rPr>
        <b/>
        <i/>
        <sz val="18"/>
        <rFont val="Arial Narrow"/>
        <family val="2"/>
      </rPr>
      <t>El valor ofertado de cada ítem antes de IVA, no podrá ser superior al valor techo o de referencia establecido por la entidad para cada ítem y tampoco podrá ser cero (0),</t>
    </r>
    <r>
      <rPr>
        <b/>
        <i/>
        <u/>
        <sz val="18"/>
        <rFont val="Arial Narrow"/>
        <family val="2"/>
      </rPr>
      <t xml:space="preserve"> so pena de incurrir en causal de rechazo</t>
    </r>
    <r>
      <rPr>
        <b/>
        <i/>
        <sz val="18"/>
        <rFont val="Arial Narrow"/>
        <family val="2"/>
      </rPr>
      <t xml:space="preserve">." </t>
    </r>
    <r>
      <rPr>
        <sz val="18"/>
        <rFont val="Arial Narrow"/>
        <family val="2"/>
      </rPr>
      <t xml:space="preserve">                 </t>
    </r>
    <r>
      <rPr>
        <b/>
        <sz val="18"/>
        <rFont val="Arial Narrow"/>
        <family val="2"/>
      </rPr>
      <t>El oferente en el item 40 de su oferta economica supera el valor precio techo unitario antes de iva. Asi mismo se da aplicacion a lo previsto en el numeral 2.5 CAUSALES DE RECHAZO numeral 20, "</t>
    </r>
    <r>
      <rPr>
        <b/>
        <i/>
        <sz val="18"/>
        <rFont val="Arial Narrow"/>
        <family val="2"/>
      </rPr>
      <t xml:space="preserve">Cuando el comite evaluador verifique la informacion financiera reportada en el RUP y como consecuencia el oferente no cumpla con uno o varios indicadores de capacidad financiera y/o organizacional establecidos en las reglas de participacion": </t>
    </r>
    <r>
      <rPr>
        <i/>
        <sz val="18"/>
        <rFont val="Arial Narrow"/>
        <family val="2"/>
      </rPr>
      <t xml:space="preserve"> </t>
    </r>
    <r>
      <rPr>
        <sz val="18"/>
        <rFont val="Arial Narrow"/>
        <family val="2"/>
      </rPr>
      <t xml:space="preserve">  </t>
    </r>
  </si>
  <si>
    <t xml:space="preserve">Se da aplicacion a lo previsto en el numeral 2.5 CAUSALES DE RECHAZO numeral 20, "Cuando el comite evaluador verifique la informacion financiera reportada en el RUP y como consecuencia el oferente no cumpla con uno o varios indicadores de capacidad financiera y/o organizacional establecidos en las reglas de participacion":    </t>
  </si>
  <si>
    <t xml:space="preserve">El proponente NO cumple con  los indicadores  establecidos en las reglas de  participación  de conformidad con lo estabecido en el numeral 4.1.3.1  de las reglas de participación.
Asi mismo se da aplicacion a lo previsto en el numeral 2.5 CAUSALES DE RECHAZO numeral 20, "Cuando el comite evaluador verifique la informacion financiera reportada en el RUP y como consecuencia el oferente no cumpla con uno o varios indicadores de capacidad financiera y/o organizacional establecidos en las reglas de participacion":   </t>
  </si>
  <si>
    <t>HABILITADO</t>
  </si>
  <si>
    <t>El proponente NO cumple con  los indicadores  establecidos en las reglas de  participación  de conformidad con lo estabecido en el numeral 4.1.3.1 de las reglas de participación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</si>
</sst>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240A]dddd\ d&quot; de &quot;mmmm&quot; de &quot;yyyy;@"/>
    <numFmt numFmtId="168" formatCode="_-* #,##0.00\ _€_-;\-* #,##0.00\ _€_-;_-* &quot;-&quot;??\ _€_-;_-@_-"/>
    <numFmt numFmtId="169" formatCode="&quot;$&quot;\ #,##0"/>
    <numFmt numFmtId="170" formatCode="_(&quot;$&quot;\ * #,##0_);_(&quot;$&quot;\ * \(#,##0\);_(&quot;$&quot;\ * &quot;-&quot;??_);_(@_)"/>
    <numFmt numFmtId="171" formatCode="_(* #,##0_);_(* \(#,##0\);_(* &quot;-&quot;??_);_(@_)"/>
    <numFmt numFmtId="172" formatCode="[$$-240A]\ #,##0"/>
    <numFmt numFmtId="173" formatCode="&quot;$&quot;\ #,##0.00"/>
    <numFmt numFmtId="174" formatCode="0.0"/>
    <numFmt numFmtId="175" formatCode="_(* #,##0.0_);_(* \(#,##0.0\);_(* &quot;-&quot;??_);_(@_)"/>
    <numFmt numFmtId="176" formatCode="0.0%"/>
    <numFmt numFmtId="177" formatCode="&quot;$&quot;\ #,##0.000"/>
    <numFmt numFmtId="178" formatCode="&quot;$&quot;\ #,##0.0"/>
    <numFmt numFmtId="179" formatCode="_(* #,##0.000_);_(* \(#,##0.000\);_(* &quot;-&quot;??_);_(@_)"/>
    <numFmt numFmtId="180" formatCode="_-* #,##0.000_-;\-* #,##0.000_-;_-* &quot;-&quot;??_-;_-@_-"/>
  </numFmts>
  <fonts count="45" x14ac:knownFonts="1">
    <font>
      <sz val="11"/>
      <color theme="1"/>
      <name val="Calibri"/>
      <family val="2"/>
      <scheme val="minor"/>
    </font>
    <font>
      <sz val="11"/>
      <color theme="1"/>
      <name val="Calibri"/>
      <family val="2"/>
      <scheme val="minor"/>
    </font>
    <font>
      <sz val="10"/>
      <name val="Arial"/>
      <family val="2"/>
    </font>
    <font>
      <sz val="12"/>
      <name val="Arial"/>
      <family val="2"/>
    </font>
    <font>
      <sz val="11"/>
      <color indexed="8"/>
      <name val="Arial"/>
      <family val="2"/>
    </font>
    <font>
      <sz val="13"/>
      <color theme="1"/>
      <name val="Arial Narrow"/>
      <family val="2"/>
    </font>
    <font>
      <sz val="13"/>
      <name val="Arial Narrow"/>
      <family val="2"/>
    </font>
    <font>
      <b/>
      <sz val="13"/>
      <name val="Arial Narrow"/>
      <family val="2"/>
    </font>
    <font>
      <sz val="13"/>
      <color theme="0"/>
      <name val="Arial Narrow"/>
      <family val="2"/>
    </font>
    <font>
      <sz val="8"/>
      <name val="Calibri"/>
      <family val="2"/>
      <scheme val="minor"/>
    </font>
    <font>
      <b/>
      <sz val="13"/>
      <name val="Arial"/>
      <family val="2"/>
    </font>
    <font>
      <sz val="13"/>
      <name val="Arial"/>
      <family val="2"/>
    </font>
    <font>
      <sz val="13"/>
      <color theme="0"/>
      <name val="Arial"/>
      <family val="2"/>
    </font>
    <font>
      <b/>
      <sz val="13"/>
      <color indexed="9"/>
      <name val="Arial"/>
      <family val="2"/>
    </font>
    <font>
      <b/>
      <sz val="13"/>
      <color theme="0"/>
      <name val="Arial"/>
      <family val="2"/>
    </font>
    <font>
      <sz val="13"/>
      <color theme="3"/>
      <name val="Arial"/>
      <family val="2"/>
    </font>
    <font>
      <sz val="14"/>
      <name val="Arial"/>
      <family val="2"/>
    </font>
    <font>
      <sz val="13"/>
      <color theme="1"/>
      <name val="Arial"/>
      <family val="2"/>
    </font>
    <font>
      <sz val="14"/>
      <color theme="1"/>
      <name val="Arial"/>
      <family val="2"/>
    </font>
    <font>
      <sz val="18"/>
      <name val="Arial Narrow"/>
      <family val="2"/>
    </font>
    <font>
      <b/>
      <sz val="13"/>
      <color rgb="FFFFFFFF"/>
      <name val="Arial"/>
      <family val="2"/>
    </font>
    <font>
      <sz val="13"/>
      <color rgb="FF000000"/>
      <name val="Arial"/>
      <family val="2"/>
    </font>
    <font>
      <b/>
      <sz val="13"/>
      <color theme="1"/>
      <name val="Bradley Hand ITC"/>
      <family val="4"/>
    </font>
    <font>
      <sz val="13"/>
      <color theme="0"/>
      <name val="Arial"/>
      <family val="2"/>
    </font>
    <font>
      <sz val="13"/>
      <color rgb="FF000000"/>
      <name val="Arial Narrow"/>
      <family val="2"/>
    </font>
    <font>
      <b/>
      <sz val="13"/>
      <color rgb="FF000000"/>
      <name val="Arial Narrow"/>
      <family val="2"/>
    </font>
    <font>
      <sz val="18"/>
      <color rgb="FFFF0000"/>
      <name val="Arial Narrow"/>
      <family val="2"/>
    </font>
    <font>
      <u/>
      <sz val="18"/>
      <color rgb="FFFF0000"/>
      <name val="Arial Narrow"/>
      <family val="2"/>
    </font>
    <font>
      <b/>
      <sz val="18"/>
      <name val="Arial Narrow"/>
      <family val="2"/>
    </font>
    <font>
      <b/>
      <sz val="18"/>
      <color theme="1"/>
      <name val="Arial Narrow"/>
      <family val="2"/>
    </font>
    <font>
      <sz val="18"/>
      <color theme="1"/>
      <name val="Arial Narrow"/>
      <family val="2"/>
    </font>
    <font>
      <sz val="18"/>
      <name val="Arial Narrow"/>
      <family val="2"/>
    </font>
    <font>
      <b/>
      <sz val="18"/>
      <color indexed="9"/>
      <name val="Arial Narrow"/>
      <family val="2"/>
    </font>
    <font>
      <b/>
      <sz val="18"/>
      <color theme="0"/>
      <name val="Arial Narrow"/>
      <family val="2"/>
    </font>
    <font>
      <sz val="18"/>
      <color theme="0"/>
      <name val="Arial Narrow"/>
      <family val="2"/>
    </font>
    <font>
      <sz val="18"/>
      <color rgb="FFFF0000"/>
      <name val="Arial Narrow"/>
      <family val="2"/>
    </font>
    <font>
      <b/>
      <sz val="18"/>
      <color rgb="FFFF0000"/>
      <name val="Arial Narrow"/>
      <family val="2"/>
    </font>
    <font>
      <u/>
      <sz val="18"/>
      <color rgb="FFFF0000"/>
      <name val="Arial Narrow"/>
      <family val="2"/>
    </font>
    <font>
      <sz val="13"/>
      <color rgb="FF000000"/>
      <name val="Arial Narrow"/>
      <family val="2"/>
    </font>
    <font>
      <b/>
      <u/>
      <sz val="13"/>
      <color rgb="FF000000"/>
      <name val="Arial Narrow"/>
      <family val="2"/>
    </font>
    <font>
      <b/>
      <u/>
      <sz val="18"/>
      <name val="Arial Narrow"/>
      <family val="2"/>
    </font>
    <font>
      <i/>
      <sz val="18"/>
      <name val="Arial Narrow"/>
      <family val="2"/>
    </font>
    <font>
      <b/>
      <i/>
      <sz val="18"/>
      <name val="Arial Narrow"/>
      <family val="2"/>
    </font>
    <font>
      <b/>
      <sz val="13"/>
      <color rgb="FFFF0000"/>
      <name val="Arial"/>
      <family val="2"/>
    </font>
    <font>
      <b/>
      <i/>
      <u/>
      <sz val="18"/>
      <name val="Arial Narrow"/>
      <family val="2"/>
    </font>
  </fonts>
  <fills count="12">
    <fill>
      <patternFill patternType="none"/>
    </fill>
    <fill>
      <patternFill patternType="gray125"/>
    </fill>
    <fill>
      <patternFill patternType="solid">
        <fgColor theme="0"/>
        <bgColor indexed="64"/>
      </patternFill>
    </fill>
    <fill>
      <patternFill patternType="solid">
        <fgColor theme="4"/>
        <bgColor indexed="9"/>
      </patternFill>
    </fill>
    <fill>
      <patternFill patternType="solid">
        <fgColor rgb="FFFFFFCC"/>
        <bgColor indexed="64"/>
      </patternFill>
    </fill>
    <fill>
      <patternFill patternType="solid">
        <fgColor rgb="FFCCFFFF"/>
        <bgColor indexed="64"/>
      </patternFill>
    </fill>
    <fill>
      <patternFill patternType="solid">
        <fgColor theme="0"/>
        <bgColor indexed="9"/>
      </patternFill>
    </fill>
    <fill>
      <patternFill patternType="solid">
        <fgColor theme="4" tint="-0.249977111117893"/>
        <bgColor indexed="9"/>
      </patternFill>
    </fill>
    <fill>
      <patternFill patternType="solid">
        <fgColor theme="0" tint="-0.34998626667073579"/>
        <bgColor indexed="64"/>
      </patternFill>
    </fill>
    <fill>
      <patternFill patternType="solid">
        <fgColor rgb="FFFFFF00"/>
        <bgColor indexed="64"/>
      </patternFill>
    </fill>
    <fill>
      <patternFill patternType="solid">
        <fgColor rgb="FF4472C4"/>
        <bgColor rgb="FFFFFFFF"/>
      </patternFill>
    </fill>
    <fill>
      <patternFill patternType="solid">
        <fgColor theme="3" tint="0.59999389629810485"/>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thin">
        <color indexed="64"/>
      </bottom>
      <diagonal/>
    </border>
    <border>
      <left style="thin">
        <color rgb="FF000000"/>
      </left>
      <right/>
      <top style="thin">
        <color rgb="FF000000"/>
      </top>
      <bottom style="thin">
        <color rgb="FF000000"/>
      </bottom>
      <diagonal/>
    </border>
  </borders>
  <cellStyleXfs count="23">
    <xf numFmtId="0" fontId="0" fillId="0" borderId="0"/>
    <xf numFmtId="166" fontId="1" fillId="0" borderId="0" applyFont="0" applyFill="0" applyBorder="0" applyAlignment="0" applyProtection="0"/>
    <xf numFmtId="165" fontId="1" fillId="0" borderId="0" applyFont="0" applyFill="0" applyBorder="0" applyAlignment="0" applyProtection="0"/>
    <xf numFmtId="0" fontId="2" fillId="0" borderId="0"/>
    <xf numFmtId="0" fontId="3" fillId="0" borderId="0"/>
    <xf numFmtId="0" fontId="1" fillId="0" borderId="0"/>
    <xf numFmtId="9"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0" fontId="4" fillId="0" borderId="0"/>
    <xf numFmtId="43"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78">
    <xf numFmtId="0" fontId="0" fillId="0" borderId="0" xfId="0"/>
    <xf numFmtId="0" fontId="6" fillId="0" borderId="0" xfId="3" applyFont="1" applyAlignment="1">
      <alignment vertical="center"/>
    </xf>
    <xf numFmtId="0" fontId="8" fillId="0" borderId="0" xfId="3" applyFont="1" applyAlignment="1">
      <alignment horizontal="center" vertical="center"/>
    </xf>
    <xf numFmtId="0" fontId="10" fillId="0" borderId="1" xfId="3" applyFont="1" applyBorder="1" applyAlignment="1">
      <alignment horizontal="center" vertical="center"/>
    </xf>
    <xf numFmtId="0" fontId="11" fillId="0" borderId="0" xfId="3" applyFont="1" applyAlignment="1">
      <alignment vertical="center"/>
    </xf>
    <xf numFmtId="0" fontId="10" fillId="2" borderId="0" xfId="3" applyFont="1" applyFill="1" applyAlignment="1" applyProtection="1">
      <alignment vertical="center" wrapText="1"/>
      <protection hidden="1"/>
    </xf>
    <xf numFmtId="0" fontId="11" fillId="2" borderId="0" xfId="3" applyFont="1" applyFill="1" applyAlignment="1">
      <alignment vertical="center"/>
    </xf>
    <xf numFmtId="0" fontId="10" fillId="2" borderId="0" xfId="3" applyFont="1" applyFill="1" applyAlignment="1" applyProtection="1">
      <alignment horizontal="center" vertical="center" wrapText="1"/>
      <protection hidden="1"/>
    </xf>
    <xf numFmtId="0" fontId="13" fillId="3" borderId="18" xfId="3" applyFont="1" applyFill="1" applyBorder="1" applyAlignment="1">
      <alignment horizontal="center" vertical="center" wrapText="1"/>
    </xf>
    <xf numFmtId="0" fontId="11" fillId="2" borderId="0" xfId="3" applyFont="1" applyFill="1" applyAlignment="1" applyProtection="1">
      <alignment vertical="center" wrapText="1"/>
      <protection hidden="1"/>
    </xf>
    <xf numFmtId="0" fontId="13" fillId="3" borderId="20" xfId="3" applyFont="1" applyFill="1" applyBorder="1" applyAlignment="1">
      <alignment horizontal="center" vertical="center" wrapText="1"/>
    </xf>
    <xf numFmtId="0" fontId="13" fillId="3" borderId="22" xfId="3" applyFont="1" applyFill="1" applyBorder="1" applyAlignment="1">
      <alignment horizontal="center" vertical="center" wrapText="1"/>
    </xf>
    <xf numFmtId="0" fontId="13" fillId="6" borderId="0" xfId="3" applyFont="1" applyFill="1" applyAlignment="1">
      <alignment horizontal="center" vertical="center" wrapText="1"/>
    </xf>
    <xf numFmtId="0" fontId="11" fillId="2" borderId="0" xfId="3" applyFont="1" applyFill="1" applyAlignment="1" applyProtection="1">
      <alignment horizontal="center" vertical="center" wrapText="1"/>
      <protection hidden="1"/>
    </xf>
    <xf numFmtId="0" fontId="12" fillId="2" borderId="0" xfId="3" applyFont="1" applyFill="1" applyAlignment="1" applyProtection="1">
      <alignment vertical="center" wrapText="1"/>
      <protection hidden="1"/>
    </xf>
    <xf numFmtId="0" fontId="12" fillId="0" borderId="0" xfId="3" applyFont="1" applyAlignment="1">
      <alignment vertical="center"/>
    </xf>
    <xf numFmtId="169" fontId="11" fillId="2" borderId="0" xfId="3" applyNumberFormat="1" applyFont="1" applyFill="1" applyAlignment="1" applyProtection="1">
      <alignment horizontal="center" vertical="center" wrapText="1"/>
      <protection hidden="1"/>
    </xf>
    <xf numFmtId="0" fontId="13" fillId="2" borderId="0" xfId="3" applyFont="1" applyFill="1" applyAlignment="1">
      <alignment horizontal="center" vertical="center" wrapText="1"/>
    </xf>
    <xf numFmtId="167" fontId="11" fillId="2" borderId="0" xfId="3" applyNumberFormat="1" applyFont="1" applyFill="1" applyAlignment="1" applyProtection="1">
      <alignment horizontal="center" vertical="center" wrapText="1"/>
      <protection hidden="1"/>
    </xf>
    <xf numFmtId="2" fontId="11" fillId="2" borderId="0" xfId="3" applyNumberFormat="1" applyFont="1" applyFill="1" applyAlignment="1" applyProtection="1">
      <alignment horizontal="center" vertical="center" wrapText="1"/>
      <protection hidden="1"/>
    </xf>
    <xf numFmtId="0" fontId="11" fillId="0" borderId="0" xfId="3" applyFont="1" applyAlignment="1">
      <alignment horizontal="center" vertical="center"/>
    </xf>
    <xf numFmtId="0" fontId="15" fillId="0" borderId="0" xfId="3" applyFont="1" applyAlignment="1">
      <alignment vertical="center"/>
    </xf>
    <xf numFmtId="0" fontId="10" fillId="2" borderId="0" xfId="3" applyFont="1" applyFill="1" applyAlignment="1">
      <alignment horizontal="center" vertical="center"/>
    </xf>
    <xf numFmtId="2" fontId="11" fillId="2" borderId="0" xfId="3" applyNumberFormat="1" applyFont="1" applyFill="1" applyAlignment="1" applyProtection="1">
      <alignment horizontal="justify" vertical="center" wrapText="1"/>
      <protection hidden="1"/>
    </xf>
    <xf numFmtId="169" fontId="10" fillId="2" borderId="0" xfId="3" applyNumberFormat="1" applyFont="1" applyFill="1" applyAlignment="1" applyProtection="1">
      <alignment horizontal="center" vertical="center" wrapText="1"/>
      <protection hidden="1"/>
    </xf>
    <xf numFmtId="0" fontId="10" fillId="2" borderId="0" xfId="3" applyFont="1" applyFill="1" applyAlignment="1" applyProtection="1">
      <alignment horizontal="justify" vertical="center" wrapText="1"/>
      <protection hidden="1"/>
    </xf>
    <xf numFmtId="0" fontId="13" fillId="3" borderId="1" xfId="3" applyFont="1" applyFill="1" applyBorder="1" applyAlignment="1">
      <alignment horizontal="center" vertical="center" wrapText="1"/>
    </xf>
    <xf numFmtId="169" fontId="13" fillId="3" borderId="1" xfId="3" applyNumberFormat="1" applyFont="1" applyFill="1" applyBorder="1" applyAlignment="1">
      <alignment horizontal="center" vertical="center" wrapText="1"/>
    </xf>
    <xf numFmtId="9" fontId="13" fillId="3" borderId="1" xfId="6" applyFont="1" applyFill="1" applyBorder="1" applyAlignment="1">
      <alignment horizontal="center" vertical="center" wrapText="1"/>
    </xf>
    <xf numFmtId="9" fontId="13" fillId="3" borderId="1" xfId="3" applyNumberFormat="1" applyFont="1" applyFill="1" applyBorder="1" applyAlignment="1">
      <alignment horizontal="center" vertical="center" wrapText="1"/>
    </xf>
    <xf numFmtId="9" fontId="11" fillId="0" borderId="1" xfId="3" applyNumberFormat="1" applyFont="1" applyBorder="1" applyAlignment="1">
      <alignment horizontal="center" vertical="center" wrapText="1"/>
    </xf>
    <xf numFmtId="169" fontId="11" fillId="4" borderId="1" xfId="1" applyNumberFormat="1" applyFont="1" applyFill="1" applyBorder="1" applyAlignment="1">
      <alignment horizontal="center" vertical="center" wrapText="1"/>
    </xf>
    <xf numFmtId="172" fontId="11" fillId="4" borderId="1" xfId="1" applyNumberFormat="1" applyFont="1" applyFill="1" applyBorder="1" applyAlignment="1">
      <alignment horizontal="center" vertical="center" wrapText="1"/>
    </xf>
    <xf numFmtId="169" fontId="11" fillId="2" borderId="1" xfId="1" applyNumberFormat="1" applyFont="1" applyFill="1" applyBorder="1" applyAlignment="1">
      <alignment horizontal="center" vertical="center" wrapText="1"/>
    </xf>
    <xf numFmtId="172" fontId="11" fillId="2" borderId="1" xfId="1" applyNumberFormat="1" applyFont="1" applyFill="1" applyBorder="1" applyAlignment="1">
      <alignment horizontal="center" vertical="center" wrapText="1"/>
    </xf>
    <xf numFmtId="2" fontId="17" fillId="0" borderId="1" xfId="0" applyNumberFormat="1" applyFont="1" applyBorder="1" applyAlignment="1">
      <alignment horizontal="center" vertical="center" wrapText="1"/>
    </xf>
    <xf numFmtId="0" fontId="6" fillId="0" borderId="0" xfId="3" applyFont="1" applyAlignment="1" applyProtection="1">
      <alignment horizontal="justify" vertical="center" wrapText="1"/>
      <protection hidden="1"/>
    </xf>
    <xf numFmtId="0" fontId="6" fillId="9" borderId="0" xfId="3" applyFont="1" applyFill="1" applyAlignment="1">
      <alignment vertical="center"/>
    </xf>
    <xf numFmtId="0" fontId="12" fillId="0" borderId="0" xfId="3" applyFont="1" applyAlignment="1">
      <alignment horizontal="center" vertical="center"/>
    </xf>
    <xf numFmtId="167" fontId="12" fillId="0" borderId="0" xfId="3" applyNumberFormat="1" applyFont="1" applyAlignment="1">
      <alignment horizontal="center" vertical="center"/>
    </xf>
    <xf numFmtId="14" fontId="12" fillId="0" borderId="0" xfId="3" applyNumberFormat="1" applyFont="1" applyAlignment="1">
      <alignment horizontal="center" vertical="center"/>
    </xf>
    <xf numFmtId="43" fontId="12" fillId="0" borderId="0" xfId="3" applyNumberFormat="1" applyFont="1" applyAlignment="1">
      <alignment horizontal="center" vertical="center"/>
    </xf>
    <xf numFmtId="43" fontId="8" fillId="0" borderId="0" xfId="3" applyNumberFormat="1" applyFont="1" applyAlignment="1">
      <alignment horizontal="center" vertical="center"/>
    </xf>
    <xf numFmtId="172" fontId="11" fillId="4" borderId="17" xfId="1" applyNumberFormat="1" applyFont="1" applyFill="1" applyBorder="1" applyAlignment="1">
      <alignment horizontal="center" vertical="center" wrapText="1"/>
    </xf>
    <xf numFmtId="0" fontId="12" fillId="9" borderId="0" xfId="3" applyFont="1" applyFill="1" applyAlignment="1">
      <alignment horizontal="center" vertical="center"/>
    </xf>
    <xf numFmtId="0" fontId="12" fillId="9" borderId="0" xfId="3" applyFont="1" applyFill="1" applyAlignment="1">
      <alignment horizontal="center" vertical="center" wrapText="1"/>
    </xf>
    <xf numFmtId="9" fontId="20" fillId="10" borderId="36" xfId="0" applyNumberFormat="1" applyFont="1" applyFill="1" applyBorder="1" applyAlignment="1">
      <alignment horizontal="center" vertical="center" wrapText="1"/>
    </xf>
    <xf numFmtId="172" fontId="11" fillId="4" borderId="2" xfId="1" applyNumberFormat="1" applyFont="1" applyFill="1" applyBorder="1" applyAlignment="1">
      <alignment horizontal="center" vertical="center" wrapText="1"/>
    </xf>
    <xf numFmtId="9" fontId="13" fillId="3" borderId="28" xfId="3" applyNumberFormat="1" applyFont="1" applyFill="1" applyBorder="1" applyAlignment="1">
      <alignment horizontal="center" vertical="center" wrapText="1"/>
    </xf>
    <xf numFmtId="172" fontId="11" fillId="4" borderId="38" xfId="1" applyNumberFormat="1" applyFont="1" applyFill="1" applyBorder="1" applyAlignment="1">
      <alignment horizontal="center" vertical="center" wrapText="1"/>
    </xf>
    <xf numFmtId="0" fontId="17" fillId="0" borderId="0" xfId="3" applyFont="1" applyAlignment="1">
      <alignment horizontal="center" vertical="center"/>
    </xf>
    <xf numFmtId="167" fontId="17" fillId="0" borderId="0" xfId="3" applyNumberFormat="1" applyFont="1" applyAlignment="1">
      <alignment horizontal="center" vertical="center"/>
    </xf>
    <xf numFmtId="14" fontId="17" fillId="0" borderId="0" xfId="3" applyNumberFormat="1" applyFont="1" applyAlignment="1">
      <alignment horizontal="center" vertical="center"/>
    </xf>
    <xf numFmtId="0" fontId="5" fillId="0" borderId="0" xfId="3" applyFont="1" applyAlignment="1">
      <alignment horizontal="center" vertical="center"/>
    </xf>
    <xf numFmtId="0" fontId="17" fillId="0" borderId="0" xfId="3" applyFont="1" applyAlignment="1">
      <alignment vertical="center"/>
    </xf>
    <xf numFmtId="43" fontId="17" fillId="0" borderId="0" xfId="3" applyNumberFormat="1" applyFont="1" applyAlignment="1">
      <alignment horizontal="center" vertical="center"/>
    </xf>
    <xf numFmtId="173" fontId="17" fillId="0" borderId="0" xfId="2" applyNumberFormat="1" applyFont="1" applyAlignment="1">
      <alignment horizontal="center" vertical="center"/>
    </xf>
    <xf numFmtId="43" fontId="5" fillId="0" borderId="0" xfId="3" applyNumberFormat="1" applyFont="1" applyAlignment="1">
      <alignment horizontal="center" vertical="center"/>
    </xf>
    <xf numFmtId="0" fontId="5" fillId="0" borderId="0" xfId="3" applyFont="1" applyAlignment="1">
      <alignment vertical="center"/>
    </xf>
    <xf numFmtId="0" fontId="14" fillId="10" borderId="4" xfId="0" applyFont="1" applyFill="1" applyBorder="1" applyAlignment="1">
      <alignment horizontal="center" vertical="center" wrapText="1"/>
    </xf>
    <xf numFmtId="169" fontId="11" fillId="2" borderId="38" xfId="1" applyNumberFormat="1" applyFont="1" applyFill="1" applyBorder="1" applyAlignment="1">
      <alignment horizontal="center" vertical="center" wrapText="1"/>
    </xf>
    <xf numFmtId="172" fontId="11" fillId="2" borderId="38" xfId="1" applyNumberFormat="1" applyFont="1" applyFill="1" applyBorder="1" applyAlignment="1">
      <alignment horizontal="center" vertical="center" wrapText="1"/>
    </xf>
    <xf numFmtId="169" fontId="11" fillId="2" borderId="2" xfId="1" applyNumberFormat="1" applyFont="1" applyFill="1" applyBorder="1" applyAlignment="1">
      <alignment horizontal="center" vertical="center" wrapText="1"/>
    </xf>
    <xf numFmtId="172" fontId="11" fillId="2" borderId="2" xfId="1" applyNumberFormat="1" applyFont="1" applyFill="1" applyBorder="1" applyAlignment="1">
      <alignment horizontal="center" vertical="center" wrapText="1"/>
    </xf>
    <xf numFmtId="169" fontId="11" fillId="4" borderId="28" xfId="1" applyNumberFormat="1" applyFont="1" applyFill="1" applyBorder="1" applyAlignment="1">
      <alignment horizontal="center" vertical="center" wrapText="1"/>
    </xf>
    <xf numFmtId="172" fontId="11" fillId="0" borderId="1" xfId="1" applyNumberFormat="1" applyFont="1" applyFill="1" applyBorder="1" applyAlignment="1">
      <alignment horizontal="center" vertical="center" wrapText="1"/>
    </xf>
    <xf numFmtId="0" fontId="11" fillId="2" borderId="0" xfId="3" applyFont="1" applyFill="1" applyAlignment="1">
      <alignment horizontal="center" vertical="center"/>
    </xf>
    <xf numFmtId="0" fontId="11" fillId="9" borderId="0" xfId="3" applyFont="1" applyFill="1" applyAlignment="1">
      <alignment vertical="center"/>
    </xf>
    <xf numFmtId="0" fontId="12" fillId="9" borderId="0" xfId="3" applyFont="1" applyFill="1" applyAlignment="1">
      <alignment vertical="center"/>
    </xf>
    <xf numFmtId="0" fontId="11" fillId="9" borderId="0" xfId="3" applyFont="1" applyFill="1" applyAlignment="1">
      <alignment horizontal="center" vertical="center"/>
    </xf>
    <xf numFmtId="0" fontId="15" fillId="9" borderId="0" xfId="3" applyFont="1" applyFill="1" applyAlignment="1">
      <alignment vertical="center"/>
    </xf>
    <xf numFmtId="0" fontId="14" fillId="0" borderId="0" xfId="3" applyFont="1" applyAlignment="1" applyProtection="1">
      <alignment vertical="center" wrapText="1"/>
      <protection hidden="1"/>
    </xf>
    <xf numFmtId="0" fontId="23" fillId="0" borderId="0" xfId="3" applyFont="1" applyAlignment="1">
      <alignment horizontal="center" vertical="center"/>
    </xf>
    <xf numFmtId="0" fontId="14" fillId="0" borderId="0" xfId="3" applyFont="1" applyAlignment="1" applyProtection="1">
      <alignment horizontal="center" vertical="center" wrapText="1"/>
      <protection hidden="1"/>
    </xf>
    <xf numFmtId="0" fontId="12" fillId="0" borderId="0" xfId="3" applyFont="1" applyAlignment="1" applyProtection="1">
      <alignment vertical="center" wrapText="1"/>
      <protection hidden="1"/>
    </xf>
    <xf numFmtId="2" fontId="12" fillId="0" borderId="0" xfId="3" applyNumberFormat="1" applyFont="1" applyAlignment="1">
      <alignment horizontal="center" vertical="center" wrapText="1"/>
    </xf>
    <xf numFmtId="0" fontId="12" fillId="0" borderId="0" xfId="3" applyFont="1" applyAlignment="1">
      <alignment horizontal="center" vertical="center" wrapText="1"/>
    </xf>
    <xf numFmtId="2" fontId="12" fillId="0" borderId="0" xfId="3" applyNumberFormat="1" applyFont="1" applyAlignment="1">
      <alignment horizontal="center" vertical="center"/>
    </xf>
    <xf numFmtId="173" fontId="12" fillId="0" borderId="0" xfId="2" applyNumberFormat="1" applyFont="1" applyFill="1" applyAlignment="1">
      <alignment horizontal="center" vertical="center"/>
    </xf>
    <xf numFmtId="0" fontId="8" fillId="0" borderId="0" xfId="3" applyFont="1" applyAlignment="1">
      <alignment vertical="center"/>
    </xf>
    <xf numFmtId="173" fontId="17" fillId="0" borderId="0" xfId="2" applyNumberFormat="1" applyFont="1" applyFill="1" applyAlignment="1">
      <alignment horizontal="center" vertical="center"/>
    </xf>
    <xf numFmtId="172" fontId="11" fillId="0" borderId="1" xfId="1" applyNumberFormat="1" applyFont="1" applyBorder="1" applyAlignment="1">
      <alignment horizontal="center" vertical="center" wrapText="1"/>
    </xf>
    <xf numFmtId="0" fontId="30" fillId="0" borderId="0" xfId="0" applyFont="1" applyAlignment="1">
      <alignment horizontal="center" vertical="center"/>
    </xf>
    <xf numFmtId="0" fontId="31" fillId="0" borderId="0" xfId="0" applyFont="1" applyAlignment="1">
      <alignment horizontal="center" vertical="center"/>
    </xf>
    <xf numFmtId="0" fontId="30" fillId="0" borderId="0" xfId="0" applyFont="1" applyAlignment="1">
      <alignment horizontal="center" vertical="center" wrapText="1"/>
    </xf>
    <xf numFmtId="0" fontId="30" fillId="0" borderId="14" xfId="0" applyFont="1" applyBorder="1" applyAlignment="1">
      <alignment horizontal="center" vertical="center"/>
    </xf>
    <xf numFmtId="0" fontId="33" fillId="7" borderId="1" xfId="3" applyFont="1" applyFill="1" applyBorder="1" applyAlignment="1">
      <alignment horizontal="center" vertical="center" wrapText="1"/>
    </xf>
    <xf numFmtId="173" fontId="30" fillId="0" borderId="0" xfId="0" applyNumberFormat="1" applyFont="1" applyAlignment="1">
      <alignment horizontal="center" vertical="center"/>
    </xf>
    <xf numFmtId="0" fontId="34" fillId="0" borderId="1" xfId="0" applyFont="1" applyBorder="1" applyAlignment="1">
      <alignment horizontal="center" vertical="center"/>
    </xf>
    <xf numFmtId="0" fontId="34" fillId="0" borderId="0" xfId="0" applyFont="1" applyAlignment="1">
      <alignment horizontal="center" vertical="center"/>
    </xf>
    <xf numFmtId="0" fontId="30" fillId="0" borderId="1" xfId="0" applyFont="1" applyBorder="1" applyAlignment="1">
      <alignment horizontal="center" vertical="center"/>
    </xf>
    <xf numFmtId="169" fontId="30" fillId="0" borderId="1" xfId="1" applyNumberFormat="1" applyFont="1" applyFill="1" applyBorder="1" applyAlignment="1">
      <alignment horizontal="center" vertical="center"/>
    </xf>
    <xf numFmtId="2" fontId="30" fillId="0" borderId="1" xfId="0" applyNumberFormat="1" applyFont="1" applyBorder="1" applyAlignment="1">
      <alignment horizontal="center" vertical="center"/>
    </xf>
    <xf numFmtId="176" fontId="30" fillId="0" borderId="1" xfId="0" applyNumberFormat="1" applyFont="1" applyBorder="1" applyAlignment="1">
      <alignment horizontal="center" vertical="center"/>
    </xf>
    <xf numFmtId="177" fontId="30" fillId="0" borderId="1" xfId="0" applyNumberFormat="1" applyFont="1" applyBorder="1" applyAlignment="1">
      <alignment horizontal="center" vertical="center"/>
    </xf>
    <xf numFmtId="0" fontId="30" fillId="0" borderId="1" xfId="0" applyFont="1" applyBorder="1" applyAlignment="1">
      <alignment horizontal="justify" vertical="center" wrapText="1"/>
    </xf>
    <xf numFmtId="177" fontId="30" fillId="0" borderId="1" xfId="1" applyNumberFormat="1" applyFont="1" applyFill="1" applyBorder="1" applyAlignment="1">
      <alignment horizontal="center" vertical="center"/>
    </xf>
    <xf numFmtId="0" fontId="35" fillId="0" borderId="0" xfId="0" applyFont="1" applyAlignment="1">
      <alignment horizontal="center" vertical="center"/>
    </xf>
    <xf numFmtId="173" fontId="30" fillId="0" borderId="1" xfId="1" applyNumberFormat="1" applyFont="1" applyFill="1" applyBorder="1" applyAlignment="1">
      <alignment horizontal="center" vertical="center"/>
    </xf>
    <xf numFmtId="178" fontId="30" fillId="0" borderId="1" xfId="0" applyNumberFormat="1" applyFont="1" applyBorder="1" applyAlignment="1">
      <alignment horizontal="center" vertical="center"/>
    </xf>
    <xf numFmtId="173" fontId="30" fillId="0" borderId="1" xfId="0" applyNumberFormat="1" applyFont="1" applyBorder="1" applyAlignment="1">
      <alignment horizontal="center" vertical="center"/>
    </xf>
    <xf numFmtId="0" fontId="36" fillId="0" borderId="1" xfId="0" applyFont="1" applyBorder="1" applyAlignment="1">
      <alignment horizontal="center" vertical="center"/>
    </xf>
    <xf numFmtId="0" fontId="36" fillId="0" borderId="1" xfId="0" applyFont="1" applyBorder="1" applyAlignment="1">
      <alignment horizontal="center" vertical="center" wrapText="1"/>
    </xf>
    <xf numFmtId="0" fontId="36" fillId="8" borderId="1" xfId="0" applyFont="1" applyFill="1" applyBorder="1" applyAlignment="1">
      <alignment horizontal="center" vertical="center"/>
    </xf>
    <xf numFmtId="171" fontId="30" fillId="0" borderId="0" xfId="1" applyNumberFormat="1" applyFont="1" applyAlignment="1">
      <alignment horizontal="center" vertical="center"/>
    </xf>
    <xf numFmtId="2" fontId="27" fillId="0" borderId="1" xfId="1" applyNumberFormat="1" applyFont="1" applyFill="1" applyBorder="1" applyAlignment="1">
      <alignment horizontal="left" vertical="center" wrapText="1"/>
    </xf>
    <xf numFmtId="0" fontId="19" fillId="0" borderId="16" xfId="0" applyFont="1" applyBorder="1" applyAlignment="1">
      <alignment horizontal="center" vertical="center"/>
    </xf>
    <xf numFmtId="0" fontId="19" fillId="0" borderId="0" xfId="0" applyFont="1" applyAlignment="1">
      <alignment horizontal="center" vertical="center"/>
    </xf>
    <xf numFmtId="0" fontId="28" fillId="0" borderId="1" xfId="0" applyFont="1" applyBorder="1" applyAlignment="1">
      <alignment horizontal="center" vertical="center"/>
    </xf>
    <xf numFmtId="0" fontId="28" fillId="0" borderId="1" xfId="0" applyFont="1" applyBorder="1" applyAlignment="1">
      <alignment horizontal="center" vertical="center" wrapText="1"/>
    </xf>
    <xf numFmtId="0" fontId="28" fillId="8" borderId="1" xfId="0" applyFont="1" applyFill="1" applyBorder="1" applyAlignment="1">
      <alignment horizontal="center" vertical="center"/>
    </xf>
    <xf numFmtId="2" fontId="19" fillId="0" borderId="1" xfId="1" applyNumberFormat="1" applyFont="1" applyFill="1" applyBorder="1" applyAlignment="1">
      <alignment horizontal="left" vertical="center" wrapText="1"/>
    </xf>
    <xf numFmtId="0" fontId="26" fillId="0" borderId="0" xfId="0" applyFont="1" applyAlignment="1">
      <alignment horizontal="center" vertical="center"/>
    </xf>
    <xf numFmtId="0" fontId="26" fillId="0" borderId="17" xfId="0" applyFont="1" applyBorder="1" applyAlignment="1">
      <alignment horizontal="center" vertical="center"/>
    </xf>
    <xf numFmtId="2" fontId="19" fillId="0" borderId="1" xfId="1" applyNumberFormat="1" applyFont="1" applyBorder="1" applyAlignment="1">
      <alignment horizontal="left" vertical="center" wrapText="1"/>
    </xf>
    <xf numFmtId="2" fontId="26" fillId="0" borderId="1" xfId="1" applyNumberFormat="1" applyFont="1" applyFill="1" applyBorder="1" applyAlignment="1">
      <alignment horizontal="left" vertical="center" wrapText="1"/>
    </xf>
    <xf numFmtId="177" fontId="26" fillId="0" borderId="1" xfId="1" applyNumberFormat="1" applyFont="1" applyFill="1" applyBorder="1" applyAlignment="1">
      <alignment horizontal="center" vertical="center"/>
    </xf>
    <xf numFmtId="177" fontId="26" fillId="0" borderId="1" xfId="0" applyNumberFormat="1" applyFont="1" applyBorder="1" applyAlignment="1">
      <alignment horizontal="center" vertical="center"/>
    </xf>
    <xf numFmtId="176" fontId="26" fillId="0" borderId="1" xfId="0" applyNumberFormat="1" applyFont="1" applyBorder="1" applyAlignment="1">
      <alignment horizontal="center" vertical="center"/>
    </xf>
    <xf numFmtId="2" fontId="26" fillId="0" borderId="1" xfId="0" applyNumberFormat="1" applyFont="1" applyBorder="1" applyAlignment="1">
      <alignment horizontal="center" vertical="center"/>
    </xf>
    <xf numFmtId="0" fontId="26" fillId="0" borderId="1" xfId="0" applyFont="1" applyBorder="1" applyAlignment="1">
      <alignment horizontal="justify" vertical="center" wrapText="1"/>
    </xf>
    <xf numFmtId="2" fontId="19" fillId="0" borderId="28" xfId="1" applyNumberFormat="1" applyFont="1" applyFill="1" applyBorder="1" applyAlignment="1">
      <alignment horizontal="left" vertical="center" wrapText="1"/>
    </xf>
    <xf numFmtId="0" fontId="28" fillId="8" borderId="28" xfId="0" applyFont="1" applyFill="1" applyBorder="1" applyAlignment="1">
      <alignment horizontal="center" vertical="center"/>
    </xf>
    <xf numFmtId="2" fontId="37" fillId="0" borderId="1" xfId="1" applyNumberFormat="1" applyFont="1" applyFill="1" applyBorder="1" applyAlignment="1">
      <alignment horizontal="left" vertical="center" wrapText="1"/>
    </xf>
    <xf numFmtId="2" fontId="26" fillId="0" borderId="1" xfId="1" applyNumberFormat="1" applyFont="1" applyBorder="1" applyAlignment="1">
      <alignment horizontal="left" vertical="center" wrapText="1"/>
    </xf>
    <xf numFmtId="0" fontId="11" fillId="0" borderId="0" xfId="3" applyFont="1" applyAlignment="1">
      <alignment horizontal="center" vertical="center" wrapText="1"/>
    </xf>
    <xf numFmtId="169" fontId="11" fillId="2" borderId="40" xfId="1" applyNumberFormat="1" applyFont="1" applyFill="1" applyBorder="1" applyAlignment="1">
      <alignment horizontal="center" vertical="center" wrapText="1"/>
    </xf>
    <xf numFmtId="172" fontId="11" fillId="2" borderId="40" xfId="1" applyNumberFormat="1" applyFont="1" applyFill="1" applyBorder="1" applyAlignment="1">
      <alignment horizontal="center" vertical="center" wrapText="1"/>
    </xf>
    <xf numFmtId="0" fontId="10" fillId="2" borderId="0" xfId="4" applyFont="1" applyFill="1" applyAlignment="1">
      <alignment horizontal="center" vertical="center" wrapText="1"/>
    </xf>
    <xf numFmtId="169" fontId="10" fillId="2" borderId="0" xfId="4" applyNumberFormat="1" applyFont="1" applyFill="1" applyAlignment="1">
      <alignment horizontal="center" vertical="center" wrapText="1"/>
    </xf>
    <xf numFmtId="0" fontId="10" fillId="2" borderId="0" xfId="4" applyFont="1" applyFill="1" applyAlignment="1">
      <alignment horizontal="justify" vertical="center" wrapText="1"/>
    </xf>
    <xf numFmtId="0" fontId="10" fillId="0" borderId="0" xfId="3" applyFont="1" applyAlignment="1">
      <alignment horizontal="center" vertical="center"/>
    </xf>
    <xf numFmtId="0" fontId="28" fillId="11" borderId="1" xfId="0" applyFont="1" applyFill="1" applyBorder="1" applyAlignment="1">
      <alignment horizontal="center" vertical="center"/>
    </xf>
    <xf numFmtId="0" fontId="36" fillId="11" borderId="1" xfId="0" applyFont="1" applyFill="1" applyBorder="1" applyAlignment="1">
      <alignment horizontal="center" vertical="center"/>
    </xf>
    <xf numFmtId="2" fontId="26" fillId="0" borderId="1" xfId="1" applyNumberFormat="1" applyFont="1" applyFill="1" applyBorder="1" applyAlignment="1">
      <alignment horizontal="center" vertical="center" wrapText="1"/>
    </xf>
    <xf numFmtId="2" fontId="30" fillId="0" borderId="1" xfId="1" applyNumberFormat="1" applyFont="1" applyFill="1" applyBorder="1" applyAlignment="1">
      <alignment horizontal="left" vertical="center" wrapText="1"/>
    </xf>
    <xf numFmtId="0" fontId="19" fillId="0" borderId="33" xfId="3" applyFont="1" applyBorder="1" applyAlignment="1">
      <alignment horizontal="center" vertical="center" wrapText="1"/>
    </xf>
    <xf numFmtId="0" fontId="19" fillId="0" borderId="34" xfId="3" applyFont="1" applyBorder="1" applyAlignment="1">
      <alignment horizontal="center" vertical="center" wrapText="1"/>
    </xf>
    <xf numFmtId="0" fontId="19" fillId="0" borderId="37" xfId="3" applyFont="1" applyBorder="1" applyAlignment="1">
      <alignment horizontal="center" vertical="center" wrapText="1"/>
    </xf>
    <xf numFmtId="0" fontId="19" fillId="0" borderId="35" xfId="3" applyFont="1" applyBorder="1" applyAlignment="1">
      <alignment horizontal="center" vertical="center" wrapText="1"/>
    </xf>
    <xf numFmtId="0" fontId="19" fillId="0" borderId="25" xfId="3" applyFont="1" applyBorder="1" applyAlignment="1">
      <alignment horizontal="center" vertical="center" wrapText="1"/>
    </xf>
    <xf numFmtId="0" fontId="19" fillId="0" borderId="36" xfId="3" applyFont="1" applyBorder="1" applyAlignment="1">
      <alignment horizontal="center" vertical="center" wrapText="1"/>
    </xf>
    <xf numFmtId="169" fontId="28" fillId="0" borderId="2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5" xfId="0" applyFont="1" applyBorder="1" applyAlignment="1">
      <alignment horizontal="center" vertical="center" wrapText="1"/>
    </xf>
    <xf numFmtId="0" fontId="28" fillId="0" borderId="15" xfId="0" applyFont="1" applyBorder="1" applyAlignment="1">
      <alignment horizontal="center" vertical="center" wrapText="1"/>
    </xf>
    <xf numFmtId="0" fontId="33" fillId="7" borderId="1" xfId="3" applyFont="1" applyFill="1" applyBorder="1" applyAlignment="1">
      <alignment horizontal="center" vertical="center" wrapText="1"/>
    </xf>
    <xf numFmtId="0" fontId="32" fillId="7" borderId="16" xfId="3" applyFont="1" applyFill="1" applyBorder="1" applyAlignment="1">
      <alignment horizontal="center" vertical="center" wrapText="1"/>
    </xf>
    <xf numFmtId="0" fontId="32" fillId="7" borderId="0" xfId="3" applyFont="1" applyFill="1" applyAlignment="1">
      <alignment horizontal="center" vertical="center" wrapText="1"/>
    </xf>
    <xf numFmtId="0" fontId="28" fillId="2" borderId="1" xfId="3" applyFont="1" applyFill="1" applyBorder="1" applyAlignment="1" applyProtection="1">
      <alignment horizontal="center" vertical="center" wrapText="1"/>
      <protection hidden="1"/>
    </xf>
    <xf numFmtId="169" fontId="29" fillId="0" borderId="1" xfId="1" applyNumberFormat="1" applyFont="1" applyBorder="1" applyAlignment="1">
      <alignment horizontal="center" vertical="center"/>
    </xf>
    <xf numFmtId="0" fontId="29" fillId="0" borderId="26" xfId="0" applyFont="1" applyBorder="1" applyAlignment="1">
      <alignment horizontal="center" vertical="center" wrapText="1"/>
    </xf>
    <xf numFmtId="0" fontId="29" fillId="0" borderId="0" xfId="0" applyFont="1" applyAlignment="1">
      <alignment horizontal="center" vertical="center" wrapText="1"/>
    </xf>
    <xf numFmtId="0" fontId="19" fillId="0" borderId="38" xfId="3" applyFont="1" applyBorder="1" applyAlignment="1">
      <alignment horizontal="center" vertical="center" wrapText="1"/>
    </xf>
    <xf numFmtId="0" fontId="11" fillId="0" borderId="1" xfId="3" applyFont="1" applyBorder="1" applyAlignment="1">
      <alignment horizontal="left" vertical="center" wrapText="1"/>
    </xf>
    <xf numFmtId="0" fontId="12" fillId="0" borderId="0" xfId="3" applyFont="1" applyAlignment="1">
      <alignment horizontal="center" vertical="center" wrapText="1"/>
    </xf>
    <xf numFmtId="0" fontId="6" fillId="0" borderId="7" xfId="3" applyFont="1" applyBorder="1" applyAlignment="1">
      <alignment horizontal="center" vertical="center"/>
    </xf>
    <xf numFmtId="0" fontId="6" fillId="0" borderId="1" xfId="3" applyFont="1" applyBorder="1" applyAlignment="1">
      <alignment horizontal="center" vertical="center"/>
    </xf>
    <xf numFmtId="0" fontId="12" fillId="0" borderId="1" xfId="3" applyFont="1" applyBorder="1" applyAlignment="1">
      <alignment horizontal="center" vertical="center"/>
    </xf>
    <xf numFmtId="0" fontId="6" fillId="0" borderId="1" xfId="3" applyFont="1" applyBorder="1" applyAlignment="1" applyProtection="1">
      <alignment horizontal="center" vertical="center" wrapText="1"/>
      <protection hidden="1"/>
    </xf>
    <xf numFmtId="0" fontId="22" fillId="0" borderId="25" xfId="0" applyFont="1" applyBorder="1" applyAlignment="1">
      <alignment horizontal="left" vertical="center"/>
    </xf>
    <xf numFmtId="0" fontId="6" fillId="0" borderId="0" xfId="3" applyFont="1" applyAlignment="1">
      <alignment horizontal="left" vertical="center" wrapText="1"/>
    </xf>
    <xf numFmtId="0" fontId="15" fillId="0" borderId="1" xfId="5" applyFont="1" applyBorder="1" applyAlignment="1">
      <alignment horizontal="center" vertical="center" wrapText="1"/>
    </xf>
    <xf numFmtId="0" fontId="15" fillId="0" borderId="1" xfId="3" applyFont="1" applyBorder="1" applyAlignment="1">
      <alignment horizontal="center" vertical="center" wrapText="1"/>
    </xf>
    <xf numFmtId="0" fontId="5" fillId="0" borderId="1" xfId="0" applyFont="1" applyBorder="1" applyAlignment="1">
      <alignment horizontal="center" vertical="center" wrapText="1"/>
    </xf>
    <xf numFmtId="0" fontId="6" fillId="0" borderId="28" xfId="3" applyFont="1" applyBorder="1" applyAlignment="1">
      <alignment horizontal="center" vertical="center" wrapText="1"/>
    </xf>
    <xf numFmtId="0" fontId="6" fillId="0" borderId="17" xfId="3" applyFont="1" applyBorder="1" applyAlignment="1">
      <alignment horizontal="center" vertical="center" wrapText="1"/>
    </xf>
    <xf numFmtId="0" fontId="10" fillId="2" borderId="5"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6" xfId="3" applyFont="1" applyFill="1" applyBorder="1" applyAlignment="1">
      <alignment horizontal="center" vertical="center"/>
    </xf>
    <xf numFmtId="0" fontId="7" fillId="2" borderId="2" xfId="3" applyFont="1" applyFill="1" applyBorder="1" applyAlignment="1">
      <alignment horizontal="center" vertical="center"/>
    </xf>
    <xf numFmtId="0" fontId="7" fillId="2" borderId="3" xfId="3" applyFont="1" applyFill="1" applyBorder="1" applyAlignment="1">
      <alignment horizontal="center" vertical="center"/>
    </xf>
    <xf numFmtId="0" fontId="7" fillId="2" borderId="4" xfId="3" applyFont="1" applyFill="1" applyBorder="1" applyAlignment="1">
      <alignment horizontal="center" vertical="center"/>
    </xf>
    <xf numFmtId="2" fontId="5" fillId="4" borderId="1" xfId="0" applyNumberFormat="1" applyFont="1" applyFill="1" applyBorder="1" applyAlignment="1">
      <alignment horizontal="center" vertical="center" wrapText="1"/>
    </xf>
    <xf numFmtId="43" fontId="18" fillId="5" borderId="1" xfId="0" applyNumberFormat="1" applyFont="1" applyFill="1" applyBorder="1" applyAlignment="1">
      <alignment horizontal="center" vertical="center" wrapText="1"/>
    </xf>
    <xf numFmtId="170" fontId="6" fillId="4" borderId="28" xfId="2" applyNumberFormat="1" applyFont="1" applyFill="1" applyBorder="1" applyAlignment="1">
      <alignment horizontal="left" vertical="center" wrapText="1"/>
    </xf>
    <xf numFmtId="170" fontId="6" fillId="4" borderId="17" xfId="2" applyNumberFormat="1" applyFont="1" applyFill="1" applyBorder="1" applyAlignment="1">
      <alignment horizontal="left" vertical="center" wrapText="1"/>
    </xf>
    <xf numFmtId="169" fontId="18" fillId="5" borderId="28" xfId="0" applyNumberFormat="1" applyFont="1" applyFill="1" applyBorder="1" applyAlignment="1">
      <alignment horizontal="center" vertical="center" wrapText="1"/>
    </xf>
    <xf numFmtId="169" fontId="18" fillId="5" borderId="17" xfId="0" applyNumberFormat="1" applyFont="1" applyFill="1" applyBorder="1" applyAlignment="1">
      <alignment horizontal="center" vertical="center" wrapText="1"/>
    </xf>
    <xf numFmtId="0" fontId="6" fillId="0" borderId="1" xfId="3" applyFont="1" applyBorder="1" applyAlignment="1">
      <alignment horizontal="center" vertical="center" wrapText="1"/>
    </xf>
    <xf numFmtId="174" fontId="6" fillId="4" borderId="1" xfId="6" applyNumberFormat="1" applyFont="1" applyFill="1" applyBorder="1" applyAlignment="1">
      <alignment horizontal="center" vertical="center" wrapText="1"/>
    </xf>
    <xf numFmtId="176" fontId="16" fillId="5" borderId="4" xfId="6" applyNumberFormat="1" applyFont="1" applyFill="1" applyBorder="1" applyAlignment="1">
      <alignment horizontal="right" vertical="center" wrapText="1"/>
    </xf>
    <xf numFmtId="1" fontId="6" fillId="4" borderId="1" xfId="6" applyNumberFormat="1" applyFont="1" applyFill="1" applyBorder="1" applyAlignment="1">
      <alignment horizontal="center" vertical="center" wrapText="1"/>
    </xf>
    <xf numFmtId="2" fontId="16" fillId="5" borderId="1" xfId="6" applyNumberFormat="1" applyFont="1" applyFill="1" applyBorder="1" applyAlignment="1">
      <alignment horizontal="right" vertical="center" wrapText="1"/>
    </xf>
    <xf numFmtId="0" fontId="14" fillId="3" borderId="1" xfId="3" applyFont="1" applyFill="1" applyBorder="1" applyAlignment="1">
      <alignment horizontal="center" vertical="center" wrapText="1"/>
    </xf>
    <xf numFmtId="170" fontId="6" fillId="4" borderId="1" xfId="2" applyNumberFormat="1" applyFont="1" applyFill="1" applyBorder="1" applyAlignment="1">
      <alignment horizontal="left" vertical="center" wrapText="1"/>
    </xf>
    <xf numFmtId="173" fontId="18" fillId="5" borderId="28" xfId="0" applyNumberFormat="1" applyFont="1" applyFill="1" applyBorder="1" applyAlignment="1">
      <alignment horizontal="center" vertical="center" wrapText="1"/>
    </xf>
    <xf numFmtId="173" fontId="18" fillId="5" borderId="17" xfId="0" applyNumberFormat="1" applyFont="1" applyFill="1" applyBorder="1" applyAlignment="1">
      <alignment horizontal="center" vertical="center" wrapText="1"/>
    </xf>
    <xf numFmtId="173" fontId="18" fillId="5" borderId="1" xfId="1" applyNumberFormat="1" applyFont="1" applyFill="1" applyBorder="1" applyAlignment="1">
      <alignment horizontal="right" vertical="center" wrapText="1"/>
    </xf>
    <xf numFmtId="167" fontId="11" fillId="4" borderId="8" xfId="3" applyNumberFormat="1" applyFont="1" applyFill="1" applyBorder="1" applyAlignment="1" applyProtection="1">
      <alignment horizontal="center" vertical="center" wrapText="1"/>
      <protection hidden="1"/>
    </xf>
    <xf numFmtId="2" fontId="6" fillId="2" borderId="1" xfId="3" applyNumberFormat="1" applyFont="1" applyFill="1" applyBorder="1" applyAlignment="1" applyProtection="1">
      <alignment horizontal="center" vertical="center" wrapText="1"/>
      <protection hidden="1"/>
    </xf>
    <xf numFmtId="0" fontId="10" fillId="2" borderId="5" xfId="4" applyFont="1" applyFill="1" applyBorder="1" applyAlignment="1">
      <alignment horizontal="center" vertical="center" wrapText="1"/>
    </xf>
    <xf numFmtId="0" fontId="10" fillId="2" borderId="13" xfId="4" applyFont="1" applyFill="1" applyBorder="1" applyAlignment="1">
      <alignment horizontal="center" vertical="center" wrapText="1"/>
    </xf>
    <xf numFmtId="169" fontId="10" fillId="2" borderId="13" xfId="4" applyNumberFormat="1" applyFont="1" applyFill="1" applyBorder="1" applyAlignment="1">
      <alignment horizontal="center" vertical="center" wrapText="1"/>
    </xf>
    <xf numFmtId="0" fontId="10" fillId="2" borderId="6" xfId="4" applyFont="1" applyFill="1" applyBorder="1" applyAlignment="1">
      <alignment horizontal="justify" vertical="center" wrapText="1"/>
    </xf>
    <xf numFmtId="0" fontId="13" fillId="3" borderId="1" xfId="3" applyFont="1" applyFill="1" applyBorder="1" applyAlignment="1">
      <alignment horizontal="center" vertical="center" wrapText="1"/>
    </xf>
    <xf numFmtId="0" fontId="13" fillId="3" borderId="1" xfId="3" applyFont="1" applyFill="1" applyBorder="1" applyAlignment="1">
      <alignment horizontal="justify" vertical="center" wrapText="1"/>
    </xf>
    <xf numFmtId="167" fontId="11" fillId="4" borderId="1" xfId="3" applyNumberFormat="1" applyFont="1" applyFill="1" applyBorder="1" applyAlignment="1" applyProtection="1">
      <alignment horizontal="center" vertical="center" wrapText="1"/>
      <protection hidden="1"/>
    </xf>
    <xf numFmtId="0" fontId="10" fillId="2" borderId="9" xfId="4" applyFont="1" applyFill="1" applyBorder="1" applyAlignment="1">
      <alignment horizontal="center" vertical="center" wrapText="1"/>
    </xf>
    <xf numFmtId="0" fontId="10" fillId="2" borderId="10" xfId="4" applyFont="1" applyFill="1" applyBorder="1" applyAlignment="1">
      <alignment horizontal="center" vertical="center" wrapText="1"/>
    </xf>
    <xf numFmtId="0" fontId="10" fillId="2" borderId="11" xfId="4" applyFont="1" applyFill="1" applyBorder="1" applyAlignment="1">
      <alignment horizontal="center" vertical="center" wrapText="1"/>
    </xf>
    <xf numFmtId="167" fontId="11" fillId="2" borderId="30" xfId="3" applyNumberFormat="1" applyFont="1" applyFill="1" applyBorder="1" applyAlignment="1" applyProtection="1">
      <alignment horizontal="center" vertical="center" wrapText="1"/>
      <protection hidden="1"/>
    </xf>
    <xf numFmtId="167" fontId="11" fillId="2" borderId="31" xfId="3" applyNumberFormat="1" applyFont="1" applyFill="1" applyBorder="1" applyAlignment="1" applyProtection="1">
      <alignment horizontal="center" vertical="center" wrapText="1"/>
      <protection hidden="1"/>
    </xf>
    <xf numFmtId="167" fontId="11" fillId="2" borderId="32" xfId="3" applyNumberFormat="1" applyFont="1" applyFill="1" applyBorder="1" applyAlignment="1" applyProtection="1">
      <alignment horizontal="center" vertical="center" wrapText="1"/>
      <protection hidden="1"/>
    </xf>
    <xf numFmtId="0" fontId="11" fillId="2" borderId="24" xfId="3" applyFont="1" applyFill="1" applyBorder="1" applyAlignment="1">
      <alignment horizontal="center" vertical="center"/>
    </xf>
    <xf numFmtId="0" fontId="11" fillId="2" borderId="12" xfId="3" applyFont="1" applyFill="1" applyBorder="1" applyAlignment="1">
      <alignment horizontal="center" vertical="center"/>
    </xf>
    <xf numFmtId="167" fontId="11" fillId="2" borderId="7" xfId="3" applyNumberFormat="1" applyFont="1" applyFill="1" applyBorder="1" applyAlignment="1" applyProtection="1">
      <alignment horizontal="center" vertical="center" wrapText="1"/>
      <protection hidden="1"/>
    </xf>
    <xf numFmtId="0" fontId="10" fillId="2" borderId="9" xfId="3" applyFont="1" applyFill="1" applyBorder="1" applyAlignment="1" applyProtection="1">
      <alignment horizontal="center" vertical="center" wrapText="1"/>
      <protection hidden="1"/>
    </xf>
    <xf numFmtId="0" fontId="10" fillId="2" borderId="10" xfId="3" applyFont="1" applyFill="1" applyBorder="1" applyAlignment="1" applyProtection="1">
      <alignment horizontal="center" vertical="center" wrapText="1"/>
      <protection hidden="1"/>
    </xf>
    <xf numFmtId="0" fontId="10" fillId="2" borderId="11" xfId="3" applyFont="1" applyFill="1" applyBorder="1" applyAlignment="1" applyProtection="1">
      <alignment horizontal="center" vertical="center" wrapText="1"/>
      <protection hidden="1"/>
    </xf>
    <xf numFmtId="0" fontId="11" fillId="2" borderId="7" xfId="3" applyFont="1" applyFill="1" applyBorder="1" applyAlignment="1" applyProtection="1">
      <alignment horizontal="center" vertical="center" wrapText="1"/>
      <protection hidden="1"/>
    </xf>
    <xf numFmtId="0" fontId="11" fillId="2" borderId="19" xfId="3" applyFont="1" applyFill="1" applyBorder="1" applyAlignment="1" applyProtection="1">
      <alignment horizontal="center" vertical="center" wrapText="1"/>
      <protection hidden="1"/>
    </xf>
    <xf numFmtId="0" fontId="11" fillId="2" borderId="1" xfId="3" applyFont="1" applyFill="1" applyBorder="1" applyAlignment="1" applyProtection="1">
      <alignment horizontal="center" vertical="center" wrapText="1"/>
      <protection hidden="1"/>
    </xf>
    <xf numFmtId="0" fontId="11" fillId="2" borderId="21" xfId="3" applyFont="1" applyFill="1" applyBorder="1" applyAlignment="1" applyProtection="1">
      <alignment horizontal="center" vertical="center" wrapText="1"/>
      <protection hidden="1"/>
    </xf>
    <xf numFmtId="0" fontId="10" fillId="2" borderId="8" xfId="3" applyFont="1" applyFill="1" applyBorder="1" applyAlignment="1" applyProtection="1">
      <alignment horizontal="center" vertical="center" wrapText="1"/>
      <protection hidden="1"/>
    </xf>
    <xf numFmtId="0" fontId="10" fillId="2" borderId="23" xfId="3" applyFont="1" applyFill="1" applyBorder="1" applyAlignment="1" applyProtection="1">
      <alignment horizontal="center" vertical="center" wrapText="1"/>
      <protection hidden="1"/>
    </xf>
    <xf numFmtId="0" fontId="11" fillId="2" borderId="8" xfId="3" applyFont="1" applyFill="1" applyBorder="1" applyAlignment="1" applyProtection="1">
      <alignment horizontal="center" vertical="center" wrapText="1"/>
      <protection hidden="1"/>
    </xf>
    <xf numFmtId="0" fontId="11" fillId="2" borderId="23" xfId="3" applyFont="1" applyFill="1" applyBorder="1" applyAlignment="1" applyProtection="1">
      <alignment horizontal="center" vertical="center" wrapText="1"/>
      <protection hidden="1"/>
    </xf>
    <xf numFmtId="169" fontId="11" fillId="4" borderId="1" xfId="3" applyNumberFormat="1" applyFont="1" applyFill="1" applyBorder="1" applyAlignment="1" applyProtection="1">
      <alignment horizontal="center" vertical="center" wrapText="1"/>
      <protection hidden="1"/>
    </xf>
    <xf numFmtId="169" fontId="18" fillId="5" borderId="28" xfId="0" applyNumberFormat="1" applyFont="1" applyFill="1" applyBorder="1" applyAlignment="1">
      <alignment vertical="center" wrapText="1"/>
    </xf>
    <xf numFmtId="169" fontId="18" fillId="5" borderId="17" xfId="0" applyNumberFormat="1" applyFont="1" applyFill="1" applyBorder="1" applyAlignment="1">
      <alignment vertical="center" wrapText="1"/>
    </xf>
    <xf numFmtId="0" fontId="6" fillId="0" borderId="28" xfId="3" applyFont="1" applyBorder="1" applyAlignment="1" applyProtection="1">
      <alignment horizontal="center" vertical="center" wrapText="1"/>
      <protection hidden="1"/>
    </xf>
    <xf numFmtId="0" fontId="6" fillId="0" borderId="29" xfId="3" applyFont="1" applyBorder="1" applyAlignment="1" applyProtection="1">
      <alignment horizontal="center" vertical="center" wrapText="1"/>
      <protection hidden="1"/>
    </xf>
    <xf numFmtId="0" fontId="6" fillId="0" borderId="17" xfId="3" applyFont="1" applyBorder="1" applyAlignment="1" applyProtection="1">
      <alignment horizontal="center" vertical="center" wrapText="1"/>
      <protection hidden="1"/>
    </xf>
    <xf numFmtId="174" fontId="5" fillId="4" borderId="1" xfId="0" applyNumberFormat="1" applyFont="1" applyFill="1" applyBorder="1" applyAlignment="1">
      <alignment horizontal="center" vertical="center" wrapText="1"/>
    </xf>
    <xf numFmtId="173" fontId="18" fillId="5" borderId="1" xfId="1" applyNumberFormat="1" applyFont="1" applyFill="1" applyBorder="1" applyAlignment="1">
      <alignment vertical="center" wrapText="1"/>
    </xf>
    <xf numFmtId="173" fontId="16" fillId="5" borderId="1" xfId="6" applyNumberFormat="1" applyFont="1" applyFill="1" applyBorder="1" applyAlignment="1">
      <alignment vertical="center" wrapText="1"/>
    </xf>
    <xf numFmtId="9" fontId="6" fillId="4" borderId="1" xfId="6" applyFont="1" applyFill="1" applyBorder="1" applyAlignment="1">
      <alignment horizontal="center" vertical="center" wrapText="1"/>
    </xf>
    <xf numFmtId="177" fontId="16" fillId="5" borderId="1" xfId="6" applyNumberFormat="1" applyFont="1" applyFill="1" applyBorder="1" applyAlignment="1">
      <alignment vertical="center" wrapText="1"/>
    </xf>
    <xf numFmtId="173" fontId="18" fillId="5" borderId="1" xfId="0" applyNumberFormat="1" applyFont="1" applyFill="1" applyBorder="1" applyAlignment="1">
      <alignment vertical="center" wrapText="1"/>
    </xf>
    <xf numFmtId="177" fontId="18" fillId="5" borderId="1" xfId="0" applyNumberFormat="1" applyFont="1" applyFill="1" applyBorder="1" applyAlignment="1">
      <alignment vertical="center" wrapText="1"/>
    </xf>
    <xf numFmtId="165" fontId="18" fillId="5" borderId="28" xfId="2" applyFont="1" applyFill="1" applyBorder="1" applyAlignment="1">
      <alignment vertical="center" wrapText="1"/>
    </xf>
    <xf numFmtId="165" fontId="18" fillId="5" borderId="17" xfId="2" applyFont="1" applyFill="1" applyBorder="1" applyAlignment="1">
      <alignment vertical="center" wrapText="1"/>
    </xf>
    <xf numFmtId="0" fontId="11" fillId="0" borderId="1" xfId="3" applyFont="1" applyBorder="1" applyAlignment="1">
      <alignment horizontal="justify" vertical="center" wrapText="1"/>
    </xf>
    <xf numFmtId="0" fontId="19" fillId="0" borderId="28" xfId="3" applyFont="1" applyBorder="1" applyAlignment="1" applyProtection="1">
      <alignment horizontal="center" vertical="center" wrapText="1"/>
      <protection hidden="1"/>
    </xf>
    <xf numFmtId="0" fontId="19" fillId="0" borderId="29" xfId="3" applyFont="1" applyBorder="1" applyAlignment="1" applyProtection="1">
      <alignment horizontal="center" vertical="center" wrapText="1"/>
      <protection hidden="1"/>
    </xf>
    <xf numFmtId="0" fontId="19" fillId="0" borderId="17" xfId="3" applyFont="1" applyBorder="1" applyAlignment="1" applyProtection="1">
      <alignment horizontal="center" vertical="center" wrapText="1"/>
      <protection hidden="1"/>
    </xf>
    <xf numFmtId="0" fontId="11" fillId="0" borderId="1" xfId="3" applyFont="1" applyBorder="1" applyAlignment="1">
      <alignment horizontal="center" vertical="center" wrapText="1"/>
    </xf>
    <xf numFmtId="0" fontId="11" fillId="0" borderId="0" xfId="3" applyFont="1" applyAlignment="1">
      <alignment horizontal="center" vertical="center" wrapText="1"/>
    </xf>
    <xf numFmtId="175" fontId="18" fillId="5" borderId="1" xfId="1" applyNumberFormat="1" applyFont="1" applyFill="1" applyBorder="1" applyAlignment="1">
      <alignment vertical="center" wrapText="1"/>
    </xf>
    <xf numFmtId="2" fontId="16" fillId="5" borderId="1" xfId="6" applyNumberFormat="1" applyFont="1" applyFill="1" applyBorder="1" applyAlignment="1">
      <alignment vertical="center" wrapText="1"/>
    </xf>
    <xf numFmtId="176" fontId="16" fillId="5" borderId="1" xfId="6" applyNumberFormat="1" applyFont="1" applyFill="1" applyBorder="1" applyAlignment="1">
      <alignment vertical="center" wrapText="1"/>
    </xf>
    <xf numFmtId="43" fontId="18" fillId="5" borderId="1" xfId="0" applyNumberFormat="1" applyFont="1" applyFill="1" applyBorder="1" applyAlignment="1">
      <alignment vertical="center" wrapText="1"/>
    </xf>
    <xf numFmtId="0" fontId="6" fillId="0" borderId="7" xfId="3" applyFont="1" applyBorder="1" applyAlignment="1">
      <alignment horizontal="center" vertical="center" wrapText="1"/>
    </xf>
    <xf numFmtId="173" fontId="18" fillId="5" borderId="28" xfId="0" applyNumberFormat="1" applyFont="1" applyFill="1" applyBorder="1" applyAlignment="1">
      <alignment vertical="center" wrapText="1"/>
    </xf>
    <xf numFmtId="173" fontId="18" fillId="5" borderId="17" xfId="0" applyNumberFormat="1" applyFont="1" applyFill="1" applyBorder="1" applyAlignment="1">
      <alignment vertical="center" wrapText="1"/>
    </xf>
    <xf numFmtId="0" fontId="6" fillId="0" borderId="7" xfId="3" applyFont="1" applyBorder="1" applyAlignment="1">
      <alignment horizontal="left" vertical="center" wrapText="1"/>
    </xf>
    <xf numFmtId="0" fontId="6" fillId="0" borderId="1" xfId="3" applyFont="1" applyBorder="1" applyAlignment="1">
      <alignment horizontal="left" vertical="center" wrapText="1"/>
    </xf>
    <xf numFmtId="0" fontId="6" fillId="0" borderId="0" xfId="3" applyFont="1" applyAlignment="1">
      <alignment horizontal="center" vertical="center" wrapText="1"/>
    </xf>
    <xf numFmtId="0" fontId="12" fillId="9" borderId="0" xfId="3" applyFont="1" applyFill="1" applyAlignment="1">
      <alignment horizontal="center" vertical="center" wrapText="1"/>
    </xf>
    <xf numFmtId="180" fontId="18" fillId="5" borderId="1" xfId="0" applyNumberFormat="1" applyFont="1" applyFill="1" applyBorder="1" applyAlignment="1">
      <alignment vertical="center" wrapText="1"/>
    </xf>
    <xf numFmtId="179" fontId="18" fillId="5" borderId="1" xfId="1" applyNumberFormat="1" applyFont="1" applyFill="1" applyBorder="1" applyAlignment="1">
      <alignment vertical="center" wrapText="1"/>
    </xf>
    <xf numFmtId="0" fontId="38" fillId="0" borderId="28" xfId="3" applyFont="1" applyBorder="1" applyAlignment="1" applyProtection="1">
      <alignment horizontal="center" vertical="center" wrapText="1"/>
      <protection hidden="1"/>
    </xf>
    <xf numFmtId="0" fontId="22" fillId="0" borderId="0" xfId="0" applyFont="1" applyAlignment="1">
      <alignment horizontal="left" vertical="center"/>
    </xf>
    <xf numFmtId="0" fontId="17" fillId="0" borderId="0" xfId="3" applyFont="1" applyAlignment="1">
      <alignment horizontal="center" vertical="center" wrapText="1"/>
    </xf>
    <xf numFmtId="166" fontId="18" fillId="5" borderId="1" xfId="1" applyFont="1" applyFill="1" applyBorder="1" applyAlignment="1">
      <alignment vertical="center" wrapText="1"/>
    </xf>
    <xf numFmtId="44" fontId="17" fillId="0" borderId="0" xfId="3" applyNumberFormat="1" applyFont="1" applyAlignment="1">
      <alignment horizontal="center" vertical="center" wrapText="1"/>
    </xf>
    <xf numFmtId="0" fontId="10" fillId="2" borderId="7" xfId="3" applyFont="1" applyFill="1" applyBorder="1" applyAlignment="1" applyProtection="1">
      <alignment horizontal="center" vertical="center" wrapText="1"/>
      <protection hidden="1"/>
    </xf>
    <xf numFmtId="0" fontId="10" fillId="2" borderId="19" xfId="3" applyFont="1" applyFill="1" applyBorder="1" applyAlignment="1" applyProtection="1">
      <alignment horizontal="center" vertical="center" wrapText="1"/>
      <protection hidden="1"/>
    </xf>
    <xf numFmtId="0" fontId="10" fillId="2" borderId="1" xfId="3" applyFont="1" applyFill="1" applyBorder="1" applyAlignment="1" applyProtection="1">
      <alignment horizontal="center" vertical="center" wrapText="1"/>
      <protection hidden="1"/>
    </xf>
    <xf numFmtId="0" fontId="10" fillId="2" borderId="21" xfId="3" applyFont="1" applyFill="1" applyBorder="1" applyAlignment="1" applyProtection="1">
      <alignment horizontal="center" vertical="center" wrapText="1"/>
      <protection hidden="1"/>
    </xf>
    <xf numFmtId="0" fontId="15" fillId="0" borderId="26" xfId="5" applyFont="1" applyBorder="1" applyAlignment="1">
      <alignment horizontal="center" vertical="center" wrapText="1"/>
    </xf>
    <xf numFmtId="0" fontId="15" fillId="0" borderId="0" xfId="5" applyFont="1" applyAlignment="1">
      <alignment horizontal="center" vertical="center" wrapText="1"/>
    </xf>
    <xf numFmtId="0" fontId="10" fillId="2" borderId="13" xfId="4" applyFont="1" applyFill="1" applyBorder="1" applyAlignment="1">
      <alignment horizontal="center" vertical="center"/>
    </xf>
    <xf numFmtId="0" fontId="10" fillId="2" borderId="6" xfId="4" applyFont="1" applyFill="1" applyBorder="1" applyAlignment="1">
      <alignment horizontal="center" vertical="center"/>
    </xf>
    <xf numFmtId="0" fontId="11" fillId="2" borderId="30" xfId="3" applyFont="1" applyFill="1" applyBorder="1" applyAlignment="1">
      <alignment horizontal="center" vertical="center"/>
    </xf>
    <xf numFmtId="0" fontId="11" fillId="2" borderId="39" xfId="3" applyFont="1" applyFill="1" applyBorder="1" applyAlignment="1">
      <alignment horizontal="center" vertical="center"/>
    </xf>
    <xf numFmtId="167" fontId="21" fillId="4" borderId="8" xfId="3" applyNumberFormat="1" applyFont="1" applyFill="1" applyBorder="1" applyAlignment="1" applyProtection="1">
      <alignment horizontal="center" vertical="center" wrapText="1"/>
      <protection hidden="1"/>
    </xf>
    <xf numFmtId="169" fontId="21" fillId="4" borderId="8" xfId="3" applyNumberFormat="1" applyFont="1" applyFill="1" applyBorder="1" applyAlignment="1" applyProtection="1">
      <alignment horizontal="center" vertical="center" wrapText="1"/>
      <protection hidden="1"/>
    </xf>
    <xf numFmtId="0" fontId="17" fillId="0" borderId="25" xfId="0" applyFont="1" applyBorder="1" applyAlignment="1">
      <alignment horizontal="left" vertical="center"/>
    </xf>
    <xf numFmtId="170" fontId="6" fillId="4" borderId="28" xfId="2" applyNumberFormat="1" applyFont="1" applyFill="1" applyBorder="1" applyAlignment="1">
      <alignment horizontal="center" vertical="center" wrapText="1"/>
    </xf>
    <xf numFmtId="170" fontId="6" fillId="4" borderId="17" xfId="2" applyNumberFormat="1" applyFont="1" applyFill="1" applyBorder="1" applyAlignment="1">
      <alignment horizontal="center" vertical="center" wrapText="1"/>
    </xf>
    <xf numFmtId="170" fontId="6" fillId="4" borderId="1" xfId="2" applyNumberFormat="1" applyFont="1" applyFill="1" applyBorder="1" applyAlignment="1">
      <alignment horizontal="center" vertical="center" wrapText="1"/>
    </xf>
    <xf numFmtId="173" fontId="18" fillId="5" borderId="37" xfId="0" applyNumberFormat="1" applyFont="1" applyFill="1" applyBorder="1" applyAlignment="1">
      <alignment vertical="center" wrapText="1"/>
    </xf>
    <xf numFmtId="2" fontId="6" fillId="4" borderId="1" xfId="6" applyNumberFormat="1" applyFont="1" applyFill="1" applyBorder="1" applyAlignment="1">
      <alignment horizontal="center" vertical="center" wrapText="1"/>
    </xf>
    <xf numFmtId="170" fontId="18" fillId="5" borderId="28" xfId="2" applyNumberFormat="1" applyFont="1" applyFill="1" applyBorder="1" applyAlignment="1">
      <alignment vertical="center" wrapText="1"/>
    </xf>
    <xf numFmtId="170" fontId="18" fillId="5" borderId="17" xfId="2" applyNumberFormat="1" applyFont="1" applyFill="1" applyBorder="1" applyAlignment="1">
      <alignment vertical="center" wrapText="1"/>
    </xf>
    <xf numFmtId="0" fontId="24" fillId="0" borderId="28" xfId="3" applyFont="1" applyBorder="1" applyAlignment="1" applyProtection="1">
      <alignment horizontal="center" vertical="center" wrapText="1"/>
      <protection hidden="1"/>
    </xf>
  </cellXfs>
  <cellStyles count="23">
    <cellStyle name="Millares" xfId="1" builtinId="3"/>
    <cellStyle name="Millares [0] 2" xfId="8" xr:uid="{C698326A-0EEC-46DE-B64D-B2281C64278D}"/>
    <cellStyle name="Millares 10" xfId="19" xr:uid="{4F60F502-3278-4220-8D73-75C009980975}"/>
    <cellStyle name="Millares 11" xfId="20" xr:uid="{5F223CCF-18BD-4F25-9E95-2B72BD7C2B41}"/>
    <cellStyle name="Millares 12" xfId="21" xr:uid="{C23BC6F3-C194-4A05-9F3B-BBDC0478A118}"/>
    <cellStyle name="Millares 13" xfId="22" xr:uid="{2A5BD2DF-920F-472E-B664-CED6FFCD04A2}"/>
    <cellStyle name="Millares 2" xfId="7" xr:uid="{281EAFAD-B45F-498D-B8F2-623F5B111DF8}"/>
    <cellStyle name="Millares 3" xfId="10" xr:uid="{59D0262A-4BDE-4D22-AC1B-F3C92684D0DF}"/>
    <cellStyle name="Millares 4" xfId="15" xr:uid="{AAE303B8-5034-4CF8-8375-B98416249DFE}"/>
    <cellStyle name="Millares 5" xfId="13" xr:uid="{798233CC-D60A-4AFD-9D85-828D1332CA46}"/>
    <cellStyle name="Millares 6" xfId="14" xr:uid="{8B8AC183-45BF-4E55-A768-B57AB2435F58}"/>
    <cellStyle name="Millares 7" xfId="17" xr:uid="{DE46F7BC-44B4-4059-BB55-EF9310B12335}"/>
    <cellStyle name="Millares 8" xfId="16" xr:uid="{899F211B-DBF5-46C2-90E2-45FED725F8CB}"/>
    <cellStyle name="Millares 9" xfId="18" xr:uid="{4C5F695F-D241-432D-B8F0-B833B86253E9}"/>
    <cellStyle name="Moneda" xfId="2" builtinId="4"/>
    <cellStyle name="Moneda [0] 2" xfId="12" xr:uid="{4FBA1A41-4D92-41D1-97C7-91D5C19B616A}"/>
    <cellStyle name="Moneda 2" xfId="11" xr:uid="{AEAEDE5A-E877-4B3B-A395-B18A6FFDE888}"/>
    <cellStyle name="Normal" xfId="0" builtinId="0"/>
    <cellStyle name="Normal 2" xfId="3" xr:uid="{CDC856A0-AD83-4B31-840E-2479D53BDA25}"/>
    <cellStyle name="Normal 2 2" xfId="5" xr:uid="{1768A491-746D-441C-AACF-D8624D5D9431}"/>
    <cellStyle name="Normal 3" xfId="9" xr:uid="{B786A70A-584E-436B-BDED-0DEA8441930B}"/>
    <cellStyle name="Normal_CAPACIDAD" xfId="4" xr:uid="{2224543B-B329-4ECE-93A7-83D987A58922}"/>
    <cellStyle name="Porcentaje" xfId="6" builtinId="5"/>
  </cellStyles>
  <dxfs count="389">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00CC00"/>
      <color rgb="FFFFFFCC"/>
      <color rgb="FFFFCCCC"/>
      <color rgb="FF003399"/>
      <color rgb="FFCCFFCC"/>
      <color rgb="FF3399FF"/>
      <color rgb="FFFF99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373998</xdr:colOff>
      <xdr:row>0</xdr:row>
      <xdr:rowOff>291702</xdr:rowOff>
    </xdr:from>
    <xdr:to>
      <xdr:col>2</xdr:col>
      <xdr:colOff>1924050</xdr:colOff>
      <xdr:row>0</xdr:row>
      <xdr:rowOff>895350</xdr:rowOff>
    </xdr:to>
    <xdr:pic>
      <xdr:nvPicPr>
        <xdr:cNvPr id="2" name="Imagen 1">
          <a:extLst>
            <a:ext uri="{FF2B5EF4-FFF2-40B4-BE49-F238E27FC236}">
              <a16:creationId xmlns:a16="http://schemas.microsoft.com/office/drawing/2014/main" id="{1207A2F9-C845-423F-9B47-DF7650DEF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678798" y="291702"/>
          <a:ext cx="1988202" cy="603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2019300</xdr:colOff>
      <xdr:row>27</xdr:row>
      <xdr:rowOff>361950</xdr:rowOff>
    </xdr:from>
    <xdr:to>
      <xdr:col>12</xdr:col>
      <xdr:colOff>3451225</xdr:colOff>
      <xdr:row>27</xdr:row>
      <xdr:rowOff>800100</xdr:rowOff>
    </xdr:to>
    <xdr:pic>
      <xdr:nvPicPr>
        <xdr:cNvPr id="20" name="Imagen 3">
          <a:extLst>
            <a:ext uri="{FF2B5EF4-FFF2-40B4-BE49-F238E27FC236}">
              <a16:creationId xmlns:a16="http://schemas.microsoft.com/office/drawing/2014/main" id="{0C43488D-58DB-82F3-B9AB-2508BFA2B112}"/>
            </a:ext>
            <a:ext uri="{147F2762-F138-4A5C-976F-8EAC2B608ADB}">
              <a16:predDERef xmlns:a16="http://schemas.microsoft.com/office/drawing/2014/main" pred="{1207A2F9-C845-423F-9B47-DF7650DEF412}"/>
            </a:ext>
          </a:extLst>
        </xdr:cNvPr>
        <xdr:cNvPicPr>
          <a:picLocks noChangeAspect="1"/>
        </xdr:cNvPicPr>
      </xdr:nvPicPr>
      <xdr:blipFill>
        <a:blip xmlns:r="http://schemas.openxmlformats.org/officeDocument/2006/relationships" r:embed="rId2"/>
        <a:stretch>
          <a:fillRect/>
        </a:stretch>
      </xdr:blipFill>
      <xdr:spPr>
        <a:xfrm>
          <a:off x="15297150" y="8705850"/>
          <a:ext cx="1431925" cy="438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D3DEF9DB-812B-4827-8591-C7CAB45DA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E3666998-71CA-4B4B-9C28-01E57641C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0CBD21BD-CB55-4488-A596-29247561A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9B0F9732-94FB-419B-8497-DF6D00D8A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581C6010-CC39-45E4-900B-08CE34E2F1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360894EE-0940-440C-B64B-62326CFA6A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D47A4F20-1BA3-4B14-B878-866E9F3467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60F2FC21-F60A-42A4-B21D-7FA2AB7B5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6B445CA2-14CE-49F8-8D49-151B06EF53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86B1B566-FB79-401D-A3F2-BB3DEE37FF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DF4B5D04-8431-4B10-ADC0-FF98C3A48D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A9E690DD-6EF0-4629-93FD-9CC902941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2537F130-C4D6-4FF5-B31E-67304993A7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85C969E4-D1A4-4515-BB6D-EF7C525EAA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385CEEED-7728-4E4A-B757-8FC212EEF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C70D976F-9D3B-4820-AB69-F92E1A187B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32F0AB12-169E-47B5-8F1B-279442EAB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2</xdr:col>
      <xdr:colOff>80906</xdr:colOff>
      <xdr:row>0</xdr:row>
      <xdr:rowOff>86591</xdr:rowOff>
    </xdr:from>
    <xdr:to>
      <xdr:col>2</xdr:col>
      <xdr:colOff>1281546</xdr:colOff>
      <xdr:row>0</xdr:row>
      <xdr:rowOff>554182</xdr:rowOff>
    </xdr:to>
    <xdr:pic>
      <xdr:nvPicPr>
        <xdr:cNvPr id="2" name="Imagen 1">
          <a:extLst>
            <a:ext uri="{FF2B5EF4-FFF2-40B4-BE49-F238E27FC236}">
              <a16:creationId xmlns:a16="http://schemas.microsoft.com/office/drawing/2014/main" id="{C8712B29-2197-413F-ADFD-4FAA5EC82E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3156" y="86591"/>
          <a:ext cx="1200640" cy="4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8AED6-ED9B-4B61-A81E-16CACAC96723}">
  <sheetPr>
    <tabColor rgb="FFFFFF00"/>
  </sheetPr>
  <dimension ref="B1:R41"/>
  <sheetViews>
    <sheetView showGridLines="0" tabSelected="1" view="pageBreakPreview" topLeftCell="M16" zoomScale="50" zoomScaleNormal="50" zoomScaleSheetLayoutView="50" workbookViewId="0">
      <selection activeCell="J28" sqref="J28:N29"/>
    </sheetView>
  </sheetViews>
  <sheetFormatPr baseColWidth="10" defaultColWidth="11.42578125" defaultRowHeight="23.25" x14ac:dyDescent="0.25"/>
  <cols>
    <col min="1" max="1" width="4.42578125" style="82" customWidth="1"/>
    <col min="2" max="2" width="6.42578125" style="83" bestFit="1" customWidth="1"/>
    <col min="3" max="3" width="79.140625" style="83" customWidth="1"/>
    <col min="4" max="4" width="28.85546875" style="84" hidden="1" customWidth="1"/>
    <col min="5" max="5" width="30.42578125" style="82" hidden="1" customWidth="1"/>
    <col min="6" max="6" width="22.7109375" style="82" hidden="1" customWidth="1"/>
    <col min="7" max="7" width="25.85546875" style="82" hidden="1" customWidth="1"/>
    <col min="8" max="9" width="21.85546875" style="82" hidden="1" customWidth="1"/>
    <col min="10" max="10" width="20.42578125" style="82" hidden="1" customWidth="1"/>
    <col min="11" max="11" width="27.85546875" style="82" hidden="1" customWidth="1"/>
    <col min="12" max="12" width="108.7109375" style="82" customWidth="1"/>
    <col min="13" max="13" width="70" style="82" customWidth="1"/>
    <col min="14" max="14" width="123.5703125" style="82" customWidth="1"/>
    <col min="15" max="15" width="66.28515625" style="82" customWidth="1"/>
    <col min="16" max="16" width="53.42578125" style="82" customWidth="1"/>
    <col min="17" max="17" width="11.42578125" style="82"/>
    <col min="18" max="18" width="25.28515625" style="82" bestFit="1" customWidth="1"/>
    <col min="19" max="16384" width="11.42578125" style="82"/>
  </cols>
  <sheetData>
    <row r="1" spans="2:18" ht="99" customHeight="1" thickBot="1" x14ac:dyDescent="0.3">
      <c r="B1" s="144"/>
      <c r="C1" s="145"/>
      <c r="D1" s="151" t="s">
        <v>0</v>
      </c>
      <c r="E1" s="152"/>
      <c r="F1" s="152"/>
      <c r="G1" s="152"/>
      <c r="H1" s="152"/>
      <c r="I1" s="152"/>
      <c r="J1" s="152"/>
      <c r="K1" s="152"/>
      <c r="L1" s="152"/>
      <c r="M1" s="152"/>
      <c r="N1" s="152"/>
      <c r="O1" s="152"/>
      <c r="P1" s="152"/>
    </row>
    <row r="2" spans="2:18" ht="9" hidden="1" customHeight="1" thickBot="1" x14ac:dyDescent="0.3">
      <c r="B2" s="106"/>
      <c r="C2" s="107"/>
      <c r="L2" s="85"/>
    </row>
    <row r="3" spans="2:18" ht="57.75" customHeight="1" x14ac:dyDescent="0.25">
      <c r="B3" s="147" t="s">
        <v>1</v>
      </c>
      <c r="C3" s="148"/>
      <c r="D3" s="148"/>
      <c r="E3" s="148"/>
      <c r="F3" s="148"/>
      <c r="G3" s="148"/>
      <c r="H3" s="148"/>
      <c r="I3" s="148"/>
      <c r="J3" s="148"/>
      <c r="K3" s="148"/>
      <c r="L3" s="148"/>
      <c r="M3" s="148"/>
      <c r="N3" s="148"/>
      <c r="O3" s="148"/>
      <c r="P3" s="148"/>
    </row>
    <row r="4" spans="2:18" ht="7.5" hidden="1" customHeight="1" x14ac:dyDescent="0.25">
      <c r="B4" s="106"/>
      <c r="C4" s="107"/>
      <c r="L4" s="85"/>
    </row>
    <row r="5" spans="2:18" ht="57" customHeight="1" x14ac:dyDescent="0.25">
      <c r="B5" s="146" t="s">
        <v>2</v>
      </c>
      <c r="C5" s="146"/>
      <c r="D5" s="149" t="s">
        <v>78</v>
      </c>
      <c r="E5" s="149"/>
      <c r="F5" s="149"/>
      <c r="G5" s="149"/>
      <c r="H5" s="149"/>
      <c r="I5" s="149"/>
      <c r="J5" s="149"/>
      <c r="K5" s="149"/>
      <c r="L5" s="149"/>
      <c r="M5" s="149"/>
      <c r="N5" s="149"/>
      <c r="O5" s="149"/>
      <c r="P5" s="149"/>
    </row>
    <row r="6" spans="2:18" ht="55.5" customHeight="1" x14ac:dyDescent="0.25">
      <c r="B6" s="146" t="s">
        <v>3</v>
      </c>
      <c r="C6" s="146"/>
      <c r="D6" s="149" t="s">
        <v>77</v>
      </c>
      <c r="E6" s="149"/>
      <c r="F6" s="149"/>
      <c r="G6" s="149"/>
      <c r="H6" s="149"/>
      <c r="I6" s="149"/>
      <c r="J6" s="149"/>
      <c r="K6" s="149"/>
      <c r="L6" s="149"/>
      <c r="M6" s="149"/>
      <c r="N6" s="149"/>
      <c r="O6" s="149"/>
      <c r="P6" s="149"/>
    </row>
    <row r="7" spans="2:18" ht="52.5" customHeight="1" x14ac:dyDescent="0.25">
      <c r="B7" s="146" t="s">
        <v>4</v>
      </c>
      <c r="C7" s="146"/>
      <c r="D7" s="150">
        <v>36500100235</v>
      </c>
      <c r="E7" s="150"/>
      <c r="F7" s="150"/>
      <c r="G7" s="150"/>
      <c r="H7" s="150"/>
      <c r="I7" s="150"/>
      <c r="J7" s="150"/>
      <c r="K7" s="150"/>
      <c r="L7" s="150"/>
      <c r="M7" s="150"/>
      <c r="N7" s="150"/>
      <c r="O7" s="150"/>
      <c r="P7" s="150"/>
      <c r="R7" s="87"/>
    </row>
    <row r="8" spans="2:18" ht="33" customHeight="1" x14ac:dyDescent="0.25">
      <c r="B8" s="142"/>
      <c r="C8" s="143"/>
      <c r="D8" s="143"/>
      <c r="E8" s="143"/>
      <c r="F8" s="143"/>
      <c r="G8" s="143"/>
      <c r="H8" s="143"/>
      <c r="I8" s="143"/>
      <c r="J8" s="143"/>
      <c r="K8" s="143"/>
      <c r="L8" s="143"/>
      <c r="M8" s="143"/>
      <c r="N8" s="143"/>
      <c r="O8" s="143"/>
      <c r="P8" s="143"/>
    </row>
    <row r="9" spans="2:18" s="89" customFormat="1" ht="67.5" customHeight="1" x14ac:dyDescent="0.25">
      <c r="B9" s="86" t="s">
        <v>5</v>
      </c>
      <c r="C9" s="86" t="s">
        <v>6</v>
      </c>
      <c r="D9" s="88"/>
      <c r="E9" s="86" t="s">
        <v>69</v>
      </c>
      <c r="F9" s="86" t="s">
        <v>8</v>
      </c>
      <c r="G9" s="86" t="s">
        <v>9</v>
      </c>
      <c r="H9" s="86" t="s">
        <v>10</v>
      </c>
      <c r="I9" s="86" t="s">
        <v>11</v>
      </c>
      <c r="J9" s="86" t="s">
        <v>12</v>
      </c>
      <c r="K9" s="86" t="s">
        <v>82</v>
      </c>
      <c r="L9" s="86" t="s">
        <v>14</v>
      </c>
      <c r="M9" s="86" t="s">
        <v>15</v>
      </c>
      <c r="N9" s="86" t="s">
        <v>90</v>
      </c>
      <c r="O9" s="86" t="s">
        <v>16</v>
      </c>
      <c r="P9" s="86" t="s">
        <v>17</v>
      </c>
    </row>
    <row r="10" spans="2:18" ht="243" customHeight="1" x14ac:dyDescent="0.25">
      <c r="B10" s="108">
        <v>1</v>
      </c>
      <c r="C10" s="109" t="str">
        <f>COMWARE!D5</f>
        <v>COMWARE S.A</v>
      </c>
      <c r="D10" s="90"/>
      <c r="E10" s="91">
        <f>+COMWARE!H24</f>
        <v>29765627167</v>
      </c>
      <c r="F10" s="92">
        <f>COMWARE!$H26</f>
        <v>1.5411008612926214</v>
      </c>
      <c r="G10" s="93">
        <f>COMWARE!$H28</f>
        <v>0.59479065108126461</v>
      </c>
      <c r="H10" s="92">
        <f>COMWARE!$H30</f>
        <v>2.6837156695225786</v>
      </c>
      <c r="I10" s="92">
        <f>COMWARE!$H32</f>
        <v>0.22937292990012662</v>
      </c>
      <c r="J10" s="92">
        <f>COMWARE!$H34</f>
        <v>9.294405558441303E-2</v>
      </c>
      <c r="K10" s="94">
        <f>COMWARE!$H36</f>
        <v>38478987668</v>
      </c>
      <c r="L10" s="95" t="str">
        <f>+COMWARE!K24</f>
        <v xml:space="preserve">El proponente NO cumple con  los indicadores  establecidos en las reglas de  participación  de conformidad con lo estabecido en el numeral 4.1.3.1  de las reglas de participación.
Asi mismo se da aplicacion a lo previsto en el numeral 2.5 CAUSALES DE RECHAZO numeral 20, "Cuando el comite evaluador verifique la informacion financiera reportada en el RUP y como consecuencia el oferente no cumpla con uno o varios indicadores de capacidad financiera y/o organizacional establecidos en las reglas de participacion":   </v>
      </c>
      <c r="M10" s="132" t="str">
        <f>COMWARE!H38</f>
        <v>RECHAZADO</v>
      </c>
      <c r="N10" s="111" t="s">
        <v>18</v>
      </c>
      <c r="O10" s="135" t="s">
        <v>98</v>
      </c>
      <c r="P10" s="134" t="s">
        <v>21</v>
      </c>
    </row>
    <row r="11" spans="2:18" s="97" customFormat="1" ht="78" hidden="1" customHeight="1" x14ac:dyDescent="0.25">
      <c r="B11" s="108">
        <v>2</v>
      </c>
      <c r="C11" s="109"/>
      <c r="D11" s="90"/>
      <c r="E11" s="96">
        <f>XXXXX!$I$31</f>
        <v>0</v>
      </c>
      <c r="F11" s="94" t="e">
        <f>XXXXX!$I$33</f>
        <v>#DIV/0!</v>
      </c>
      <c r="G11" s="93" t="e">
        <f>XXXXX!$I$35</f>
        <v>#DIV/0!</v>
      </c>
      <c r="H11" s="92" t="e">
        <f>XXXXX!$I$37</f>
        <v>#DIV/0!</v>
      </c>
      <c r="I11" s="94" t="e">
        <f>XXXXX!$I$39</f>
        <v>#DIV/0!</v>
      </c>
      <c r="J11" s="94" t="e">
        <f>XXXXX!$I$41</f>
        <v>#DIV/0!</v>
      </c>
      <c r="K11" s="94">
        <f>XXXXX!$I$43</f>
        <v>0</v>
      </c>
      <c r="L11" s="95" t="str">
        <f>XXXXX!$L$31</f>
        <v xml:space="preserve">El proponente cumple con  los indicadores  establecidos en las regals de  participación  de conformidad con lo estabecido en el numeral 4.2 de las reglas de participación </v>
      </c>
      <c r="M11" s="132" t="e">
        <f>XXXXX!$I$45</f>
        <v>#DIV/0!</v>
      </c>
      <c r="N11" s="111" t="s">
        <v>18</v>
      </c>
      <c r="O11" s="111"/>
      <c r="P11" s="105"/>
      <c r="Q11" s="112"/>
      <c r="R11" s="112"/>
    </row>
    <row r="12" spans="2:18" s="97" customFormat="1" ht="199.5" hidden="1" customHeight="1" x14ac:dyDescent="0.25">
      <c r="B12" s="108">
        <v>3</v>
      </c>
      <c r="C12" s="102">
        <f>XXXXXXX!$D$5</f>
        <v>0</v>
      </c>
      <c r="D12" s="113"/>
      <c r="E12" s="96">
        <f>XXXXXXX!$I$31</f>
        <v>0</v>
      </c>
      <c r="F12" s="94" t="e">
        <f>XXXXXXX!$I$33</f>
        <v>#DIV/0!</v>
      </c>
      <c r="G12" s="93" t="e">
        <f>XXXXXXX!$I$35</f>
        <v>#DIV/0!</v>
      </c>
      <c r="H12" s="92" t="e">
        <f>XXXXXXX!$I$37</f>
        <v>#DIV/0!</v>
      </c>
      <c r="I12" s="94" t="e">
        <f>XXXXXXX!$I$39</f>
        <v>#DIV/0!</v>
      </c>
      <c r="J12" s="94" t="e">
        <f>XXXXXXX!$I$41</f>
        <v>#DIV/0!</v>
      </c>
      <c r="K12" s="94">
        <f>XXXXXXX!$I$43</f>
        <v>0</v>
      </c>
      <c r="L12" s="95" t="str">
        <f>XXXXXXX!$L$31</f>
        <v xml:space="preserve">El oferente debe subsanar,  Según las reglas de participcion en el numeral   4.1.1.5. REQUISITOS MININOS HABILITANTES FINANCIEROS Y CAPACIDAD ORGANIZACIONAL (…) "el oferente o cada uno de los integrantes del Oferente (en caso de Consorcio o Unión Temporal), debe (n) presentar el Registro Único de Oferentes RUP expedido por la Cámara de Comercio con fecha de expedición no superior a treinta (30) días calendario a la fecha de cierre del presente proceso, documento que deberá encontrarse vigente, actualizado y en firme conforme a la normatividad vigente". 
</v>
      </c>
      <c r="M12" s="133" t="s">
        <v>23</v>
      </c>
      <c r="N12" s="111" t="s">
        <v>18</v>
      </c>
      <c r="O12" s="111"/>
      <c r="P12" s="105"/>
      <c r="Q12" s="112"/>
      <c r="R12" s="112"/>
    </row>
    <row r="13" spans="2:18" s="97" customFormat="1" ht="78" hidden="1" customHeight="1" x14ac:dyDescent="0.25">
      <c r="B13" s="108">
        <v>4</v>
      </c>
      <c r="C13" s="109">
        <f>xx!D5</f>
        <v>0</v>
      </c>
      <c r="D13" s="112"/>
      <c r="E13" s="96">
        <f>xx!$I$31</f>
        <v>0</v>
      </c>
      <c r="F13" s="94" t="e">
        <f>xx!$I$33</f>
        <v>#DIV/0!</v>
      </c>
      <c r="G13" s="93" t="e">
        <f>xx!$I$35</f>
        <v>#DIV/0!</v>
      </c>
      <c r="H13" s="92" t="e">
        <f>xx!$I$37</f>
        <v>#DIV/0!</v>
      </c>
      <c r="I13" s="94" t="e">
        <f>xx!$I$39</f>
        <v>#DIV/0!</v>
      </c>
      <c r="J13" s="94" t="e">
        <f>xx!$I$41</f>
        <v>#DIV/0!</v>
      </c>
      <c r="K13" s="94">
        <f>xx!$I$43</f>
        <v>0</v>
      </c>
      <c r="L13" s="95" t="str">
        <f>xx!$L$31</f>
        <v xml:space="preserve">El proponente cumple con  los indicadores  establecidos en las regals de  participación  de conformidad con lo estabecido en el numeral 4.2 de las reglas de participación </v>
      </c>
      <c r="M13" s="132" t="e">
        <f>xx!$I$45</f>
        <v>#DIV/0!</v>
      </c>
      <c r="N13" s="114" t="s">
        <v>18</v>
      </c>
      <c r="O13" s="114"/>
      <c r="P13" s="105"/>
      <c r="Q13" s="112"/>
      <c r="R13" s="112"/>
    </row>
    <row r="14" spans="2:18" s="97" customFormat="1" ht="374.25" hidden="1" customHeight="1" x14ac:dyDescent="0.25">
      <c r="B14" s="108">
        <v>5</v>
      </c>
      <c r="C14" s="102">
        <f>xxx!D5</f>
        <v>0</v>
      </c>
      <c r="D14" s="113"/>
      <c r="E14" s="116">
        <f>xxx!$I$31</f>
        <v>0</v>
      </c>
      <c r="F14" s="117" t="e">
        <f>xxx!$I$33</f>
        <v>#DIV/0!</v>
      </c>
      <c r="G14" s="118" t="e">
        <f>xxx!$I$35</f>
        <v>#DIV/0!</v>
      </c>
      <c r="H14" s="119" t="e">
        <f>xxx!$I$37</f>
        <v>#DIV/0!</v>
      </c>
      <c r="I14" s="117" t="e">
        <f>xxx!$I$39</f>
        <v>#DIV/0!</v>
      </c>
      <c r="J14" s="117" t="e">
        <f>xxx!$I$41</f>
        <v>#DIV/0!</v>
      </c>
      <c r="K14" s="117">
        <f>xxx!$I$43</f>
        <v>0</v>
      </c>
      <c r="L14" s="115" t="str">
        <f>xxx!L31</f>
        <v>RECHAZADO
Se reitera la causal de rechazo establecida: 
El   oferente se encuentra incurso en la causal de rechazo establecidas en el numeral 2.4.15 de las reglas de participación  (...)  N° 11 Cuando no se presente la OFERTA ECONÓMICA de acuerdo con los requisitos establecidos en el presente documento o esta sea presentada luego de la fecha y hora exactas señaladas para la finalización del término para presentar ofertas o cuando sea radicada por medio distinto a la plataforma del SECOP II (sin que medie protocolo de indisponibilidad de la Plataforma debidamente certificada) 
EL OFERTENTE  NO PRESENTO LA OFERTA ECONOMICA DE ACUERDO CON LOS  REQUISITOS ESTABLECIDOS EN LAS REGLAS DE PARTICIPACIÓN  AL NO OFERTAR  UN PORCENTAJE DE DESCUENTO   .
 y  16. Cuando el Oferente adicione, suprima, cambie, o modifique los ítems, filas o columnas de la descripción, unidades de medida, cantidades, las características o especificaciones requeridas por alguna otra de características técnicas inferiores o diferentes a las descritas en la oferta o el anexo técnico., 
Adicionalmente el oferente   modificó la oferta economica, al eliminar las formulas establecidas en el formato  de OFERTA ECONOMICA  y  cambiar de esta manera la estructura de la misma,  haciendo que esta no  cuente con las condiciones   y  mecanismos de comparación requeridos en el procesos; así las cosas el oferente no puede  en  instancia de subsanación MODIFICAR la  oferta economica   de ninguna forma, toda vez que  dicho  tramite se considera  mejora de oferta .</v>
      </c>
      <c r="M14" s="133" t="s">
        <v>21</v>
      </c>
      <c r="N14" s="124" t="str">
        <f>L14</f>
        <v>RECHAZADO
Se reitera la causal de rechazo establecida: 
El   oferente se encuentra incurso en la causal de rechazo establecidas en el numeral 2.4.15 de las reglas de participación  (...)  N° 11 Cuando no se presente la OFERTA ECONÓMICA de acuerdo con los requisitos establecidos en el presente documento o esta sea presentada luego de la fecha y hora exactas señaladas para la finalización del término para presentar ofertas o cuando sea radicada por medio distinto a la plataforma del SECOP II (sin que medie protocolo de indisponibilidad de la Plataforma debidamente certificada) 
EL OFERTENTE  NO PRESENTO LA OFERTA ECONOMICA DE ACUERDO CON LOS  REQUISITOS ESTABLECIDOS EN LAS REGLAS DE PARTICIPACIÓN  AL NO OFERTAR  UN PORCENTAJE DE DESCUENTO   .
 y  16. Cuando el Oferente adicione, suprima, cambie, o modifique los ítems, filas o columnas de la descripción, unidades de medida, cantidades, las características o especificaciones requeridas por alguna otra de características técnicas inferiores o diferentes a las descritas en la oferta o el anexo técnico., 
Adicionalmente el oferente   modificó la oferta economica, al eliminar las formulas establecidas en el formato  de OFERTA ECONOMICA  y  cambiar de esta manera la estructura de la misma,  haciendo que esta no  cuente con las condiciones   y  mecanismos de comparación requeridos en el procesos; así las cosas el oferente no puede  en  instancia de subsanación MODIFICAR la  oferta economica   de ninguna forma, toda vez que  dicho  tramite se considera  mejora de oferta .</v>
      </c>
      <c r="O14" s="123" t="s">
        <v>22</v>
      </c>
      <c r="P14" s="105"/>
      <c r="Q14" s="112"/>
      <c r="R14" s="112"/>
    </row>
    <row r="15" spans="2:18" s="97" customFormat="1" ht="78" hidden="1" customHeight="1" x14ac:dyDescent="0.25">
      <c r="B15" s="108">
        <v>6</v>
      </c>
      <c r="C15" s="109">
        <f>xxxx!D5</f>
        <v>0</v>
      </c>
      <c r="D15" s="113"/>
      <c r="E15" s="96">
        <f>xxxx!$I$31</f>
        <v>0</v>
      </c>
      <c r="F15" s="94" t="e">
        <f>xxxx!$I$33</f>
        <v>#DIV/0!</v>
      </c>
      <c r="G15" s="93" t="e">
        <f>xxxx!$I$35</f>
        <v>#DIV/0!</v>
      </c>
      <c r="H15" s="92" t="e">
        <f>xxxx!$I$37</f>
        <v>#DIV/0!</v>
      </c>
      <c r="I15" s="94" t="e">
        <f>xxxx!$I$39</f>
        <v>#DIV/0!</v>
      </c>
      <c r="J15" s="94" t="e">
        <f>xxxx!$I$41</f>
        <v>#DIV/0!</v>
      </c>
      <c r="K15" s="94">
        <f>xxxx!$I$43</f>
        <v>-2577160969</v>
      </c>
      <c r="L15" s="95" t="str">
        <f>xxxx!$L$31</f>
        <v xml:space="preserve">El proponente cumple con  los indicadores  establecidos en las regals de  participación  de conformidad con lo estabecido en el numeral 4.2 de las reglas de participación </v>
      </c>
      <c r="M15" s="132" t="e">
        <f>xxxx!$I$45</f>
        <v>#DIV/0!</v>
      </c>
      <c r="N15" s="111" t="s">
        <v>18</v>
      </c>
      <c r="O15" s="115"/>
      <c r="P15" s="105"/>
      <c r="Q15" s="112"/>
      <c r="R15" s="112"/>
    </row>
    <row r="16" spans="2:18" s="97" customFormat="1" ht="78" customHeight="1" x14ac:dyDescent="0.25">
      <c r="B16" s="108">
        <v>2</v>
      </c>
      <c r="C16" s="109" t="str">
        <f>'CONSORCIO UNIDAD CIBERSEGURIDAD'!D5</f>
        <v>CONSORCIO UNIDAD DE CIBERSEGURIDAD FNA</v>
      </c>
      <c r="D16" s="113"/>
      <c r="E16" s="96">
        <f>'CONSORCIO UNIDAD CIBERSEGURIDAD'!$I$45</f>
        <v>12362158115</v>
      </c>
      <c r="F16" s="100">
        <f>'CONSORCIO UNIDAD CIBERSEGURIDAD'!$I$47</f>
        <v>1.6742783298236101</v>
      </c>
      <c r="G16" s="93">
        <f>'CONSORCIO UNIDAD CIBERSEGURIDAD'!$I$49</f>
        <v>0.57404433691654577</v>
      </c>
      <c r="H16" s="92">
        <f>'CONSORCIO UNIDAD CIBERSEGURIDAD'!$I$51</f>
        <v>20.011982783872515</v>
      </c>
      <c r="I16" s="94">
        <f>'CONSORCIO UNIDAD CIBERSEGURIDAD'!$I$53</f>
        <v>0.36691334572747303</v>
      </c>
      <c r="J16" s="100">
        <f>'CONSORCIO UNIDAD CIBERSEGURIDAD'!$I$55</f>
        <v>0.15628881747351445</v>
      </c>
      <c r="K16" s="94">
        <f>'CONSORCIO UNIDAD CIBERSEGURIDAD'!$I$57</f>
        <v>55682445119</v>
      </c>
      <c r="L16" s="95" t="str">
        <f>'CONSORCIO UNIDAD CIBERSEGURIDAD'!$L$45</f>
        <v>El proponente cumple con  los indicadores  establecidos en las regals de  participación  de conformidad con lo estabecido en el numeral 4.1.3.1 de las reglas de participación</v>
      </c>
      <c r="M16" s="132" t="str">
        <f>'CONSORCIO UNIDAD CIBERSEGURIDAD'!$I$59</f>
        <v>HABILITADO</v>
      </c>
      <c r="N16" s="111" t="s">
        <v>18</v>
      </c>
      <c r="O16" s="111"/>
      <c r="P16" s="134" t="s">
        <v>96</v>
      </c>
      <c r="Q16" s="112"/>
      <c r="R16" s="112"/>
    </row>
    <row r="17" spans="2:16" s="97" customFormat="1" ht="78" hidden="1" customHeight="1" x14ac:dyDescent="0.25">
      <c r="B17" s="108">
        <v>8</v>
      </c>
      <c r="C17" s="109">
        <f>YYY!$D$5</f>
        <v>0</v>
      </c>
      <c r="D17" s="113"/>
      <c r="E17" s="98">
        <f>YYY!$J$37</f>
        <v>0</v>
      </c>
      <c r="F17" s="99" t="e">
        <f>YYY!$J$39</f>
        <v>#DIV/0!</v>
      </c>
      <c r="G17" s="93" t="e">
        <f>YYY!$J$41</f>
        <v>#DIV/0!</v>
      </c>
      <c r="H17" s="92" t="e">
        <f>YYY!$J$43</f>
        <v>#DIV/0!</v>
      </c>
      <c r="I17" s="100" t="e">
        <f>YYY!$J$45</f>
        <v>#DIV/0!</v>
      </c>
      <c r="J17" s="100" t="e">
        <f>YYY!$J$47</f>
        <v>#DIV/0!</v>
      </c>
      <c r="K17" s="100">
        <f>YYY!$J$49</f>
        <v>0</v>
      </c>
      <c r="L17" s="95" t="str">
        <f>YYY!$M$37</f>
        <v>El proponente cumple con  los indicadores  establecidos en las regals de  participación  de conformidad con lo estabecido en el numeral 4.2 de las reglas de participación</v>
      </c>
      <c r="M17" s="132" t="e">
        <f ca="1">YYY!$J$51</f>
        <v>#DIV/0!</v>
      </c>
      <c r="N17" s="111" t="s">
        <v>18</v>
      </c>
      <c r="O17" s="111"/>
      <c r="P17" s="105"/>
    </row>
    <row r="18" spans="2:16" s="97" customFormat="1" ht="409.5" customHeight="1" x14ac:dyDescent="0.25">
      <c r="B18" s="108">
        <v>3</v>
      </c>
      <c r="C18" s="109" t="str">
        <f>'SOFTICS INGENIEROS'!$D$5</f>
        <v>SOFTICS INGENIEROS SAS C.I</v>
      </c>
      <c r="D18" s="113"/>
      <c r="E18" s="96">
        <f>'SOFTICS INGENIEROS'!$I$31</f>
        <v>485304000</v>
      </c>
      <c r="F18" s="100">
        <f>'SOFTICS INGENIEROS'!$I$33</f>
        <v>4.712687908809241</v>
      </c>
      <c r="G18" s="93">
        <f>'SOFTICS INGENIEROS'!$I$35</f>
        <v>0.21219313040669199</v>
      </c>
      <c r="H18" s="92">
        <f>'SOFTICS INGENIEROS'!$I$37</f>
        <v>11.136051252184043</v>
      </c>
      <c r="I18" s="100">
        <f>'SOFTICS INGENIEROS'!$I$39</f>
        <v>0.19699610965497916</v>
      </c>
      <c r="J18" s="100">
        <f>'SOFTICS INGENIEROS'!$I$41</f>
        <v>0.15519488846934915</v>
      </c>
      <c r="K18" s="94">
        <f>'SOFTICS INGENIEROS'!$I$43</f>
        <v>485304000</v>
      </c>
      <c r="L18" s="95" t="str">
        <f>'SOFTICS INGENIEROS'!$L$31</f>
        <v>El proponente NO cumple con  los indicadores  establecidos en las reglas de  participación  de conformidad con lo estabecido en el numeral 4.1.3.1 de las reglas de participación</v>
      </c>
      <c r="M18" s="132" t="str">
        <f>'SOFTICS INGENIEROS'!$I$45</f>
        <v>RECHAZADO</v>
      </c>
      <c r="N18" s="111" t="s">
        <v>95</v>
      </c>
      <c r="O18" s="111" t="s">
        <v>97</v>
      </c>
      <c r="P18" s="134" t="s">
        <v>21</v>
      </c>
    </row>
    <row r="19" spans="2:16" s="97" customFormat="1" ht="78" hidden="1" customHeight="1" x14ac:dyDescent="0.25">
      <c r="B19" s="108">
        <v>6</v>
      </c>
      <c r="C19" s="109">
        <f>TTT!$D$5</f>
        <v>0</v>
      </c>
      <c r="D19" s="113"/>
      <c r="E19" s="96">
        <f>TTT!$I$31</f>
        <v>0</v>
      </c>
      <c r="F19" s="94" t="e">
        <f>TTT!$I$33</f>
        <v>#DIV/0!</v>
      </c>
      <c r="G19" s="93" t="e">
        <f>TTT!$I$35</f>
        <v>#DIV/0!</v>
      </c>
      <c r="H19" s="92" t="e">
        <f>TTT!$I$37</f>
        <v>#DIV/0!</v>
      </c>
      <c r="I19" s="94" t="e">
        <f>TTT!$I$39</f>
        <v>#DIV/0!</v>
      </c>
      <c r="J19" s="94" t="e">
        <f>TTT!$I$41</f>
        <v>#DIV/0!</v>
      </c>
      <c r="K19" s="94">
        <f>TTT!$I$43</f>
        <v>0</v>
      </c>
      <c r="L19" s="95" t="str">
        <f>TTT!$L$31</f>
        <v>El proponente cumple con  los indicadores  establecidos en las regals de  participación  de conformidad con lo estabecido en el numeral 4.2 de las reglas de participación</v>
      </c>
      <c r="M19" s="110" t="e">
        <f>TTT!$I$45</f>
        <v>#DIV/0!</v>
      </c>
      <c r="N19" s="111" t="s">
        <v>18</v>
      </c>
      <c r="O19" s="111"/>
      <c r="P19" s="110" t="s">
        <v>20</v>
      </c>
    </row>
    <row r="20" spans="2:16" s="97" customFormat="1" ht="78" hidden="1" customHeight="1" x14ac:dyDescent="0.25">
      <c r="B20" s="108">
        <v>7</v>
      </c>
      <c r="C20" s="109">
        <f>IIIII!$D$5</f>
        <v>0</v>
      </c>
      <c r="D20" s="113"/>
      <c r="E20" s="96">
        <f>IIIII!$I$31</f>
        <v>0</v>
      </c>
      <c r="F20" s="94" t="e">
        <f>IIIII!$I$33</f>
        <v>#DIV/0!</v>
      </c>
      <c r="G20" s="93" t="e">
        <f>IIIII!$I$35</f>
        <v>#DIV/0!</v>
      </c>
      <c r="H20" s="92" t="e">
        <f>IIIII!$I$37</f>
        <v>#DIV/0!</v>
      </c>
      <c r="I20" s="94" t="e">
        <f>IIIII!$I$39</f>
        <v>#DIV/0!</v>
      </c>
      <c r="J20" s="94" t="e">
        <f>IIIII!$I$41</f>
        <v>#DIV/0!</v>
      </c>
      <c r="K20" s="94">
        <f>IIIII!$I$43</f>
        <v>0</v>
      </c>
      <c r="L20" s="95" t="str">
        <f>IIIII!$L$31</f>
        <v>El proponente cumple con  los indicadores  establecidos en las regals de  participación  de conformidad con lo estabecido en el numeral 4.2 de las reglas de participación</v>
      </c>
      <c r="M20" s="110" t="e">
        <f>IIIII!$I$45</f>
        <v>#DIV/0!</v>
      </c>
      <c r="N20" s="111" t="s">
        <v>18</v>
      </c>
      <c r="O20" s="111"/>
      <c r="P20" s="110" t="s">
        <v>20</v>
      </c>
    </row>
    <row r="21" spans="2:16" s="97" customFormat="1" ht="78" hidden="1" customHeight="1" x14ac:dyDescent="0.25">
      <c r="B21" s="108">
        <v>12</v>
      </c>
      <c r="C21" s="109">
        <f>VVVV!$D$5</f>
        <v>0</v>
      </c>
      <c r="D21" s="113"/>
      <c r="E21" s="96">
        <f>VVVV!$I$31</f>
        <v>0</v>
      </c>
      <c r="F21" s="94" t="e">
        <f>VVVV!$I$33</f>
        <v>#DIV/0!</v>
      </c>
      <c r="G21" s="93" t="e">
        <f>VVVV!$I$35</f>
        <v>#DIV/0!</v>
      </c>
      <c r="H21" s="92" t="e">
        <f>VVVV!$I$37</f>
        <v>#DIV/0!</v>
      </c>
      <c r="I21" s="94" t="e">
        <f>VVVV!$I$39</f>
        <v>#DIV/0!</v>
      </c>
      <c r="J21" s="94" t="e">
        <f>VVVV!$I$41</f>
        <v>#DIV/0!</v>
      </c>
      <c r="K21" s="94">
        <f>VVVV!$I$43</f>
        <v>0</v>
      </c>
      <c r="L21" s="95" t="str">
        <f>VVVV!$L$31</f>
        <v>El proponente cumple con  los indicadores  establecidos en las regals de  participación  de conformidad con lo estabecido en el numeral 4.2 de las reglas de participación</v>
      </c>
      <c r="M21" s="110" t="e">
        <f>VVVV!$I$45</f>
        <v>#DIV/0!</v>
      </c>
      <c r="N21" s="111" t="s">
        <v>18</v>
      </c>
      <c r="O21" s="111"/>
      <c r="P21" s="110" t="s">
        <v>20</v>
      </c>
    </row>
    <row r="22" spans="2:16" s="97" customFormat="1" ht="177" hidden="1" customHeight="1" x14ac:dyDescent="0.25">
      <c r="B22" s="101">
        <v>13</v>
      </c>
      <c r="C22" s="102">
        <f>V!$D$5</f>
        <v>0</v>
      </c>
      <c r="D22" s="113"/>
      <c r="E22" s="116">
        <f>V!$I$31</f>
        <v>0</v>
      </c>
      <c r="F22" s="117" t="e">
        <f>V!$I$33</f>
        <v>#DIV/0!</v>
      </c>
      <c r="G22" s="118" t="e">
        <f>V!$I$35</f>
        <v>#DIV/0!</v>
      </c>
      <c r="H22" s="119" t="e">
        <f>V!$I$37</f>
        <v>#DIV/0!</v>
      </c>
      <c r="I22" s="117" t="e">
        <f>V!$I$39</f>
        <v>#DIV/0!</v>
      </c>
      <c r="J22" s="117" t="e">
        <f>V!$I$41</f>
        <v>#DIV/0!</v>
      </c>
      <c r="K22" s="117">
        <f>V!$I$43</f>
        <v>0</v>
      </c>
      <c r="L22" s="120" t="str">
        <f>V!L31</f>
        <v xml:space="preserve">a) La entidad no pudo realizar la verificación de los indicadores financieros  dado que de acuerdo a lo establecido en el numeral   4.2.8 REQUISITOS MÍNIMOS HABILITANTES FINANCIEROS Y CAPACIDAD ORGANIZACIONAL (...)  EL RUP debe tener fecha de expedicion no superior a (30) dias calendario a la fecha de cierre del presente proceso.  Por lo tanto el oferente debe subsanar el requisito,  presentando el RUP  en los ternimos establecidos en las regals de participación </v>
      </c>
      <c r="M22" s="103" t="s">
        <v>23</v>
      </c>
      <c r="N22" s="111" t="s">
        <v>18</v>
      </c>
      <c r="O22" s="115"/>
      <c r="P22" s="103" t="s">
        <v>19</v>
      </c>
    </row>
    <row r="23" spans="2:16" s="97" customFormat="1" ht="78" hidden="1" customHeight="1" x14ac:dyDescent="0.25">
      <c r="B23" s="108">
        <v>14</v>
      </c>
      <c r="C23" s="109">
        <f>U!$D$5</f>
        <v>0</v>
      </c>
      <c r="D23" s="113"/>
      <c r="E23" s="96">
        <f>U!$I$31</f>
        <v>0</v>
      </c>
      <c r="F23" s="94" t="e">
        <f>U!$I$33</f>
        <v>#DIV/0!</v>
      </c>
      <c r="G23" s="93" t="e">
        <f>U!$I$35</f>
        <v>#DIV/0!</v>
      </c>
      <c r="H23" s="92" t="str">
        <f>U!$I$37</f>
        <v>INDETERMINADO</v>
      </c>
      <c r="I23" s="94" t="e">
        <f>U!$I$39</f>
        <v>#DIV/0!</v>
      </c>
      <c r="J23" s="94" t="e">
        <f>U!$I$41</f>
        <v>#DIV/0!</v>
      </c>
      <c r="K23" s="94">
        <f>U!$I$43</f>
        <v>0</v>
      </c>
      <c r="L23" s="95" t="str">
        <f>U!$L$31</f>
        <v>El proponente cumple con  los indicadores  establecidos en las regals de  participación  de conformidad con lo estabecido en el numeral 4.2 de las reglas de participación</v>
      </c>
      <c r="M23" s="110" t="e">
        <f>U!$I$45</f>
        <v>#DIV/0!</v>
      </c>
      <c r="N23" s="111" t="s">
        <v>18</v>
      </c>
      <c r="O23" s="115"/>
      <c r="P23" s="103" t="s">
        <v>19</v>
      </c>
    </row>
    <row r="24" spans="2:16" s="97" customFormat="1" ht="78" hidden="1" customHeight="1" x14ac:dyDescent="0.25">
      <c r="B24" s="108">
        <v>15</v>
      </c>
      <c r="C24" s="109">
        <f>UUU!$D$5</f>
        <v>0</v>
      </c>
      <c r="D24" s="113"/>
      <c r="E24" s="96">
        <f>UUU!$I$31</f>
        <v>0</v>
      </c>
      <c r="F24" s="94" t="e">
        <f>UUU!$I$33</f>
        <v>#DIV/0!</v>
      </c>
      <c r="G24" s="93" t="e">
        <f>UUU!$I$35</f>
        <v>#DIV/0!</v>
      </c>
      <c r="H24" s="92" t="e">
        <f>UUU!$I$37</f>
        <v>#DIV/0!</v>
      </c>
      <c r="I24" s="94" t="e">
        <f>UUU!$I$39</f>
        <v>#DIV/0!</v>
      </c>
      <c r="J24" s="94" t="e">
        <f>UUU!$I$41</f>
        <v>#DIV/0!</v>
      </c>
      <c r="K24" s="94">
        <f>UUU!$I$43</f>
        <v>0</v>
      </c>
      <c r="L24" s="95" t="str">
        <f>UUU!$L$31</f>
        <v>El proponente cumple con  los indicadores  establecidos en las regals de  participación  de conformidad con lo estabecido en el numeral 4.2 de las reglas de participación</v>
      </c>
      <c r="M24" s="110" t="e">
        <f>UUU!$I$45</f>
        <v>#DIV/0!</v>
      </c>
      <c r="N24" s="111" t="s">
        <v>18</v>
      </c>
      <c r="O24" s="111"/>
      <c r="P24" s="110" t="s">
        <v>20</v>
      </c>
    </row>
    <row r="25" spans="2:16" s="97" customFormat="1" ht="78" hidden="1" customHeight="1" x14ac:dyDescent="0.25">
      <c r="B25" s="108">
        <v>16</v>
      </c>
      <c r="C25" s="109">
        <f>YYYYY!$D$5</f>
        <v>0</v>
      </c>
      <c r="D25" s="113"/>
      <c r="E25" s="96">
        <f>YYYYY!$I$31</f>
        <v>0</v>
      </c>
      <c r="F25" s="94" t="e">
        <f>YYYYY!$I$33</f>
        <v>#DIV/0!</v>
      </c>
      <c r="G25" s="93" t="e">
        <f>YYYYY!$I$35</f>
        <v>#DIV/0!</v>
      </c>
      <c r="H25" s="92" t="str">
        <f>YYYYY!$I$37</f>
        <v>INDETERMINADO</v>
      </c>
      <c r="I25" s="94" t="e">
        <f>YYYYY!$I$39</f>
        <v>#DIV/0!</v>
      </c>
      <c r="J25" s="94" t="e">
        <f>YYYYY!$I$41</f>
        <v>#DIV/0!</v>
      </c>
      <c r="K25" s="94">
        <f>YYYYY!$I$43</f>
        <v>0</v>
      </c>
      <c r="L25" s="95" t="str">
        <f>YYYYY!$L$31</f>
        <v xml:space="preserve">El proponente cumple con  los indicadores  establecidos en las regals de  participación  de conformidad con lo estabecido en el numeral 4.2 de las reglas de participación </v>
      </c>
      <c r="M25" s="110" t="e">
        <f>YYYYY!$I$45</f>
        <v>#DIV/0!</v>
      </c>
      <c r="N25" s="111" t="s">
        <v>18</v>
      </c>
      <c r="O25" s="111"/>
      <c r="P25" s="110" t="s">
        <v>20</v>
      </c>
    </row>
    <row r="26" spans="2:16" s="97" customFormat="1" ht="78" hidden="1" customHeight="1" x14ac:dyDescent="0.25">
      <c r="B26" s="108">
        <v>17</v>
      </c>
      <c r="C26" s="109">
        <f>YY!$D$5</f>
        <v>0</v>
      </c>
      <c r="D26" s="113"/>
      <c r="E26" s="96">
        <f>YY!$I$31</f>
        <v>0</v>
      </c>
      <c r="F26" s="94" t="e">
        <f>YY!$I$33</f>
        <v>#DIV/0!</v>
      </c>
      <c r="G26" s="93" t="e">
        <f>YY!$I$35</f>
        <v>#DIV/0!</v>
      </c>
      <c r="H26" s="92" t="e">
        <f>YY!$I$37</f>
        <v>#DIV/0!</v>
      </c>
      <c r="I26" s="94" t="e">
        <f>YY!$I$39</f>
        <v>#DIV/0!</v>
      </c>
      <c r="J26" s="94" t="e">
        <f>YY!$I$41</f>
        <v>#DIV/0!</v>
      </c>
      <c r="K26" s="94">
        <f>YY!$I$43</f>
        <v>0</v>
      </c>
      <c r="L26" s="95" t="str">
        <f>YY!$L$31</f>
        <v xml:space="preserve">El proponente cumple con  los indicadores  establecidos en las regals de  participación  de conformidad con lo estabecido en el numeral 4.2 de las reglas de participación </v>
      </c>
      <c r="M26" s="110" t="e">
        <f>YY!$I$45</f>
        <v>#DIV/0!</v>
      </c>
      <c r="N26" s="111" t="s">
        <v>18</v>
      </c>
      <c r="O26" s="111"/>
      <c r="P26" s="110" t="s">
        <v>20</v>
      </c>
    </row>
    <row r="27" spans="2:16" s="97" customFormat="1" ht="78" hidden="1" customHeight="1" x14ac:dyDescent="0.25">
      <c r="B27" s="108">
        <v>18</v>
      </c>
      <c r="C27" s="109">
        <f>VV!$D$5</f>
        <v>0</v>
      </c>
      <c r="D27" s="113"/>
      <c r="E27" s="96">
        <f>VV!$I$31</f>
        <v>0</v>
      </c>
      <c r="F27" s="94" t="e">
        <f>VV!$I$33</f>
        <v>#DIV/0!</v>
      </c>
      <c r="G27" s="93" t="e">
        <f>VV!$I$35</f>
        <v>#DIV/0!</v>
      </c>
      <c r="H27" s="92" t="e">
        <f>VV!$I$37</f>
        <v>#DIV/0!</v>
      </c>
      <c r="I27" s="94" t="e">
        <f>VV!$I$39</f>
        <v>#DIV/0!</v>
      </c>
      <c r="J27" s="94" t="e">
        <f>VV!$I$41</f>
        <v>#DIV/0!</v>
      </c>
      <c r="K27" s="94">
        <f>VV!$I$43</f>
        <v>0</v>
      </c>
      <c r="L27" s="95" t="str">
        <f>VV!$L$31</f>
        <v xml:space="preserve">El proponente cumple con  los indicadores  establecidos en las regals de  participación  de conformidad con lo estabecido en el numeral 4.2 de las reglas de participación </v>
      </c>
      <c r="M27" s="110" t="e">
        <f>VV!$I$45</f>
        <v>#DIV/0!</v>
      </c>
      <c r="N27" s="111" t="s">
        <v>18</v>
      </c>
      <c r="O27" s="121"/>
      <c r="P27" s="122" t="s">
        <v>20</v>
      </c>
    </row>
    <row r="28" spans="2:16" ht="152.25" customHeight="1" x14ac:dyDescent="0.25">
      <c r="B28" s="136"/>
      <c r="C28" s="137"/>
      <c r="D28" s="137"/>
      <c r="E28" s="137"/>
      <c r="F28" s="137"/>
      <c r="G28" s="137"/>
      <c r="H28" s="137"/>
      <c r="I28" s="138"/>
      <c r="J28" s="136" t="s">
        <v>24</v>
      </c>
      <c r="K28" s="137"/>
      <c r="L28" s="137"/>
      <c r="M28" s="137"/>
      <c r="N28" s="137"/>
      <c r="O28" s="153"/>
      <c r="P28" s="153"/>
    </row>
    <row r="29" spans="2:16" ht="78" customHeight="1" x14ac:dyDescent="0.25">
      <c r="B29" s="139"/>
      <c r="C29" s="140"/>
      <c r="D29" s="140"/>
      <c r="E29" s="140"/>
      <c r="F29" s="140"/>
      <c r="G29" s="140"/>
      <c r="H29" s="140"/>
      <c r="I29" s="141"/>
      <c r="J29" s="139"/>
      <c r="K29" s="140"/>
      <c r="L29" s="140"/>
      <c r="M29" s="140"/>
      <c r="N29" s="140"/>
      <c r="O29" s="153"/>
      <c r="P29" s="153"/>
    </row>
    <row r="40" spans="10:11" x14ac:dyDescent="0.25">
      <c r="J40" s="104"/>
      <c r="K40" s="104"/>
    </row>
    <row r="41" spans="10:11" x14ac:dyDescent="0.25">
      <c r="J41" s="104"/>
      <c r="K41" s="104"/>
    </row>
  </sheetData>
  <sheetProtection algorithmName="SHA-512" hashValue="xDNqEwpmzhtPGo5OykmBrjiyj7Afq1QkqmQxyXGSbiHuoIxBhICKSiwJIFJk/r+WiqsQWmYRnE9809yhNeVcng==" saltValue="uQnM0tWCX5kbpLxsJndsfg==" spinCount="100000" sheet="1" objects="1" scenarios="1" selectLockedCells="1" selectUnlockedCells="1"/>
  <mergeCells count="13">
    <mergeCell ref="B28:I29"/>
    <mergeCell ref="J28:N29"/>
    <mergeCell ref="B8:P8"/>
    <mergeCell ref="B1:C1"/>
    <mergeCell ref="B5:C5"/>
    <mergeCell ref="B6:C6"/>
    <mergeCell ref="B7:C7"/>
    <mergeCell ref="B3:P3"/>
    <mergeCell ref="D5:P5"/>
    <mergeCell ref="D6:P6"/>
    <mergeCell ref="D7:P7"/>
    <mergeCell ref="D1:P1"/>
    <mergeCell ref="O28:P29"/>
  </mergeCells>
  <phoneticPr fontId="9" type="noConversion"/>
  <pageMargins left="0.70866141732283472" right="0.70866141732283472" top="0.74803149606299213" bottom="0.74803149606299213" header="0.31496062992125984" footer="0.31496062992125984"/>
  <pageSetup scale="1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37FAF-C928-4F7B-8F6E-91057BE03C4A}">
  <sheetPr>
    <tabColor rgb="FFFF0000"/>
    <pageSetUpPr fitToPage="1"/>
  </sheetPr>
  <dimension ref="A1:R43"/>
  <sheetViews>
    <sheetView view="pageBreakPreview" topLeftCell="C23" zoomScale="70" zoomScaleNormal="70" zoomScaleSheetLayoutView="70" workbookViewId="0">
      <selection activeCell="K20" sqref="K20"/>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28" style="4" customWidth="1"/>
    <col min="7" max="7" width="32.42578125" style="4" hidden="1" customWidth="1"/>
    <col min="8" max="8" width="25.5703125" style="20" bestFit="1" customWidth="1"/>
    <col min="9" max="9" width="23.28515625" style="4" customWidth="1"/>
    <col min="10" max="10" width="37.28515625" style="4" bestFit="1" customWidth="1"/>
    <col min="11" max="11" width="37.7109375" style="15" customWidth="1"/>
    <col min="12" max="12" width="45.28515625" style="72" hidden="1" customWidth="1"/>
    <col min="13" max="13" width="13.42578125" style="15" hidden="1" customWidth="1"/>
    <col min="14" max="14" width="41.28515625" style="15" hidden="1" customWidth="1"/>
    <col min="15" max="15" width="23.140625" style="15" hidden="1" customWidth="1"/>
    <col min="16" max="16" width="4.140625" style="15" hidden="1" customWidth="1"/>
    <col min="17" max="17" width="11.42578125" style="67" customWidth="1"/>
    <col min="18" max="18" width="11.42578125" style="67"/>
    <col min="19" max="16384" width="11.42578125" style="4"/>
  </cols>
  <sheetData>
    <row r="1" spans="1:18" ht="45.75" customHeight="1" thickBot="1" x14ac:dyDescent="0.3">
      <c r="A1" s="131"/>
      <c r="C1" s="207" t="s">
        <v>0</v>
      </c>
      <c r="D1" s="208"/>
      <c r="E1" s="208"/>
      <c r="F1" s="208"/>
      <c r="G1" s="208"/>
      <c r="H1" s="208"/>
      <c r="I1" s="208"/>
      <c r="J1" s="209"/>
      <c r="K1" s="71"/>
      <c r="L1" s="38"/>
      <c r="M1" s="38"/>
      <c r="N1" s="38"/>
      <c r="O1" s="38"/>
      <c r="P1" s="38"/>
    </row>
    <row r="2" spans="1:18" ht="16.5" customHeight="1" thickBot="1" x14ac:dyDescent="0.3">
      <c r="A2" s="6"/>
      <c r="B2" s="7"/>
      <c r="C2" s="7"/>
      <c r="D2" s="7"/>
      <c r="E2" s="7"/>
      <c r="F2" s="7"/>
      <c r="G2" s="7"/>
      <c r="H2" s="7"/>
      <c r="I2" s="7"/>
      <c r="J2" s="7"/>
      <c r="K2" s="73"/>
      <c r="L2" s="38"/>
      <c r="M2" s="38"/>
      <c r="N2" s="38"/>
      <c r="O2" s="38"/>
      <c r="P2" s="38"/>
    </row>
    <row r="3" spans="1:18" ht="49.5" customHeight="1" x14ac:dyDescent="0.25">
      <c r="A3" s="6"/>
      <c r="B3" s="6"/>
      <c r="C3" s="8" t="s">
        <v>2</v>
      </c>
      <c r="D3" s="210" t="s">
        <v>78</v>
      </c>
      <c r="E3" s="210"/>
      <c r="F3" s="210"/>
      <c r="G3" s="210"/>
      <c r="H3" s="210"/>
      <c r="I3" s="210"/>
      <c r="J3" s="211"/>
      <c r="K3" s="74"/>
      <c r="L3" s="38"/>
      <c r="M3" s="38"/>
      <c r="N3" s="38"/>
      <c r="O3" s="38"/>
      <c r="P3" s="38"/>
    </row>
    <row r="4" spans="1:18" ht="36.75" customHeight="1" x14ac:dyDescent="0.25">
      <c r="A4" s="6"/>
      <c r="B4" s="6"/>
      <c r="C4" s="10" t="s">
        <v>3</v>
      </c>
      <c r="D4" s="212" t="s">
        <v>77</v>
      </c>
      <c r="E4" s="212"/>
      <c r="F4" s="212"/>
      <c r="G4" s="212"/>
      <c r="H4" s="212"/>
      <c r="I4" s="212"/>
      <c r="J4" s="213"/>
      <c r="K4" s="74"/>
      <c r="L4" s="38"/>
      <c r="M4" s="38"/>
      <c r="N4" s="38"/>
      <c r="O4" s="38"/>
      <c r="P4" s="38"/>
    </row>
    <row r="5" spans="1:18" ht="35.25" customHeight="1" x14ac:dyDescent="0.25">
      <c r="A5" s="6"/>
      <c r="B5" s="6"/>
      <c r="C5" s="11" t="s">
        <v>25</v>
      </c>
      <c r="D5" s="214" t="s">
        <v>79</v>
      </c>
      <c r="E5" s="214"/>
      <c r="F5" s="214"/>
      <c r="G5" s="214"/>
      <c r="H5" s="214"/>
      <c r="I5" s="214"/>
      <c r="J5" s="215"/>
      <c r="K5" s="74"/>
      <c r="L5" s="38"/>
      <c r="M5" s="38"/>
      <c r="N5" s="38"/>
      <c r="O5" s="38"/>
      <c r="P5" s="38"/>
    </row>
    <row r="6" spans="1:18" ht="16.5" customHeight="1" thickBot="1" x14ac:dyDescent="0.3">
      <c r="A6" s="6"/>
      <c r="B6" s="6"/>
      <c r="C6" s="12"/>
      <c r="D6" s="13"/>
      <c r="E6" s="13"/>
      <c r="F6" s="13"/>
      <c r="G6" s="13"/>
      <c r="H6" s="13"/>
      <c r="I6" s="13"/>
      <c r="J6" s="13"/>
      <c r="K6" s="74"/>
      <c r="L6" s="38"/>
      <c r="M6" s="38"/>
      <c r="N6" s="38"/>
      <c r="O6" s="38"/>
      <c r="P6" s="38"/>
    </row>
    <row r="7" spans="1:18" ht="60" customHeight="1" thickBot="1" x14ac:dyDescent="0.3">
      <c r="A7" s="6"/>
      <c r="B7" s="6"/>
      <c r="C7" s="198" t="s">
        <v>59</v>
      </c>
      <c r="D7" s="199"/>
      <c r="E7" s="199"/>
      <c r="F7" s="199"/>
      <c r="G7" s="199"/>
      <c r="H7" s="199"/>
      <c r="I7" s="199"/>
      <c r="J7" s="200"/>
      <c r="K7" s="74"/>
      <c r="L7" s="38"/>
      <c r="M7" s="38"/>
      <c r="N7" s="38"/>
      <c r="O7" s="38"/>
      <c r="P7" s="38"/>
    </row>
    <row r="8" spans="1:18" ht="5.0999999999999996" customHeight="1" thickBot="1" x14ac:dyDescent="0.3">
      <c r="A8" s="6"/>
      <c r="B8" s="6"/>
      <c r="C8" s="12"/>
      <c r="D8" s="13"/>
      <c r="E8" s="13"/>
      <c r="F8" s="13"/>
      <c r="G8" s="13"/>
      <c r="H8" s="13"/>
      <c r="I8" s="13"/>
      <c r="J8" s="13"/>
      <c r="K8" s="74"/>
      <c r="L8" s="38"/>
      <c r="M8" s="38"/>
      <c r="N8" s="38"/>
      <c r="O8" s="38"/>
      <c r="P8" s="38"/>
    </row>
    <row r="9" spans="1:18" ht="36.75" customHeight="1" x14ac:dyDescent="0.25">
      <c r="A9" s="6"/>
      <c r="B9" s="6"/>
      <c r="C9" s="8" t="s">
        <v>26</v>
      </c>
      <c r="D9" s="206">
        <v>45264</v>
      </c>
      <c r="E9" s="206"/>
      <c r="F9" s="206"/>
      <c r="G9" s="206"/>
      <c r="H9" s="206"/>
      <c r="I9" s="204"/>
      <c r="J9" s="205"/>
      <c r="K9" s="74"/>
      <c r="L9" s="38"/>
      <c r="M9" s="38"/>
      <c r="N9" s="38"/>
      <c r="O9" s="38"/>
      <c r="P9" s="38"/>
    </row>
    <row r="10" spans="1:18" ht="36.75" customHeight="1" x14ac:dyDescent="0.25">
      <c r="A10" s="6"/>
      <c r="B10" s="6"/>
      <c r="C10" s="10" t="s">
        <v>27</v>
      </c>
      <c r="D10" s="197">
        <v>45237</v>
      </c>
      <c r="E10" s="197"/>
      <c r="F10" s="197"/>
      <c r="G10" s="197"/>
      <c r="H10" s="197"/>
      <c r="I10" s="190" t="str">
        <f>IF(D10&gt;=N10,"CUMPLE","NO CUMPLE")</f>
        <v>CUMPLE</v>
      </c>
      <c r="J10" s="190"/>
      <c r="K10" s="74" t="s">
        <v>28</v>
      </c>
      <c r="L10" s="76">
        <f>IF(I10="CUMPLE",0,1)</f>
        <v>0</v>
      </c>
      <c r="M10" s="38"/>
      <c r="N10" s="39">
        <f>+D9-30</f>
        <v>45234</v>
      </c>
      <c r="O10" s="38" t="s">
        <v>29</v>
      </c>
      <c r="P10" s="38"/>
    </row>
    <row r="11" spans="1:18" ht="36.75" customHeight="1" x14ac:dyDescent="0.25">
      <c r="A11" s="6"/>
      <c r="B11" s="6"/>
      <c r="C11" s="10" t="s">
        <v>30</v>
      </c>
      <c r="D11" s="197">
        <v>45020</v>
      </c>
      <c r="E11" s="197"/>
      <c r="F11" s="197"/>
      <c r="G11" s="197"/>
      <c r="H11" s="197"/>
      <c r="I11" s="190" t="str">
        <f>IF(D10&gt;=N11,"CUMPLE","NO CUMPLE")</f>
        <v>CUMPLE</v>
      </c>
      <c r="J11" s="190"/>
      <c r="K11" s="74" t="s">
        <v>28</v>
      </c>
      <c r="L11" s="76">
        <f>IF(I11="CUMPLE",0,1)</f>
        <v>0</v>
      </c>
      <c r="M11" s="38"/>
      <c r="N11" s="40">
        <f>+D11+15</f>
        <v>45035</v>
      </c>
      <c r="O11" s="38" t="s">
        <v>31</v>
      </c>
      <c r="P11" s="38"/>
    </row>
    <row r="12" spans="1:18" s="15" customFormat="1" ht="41.25" customHeight="1" thickBot="1" x14ac:dyDescent="0.3">
      <c r="A12" s="6"/>
      <c r="B12" s="6"/>
      <c r="C12" s="11" t="s">
        <v>32</v>
      </c>
      <c r="D12" s="189">
        <v>44926</v>
      </c>
      <c r="E12" s="189"/>
      <c r="F12" s="189"/>
      <c r="G12" s="189"/>
      <c r="H12" s="189"/>
      <c r="I12" s="190" t="str">
        <f>IF(D10&gt;=N12,"CUMPLE","NO CUMPLE")</f>
        <v>CUMPLE</v>
      </c>
      <c r="J12" s="190"/>
      <c r="K12" s="74" t="s">
        <v>28</v>
      </c>
      <c r="L12" s="76">
        <f>IF(I12="CUMPLE",0,1)</f>
        <v>0</v>
      </c>
      <c r="M12" s="38"/>
      <c r="N12" s="40">
        <f>+D12+15</f>
        <v>44941</v>
      </c>
      <c r="O12" s="38"/>
      <c r="P12" s="38"/>
      <c r="Q12" s="67"/>
      <c r="R12" s="68"/>
    </row>
    <row r="13" spans="1:18" ht="31.5" hidden="1" customHeight="1" thickBot="1" x14ac:dyDescent="0.3">
      <c r="A13" s="6"/>
      <c r="B13" s="6"/>
      <c r="C13" s="198"/>
      <c r="D13" s="199"/>
      <c r="E13" s="199"/>
      <c r="F13" s="199"/>
      <c r="G13" s="199"/>
      <c r="H13" s="199"/>
      <c r="I13" s="199"/>
      <c r="J13" s="200"/>
      <c r="K13" s="74"/>
      <c r="L13" s="38"/>
      <c r="M13" s="38"/>
      <c r="N13" s="38"/>
      <c r="O13" s="38"/>
      <c r="P13" s="38"/>
    </row>
    <row r="14" spans="1:18" ht="263.25" hidden="1" customHeight="1" x14ac:dyDescent="0.25">
      <c r="A14" s="6"/>
      <c r="B14" s="6"/>
      <c r="C14" s="12"/>
      <c r="D14" s="13"/>
      <c r="E14" s="13"/>
      <c r="F14" s="13"/>
      <c r="G14" s="13"/>
      <c r="H14" s="13"/>
      <c r="I14" s="13"/>
      <c r="J14" s="13"/>
      <c r="K14" s="74"/>
      <c r="L14" s="38"/>
      <c r="M14" s="38"/>
      <c r="N14" s="38"/>
      <c r="O14" s="38"/>
      <c r="P14" s="38"/>
    </row>
    <row r="15" spans="1:18" ht="36.75" hidden="1" customHeight="1" x14ac:dyDescent="0.25">
      <c r="A15" s="6"/>
      <c r="B15" s="6"/>
      <c r="C15" s="8" t="s">
        <v>26</v>
      </c>
      <c r="D15" s="201"/>
      <c r="E15" s="202"/>
      <c r="F15" s="202"/>
      <c r="G15" s="202"/>
      <c r="H15" s="203"/>
      <c r="I15" s="204"/>
      <c r="J15" s="205"/>
      <c r="K15" s="74"/>
      <c r="L15" s="38"/>
      <c r="M15" s="38"/>
      <c r="N15" s="38"/>
      <c r="O15" s="38"/>
      <c r="P15" s="38"/>
    </row>
    <row r="16" spans="1:18" ht="36.75" hidden="1" customHeight="1" x14ac:dyDescent="0.25">
      <c r="A16" s="6"/>
      <c r="B16" s="6"/>
      <c r="C16" s="10" t="s">
        <v>27</v>
      </c>
      <c r="D16" s="197"/>
      <c r="E16" s="197"/>
      <c r="F16" s="197"/>
      <c r="G16" s="197"/>
      <c r="H16" s="197"/>
      <c r="I16" s="190"/>
      <c r="J16" s="190"/>
      <c r="K16" s="74" t="s">
        <v>28</v>
      </c>
      <c r="L16" s="76">
        <f>IF(I16="CUMPLE",0,1)</f>
        <v>1</v>
      </c>
      <c r="M16" s="38"/>
      <c r="N16" s="39">
        <f>+D15-30</f>
        <v>-30</v>
      </c>
      <c r="O16" s="38" t="s">
        <v>29</v>
      </c>
      <c r="P16" s="38"/>
    </row>
    <row r="17" spans="1:18" ht="36.75" hidden="1" customHeight="1" x14ac:dyDescent="0.25">
      <c r="A17" s="6"/>
      <c r="B17" s="6"/>
      <c r="C17" s="10" t="s">
        <v>30</v>
      </c>
      <c r="D17" s="197"/>
      <c r="E17" s="197"/>
      <c r="F17" s="197"/>
      <c r="G17" s="197"/>
      <c r="H17" s="197"/>
      <c r="I17" s="190"/>
      <c r="J17" s="190"/>
      <c r="K17" s="74" t="s">
        <v>28</v>
      </c>
      <c r="L17" s="76">
        <f>IF(I17="CUMPLE",0,1)</f>
        <v>1</v>
      </c>
      <c r="M17" s="38"/>
      <c r="N17" s="40">
        <f>+D16+15</f>
        <v>15</v>
      </c>
      <c r="O17" s="38" t="s">
        <v>31</v>
      </c>
      <c r="P17" s="38"/>
    </row>
    <row r="18" spans="1:18" s="15" customFormat="1" ht="36" hidden="1" customHeight="1" thickBot="1" x14ac:dyDescent="0.3">
      <c r="A18" s="6"/>
      <c r="B18" s="6"/>
      <c r="C18" s="11" t="s">
        <v>32</v>
      </c>
      <c r="D18" s="189"/>
      <c r="E18" s="189"/>
      <c r="F18" s="189"/>
      <c r="G18" s="189"/>
      <c r="H18" s="189"/>
      <c r="I18" s="190"/>
      <c r="J18" s="190"/>
      <c r="K18" s="74" t="s">
        <v>28</v>
      </c>
      <c r="L18" s="76">
        <f>IF(I18="CUMPLE",0,1)</f>
        <v>1</v>
      </c>
      <c r="M18" s="38"/>
      <c r="N18" s="40">
        <f>+D18+15</f>
        <v>15</v>
      </c>
      <c r="O18" s="38"/>
      <c r="P18" s="38"/>
      <c r="Q18" s="67"/>
      <c r="R18" s="68"/>
    </row>
    <row r="19" spans="1:18" ht="13.5" customHeight="1" thickBot="1" x14ac:dyDescent="0.3">
      <c r="B19" s="6"/>
      <c r="C19" s="17"/>
      <c r="D19" s="18"/>
      <c r="E19" s="18"/>
      <c r="F19" s="16"/>
      <c r="G19" s="18"/>
      <c r="H19" s="18"/>
      <c r="I19" s="19"/>
      <c r="J19" s="23"/>
      <c r="K19" s="74"/>
      <c r="L19" s="76"/>
      <c r="M19" s="38"/>
      <c r="N19" s="38"/>
      <c r="O19" s="38"/>
      <c r="P19" s="38"/>
    </row>
    <row r="20" spans="1:18" ht="39" customHeight="1" thickBot="1" x14ac:dyDescent="0.3">
      <c r="A20" s="6"/>
      <c r="B20" s="7"/>
      <c r="C20" s="191" t="s">
        <v>80</v>
      </c>
      <c r="D20" s="192"/>
      <c r="E20" s="192"/>
      <c r="F20" s="193"/>
      <c r="G20" s="192"/>
      <c r="H20" s="192"/>
      <c r="I20" s="192"/>
      <c r="J20" s="194"/>
      <c r="K20" s="73"/>
      <c r="L20" s="38">
        <v>0</v>
      </c>
      <c r="M20" s="38"/>
      <c r="N20" s="38"/>
      <c r="O20" s="38"/>
      <c r="P20" s="38"/>
    </row>
    <row r="21" spans="1:18" ht="7.5" customHeight="1" x14ac:dyDescent="0.25">
      <c r="A21" s="6"/>
      <c r="B21" s="7"/>
      <c r="C21" s="7"/>
      <c r="D21" s="7"/>
      <c r="E21" s="7"/>
      <c r="F21" s="24"/>
      <c r="G21" s="7"/>
      <c r="H21" s="7"/>
      <c r="I21" s="7"/>
      <c r="J21" s="25"/>
      <c r="K21" s="73"/>
      <c r="L21" s="38">
        <v>0</v>
      </c>
      <c r="M21" s="38"/>
      <c r="N21" s="38"/>
      <c r="O21" s="38"/>
      <c r="P21" s="38"/>
    </row>
    <row r="22" spans="1:18" s="20" customFormat="1" ht="69" customHeight="1" x14ac:dyDescent="0.25">
      <c r="A22" s="195" t="s">
        <v>34</v>
      </c>
      <c r="B22" s="195" t="s">
        <v>35</v>
      </c>
      <c r="C22" s="195" t="s">
        <v>36</v>
      </c>
      <c r="D22" s="195" t="s">
        <v>37</v>
      </c>
      <c r="E22" s="195" t="s">
        <v>38</v>
      </c>
      <c r="F22" s="27" t="s">
        <v>79</v>
      </c>
      <c r="G22" s="26"/>
      <c r="H22" s="195" t="s">
        <v>39</v>
      </c>
      <c r="I22" s="195" t="s">
        <v>40</v>
      </c>
      <c r="J22" s="196" t="s">
        <v>41</v>
      </c>
      <c r="K22" s="184" t="s">
        <v>42</v>
      </c>
      <c r="L22" s="38">
        <v>0</v>
      </c>
      <c r="M22" s="38"/>
      <c r="N22" s="38"/>
      <c r="O22" s="38"/>
      <c r="P22" s="38"/>
      <c r="Q22" s="69"/>
      <c r="R22" s="69"/>
    </row>
    <row r="23" spans="1:18" s="20" customFormat="1" ht="27" customHeight="1" thickBot="1" x14ac:dyDescent="0.3">
      <c r="A23" s="195"/>
      <c r="B23" s="195"/>
      <c r="C23" s="195"/>
      <c r="D23" s="195"/>
      <c r="E23" s="195"/>
      <c r="F23" s="28">
        <v>1</v>
      </c>
      <c r="G23" s="29"/>
      <c r="H23" s="195"/>
      <c r="I23" s="195"/>
      <c r="J23" s="196"/>
      <c r="K23" s="184"/>
      <c r="L23" s="38">
        <v>0</v>
      </c>
      <c r="M23" s="38"/>
      <c r="N23" s="38"/>
      <c r="O23" s="38"/>
      <c r="P23" s="38"/>
      <c r="Q23" s="69"/>
      <c r="R23" s="69"/>
    </row>
    <row r="24" spans="1:18" ht="33" customHeight="1" x14ac:dyDescent="0.25">
      <c r="A24" s="162">
        <v>4.2</v>
      </c>
      <c r="B24" s="163" t="s">
        <v>43</v>
      </c>
      <c r="C24" s="179" t="s">
        <v>69</v>
      </c>
      <c r="D24" s="185">
        <f>+'CONSOLIDADO FINANCIERO'!$D$7*20%</f>
        <v>7300020047</v>
      </c>
      <c r="E24" s="30" t="s">
        <v>44</v>
      </c>
      <c r="F24" s="31">
        <v>84775015058</v>
      </c>
      <c r="G24" s="31"/>
      <c r="H24" s="186">
        <f>+((F24*F23)+(G24*G23))-((F25*F23)+(G25*G23))</f>
        <v>29765627167</v>
      </c>
      <c r="I24" s="156" t="str">
        <f>IF(H24&gt;=D24,"CUMPLE","NO CUMPLE")</f>
        <v>CUMPLE</v>
      </c>
      <c r="J24" s="154" t="s">
        <v>45</v>
      </c>
      <c r="K24" s="159" t="s">
        <v>99</v>
      </c>
      <c r="L24" s="155">
        <f>IF(I24="CUMPLE",0,1)</f>
        <v>0</v>
      </c>
      <c r="M24" s="41"/>
      <c r="N24" s="38"/>
      <c r="O24" s="38"/>
      <c r="P24" s="38"/>
    </row>
    <row r="25" spans="1:18" ht="33" customHeight="1" x14ac:dyDescent="0.25">
      <c r="A25" s="162"/>
      <c r="B25" s="163"/>
      <c r="C25" s="179"/>
      <c r="D25" s="185"/>
      <c r="E25" s="30" t="s">
        <v>47</v>
      </c>
      <c r="F25" s="31">
        <v>55009387891</v>
      </c>
      <c r="G25" s="64"/>
      <c r="H25" s="187"/>
      <c r="I25" s="157"/>
      <c r="J25" s="154"/>
      <c r="K25" s="159"/>
      <c r="L25" s="155"/>
      <c r="M25" s="38"/>
      <c r="N25" s="38"/>
      <c r="O25" s="38"/>
      <c r="P25" s="38"/>
    </row>
    <row r="26" spans="1:18" ht="33" customHeight="1" x14ac:dyDescent="0.25">
      <c r="A26" s="162">
        <v>4.2</v>
      </c>
      <c r="B26" s="163" t="str">
        <f>B24</f>
        <v>4.2,8.1. Capacidad Fiinanciera</v>
      </c>
      <c r="C26" s="179" t="s">
        <v>8</v>
      </c>
      <c r="D26" s="173">
        <v>1.52</v>
      </c>
      <c r="E26" s="30" t="s">
        <v>44</v>
      </c>
      <c r="F26" s="62">
        <f t="shared" ref="F26:F27" si="0">+F24</f>
        <v>84775015058</v>
      </c>
      <c r="G26" s="126"/>
      <c r="H26" s="188">
        <f>+((F26*F23)+(G26*G23))/((F27*F23)+(G27*G23))</f>
        <v>1.5411008612926214</v>
      </c>
      <c r="I26" s="158" t="str">
        <f>IF(H26&gt;=D26,"CUMPLE","NO CUMPLE")</f>
        <v>CUMPLE</v>
      </c>
      <c r="J26" s="154" t="s">
        <v>45</v>
      </c>
      <c r="K26" s="159"/>
      <c r="L26" s="155">
        <f t="shared" ref="L26" si="1">IF(I26="CUMPLE",0,1)</f>
        <v>0</v>
      </c>
      <c r="M26" s="38"/>
      <c r="N26" s="38"/>
      <c r="O26" s="38"/>
      <c r="P26" s="38"/>
    </row>
    <row r="27" spans="1:18" ht="33" customHeight="1" x14ac:dyDescent="0.25">
      <c r="A27" s="162"/>
      <c r="B27" s="163"/>
      <c r="C27" s="179"/>
      <c r="D27" s="173"/>
      <c r="E27" s="30" t="s">
        <v>47</v>
      </c>
      <c r="F27" s="63">
        <f t="shared" si="0"/>
        <v>55009387891</v>
      </c>
      <c r="G27" s="127"/>
      <c r="H27" s="188"/>
      <c r="I27" s="158"/>
      <c r="J27" s="154"/>
      <c r="K27" s="159"/>
      <c r="L27" s="155"/>
      <c r="M27" s="38"/>
      <c r="N27" s="38"/>
      <c r="O27" s="38"/>
      <c r="P27" s="38"/>
    </row>
    <row r="28" spans="1:18" ht="33" customHeight="1" x14ac:dyDescent="0.25">
      <c r="A28" s="162">
        <v>4.2</v>
      </c>
      <c r="B28" s="163" t="str">
        <f>B26</f>
        <v>4.2,8.1. Capacidad Fiinanciera</v>
      </c>
      <c r="C28" s="179" t="s">
        <v>9</v>
      </c>
      <c r="D28" s="180">
        <v>60</v>
      </c>
      <c r="E28" s="35" t="s">
        <v>48</v>
      </c>
      <c r="F28" s="31">
        <v>56481772173</v>
      </c>
      <c r="G28" s="61"/>
      <c r="H28" s="181">
        <f>((F28*F23)+(G28*G23))/((F29*F23)+(G29*G23))</f>
        <v>0.59479065108126461</v>
      </c>
      <c r="I28" s="158" t="str">
        <f>IF(H28&lt;=D28,"CUMPLE","NO CUMPLE")</f>
        <v>CUMPLE</v>
      </c>
      <c r="J28" s="154" t="s">
        <v>45</v>
      </c>
      <c r="K28" s="159"/>
      <c r="L28" s="155">
        <f t="shared" ref="L28" si="2">IF(I28="CUMPLE",0,1)</f>
        <v>0</v>
      </c>
      <c r="M28" s="38"/>
      <c r="N28" s="38"/>
      <c r="O28" s="38"/>
      <c r="P28" s="38"/>
    </row>
    <row r="29" spans="1:18" ht="33" customHeight="1" x14ac:dyDescent="0.25">
      <c r="A29" s="162"/>
      <c r="B29" s="163"/>
      <c r="C29" s="179"/>
      <c r="D29" s="180"/>
      <c r="E29" s="35" t="s">
        <v>49</v>
      </c>
      <c r="F29" s="31">
        <v>94960759841</v>
      </c>
      <c r="G29" s="60"/>
      <c r="H29" s="181"/>
      <c r="I29" s="158"/>
      <c r="J29" s="154"/>
      <c r="K29" s="159"/>
      <c r="L29" s="155"/>
      <c r="M29" s="38"/>
      <c r="N29" s="38"/>
      <c r="O29" s="38"/>
      <c r="P29" s="38"/>
    </row>
    <row r="30" spans="1:18" s="37" customFormat="1" ht="27.75" customHeight="1" x14ac:dyDescent="0.25">
      <c r="A30" s="162">
        <v>4.2</v>
      </c>
      <c r="B30" s="163" t="str">
        <f>B28</f>
        <v>4.2,8.1. Capacidad Fiinanciera</v>
      </c>
      <c r="C30" s="179" t="s">
        <v>10</v>
      </c>
      <c r="D30" s="182">
        <v>8</v>
      </c>
      <c r="E30" s="35" t="s">
        <v>50</v>
      </c>
      <c r="F30" s="32">
        <v>8826038141</v>
      </c>
      <c r="G30" s="43"/>
      <c r="H30" s="183">
        <f>((F30*F23)+(G30*G23))/((F31*F23)+(G31*G23))</f>
        <v>2.6837156695225786</v>
      </c>
      <c r="I30" s="158" t="str">
        <f>IF(H30&gt;=D30,"CUMPLE","NO CUMPLE")</f>
        <v>NO CUMPLE</v>
      </c>
      <c r="J30" s="154" t="s">
        <v>45</v>
      </c>
      <c r="K30" s="159"/>
      <c r="L30" s="155">
        <f t="shared" ref="L30" si="3">IF(I30="CUMPLE",0,1)</f>
        <v>1</v>
      </c>
      <c r="M30" s="2"/>
      <c r="N30" s="2"/>
      <c r="O30" s="2"/>
      <c r="P30" s="2"/>
    </row>
    <row r="31" spans="1:18" s="37" customFormat="1" ht="27.75" customHeight="1" x14ac:dyDescent="0.25">
      <c r="A31" s="162"/>
      <c r="B31" s="163"/>
      <c r="C31" s="179"/>
      <c r="D31" s="182"/>
      <c r="E31" s="35" t="s">
        <v>51</v>
      </c>
      <c r="F31" s="32">
        <v>3288738163</v>
      </c>
      <c r="G31" s="32"/>
      <c r="H31" s="183"/>
      <c r="I31" s="158"/>
      <c r="J31" s="154"/>
      <c r="K31" s="159"/>
      <c r="L31" s="155"/>
      <c r="M31" s="2"/>
      <c r="N31" s="2"/>
      <c r="O31" s="2"/>
      <c r="P31" s="2"/>
    </row>
    <row r="32" spans="1:18" s="21" customFormat="1" ht="33" customHeight="1" x14ac:dyDescent="0.25">
      <c r="A32" s="162">
        <v>4.2</v>
      </c>
      <c r="B32" s="163" t="s">
        <v>52</v>
      </c>
      <c r="C32" s="164" t="s">
        <v>11</v>
      </c>
      <c r="D32" s="173">
        <v>0.16</v>
      </c>
      <c r="E32" s="35" t="s">
        <v>53</v>
      </c>
      <c r="F32" s="65">
        <f>F30</f>
        <v>8826038141</v>
      </c>
      <c r="G32" s="32"/>
      <c r="H32" s="174">
        <f>((F32*F23)+(G32*G23))/((F33*F23)+(G33*G23))</f>
        <v>0.22937292990012662</v>
      </c>
      <c r="I32" s="158" t="str">
        <f>IF(H32&gt;=D32,"CUMPLE","NO CUMPLE")</f>
        <v>CUMPLE</v>
      </c>
      <c r="J32" s="154" t="s">
        <v>45</v>
      </c>
      <c r="K32" s="159"/>
      <c r="L32" s="155">
        <f t="shared" ref="L32" si="4">IF(I32="CUMPLE",0,1)</f>
        <v>0</v>
      </c>
      <c r="M32" s="38"/>
      <c r="N32" s="38"/>
      <c r="O32" s="38"/>
      <c r="P32" s="38"/>
      <c r="Q32" s="67"/>
      <c r="R32" s="70"/>
    </row>
    <row r="33" spans="1:18" s="21" customFormat="1" ht="33" customHeight="1" x14ac:dyDescent="0.25">
      <c r="A33" s="162"/>
      <c r="B33" s="163"/>
      <c r="C33" s="164"/>
      <c r="D33" s="173"/>
      <c r="E33" s="35" t="s">
        <v>54</v>
      </c>
      <c r="F33" s="32">
        <v>38478987668</v>
      </c>
      <c r="G33" s="32"/>
      <c r="H33" s="174"/>
      <c r="I33" s="158"/>
      <c r="J33" s="154"/>
      <c r="K33" s="159"/>
      <c r="L33" s="155"/>
      <c r="M33" s="38"/>
      <c r="N33" s="38"/>
      <c r="O33" s="38"/>
      <c r="P33" s="38"/>
      <c r="Q33" s="67"/>
      <c r="R33" s="70"/>
    </row>
    <row r="34" spans="1:18" s="21" customFormat="1" ht="33" customHeight="1" x14ac:dyDescent="0.25">
      <c r="A34" s="162">
        <v>4.2</v>
      </c>
      <c r="B34" s="163" t="str">
        <f>+B32</f>
        <v>4.2,8.2. Capacidad organizacional</v>
      </c>
      <c r="C34" s="164" t="s">
        <v>55</v>
      </c>
      <c r="D34" s="173">
        <v>0.06</v>
      </c>
      <c r="E34" s="35" t="s">
        <v>53</v>
      </c>
      <c r="F34" s="34">
        <f>F32</f>
        <v>8826038141</v>
      </c>
      <c r="G34" s="34"/>
      <c r="H34" s="174">
        <f>((F34*F23)+(G34*G23))/((F35*F23)+(G35*G23))</f>
        <v>9.294405558441303E-2</v>
      </c>
      <c r="I34" s="158" t="str">
        <f>IF(H34&gt;=D34,"CUMPLE","NO CUMPLE")</f>
        <v>CUMPLE</v>
      </c>
      <c r="J34" s="154" t="s">
        <v>45</v>
      </c>
      <c r="K34" s="159"/>
      <c r="L34" s="155">
        <f t="shared" ref="L34" si="5">IF(I34="CUMPLE",0,1)</f>
        <v>0</v>
      </c>
      <c r="M34" s="38"/>
      <c r="N34" s="38"/>
      <c r="O34" s="38"/>
      <c r="P34" s="38"/>
      <c r="Q34" s="67"/>
      <c r="R34" s="70"/>
    </row>
    <row r="35" spans="1:18" s="21" customFormat="1" ht="33" customHeight="1" thickBot="1" x14ac:dyDescent="0.3">
      <c r="A35" s="162"/>
      <c r="B35" s="163"/>
      <c r="C35" s="164"/>
      <c r="D35" s="173"/>
      <c r="E35" s="35" t="s">
        <v>56</v>
      </c>
      <c r="F35" s="34">
        <f>+F29</f>
        <v>94960759841</v>
      </c>
      <c r="G35" s="34"/>
      <c r="H35" s="174"/>
      <c r="I35" s="158"/>
      <c r="J35" s="154"/>
      <c r="K35" s="159"/>
      <c r="L35" s="155"/>
      <c r="M35" s="38"/>
      <c r="N35" s="38"/>
      <c r="O35" s="38"/>
      <c r="P35" s="38"/>
      <c r="Q35" s="67"/>
      <c r="R35" s="70"/>
    </row>
    <row r="36" spans="1:18" s="1" customFormat="1" ht="27.75" customHeight="1" x14ac:dyDescent="0.25">
      <c r="A36" s="162">
        <v>4.2</v>
      </c>
      <c r="B36" s="163" t="str">
        <f>+B34</f>
        <v>4.2,8.2. Capacidad organizacional</v>
      </c>
      <c r="C36" s="165" t="s">
        <v>82</v>
      </c>
      <c r="D36" s="175">
        <f>+'CONSOLIDADO FINANCIERO'!$D$7*30%</f>
        <v>10950030070.5</v>
      </c>
      <c r="E36" s="35" t="s">
        <v>56</v>
      </c>
      <c r="F36" s="65">
        <f>F29</f>
        <v>94960759841</v>
      </c>
      <c r="G36" s="32"/>
      <c r="H36" s="177">
        <f>+((F36*F23)+(G36*G23))-((F37*F23)+(G37*G23))</f>
        <v>38478987668</v>
      </c>
      <c r="I36" s="156" t="str">
        <f>IF(H36&gt;=D36,"CUMPLE","NO CUMPLE")</f>
        <v>CUMPLE</v>
      </c>
      <c r="J36" s="154" t="s">
        <v>45</v>
      </c>
      <c r="K36" s="159"/>
      <c r="L36" s="155">
        <f t="shared" ref="L36" si="6">IF(I36="CUMPLE",0,1)</f>
        <v>0</v>
      </c>
      <c r="M36" s="42"/>
      <c r="N36" s="2"/>
      <c r="O36" s="2"/>
      <c r="P36" s="2"/>
      <c r="Q36" s="37"/>
      <c r="R36" s="37"/>
    </row>
    <row r="37" spans="1:18" s="1" customFormat="1" ht="27.75" customHeight="1" thickBot="1" x14ac:dyDescent="0.3">
      <c r="A37" s="162"/>
      <c r="B37" s="163"/>
      <c r="C37" s="166"/>
      <c r="D37" s="176"/>
      <c r="E37" s="35" t="s">
        <v>57</v>
      </c>
      <c r="F37" s="65">
        <f>F28</f>
        <v>56481772173</v>
      </c>
      <c r="G37" s="32"/>
      <c r="H37" s="178"/>
      <c r="I37" s="157"/>
      <c r="J37" s="154"/>
      <c r="K37" s="159"/>
      <c r="L37" s="155"/>
      <c r="M37" s="2"/>
      <c r="N37" s="2"/>
      <c r="O37" s="2"/>
      <c r="P37" s="2"/>
      <c r="Q37" s="37"/>
      <c r="R37" s="37"/>
    </row>
    <row r="38" spans="1:18" ht="34.5" customHeight="1" thickBot="1" x14ac:dyDescent="0.3">
      <c r="A38" s="6"/>
      <c r="B38" s="6"/>
      <c r="C38" s="6"/>
      <c r="D38" s="6"/>
      <c r="E38" s="167" t="s">
        <v>58</v>
      </c>
      <c r="F38" s="168"/>
      <c r="G38" s="169"/>
      <c r="H38" s="170" t="s">
        <v>21</v>
      </c>
      <c r="I38" s="171"/>
      <c r="J38" s="172"/>
      <c r="L38" s="38">
        <f>L36+L34+L32+L30+L28+L26+L24+L12+L11+L10</f>
        <v>1</v>
      </c>
      <c r="M38" s="38"/>
      <c r="N38" s="38"/>
      <c r="O38" s="38"/>
      <c r="P38" s="38"/>
    </row>
    <row r="39" spans="1:18" x14ac:dyDescent="0.25">
      <c r="A39" s="6"/>
      <c r="B39" s="6"/>
      <c r="C39" s="6"/>
      <c r="D39" s="6"/>
      <c r="E39" s="22"/>
      <c r="F39" s="22"/>
      <c r="G39" s="22"/>
      <c r="H39" s="22"/>
      <c r="I39" s="22"/>
      <c r="J39" s="22"/>
      <c r="L39" s="38"/>
      <c r="M39" s="38"/>
      <c r="N39" s="38"/>
      <c r="O39" s="38"/>
      <c r="P39" s="38"/>
    </row>
    <row r="40" spans="1:18" x14ac:dyDescent="0.25">
      <c r="A40" s="6"/>
      <c r="B40" s="6"/>
      <c r="C40" s="6"/>
      <c r="D40" s="6"/>
      <c r="E40" s="6"/>
      <c r="F40" s="6"/>
      <c r="G40" s="6"/>
      <c r="H40" s="66"/>
      <c r="I40" s="6"/>
      <c r="J40" s="6"/>
      <c r="L40" s="38"/>
      <c r="M40" s="38"/>
      <c r="N40" s="38"/>
      <c r="O40" s="38"/>
      <c r="P40" s="38"/>
    </row>
    <row r="41" spans="1:18" x14ac:dyDescent="0.25">
      <c r="A41" s="6"/>
      <c r="B41" s="6"/>
      <c r="C41" s="6"/>
      <c r="D41" s="6"/>
      <c r="E41" s="6"/>
      <c r="F41" s="6"/>
      <c r="G41" s="6"/>
      <c r="H41" s="66"/>
      <c r="I41" s="6"/>
      <c r="J41" s="6"/>
      <c r="L41" s="38"/>
      <c r="M41" s="38"/>
      <c r="N41" s="38"/>
      <c r="O41" s="38"/>
      <c r="P41" s="38"/>
    </row>
    <row r="42" spans="1:18" ht="18.75" x14ac:dyDescent="0.25">
      <c r="A42" s="160"/>
      <c r="B42" s="160"/>
      <c r="C42" s="160"/>
      <c r="D42" s="6"/>
      <c r="E42" s="6"/>
      <c r="F42" s="6"/>
      <c r="G42" s="6"/>
      <c r="H42" s="66"/>
      <c r="I42" s="6"/>
      <c r="J42" s="6"/>
      <c r="L42" s="38"/>
      <c r="M42" s="38"/>
      <c r="N42" s="38"/>
      <c r="O42" s="38"/>
      <c r="P42" s="38"/>
    </row>
    <row r="43" spans="1:18" ht="81.75" customHeight="1" x14ac:dyDescent="0.25">
      <c r="A43" s="161">
        <f>+'CONSOLIDADO FINANCIERO'!$B$28</f>
        <v>0</v>
      </c>
      <c r="B43" s="161"/>
      <c r="C43" s="161"/>
      <c r="D43" s="6"/>
      <c r="E43" s="6"/>
      <c r="F43" s="6"/>
      <c r="G43" s="6"/>
      <c r="H43" s="66"/>
      <c r="I43" s="6"/>
      <c r="J43" s="6"/>
      <c r="L43" s="38"/>
      <c r="M43" s="38"/>
      <c r="N43" s="38"/>
      <c r="O43" s="38"/>
      <c r="P43" s="38"/>
    </row>
  </sheetData>
  <mergeCells count="93">
    <mergeCell ref="D9:H9"/>
    <mergeCell ref="I9:J9"/>
    <mergeCell ref="C1:J1"/>
    <mergeCell ref="D3:J3"/>
    <mergeCell ref="D4:J4"/>
    <mergeCell ref="D5:J5"/>
    <mergeCell ref="C7:J7"/>
    <mergeCell ref="D16:H16"/>
    <mergeCell ref="I17:J17"/>
    <mergeCell ref="D10:H10"/>
    <mergeCell ref="I10:J10"/>
    <mergeCell ref="D11:H11"/>
    <mergeCell ref="I11:J11"/>
    <mergeCell ref="D12:H12"/>
    <mergeCell ref="I12:J12"/>
    <mergeCell ref="C13:J13"/>
    <mergeCell ref="D15:H15"/>
    <mergeCell ref="I15:J15"/>
    <mergeCell ref="I16:J16"/>
    <mergeCell ref="D17:H17"/>
    <mergeCell ref="D18:H18"/>
    <mergeCell ref="I18:J18"/>
    <mergeCell ref="C20:J20"/>
    <mergeCell ref="A22:A23"/>
    <mergeCell ref="B22:B23"/>
    <mergeCell ref="C22:C23"/>
    <mergeCell ref="D22:D23"/>
    <mergeCell ref="E22:E23"/>
    <mergeCell ref="H22:H23"/>
    <mergeCell ref="I22:I23"/>
    <mergeCell ref="J22:J23"/>
    <mergeCell ref="A28:A29"/>
    <mergeCell ref="B28:B29"/>
    <mergeCell ref="K22:K23"/>
    <mergeCell ref="A24:A25"/>
    <mergeCell ref="B24:B25"/>
    <mergeCell ref="C24:C25"/>
    <mergeCell ref="D24:D25"/>
    <mergeCell ref="H24:H25"/>
    <mergeCell ref="I24:I25"/>
    <mergeCell ref="J24:J25"/>
    <mergeCell ref="A26:A27"/>
    <mergeCell ref="B26:B27"/>
    <mergeCell ref="C26:C27"/>
    <mergeCell ref="D26:D27"/>
    <mergeCell ref="H26:H27"/>
    <mergeCell ref="A30:A31"/>
    <mergeCell ref="B30:B31"/>
    <mergeCell ref="C30:C31"/>
    <mergeCell ref="D30:D31"/>
    <mergeCell ref="H30:H31"/>
    <mergeCell ref="A32:A33"/>
    <mergeCell ref="B32:B33"/>
    <mergeCell ref="C32:C33"/>
    <mergeCell ref="D32:D33"/>
    <mergeCell ref="H32:H33"/>
    <mergeCell ref="D36:D37"/>
    <mergeCell ref="H36:H37"/>
    <mergeCell ref="C28:C29"/>
    <mergeCell ref="D28:D29"/>
    <mergeCell ref="H28:H29"/>
    <mergeCell ref="L30:L31"/>
    <mergeCell ref="K24:K37"/>
    <mergeCell ref="L36:L37"/>
    <mergeCell ref="A42:C42"/>
    <mergeCell ref="A43:C43"/>
    <mergeCell ref="A34:A35"/>
    <mergeCell ref="B34:B35"/>
    <mergeCell ref="C34:C35"/>
    <mergeCell ref="A36:A37"/>
    <mergeCell ref="B36:B37"/>
    <mergeCell ref="C36:C37"/>
    <mergeCell ref="E38:G38"/>
    <mergeCell ref="H38:J38"/>
    <mergeCell ref="D34:D35"/>
    <mergeCell ref="H34:H35"/>
    <mergeCell ref="I34:I35"/>
    <mergeCell ref="J34:J35"/>
    <mergeCell ref="L34:L35"/>
    <mergeCell ref="I36:I37"/>
    <mergeCell ref="J36:J37"/>
    <mergeCell ref="L24:L25"/>
    <mergeCell ref="I26:I27"/>
    <mergeCell ref="J28:J29"/>
    <mergeCell ref="L28:L29"/>
    <mergeCell ref="I32:I33"/>
    <mergeCell ref="J32:J33"/>
    <mergeCell ref="L32:L33"/>
    <mergeCell ref="I28:I29"/>
    <mergeCell ref="J26:J27"/>
    <mergeCell ref="L26:L27"/>
    <mergeCell ref="J30:J31"/>
    <mergeCell ref="I30:I31"/>
  </mergeCells>
  <conditionalFormatting sqref="I10:I12">
    <cfRule type="cellIs" dxfId="388" priority="28" operator="equal">
      <formula>"CUMPLE"</formula>
    </cfRule>
  </conditionalFormatting>
  <conditionalFormatting sqref="I16:I18">
    <cfRule type="cellIs" dxfId="387" priority="9" operator="equal">
      <formula>"CUMPLE"</formula>
    </cfRule>
  </conditionalFormatting>
  <conditionalFormatting sqref="I24:I37">
    <cfRule type="cellIs" dxfId="386" priority="7" operator="equal">
      <formula>"CUMPLE"</formula>
    </cfRule>
    <cfRule type="cellIs" dxfId="385" priority="8" operator="equal">
      <formula>"NO CUMPLE"</formula>
    </cfRule>
  </conditionalFormatting>
  <conditionalFormatting sqref="I19:J19">
    <cfRule type="cellIs" dxfId="384" priority="24" operator="equal">
      <formula>"CUMPLE"</formula>
    </cfRule>
  </conditionalFormatting>
  <conditionalFormatting sqref="J24">
    <cfRule type="cellIs" dxfId="383" priority="60" operator="equal">
      <formula>"CUMPLE"</formula>
    </cfRule>
    <cfRule type="cellIs" dxfId="382" priority="61" operator="equal">
      <formula>"NO CUMPLE"</formula>
    </cfRule>
  </conditionalFormatting>
  <conditionalFormatting sqref="J26 J28 J30 J32 J34 J36">
    <cfRule type="cellIs" dxfId="381" priority="1" operator="equal">
      <formula>"CUMPLE"</formula>
    </cfRule>
    <cfRule type="cellIs" dxfId="380" priority="2" operator="equal">
      <formula>"NO CUMPLE"</formula>
    </cfRule>
  </conditionalFormatting>
  <conditionalFormatting sqref="L10:L12">
    <cfRule type="cellIs" dxfId="379" priority="43" operator="equal">
      <formula>"CUMPLE"</formula>
    </cfRule>
    <cfRule type="cellIs" dxfId="378" priority="44" operator="equal">
      <formula>"NO CUMPLE"</formula>
    </cfRule>
  </conditionalFormatting>
  <conditionalFormatting sqref="L16:L19">
    <cfRule type="cellIs" dxfId="377" priority="34" operator="equal">
      <formula>"CUMPLE"</formula>
    </cfRule>
    <cfRule type="cellIs" dxfId="376" priority="35" operator="equal">
      <formula>"NO CUMPLE"</formula>
    </cfRule>
  </conditionalFormatting>
  <conditionalFormatting sqref="L24 L26 L28 L30 L32 L34 L36">
    <cfRule type="cellIs" dxfId="375" priority="58" operator="equal">
      <formula>"CUMPLE"</formula>
    </cfRule>
    <cfRule type="cellIs" dxfId="374" priority="59"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BECB6-289C-46B6-BEEA-08D34895C0C2}">
  <sheetPr>
    <tabColor rgb="FF00CC00"/>
    <pageSetUpPr fitToPage="1"/>
  </sheetPr>
  <dimension ref="A1:Q50"/>
  <sheetViews>
    <sheetView view="pageBreakPreview" topLeftCell="B11" zoomScale="70" zoomScaleNormal="55" zoomScaleSheetLayoutView="70" workbookViewId="0">
      <selection activeCell="I39" sqref="I39:I40"/>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1.28515625" style="4" customWidth="1"/>
    <col min="12" max="12" width="33.28515625" style="4" customWidth="1"/>
    <col min="13" max="13" width="11.42578125" style="38" hidden="1" customWidth="1"/>
    <col min="14" max="14" width="15.7109375" style="15" hidden="1" customWidth="1"/>
    <col min="15" max="15" width="41.7109375" style="15" hidden="1" customWidth="1"/>
    <col min="16" max="16" width="23.28515625" style="15" hidden="1" customWidth="1"/>
    <col min="17" max="17" width="0" style="15" hidden="1" customWidth="1"/>
    <col min="18" max="16384" width="11.42578125" style="4"/>
  </cols>
  <sheetData>
    <row r="1" spans="1:17" ht="45.75" customHeight="1" thickBot="1" x14ac:dyDescent="0.3">
      <c r="A1" s="3">
        <v>2</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c r="E3" s="210"/>
      <c r="F3" s="210"/>
      <c r="G3" s="210"/>
      <c r="H3" s="210"/>
      <c r="I3" s="210"/>
      <c r="J3" s="210"/>
      <c r="K3" s="211"/>
      <c r="L3" s="9"/>
      <c r="N3" s="38"/>
      <c r="O3" s="38"/>
      <c r="P3" s="38"/>
      <c r="Q3" s="38"/>
    </row>
    <row r="4" spans="1:17" ht="36.75" customHeight="1" x14ac:dyDescent="0.25">
      <c r="A4" s="6"/>
      <c r="B4" s="6"/>
      <c r="C4" s="10" t="s">
        <v>3</v>
      </c>
      <c r="D4" s="212"/>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59</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IF(D10&gt;=O10,"CUMPLE","NO CUMPLE")</f>
        <v>CUMPLE</v>
      </c>
      <c r="K10" s="190"/>
      <c r="L10" s="14" t="s">
        <v>28</v>
      </c>
      <c r="M10" s="75">
        <f>IF(J10="CUMPLE",0,1)</f>
        <v>0</v>
      </c>
      <c r="N10" s="40">
        <f ca="1">+TODAY()-30</f>
        <v>45241</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s="15" customFormat="1"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customHeight="1" thickBot="1" x14ac:dyDescent="0.3">
      <c r="A13" s="6"/>
      <c r="B13" s="6"/>
      <c r="C13" s="198"/>
      <c r="D13" s="199"/>
      <c r="E13" s="199"/>
      <c r="F13" s="199"/>
      <c r="G13" s="199"/>
      <c r="H13" s="199"/>
      <c r="I13" s="199"/>
      <c r="J13" s="199"/>
      <c r="K13" s="200"/>
      <c r="L13" s="14"/>
      <c r="N13" s="38"/>
      <c r="O13" s="38"/>
      <c r="P13" s="38"/>
      <c r="Q13" s="38"/>
    </row>
    <row r="14" spans="1:17" ht="5.0999999999999996"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6"/>
      <c r="E15" s="206"/>
      <c r="F15" s="206"/>
      <c r="G15" s="206"/>
      <c r="H15" s="206"/>
      <c r="I15" s="206"/>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8"/>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s="15" customFormat="1"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13.5" hidden="1" customHeight="1" thickBot="1" x14ac:dyDescent="0.3">
      <c r="B19" s="6"/>
      <c r="C19" s="17"/>
      <c r="D19" s="18"/>
      <c r="E19" s="18"/>
      <c r="F19" s="16"/>
      <c r="G19" s="18"/>
      <c r="H19" s="18"/>
      <c r="I19" s="18"/>
      <c r="J19" s="19"/>
      <c r="K19" s="23"/>
      <c r="L19" s="9"/>
      <c r="M19" s="76"/>
      <c r="N19" s="38"/>
      <c r="O19" s="38"/>
      <c r="P19" s="38"/>
      <c r="Q19" s="38"/>
    </row>
    <row r="20" spans="1:17" ht="31.5" hidden="1" customHeight="1" thickBot="1" x14ac:dyDescent="0.3">
      <c r="A20" s="6"/>
      <c r="B20" s="6"/>
      <c r="C20" s="198"/>
      <c r="D20" s="199"/>
      <c r="E20" s="199"/>
      <c r="F20" s="199"/>
      <c r="G20" s="199"/>
      <c r="H20" s="199"/>
      <c r="I20" s="199"/>
      <c r="J20" s="199"/>
      <c r="K20" s="200"/>
      <c r="L20" s="14"/>
      <c r="N20" s="38"/>
      <c r="O20" s="38"/>
      <c r="P20" s="38"/>
      <c r="Q20" s="38"/>
    </row>
    <row r="21" spans="1:17" ht="5.0999999999999996" hidden="1" customHeight="1" thickBot="1" x14ac:dyDescent="0.3">
      <c r="A21" s="6"/>
      <c r="B21" s="6"/>
      <c r="C21" s="12"/>
      <c r="D21" s="13"/>
      <c r="E21" s="13"/>
      <c r="F21" s="13"/>
      <c r="G21" s="13"/>
      <c r="H21" s="13"/>
      <c r="I21" s="13"/>
      <c r="J21" s="13"/>
      <c r="K21" s="13"/>
      <c r="L21" s="14"/>
      <c r="N21" s="38"/>
      <c r="O21" s="38"/>
      <c r="P21" s="38"/>
      <c r="Q21" s="38"/>
    </row>
    <row r="22" spans="1:17" ht="36.75" hidden="1" customHeight="1" x14ac:dyDescent="0.25">
      <c r="A22" s="6"/>
      <c r="B22" s="6"/>
      <c r="C22" s="8" t="s">
        <v>26</v>
      </c>
      <c r="D22" s="206"/>
      <c r="E22" s="206"/>
      <c r="F22" s="206"/>
      <c r="G22" s="206"/>
      <c r="H22" s="206"/>
      <c r="I22" s="206"/>
      <c r="J22" s="204"/>
      <c r="K22" s="205"/>
      <c r="L22" s="14"/>
      <c r="N22" s="38"/>
      <c r="O22" s="38"/>
      <c r="P22" s="38"/>
      <c r="Q22" s="38"/>
    </row>
    <row r="23" spans="1:17" ht="36.75" hidden="1" customHeight="1" x14ac:dyDescent="0.25">
      <c r="A23" s="6"/>
      <c r="B23" s="6"/>
      <c r="C23" s="10" t="s">
        <v>27</v>
      </c>
      <c r="D23" s="197"/>
      <c r="E23" s="197"/>
      <c r="F23" s="197"/>
      <c r="G23" s="197"/>
      <c r="H23" s="197"/>
      <c r="I23" s="197"/>
      <c r="J23" s="190"/>
      <c r="K23" s="190"/>
      <c r="L23" s="14" t="s">
        <v>28</v>
      </c>
      <c r="M23" s="76">
        <f>IF(J23="CUMPLE",0,1)</f>
        <v>1</v>
      </c>
      <c r="N23" s="38"/>
      <c r="O23" s="39">
        <f>+D22-30</f>
        <v>-30</v>
      </c>
      <c r="P23" s="38" t="s">
        <v>29</v>
      </c>
      <c r="Q23" s="38"/>
    </row>
    <row r="24" spans="1:17" ht="36.75" hidden="1" customHeight="1" x14ac:dyDescent="0.25">
      <c r="A24" s="6"/>
      <c r="B24" s="6"/>
      <c r="C24" s="10" t="s">
        <v>30</v>
      </c>
      <c r="D24" s="197"/>
      <c r="E24" s="197"/>
      <c r="F24" s="218"/>
      <c r="G24" s="218"/>
      <c r="H24" s="218"/>
      <c r="I24" s="197"/>
      <c r="J24" s="190"/>
      <c r="K24" s="190"/>
      <c r="L24" s="14" t="s">
        <v>28</v>
      </c>
      <c r="M24" s="76">
        <f>IF(J24="CUMPLE",0,1)</f>
        <v>1</v>
      </c>
      <c r="N24" s="38"/>
      <c r="O24" s="40">
        <f>+D24+15</f>
        <v>15</v>
      </c>
      <c r="P24" s="38" t="s">
        <v>31</v>
      </c>
      <c r="Q24" s="38"/>
    </row>
    <row r="25" spans="1:17" s="15" customFormat="1" ht="36" hidden="1" customHeight="1" thickBot="1" x14ac:dyDescent="0.3">
      <c r="A25" s="6"/>
      <c r="B25" s="6"/>
      <c r="C25" s="11" t="s">
        <v>32</v>
      </c>
      <c r="D25" s="189"/>
      <c r="E25" s="189"/>
      <c r="F25" s="189"/>
      <c r="G25" s="189"/>
      <c r="H25" s="189"/>
      <c r="I25" s="189"/>
      <c r="J25" s="190"/>
      <c r="K25" s="190"/>
      <c r="L25" s="14" t="s">
        <v>28</v>
      </c>
      <c r="M25" s="76">
        <f>IF(J25="CUMPLE",0,1)</f>
        <v>1</v>
      </c>
      <c r="N25" s="38"/>
      <c r="O25" s="40">
        <f>+D25+15</f>
        <v>15</v>
      </c>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20" customFormat="1" ht="69" customHeight="1" x14ac:dyDescent="0.25">
      <c r="A29" s="195" t="s">
        <v>34</v>
      </c>
      <c r="B29" s="195" t="s">
        <v>35</v>
      </c>
      <c r="C29" s="195" t="s">
        <v>36</v>
      </c>
      <c r="D29" s="195" t="s">
        <v>37</v>
      </c>
      <c r="E29" s="195" t="s">
        <v>38</v>
      </c>
      <c r="F29" s="27" t="s">
        <v>71</v>
      </c>
      <c r="G29" s="26"/>
      <c r="H29" s="26"/>
      <c r="I29" s="195" t="s">
        <v>39</v>
      </c>
      <c r="J29" s="195" t="s">
        <v>40</v>
      </c>
      <c r="K29" s="196" t="s">
        <v>41</v>
      </c>
      <c r="L29" s="184" t="s">
        <v>42</v>
      </c>
      <c r="M29" s="38"/>
      <c r="N29" s="38"/>
      <c r="O29" s="38"/>
      <c r="P29" s="38"/>
      <c r="Q29" s="38"/>
    </row>
    <row r="30" spans="1:17" s="20" customFormat="1" ht="27" customHeight="1" thickBot="1" x14ac:dyDescent="0.3">
      <c r="A30" s="195"/>
      <c r="B30" s="195"/>
      <c r="C30" s="195"/>
      <c r="D30" s="195"/>
      <c r="E30" s="195"/>
      <c r="F30" s="28">
        <v>1</v>
      </c>
      <c r="G30" s="29"/>
      <c r="H30" s="29"/>
      <c r="I30" s="195"/>
      <c r="J30" s="195"/>
      <c r="K30" s="196"/>
      <c r="L30" s="184"/>
      <c r="M30" s="38"/>
      <c r="N30" s="38"/>
      <c r="O30" s="38"/>
      <c r="P30" s="38"/>
      <c r="Q30" s="38"/>
    </row>
    <row r="31" spans="1:17" ht="33" customHeight="1" x14ac:dyDescent="0.25">
      <c r="A31" s="162">
        <v>4.2</v>
      </c>
      <c r="B31" s="163" t="s">
        <v>43</v>
      </c>
      <c r="C31" s="179" t="s">
        <v>69</v>
      </c>
      <c r="D31" s="185">
        <f>+'CONSOLIDADO FINANCIERO'!$D$7*20%</f>
        <v>7300020047</v>
      </c>
      <c r="E31" s="30" t="s">
        <v>44</v>
      </c>
      <c r="F31" s="31"/>
      <c r="G31" s="31"/>
      <c r="H31" s="31"/>
      <c r="I31" s="219">
        <f>+((F31*F30)+(G31*G30)+(H31*H30))-((F32*F30)+(G32*G30)+(H32*H30))</f>
        <v>0</v>
      </c>
      <c r="J31" s="156" t="str">
        <f>IF(I31&gt;=D31,"CUMPLE","NO CUMPLE")</f>
        <v>NO CUMPLE</v>
      </c>
      <c r="K31" s="154" t="s">
        <v>45</v>
      </c>
      <c r="L31" s="221" t="s">
        <v>46</v>
      </c>
      <c r="M31" s="155">
        <f>IF(J31="CUMPLE",0,1)</f>
        <v>1</v>
      </c>
      <c r="N31" s="41"/>
      <c r="O31" s="38"/>
      <c r="P31" s="38"/>
      <c r="Q31" s="38"/>
    </row>
    <row r="32" spans="1:17" ht="33" customHeight="1" x14ac:dyDescent="0.25">
      <c r="A32" s="162"/>
      <c r="B32" s="163"/>
      <c r="C32" s="179"/>
      <c r="D32" s="185"/>
      <c r="E32" s="30" t="s">
        <v>47</v>
      </c>
      <c r="F32" s="31"/>
      <c r="G32" s="31"/>
      <c r="H32" s="31"/>
      <c r="I32" s="220"/>
      <c r="J32" s="157"/>
      <c r="K32" s="154"/>
      <c r="L32" s="222"/>
      <c r="M32" s="155"/>
      <c r="N32" s="38"/>
      <c r="O32" s="38"/>
      <c r="P32" s="38"/>
      <c r="Q32" s="38"/>
    </row>
    <row r="33" spans="1:17" ht="33" customHeight="1" x14ac:dyDescent="0.25">
      <c r="A33" s="162">
        <v>4.2</v>
      </c>
      <c r="B33" s="163" t="str">
        <f>B31</f>
        <v>4.2,8.1. Capacidad Fiinanciera</v>
      </c>
      <c r="C33" s="179" t="s">
        <v>8</v>
      </c>
      <c r="D33" s="224">
        <v>1.6</v>
      </c>
      <c r="E33" s="30" t="s">
        <v>44</v>
      </c>
      <c r="F33" s="62">
        <f t="shared" ref="F33:F34" si="0">+F31</f>
        <v>0</v>
      </c>
      <c r="G33" s="33"/>
      <c r="H33" s="33"/>
      <c r="I33" s="225" t="e">
        <f>+((F33*F30)+(G33*G30)+(H33*H30))/((F34*F30)+(G34*G30)+(H34*H30))</f>
        <v>#DIV/0!</v>
      </c>
      <c r="J33" s="158" t="e">
        <f>IF(I33&gt;=D33,"CUMPLE","NO CUMPLE")</f>
        <v>#DIV/0!</v>
      </c>
      <c r="K33" s="154" t="s">
        <v>45</v>
      </c>
      <c r="L33" s="222"/>
      <c r="M33" s="155" t="e">
        <f>IF(J33="CUMPLE",0,1)</f>
        <v>#DIV/0!</v>
      </c>
      <c r="N33" s="38"/>
      <c r="O33" s="38"/>
      <c r="P33" s="38"/>
      <c r="Q33" s="38"/>
    </row>
    <row r="34" spans="1:17" ht="33" customHeight="1" x14ac:dyDescent="0.25">
      <c r="A34" s="162"/>
      <c r="B34" s="163"/>
      <c r="C34" s="179"/>
      <c r="D34" s="224"/>
      <c r="E34" s="30" t="s">
        <v>47</v>
      </c>
      <c r="F34" s="63">
        <f t="shared" si="0"/>
        <v>0</v>
      </c>
      <c r="G34" s="34"/>
      <c r="H34" s="34"/>
      <c r="I34" s="225"/>
      <c r="J34" s="158"/>
      <c r="K34" s="154"/>
      <c r="L34" s="222"/>
      <c r="M34" s="155"/>
      <c r="N34" s="38"/>
      <c r="O34" s="38"/>
      <c r="P34" s="38"/>
      <c r="Q34" s="38"/>
    </row>
    <row r="35" spans="1:17" ht="33" customHeight="1" x14ac:dyDescent="0.25">
      <c r="A35" s="162">
        <v>4.2</v>
      </c>
      <c r="B35" s="163" t="str">
        <f>B33</f>
        <v>4.2,8.1. Capacidad Fiinanciera</v>
      </c>
      <c r="C35" s="179" t="s">
        <v>9</v>
      </c>
      <c r="D35" s="227">
        <v>0.6</v>
      </c>
      <c r="E35" s="35" t="s">
        <v>48</v>
      </c>
      <c r="F35" s="31"/>
      <c r="G35" s="34"/>
      <c r="H35" s="34"/>
      <c r="I35" s="228" t="e">
        <f>((F35*F30)+(G35*G30)+(H35*H30))/((F36*F30)+(G36*G30)+(H36*H30))</f>
        <v>#DIV/0!</v>
      </c>
      <c r="J35" s="158" t="e">
        <f>IF(I35&lt;=D35,"CUMPLE","NO CUMPLE")</f>
        <v>#DIV/0!</v>
      </c>
      <c r="K35" s="154" t="s">
        <v>45</v>
      </c>
      <c r="L35" s="222"/>
      <c r="M35" s="155" t="e">
        <f>IF(J35="CUMPLE",0,1)</f>
        <v>#DIV/0!</v>
      </c>
      <c r="N35" s="38"/>
      <c r="O35" s="38"/>
      <c r="P35" s="38"/>
      <c r="Q35" s="38"/>
    </row>
    <row r="36" spans="1:17" ht="33" customHeight="1" x14ac:dyDescent="0.25">
      <c r="A36" s="162"/>
      <c r="B36" s="163"/>
      <c r="C36" s="179"/>
      <c r="D36" s="227"/>
      <c r="E36" s="35" t="s">
        <v>49</v>
      </c>
      <c r="F36" s="31"/>
      <c r="G36" s="34"/>
      <c r="H36" s="34"/>
      <c r="I36" s="228"/>
      <c r="J36" s="158"/>
      <c r="K36" s="154"/>
      <c r="L36" s="222"/>
      <c r="M36" s="155"/>
      <c r="N36" s="38"/>
      <c r="O36" s="38"/>
      <c r="P36" s="38"/>
      <c r="Q36" s="38"/>
    </row>
    <row r="37" spans="1:17" s="37" customFormat="1" ht="27.75" customHeight="1" x14ac:dyDescent="0.25">
      <c r="A37" s="162">
        <v>4.2</v>
      </c>
      <c r="B37" s="163" t="str">
        <f>B35</f>
        <v>4.2,8.1. Capacidad Fiinanciera</v>
      </c>
      <c r="C37" s="179" t="s">
        <v>10</v>
      </c>
      <c r="D37" s="180">
        <v>1.5</v>
      </c>
      <c r="E37" s="35" t="s">
        <v>50</v>
      </c>
      <c r="F37" s="32"/>
      <c r="G37" s="34"/>
      <c r="H37" s="34"/>
      <c r="I37" s="226" t="e">
        <f>((F37*F30)+(G37*G30)+(H37*H30))/((F38*F30)+(G38*G30)+(H38*H30))</f>
        <v>#DIV/0!</v>
      </c>
      <c r="J37" s="158" t="e">
        <f>IF(I37&gt;=D37,"CUMPLE","NO CUMPLE")</f>
        <v>#DIV/0!</v>
      </c>
      <c r="K37" s="154" t="s">
        <v>45</v>
      </c>
      <c r="L37" s="222"/>
      <c r="M37" s="155" t="e">
        <f>IF(J37="CUMPLE",0,1)</f>
        <v>#DIV/0!</v>
      </c>
      <c r="N37" s="2"/>
      <c r="O37" s="2"/>
      <c r="P37" s="2"/>
      <c r="Q37" s="2"/>
    </row>
    <row r="38" spans="1:17" s="37" customFormat="1" ht="27.75" customHeight="1" x14ac:dyDescent="0.25">
      <c r="A38" s="162"/>
      <c r="B38" s="163"/>
      <c r="C38" s="179"/>
      <c r="D38" s="180"/>
      <c r="E38" s="35" t="s">
        <v>51</v>
      </c>
      <c r="F38" s="32"/>
      <c r="G38" s="34"/>
      <c r="H38" s="34"/>
      <c r="I38" s="226"/>
      <c r="J38" s="158"/>
      <c r="K38" s="154"/>
      <c r="L38" s="222"/>
      <c r="M38" s="155"/>
      <c r="N38" s="2"/>
      <c r="O38" s="2"/>
      <c r="P38" s="2"/>
      <c r="Q38" s="2"/>
    </row>
    <row r="39" spans="1:17" s="21" customFormat="1" ht="33" customHeight="1" x14ac:dyDescent="0.25">
      <c r="A39" s="162">
        <v>4.2</v>
      </c>
      <c r="B39" s="163" t="s">
        <v>52</v>
      </c>
      <c r="C39" s="164" t="s">
        <v>11</v>
      </c>
      <c r="D39" s="173">
        <v>0.1</v>
      </c>
      <c r="E39" s="35" t="s">
        <v>53</v>
      </c>
      <c r="F39" s="65">
        <f>F37</f>
        <v>0</v>
      </c>
      <c r="G39" s="32"/>
      <c r="H39" s="32"/>
      <c r="I39" s="230" t="e">
        <f>((F39*F30)+(G39*G30)+(H39*H30))/((F40*F30)+(G40*G30)+(H40*H30))</f>
        <v>#DIV/0!</v>
      </c>
      <c r="J39" s="158" t="e">
        <f>IF(I39&gt;=D39,"CUMPLE","NO CUMPLE")</f>
        <v>#DIV/0!</v>
      </c>
      <c r="K39" s="154" t="s">
        <v>45</v>
      </c>
      <c r="L39" s="222"/>
      <c r="M39" s="155" t="e">
        <f>IF(J39="CUMPLE",0,1)</f>
        <v>#DIV/0!</v>
      </c>
      <c r="N39" s="38"/>
      <c r="O39" s="38"/>
      <c r="P39" s="38"/>
      <c r="Q39" s="38"/>
    </row>
    <row r="40" spans="1:17" s="21" customFormat="1" ht="33" customHeight="1" x14ac:dyDescent="0.25">
      <c r="A40" s="162"/>
      <c r="B40" s="163"/>
      <c r="C40" s="164"/>
      <c r="D40" s="173"/>
      <c r="E40" s="35" t="s">
        <v>54</v>
      </c>
      <c r="F40" s="32"/>
      <c r="G40" s="34"/>
      <c r="H40" s="34"/>
      <c r="I40" s="230"/>
      <c r="J40" s="158"/>
      <c r="K40" s="154"/>
      <c r="L40" s="222"/>
      <c r="M40" s="155"/>
      <c r="N40" s="38"/>
      <c r="O40" s="38"/>
      <c r="P40" s="38"/>
      <c r="Q40" s="38"/>
    </row>
    <row r="41" spans="1:17" s="21" customFormat="1" ht="33" customHeight="1" x14ac:dyDescent="0.25">
      <c r="A41" s="162">
        <v>4.2</v>
      </c>
      <c r="B41" s="163" t="str">
        <f>+B39</f>
        <v>4.2,8.2. Capacidad organizacional</v>
      </c>
      <c r="C41" s="164" t="s">
        <v>55</v>
      </c>
      <c r="D41" s="173">
        <v>0.04</v>
      </c>
      <c r="E41" s="35" t="s">
        <v>53</v>
      </c>
      <c r="F41" s="34">
        <f>F39</f>
        <v>0</v>
      </c>
      <c r="G41" s="34"/>
      <c r="H41" s="34"/>
      <c r="I41" s="229" t="e">
        <f>((F41*F30)+(G41*G30)+(H41*H30))/((F42*F30)+(G42*G30)+(H42*H30))</f>
        <v>#DIV/0!</v>
      </c>
      <c r="J41" s="158" t="e">
        <f>IF(I41&gt;=D41,"CUMPLE","NO CUMPLE")</f>
        <v>#DIV/0!</v>
      </c>
      <c r="K41" s="154" t="s">
        <v>45</v>
      </c>
      <c r="L41" s="222"/>
      <c r="M41" s="155" t="e">
        <f>IF(J41="CUMPLE",0,1)</f>
        <v>#DIV/0!</v>
      </c>
      <c r="N41" s="38"/>
      <c r="O41" s="38"/>
      <c r="P41" s="38"/>
      <c r="Q41" s="38"/>
    </row>
    <row r="42" spans="1:17" s="21" customFormat="1" ht="33" customHeight="1" thickBot="1" x14ac:dyDescent="0.3">
      <c r="A42" s="162"/>
      <c r="B42" s="163"/>
      <c r="C42" s="164"/>
      <c r="D42" s="173"/>
      <c r="E42" s="35" t="s">
        <v>56</v>
      </c>
      <c r="F42" s="34">
        <f>+F36</f>
        <v>0</v>
      </c>
      <c r="G42" s="34"/>
      <c r="H42" s="34"/>
      <c r="I42" s="229"/>
      <c r="J42" s="158"/>
      <c r="K42" s="154"/>
      <c r="L42" s="223"/>
      <c r="M42" s="155"/>
      <c r="N42" s="38"/>
      <c r="O42" s="38"/>
      <c r="P42" s="38"/>
      <c r="Q42" s="38"/>
    </row>
    <row r="43" spans="1:17" s="1" customFormat="1" ht="27.75" customHeight="1" x14ac:dyDescent="0.25">
      <c r="A43" s="162">
        <v>4.2</v>
      </c>
      <c r="B43" s="163" t="str">
        <f>+B41</f>
        <v>4.2,8.2. Capacidad organizacional</v>
      </c>
      <c r="C43" s="165" t="s">
        <v>70</v>
      </c>
      <c r="D43" s="175">
        <f>+'CONSOLIDADO FINANCIERO'!$D$7*20%</f>
        <v>7300020047</v>
      </c>
      <c r="E43" s="35" t="s">
        <v>56</v>
      </c>
      <c r="F43" s="65">
        <f>F36</f>
        <v>0</v>
      </c>
      <c r="G43" s="32"/>
      <c r="H43" s="32"/>
      <c r="I43" s="219">
        <f>+((F43*F30)+(G43*G30)+(H43*H30))-((F44*F30)+(G44*G30)+(H44*H30))</f>
        <v>0</v>
      </c>
      <c r="J43" s="156" t="str">
        <f>IF(I43&gt;=D43,"CUMPLE","NO CUMPLE")</f>
        <v>NO CUMPLE</v>
      </c>
      <c r="K43" s="154" t="s">
        <v>45</v>
      </c>
      <c r="L43" s="36"/>
      <c r="M43" s="155">
        <f>IF(J43="CUMPLE",0,1)</f>
        <v>1</v>
      </c>
      <c r="N43" s="42"/>
      <c r="O43" s="2"/>
      <c r="P43" s="2"/>
      <c r="Q43" s="2"/>
    </row>
    <row r="44" spans="1:17" s="1" customFormat="1" ht="27.75" customHeight="1" thickBot="1" x14ac:dyDescent="0.3">
      <c r="A44" s="162"/>
      <c r="B44" s="163"/>
      <c r="C44" s="166"/>
      <c r="D44" s="176"/>
      <c r="E44" s="35" t="s">
        <v>57</v>
      </c>
      <c r="F44" s="65">
        <f>F35</f>
        <v>0</v>
      </c>
      <c r="G44" s="32"/>
      <c r="H44" s="32"/>
      <c r="I44" s="220"/>
      <c r="J44" s="157"/>
      <c r="K44" s="154"/>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77" t="e">
        <f>M43+M41+M39+M37+M35+M33+M31+M10+M11+M12</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K43:K44"/>
    <mergeCell ref="M43:M44"/>
    <mergeCell ref="E45:G45"/>
    <mergeCell ref="I45:K45"/>
    <mergeCell ref="A49:C49"/>
    <mergeCell ref="A50:C50"/>
    <mergeCell ref="A43:A44"/>
    <mergeCell ref="B43:B44"/>
    <mergeCell ref="C43:C44"/>
    <mergeCell ref="D43:D44"/>
    <mergeCell ref="I43:I44"/>
    <mergeCell ref="J43:J44"/>
    <mergeCell ref="E50:G50"/>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1:M32"/>
    <mergeCell ref="A33:A34"/>
    <mergeCell ref="B33:B34"/>
    <mergeCell ref="C33:C34"/>
    <mergeCell ref="D33:D34"/>
    <mergeCell ref="I33:I34"/>
    <mergeCell ref="J33:J34"/>
    <mergeCell ref="K33:K34"/>
    <mergeCell ref="M33:M34"/>
    <mergeCell ref="L29:L30"/>
    <mergeCell ref="A31:A32"/>
    <mergeCell ref="B31:B32"/>
    <mergeCell ref="C31:C32"/>
    <mergeCell ref="D31:D32"/>
    <mergeCell ref="I31:I32"/>
    <mergeCell ref="J31:J32"/>
    <mergeCell ref="K31:K32"/>
    <mergeCell ref="L31:L42"/>
    <mergeCell ref="K35:K36"/>
    <mergeCell ref="K39:K40"/>
    <mergeCell ref="D18:I18"/>
    <mergeCell ref="J18:K18"/>
    <mergeCell ref="C27:K27"/>
    <mergeCell ref="A29:A30"/>
    <mergeCell ref="B29:B30"/>
    <mergeCell ref="C29:C30"/>
    <mergeCell ref="D29:D30"/>
    <mergeCell ref="E29:E30"/>
    <mergeCell ref="I29:I30"/>
    <mergeCell ref="J29:J30"/>
    <mergeCell ref="K29:K30"/>
    <mergeCell ref="D25:I25"/>
    <mergeCell ref="J25:K25"/>
    <mergeCell ref="C20:K20"/>
    <mergeCell ref="D22:I22"/>
    <mergeCell ref="J22:K22"/>
    <mergeCell ref="D23:I23"/>
    <mergeCell ref="J23:K23"/>
    <mergeCell ref="D24:I24"/>
    <mergeCell ref="J24:K24"/>
    <mergeCell ref="D16:I16"/>
    <mergeCell ref="J16:K16"/>
    <mergeCell ref="D17:I17"/>
    <mergeCell ref="J17:K17"/>
    <mergeCell ref="D10:I10"/>
    <mergeCell ref="J10:K10"/>
    <mergeCell ref="D11:I11"/>
    <mergeCell ref="J11:K11"/>
    <mergeCell ref="D12:I12"/>
    <mergeCell ref="J12:K12"/>
    <mergeCell ref="C1:K1"/>
    <mergeCell ref="D3:K3"/>
    <mergeCell ref="D4:K4"/>
    <mergeCell ref="D5:K5"/>
    <mergeCell ref="C7:K7"/>
    <mergeCell ref="D9:I9"/>
    <mergeCell ref="J9:K9"/>
    <mergeCell ref="C13:K13"/>
    <mergeCell ref="D15:I15"/>
    <mergeCell ref="J15:K15"/>
  </mergeCells>
  <conditionalFormatting sqref="J10:J12">
    <cfRule type="cellIs" dxfId="373" priority="19" operator="equal">
      <formula>"CUMPLE"</formula>
    </cfRule>
  </conditionalFormatting>
  <conditionalFormatting sqref="J16:J18">
    <cfRule type="cellIs" dxfId="372" priority="11" operator="equal">
      <formula>"CUMPLE"</formula>
    </cfRule>
  </conditionalFormatting>
  <conditionalFormatting sqref="J23:J25">
    <cfRule type="cellIs" dxfId="371" priority="4" operator="equal">
      <formula>"CUMPLE"</formula>
    </cfRule>
  </conditionalFormatting>
  <conditionalFormatting sqref="J31:J44">
    <cfRule type="cellIs" dxfId="370" priority="9" operator="equal">
      <formula>"CUMPLE"</formula>
    </cfRule>
    <cfRule type="cellIs" dxfId="369" priority="10" operator="equal">
      <formula>"NO CUMPLE"</formula>
    </cfRule>
  </conditionalFormatting>
  <conditionalFormatting sqref="J19:K19">
    <cfRule type="cellIs" dxfId="368" priority="18" operator="equal">
      <formula>"CUMPLE"</formula>
    </cfRule>
  </conditionalFormatting>
  <conditionalFormatting sqref="J26:K26">
    <cfRule type="cellIs" dxfId="367" priority="3" operator="equal">
      <formula>"CUMPLE"</formula>
    </cfRule>
  </conditionalFormatting>
  <conditionalFormatting sqref="K31 K33 K35 K37 K39 K41 K43">
    <cfRule type="cellIs" dxfId="366" priority="1" operator="equal">
      <formula>"CUMPLE"</formula>
    </cfRule>
    <cfRule type="cellIs" dxfId="365" priority="2" operator="equal">
      <formula>"NO CUMPLE"</formula>
    </cfRule>
  </conditionalFormatting>
  <conditionalFormatting sqref="M10:M12">
    <cfRule type="cellIs" dxfId="364" priority="22" operator="equal">
      <formula>"CUMPLE"</formula>
    </cfRule>
    <cfRule type="cellIs" dxfId="363" priority="23" operator="equal">
      <formula>"NO CUMPLE"</formula>
    </cfRule>
  </conditionalFormatting>
  <conditionalFormatting sqref="M16:M19 M23:M26">
    <cfRule type="cellIs" dxfId="362" priority="20" operator="equal">
      <formula>"CUMPLE"</formula>
    </cfRule>
    <cfRule type="cellIs" dxfId="361" priority="21" operator="equal">
      <formula>"NO CUMPLE"</formula>
    </cfRule>
  </conditionalFormatting>
  <conditionalFormatting sqref="M31 M33 M35 M37 M39 M41 M43">
    <cfRule type="cellIs" dxfId="360" priority="28" operator="equal">
      <formula>"CUMPLE"</formula>
    </cfRule>
    <cfRule type="cellIs" dxfId="359" priority="29" operator="equal">
      <formula>"NO CUMPLE"</formula>
    </cfRule>
  </conditionalFormatting>
  <printOptions verticalCentered="1"/>
  <pageMargins left="0.9055118110236221" right="0.70866141732283472" top="0.74803149606299213" bottom="0.74803149606299213" header="0.31496062992125984" footer="0.31496062992125984"/>
  <pageSetup scale="35" fitToHeight="0" orientation="landscape" r:id="rId1"/>
  <headerFooter>
    <oddFooter>&amp;R&amp;P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ECAEC-E279-42CE-BEE0-B638D81A62D9}">
  <sheetPr>
    <tabColor rgb="FFFF0000"/>
    <pageSetUpPr fitToPage="1"/>
  </sheetPr>
  <dimension ref="A1:Q50"/>
  <sheetViews>
    <sheetView view="pageBreakPreview" zoomScale="60" zoomScaleNormal="70" workbookViewId="0">
      <selection activeCell="C10" sqref="C10"/>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68.140625" style="4" customWidth="1"/>
    <col min="13" max="13" width="24" style="38" customWidth="1"/>
    <col min="14" max="15" width="41.7109375" style="15" customWidth="1"/>
    <col min="16" max="16" width="23.28515625" style="15" customWidth="1"/>
    <col min="17" max="17" width="11.42578125" style="15" customWidth="1"/>
    <col min="18" max="16384" width="11.42578125" style="15"/>
  </cols>
  <sheetData>
    <row r="1" spans="1:17" ht="45.75" customHeight="1" thickBot="1" x14ac:dyDescent="0.3">
      <c r="A1" s="3">
        <v>3</v>
      </c>
      <c r="C1" s="207" t="s">
        <v>0</v>
      </c>
      <c r="D1" s="208"/>
      <c r="E1" s="208"/>
      <c r="F1" s="208"/>
      <c r="G1" s="208"/>
      <c r="H1" s="208"/>
      <c r="I1" s="208"/>
      <c r="J1" s="208"/>
      <c r="K1" s="209"/>
      <c r="L1" s="5"/>
      <c r="M1" s="20"/>
      <c r="N1" s="38"/>
      <c r="O1" s="38"/>
      <c r="P1" s="38"/>
      <c r="Q1" s="38"/>
    </row>
    <row r="2" spans="1:17" ht="16.5" customHeight="1" thickBot="1" x14ac:dyDescent="0.3">
      <c r="A2" s="6"/>
      <c r="B2" s="7"/>
      <c r="C2" s="7"/>
      <c r="D2" s="7"/>
      <c r="E2" s="7"/>
      <c r="F2" s="7"/>
      <c r="G2" s="7"/>
      <c r="H2" s="7"/>
      <c r="I2" s="7"/>
      <c r="J2" s="7"/>
      <c r="K2" s="7"/>
      <c r="L2" s="7"/>
      <c r="M2" s="20"/>
      <c r="N2" s="38"/>
      <c r="O2" s="38"/>
      <c r="P2" s="38"/>
      <c r="Q2" s="38"/>
    </row>
    <row r="3" spans="1:17" ht="49.5" customHeight="1" x14ac:dyDescent="0.25">
      <c r="A3" s="6"/>
      <c r="B3" s="6"/>
      <c r="C3" s="8" t="s">
        <v>2</v>
      </c>
      <c r="D3" s="210"/>
      <c r="E3" s="210"/>
      <c r="F3" s="210"/>
      <c r="G3" s="210"/>
      <c r="H3" s="210"/>
      <c r="I3" s="210"/>
      <c r="J3" s="210"/>
      <c r="K3" s="211"/>
      <c r="L3" s="9"/>
      <c r="M3" s="20"/>
      <c r="N3" s="38"/>
      <c r="O3" s="38"/>
      <c r="P3" s="38"/>
      <c r="Q3" s="38"/>
    </row>
    <row r="4" spans="1:17" ht="36.75" customHeight="1" x14ac:dyDescent="0.25">
      <c r="A4" s="6"/>
      <c r="B4" s="6"/>
      <c r="C4" s="10" t="s">
        <v>3</v>
      </c>
      <c r="D4" s="212"/>
      <c r="E4" s="212"/>
      <c r="F4" s="212"/>
      <c r="G4" s="212"/>
      <c r="H4" s="212"/>
      <c r="I4" s="212"/>
      <c r="J4" s="212"/>
      <c r="K4" s="213"/>
      <c r="L4" s="9"/>
      <c r="M4" s="20"/>
      <c r="N4" s="38"/>
      <c r="O4" s="38"/>
      <c r="P4" s="38"/>
      <c r="Q4" s="38"/>
    </row>
    <row r="5" spans="1:17" ht="35.25" customHeight="1" thickBot="1" x14ac:dyDescent="0.3">
      <c r="A5" s="6"/>
      <c r="B5" s="6"/>
      <c r="C5" s="11" t="s">
        <v>25</v>
      </c>
      <c r="D5" s="216"/>
      <c r="E5" s="216"/>
      <c r="F5" s="216"/>
      <c r="G5" s="216"/>
      <c r="H5" s="216"/>
      <c r="I5" s="216"/>
      <c r="J5" s="216"/>
      <c r="K5" s="217"/>
      <c r="L5" s="9"/>
      <c r="M5" s="20"/>
      <c r="N5" s="38"/>
      <c r="O5" s="38"/>
      <c r="P5" s="38"/>
      <c r="Q5" s="38"/>
    </row>
    <row r="6" spans="1:17" ht="16.5" customHeight="1" thickBot="1" x14ac:dyDescent="0.3">
      <c r="A6" s="6"/>
      <c r="B6" s="6"/>
      <c r="C6" s="12"/>
      <c r="D6" s="13"/>
      <c r="E6" s="13"/>
      <c r="F6" s="13"/>
      <c r="G6" s="13"/>
      <c r="H6" s="13"/>
      <c r="I6" s="13"/>
      <c r="J6" s="13"/>
      <c r="K6" s="13"/>
      <c r="L6" s="9"/>
      <c r="M6" s="20"/>
      <c r="N6" s="38"/>
      <c r="O6" s="38"/>
      <c r="P6" s="38"/>
      <c r="Q6" s="38"/>
    </row>
    <row r="7" spans="1:17" ht="60" customHeight="1" thickBot="1" x14ac:dyDescent="0.3">
      <c r="A7" s="6"/>
      <c r="B7" s="6"/>
      <c r="C7" s="198" t="s">
        <v>73</v>
      </c>
      <c r="D7" s="199"/>
      <c r="E7" s="199"/>
      <c r="F7" s="199"/>
      <c r="G7" s="199"/>
      <c r="H7" s="199"/>
      <c r="I7" s="199"/>
      <c r="J7" s="199"/>
      <c r="K7" s="200"/>
      <c r="L7" s="9"/>
      <c r="M7" s="20"/>
      <c r="N7" s="38"/>
      <c r="O7" s="38"/>
      <c r="P7" s="38"/>
      <c r="Q7" s="38"/>
    </row>
    <row r="8" spans="1:17" ht="5.0999999999999996" customHeight="1" thickBot="1" x14ac:dyDescent="0.3">
      <c r="A8" s="6"/>
      <c r="B8" s="6"/>
      <c r="C8" s="12"/>
      <c r="D8" s="13"/>
      <c r="E8" s="13"/>
      <c r="F8" s="13"/>
      <c r="G8" s="13"/>
      <c r="H8" s="13"/>
      <c r="I8" s="13"/>
      <c r="J8" s="13"/>
      <c r="K8" s="13"/>
      <c r="L8" s="9"/>
      <c r="M8" s="20"/>
      <c r="N8" s="38"/>
      <c r="O8" s="38"/>
      <c r="P8" s="38"/>
      <c r="Q8" s="38"/>
    </row>
    <row r="9" spans="1:17" ht="36.75" customHeight="1" x14ac:dyDescent="0.25">
      <c r="A9" s="6"/>
      <c r="B9" s="6"/>
      <c r="C9" s="8" t="s">
        <v>26</v>
      </c>
      <c r="D9" s="206"/>
      <c r="E9" s="206"/>
      <c r="F9" s="206"/>
      <c r="G9" s="206"/>
      <c r="H9" s="206"/>
      <c r="I9" s="206"/>
      <c r="J9" s="204"/>
      <c r="K9" s="205"/>
      <c r="L9" s="9"/>
      <c r="M9" s="20"/>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125">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125">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125">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M13" s="20"/>
      <c r="N13" s="38"/>
      <c r="O13" s="38"/>
      <c r="P13" s="38"/>
      <c r="Q13" s="38"/>
    </row>
    <row r="14" spans="1:17" ht="263.25" hidden="1" customHeight="1" x14ac:dyDescent="0.25">
      <c r="A14" s="6"/>
      <c r="B14" s="6"/>
      <c r="C14" s="12"/>
      <c r="D14" s="13"/>
      <c r="E14" s="13"/>
      <c r="F14" s="13"/>
      <c r="G14" s="13"/>
      <c r="H14" s="13"/>
      <c r="I14" s="13"/>
      <c r="J14" s="13"/>
      <c r="K14" s="13"/>
      <c r="L14" s="14"/>
      <c r="M14" s="20"/>
      <c r="N14" s="38"/>
      <c r="O14" s="38"/>
      <c r="P14" s="38"/>
      <c r="Q14" s="38"/>
    </row>
    <row r="15" spans="1:17" ht="36.75" hidden="1" customHeight="1" x14ac:dyDescent="0.25">
      <c r="A15" s="6"/>
      <c r="B15" s="6"/>
      <c r="C15" s="8" t="s">
        <v>26</v>
      </c>
      <c r="D15" s="201"/>
      <c r="E15" s="202"/>
      <c r="F15" s="202"/>
      <c r="G15" s="202"/>
      <c r="H15" s="202"/>
      <c r="I15" s="203"/>
      <c r="J15" s="204"/>
      <c r="K15" s="205"/>
      <c r="L15" s="14"/>
      <c r="M15" s="20"/>
      <c r="N15" s="38"/>
      <c r="O15" s="38"/>
      <c r="P15" s="38"/>
      <c r="Q15" s="38"/>
    </row>
    <row r="16" spans="1:17" ht="36.75" hidden="1" customHeight="1" x14ac:dyDescent="0.25">
      <c r="A16" s="6"/>
      <c r="B16" s="6"/>
      <c r="C16" s="10" t="s">
        <v>27</v>
      </c>
      <c r="D16" s="197"/>
      <c r="E16" s="197"/>
      <c r="F16" s="197"/>
      <c r="G16" s="197"/>
      <c r="H16" s="197"/>
      <c r="I16" s="197"/>
      <c r="J16" s="190"/>
      <c r="K16" s="190"/>
      <c r="L16" s="14" t="s">
        <v>28</v>
      </c>
      <c r="M16" s="125">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125">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125">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M19" s="20"/>
      <c r="N19" s="38"/>
      <c r="O19" s="38"/>
      <c r="P19" s="38"/>
      <c r="Q19" s="38"/>
    </row>
    <row r="20" spans="1:17" ht="4.5" hidden="1" customHeight="1" thickBot="1" x14ac:dyDescent="0.3">
      <c r="A20" s="6"/>
      <c r="B20" s="6"/>
      <c r="C20" s="12"/>
      <c r="D20" s="13"/>
      <c r="E20" s="13"/>
      <c r="F20" s="13"/>
      <c r="G20" s="13"/>
      <c r="H20" s="13"/>
      <c r="I20" s="13"/>
      <c r="J20" s="13"/>
      <c r="K20" s="13"/>
      <c r="L20" s="14"/>
      <c r="M20" s="20"/>
      <c r="N20" s="38"/>
      <c r="O20" s="38"/>
      <c r="P20" s="38"/>
      <c r="Q20" s="38"/>
    </row>
    <row r="21" spans="1:17" ht="36.75" hidden="1" customHeight="1" x14ac:dyDescent="0.25">
      <c r="A21" s="6"/>
      <c r="B21" s="6"/>
      <c r="C21" s="8" t="s">
        <v>26</v>
      </c>
      <c r="D21" s="201"/>
      <c r="E21" s="202"/>
      <c r="F21" s="202"/>
      <c r="G21" s="202"/>
      <c r="H21" s="202"/>
      <c r="I21" s="203"/>
      <c r="J21" s="204"/>
      <c r="K21" s="205"/>
      <c r="L21" s="14"/>
      <c r="M21" s="20"/>
      <c r="N21" s="38"/>
      <c r="O21" s="38"/>
      <c r="P21" s="38"/>
      <c r="Q21" s="38"/>
    </row>
    <row r="22" spans="1:17" ht="36.75" hidden="1" customHeight="1" x14ac:dyDescent="0.25">
      <c r="A22" s="6"/>
      <c r="B22" s="6"/>
      <c r="C22" s="10" t="s">
        <v>27</v>
      </c>
      <c r="D22" s="197"/>
      <c r="E22" s="197"/>
      <c r="F22" s="197"/>
      <c r="G22" s="197"/>
      <c r="H22" s="197"/>
      <c r="I22" s="197"/>
      <c r="J22" s="190"/>
      <c r="K22" s="190"/>
      <c r="L22" s="14" t="s">
        <v>28</v>
      </c>
      <c r="M22" s="125">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125">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125">
        <f>IF(J24="CUMPLE",0,1)</f>
        <v>1</v>
      </c>
      <c r="N24" s="38"/>
      <c r="O24" s="40">
        <f>+D24+15</f>
        <v>15</v>
      </c>
      <c r="P24" s="38"/>
      <c r="Q24" s="38"/>
    </row>
    <row r="25" spans="1:17" ht="13.5" customHeight="1" x14ac:dyDescent="0.25">
      <c r="B25" s="6"/>
      <c r="C25" s="17"/>
      <c r="D25" s="18"/>
      <c r="E25" s="18"/>
      <c r="F25" s="16"/>
      <c r="G25" s="18"/>
      <c r="H25" s="18"/>
      <c r="I25" s="18"/>
      <c r="J25" s="19"/>
      <c r="K25" s="23"/>
      <c r="L25" s="9"/>
      <c r="M25" s="125"/>
      <c r="N25" s="38"/>
      <c r="O25" s="38"/>
      <c r="P25" s="38"/>
      <c r="Q25" s="38"/>
    </row>
    <row r="26" spans="1:17" ht="13.5" customHeight="1" thickBot="1" x14ac:dyDescent="0.3">
      <c r="B26" s="6"/>
      <c r="C26" s="17"/>
      <c r="D26" s="18"/>
      <c r="E26" s="18"/>
      <c r="F26" s="16"/>
      <c r="G26" s="18"/>
      <c r="H26" s="18"/>
      <c r="I26" s="18"/>
      <c r="J26" s="19"/>
      <c r="K26" s="23"/>
      <c r="L26" s="9"/>
      <c r="M26" s="125"/>
      <c r="N26" s="38"/>
      <c r="O26" s="38"/>
      <c r="P26" s="38"/>
      <c r="Q26" s="38"/>
    </row>
    <row r="27" spans="1:17" ht="39" customHeight="1" thickBot="1" x14ac:dyDescent="0.3">
      <c r="A27" s="6"/>
      <c r="B27" s="7"/>
      <c r="C27" s="191" t="s">
        <v>33</v>
      </c>
      <c r="D27" s="192"/>
      <c r="E27" s="192"/>
      <c r="F27" s="193"/>
      <c r="G27" s="192"/>
      <c r="H27" s="192"/>
      <c r="I27" s="192"/>
      <c r="J27" s="192"/>
      <c r="K27" s="194"/>
      <c r="L27" s="7"/>
      <c r="M27" s="20"/>
      <c r="N27" s="38"/>
      <c r="O27" s="38"/>
      <c r="P27" s="38"/>
      <c r="Q27" s="38"/>
    </row>
    <row r="28" spans="1:17" ht="7.5" customHeight="1" x14ac:dyDescent="0.25">
      <c r="A28" s="6"/>
      <c r="B28" s="7"/>
      <c r="C28" s="7"/>
      <c r="D28" s="7"/>
      <c r="E28" s="7"/>
      <c r="F28" s="24"/>
      <c r="G28" s="7"/>
      <c r="H28" s="7"/>
      <c r="I28" s="7"/>
      <c r="J28" s="7"/>
      <c r="K28" s="25"/>
      <c r="L28" s="7"/>
      <c r="M28" s="20"/>
      <c r="N28" s="38"/>
      <c r="O28" s="38"/>
      <c r="P28" s="38"/>
      <c r="Q28" s="38"/>
    </row>
    <row r="29" spans="1:17" s="38" customFormat="1" ht="69" customHeight="1" x14ac:dyDescent="0.25">
      <c r="A29" s="195" t="s">
        <v>34</v>
      </c>
      <c r="B29" s="195" t="s">
        <v>35</v>
      </c>
      <c r="C29" s="195" t="s">
        <v>36</v>
      </c>
      <c r="D29" s="195" t="s">
        <v>37</v>
      </c>
      <c r="E29" s="195" t="s">
        <v>38</v>
      </c>
      <c r="F29" s="27" t="s">
        <v>72</v>
      </c>
      <c r="G29" s="59"/>
      <c r="H29" s="59"/>
      <c r="I29" s="195" t="s">
        <v>39</v>
      </c>
      <c r="J29" s="195" t="s">
        <v>40</v>
      </c>
      <c r="K29" s="196" t="s">
        <v>41</v>
      </c>
      <c r="L29" s="184" t="s">
        <v>42</v>
      </c>
      <c r="M29" s="20"/>
    </row>
    <row r="30" spans="1:17" s="38" customFormat="1" ht="27" customHeight="1" thickBot="1" x14ac:dyDescent="0.3">
      <c r="A30" s="195"/>
      <c r="B30" s="195"/>
      <c r="C30" s="195"/>
      <c r="D30" s="195"/>
      <c r="E30" s="195"/>
      <c r="F30" s="28">
        <v>1</v>
      </c>
      <c r="G30" s="46"/>
      <c r="H30" s="46"/>
      <c r="I30" s="195"/>
      <c r="J30" s="195"/>
      <c r="K30" s="196"/>
      <c r="L30" s="184"/>
      <c r="M30" s="20"/>
    </row>
    <row r="31" spans="1:17" ht="33" customHeight="1" x14ac:dyDescent="0.25">
      <c r="A31" s="162">
        <v>4.2</v>
      </c>
      <c r="B31" s="163" t="s">
        <v>43</v>
      </c>
      <c r="C31" s="179" t="s">
        <v>69</v>
      </c>
      <c r="D31" s="185">
        <f>+'CONSOLIDADO FINANCIERO'!$D$7*20%</f>
        <v>7300020047</v>
      </c>
      <c r="E31" s="30" t="s">
        <v>44</v>
      </c>
      <c r="F31" s="31"/>
      <c r="G31" s="31"/>
      <c r="H31" s="31"/>
      <c r="I31" s="231">
        <f>((F31*F30)+(G31*G30)+(H31*H30))-((F32*F30)+(G32*G30)+(H32*H30))</f>
        <v>0</v>
      </c>
      <c r="J31" s="156" t="str">
        <f>IF(I31&gt;=D31,"CUMPLE","NO CUMPLE")</f>
        <v>NO CUMPLE</v>
      </c>
      <c r="K31" s="233" t="s">
        <v>45</v>
      </c>
      <c r="L31" s="234" t="s">
        <v>76</v>
      </c>
      <c r="M31" s="238">
        <f>IF(J31="CUMPLE",0,1)</f>
        <v>1</v>
      </c>
      <c r="N31" s="41"/>
      <c r="O31" s="38"/>
      <c r="P31" s="38"/>
      <c r="Q31" s="38"/>
    </row>
    <row r="32" spans="1:17" ht="33" customHeight="1" x14ac:dyDescent="0.25">
      <c r="A32" s="162"/>
      <c r="B32" s="163"/>
      <c r="C32" s="179"/>
      <c r="D32" s="185"/>
      <c r="E32" s="30" t="s">
        <v>47</v>
      </c>
      <c r="F32" s="31"/>
      <c r="G32" s="31"/>
      <c r="H32" s="31"/>
      <c r="I32" s="232"/>
      <c r="J32" s="157"/>
      <c r="K32" s="233"/>
      <c r="L32" s="235"/>
      <c r="M32" s="238"/>
      <c r="N32" s="38"/>
      <c r="O32" s="78"/>
      <c r="P32" s="38"/>
      <c r="Q32" s="38"/>
    </row>
    <row r="33" spans="1:17" ht="33" customHeight="1" x14ac:dyDescent="0.25">
      <c r="A33" s="162">
        <v>4.2</v>
      </c>
      <c r="B33" s="163" t="str">
        <f>B31</f>
        <v>4.2,8.1. Capacidad Fiinanciera</v>
      </c>
      <c r="C33" s="179" t="s">
        <v>8</v>
      </c>
      <c r="D33" s="224">
        <v>1.6</v>
      </c>
      <c r="E33" s="30" t="s">
        <v>44</v>
      </c>
      <c r="F33" s="62">
        <f t="shared" ref="F33:F34" si="0">+F31</f>
        <v>0</v>
      </c>
      <c r="G33" s="31"/>
      <c r="H33" s="31"/>
      <c r="I33" s="239" t="e">
        <f>((F33*F30)+(G33*G30)+(H33*H30))/((F34*F30)+(G34*G30)+(H34*H30))</f>
        <v>#DIV/0!</v>
      </c>
      <c r="J33" s="158" t="e">
        <f>IF(I33&gt;=D33,"CUMPLE","NO CUMPLE")</f>
        <v>#DIV/0!</v>
      </c>
      <c r="K33" s="233" t="s">
        <v>45</v>
      </c>
      <c r="L33" s="235"/>
      <c r="M33" s="238" t="e">
        <f>IF(J33="CUMPLE",0,1)</f>
        <v>#DIV/0!</v>
      </c>
      <c r="N33" s="38"/>
      <c r="O33" s="38"/>
      <c r="P33" s="38"/>
      <c r="Q33" s="38"/>
    </row>
    <row r="34" spans="1:17" ht="33" customHeight="1" x14ac:dyDescent="0.25">
      <c r="A34" s="162"/>
      <c r="B34" s="163"/>
      <c r="C34" s="179"/>
      <c r="D34" s="224"/>
      <c r="E34" s="30" t="s">
        <v>47</v>
      </c>
      <c r="F34" s="63">
        <f t="shared" si="0"/>
        <v>0</v>
      </c>
      <c r="G34" s="31"/>
      <c r="H34" s="31"/>
      <c r="I34" s="239"/>
      <c r="J34" s="158"/>
      <c r="K34" s="237"/>
      <c r="L34" s="235"/>
      <c r="M34" s="238"/>
      <c r="N34" s="38"/>
      <c r="O34" s="38"/>
      <c r="P34" s="38"/>
      <c r="Q34" s="38"/>
    </row>
    <row r="35" spans="1:17" ht="33" customHeight="1" x14ac:dyDescent="0.25">
      <c r="A35" s="162">
        <v>4.2</v>
      </c>
      <c r="B35" s="163" t="str">
        <f>B33</f>
        <v>4.2,8.1. Capacidad Fiinanciera</v>
      </c>
      <c r="C35" s="179" t="s">
        <v>9</v>
      </c>
      <c r="D35" s="227">
        <v>0.6</v>
      </c>
      <c r="E35" s="35" t="s">
        <v>48</v>
      </c>
      <c r="F35" s="31"/>
      <c r="G35" s="31"/>
      <c r="H35" s="31"/>
      <c r="I35" s="241" t="e">
        <f>((F35*F30)+(G35*G30)+(H35*H30))/((F36*F30)+(G36*G30)+(H36*H30))</f>
        <v>#DIV/0!</v>
      </c>
      <c r="J35" s="158" t="e">
        <f>IF(I35&lt;=D35,"CUMPLE","NO CUMPLE")</f>
        <v>#DIV/0!</v>
      </c>
      <c r="K35" s="233" t="s">
        <v>45</v>
      </c>
      <c r="L35" s="235"/>
      <c r="M35" s="238" t="e">
        <f>IF(J35="CUMPLE",0,1)</f>
        <v>#DIV/0!</v>
      </c>
      <c r="N35" s="38"/>
      <c r="O35" s="38"/>
      <c r="P35" s="38"/>
      <c r="Q35" s="38"/>
    </row>
    <row r="36" spans="1:17" ht="33" customHeight="1" x14ac:dyDescent="0.25">
      <c r="A36" s="162"/>
      <c r="B36" s="163"/>
      <c r="C36" s="179"/>
      <c r="D36" s="227"/>
      <c r="E36" s="35" t="s">
        <v>49</v>
      </c>
      <c r="F36" s="31"/>
      <c r="G36" s="31"/>
      <c r="H36" s="31"/>
      <c r="I36" s="241"/>
      <c r="J36" s="158"/>
      <c r="K36" s="237"/>
      <c r="L36" s="235"/>
      <c r="M36" s="238"/>
      <c r="N36" s="38"/>
      <c r="O36" s="38"/>
      <c r="P36" s="38"/>
      <c r="Q36" s="38"/>
    </row>
    <row r="37" spans="1:17" s="79" customFormat="1" ht="27.75" customHeight="1" x14ac:dyDescent="0.25">
      <c r="A37" s="162">
        <v>4.2</v>
      </c>
      <c r="B37" s="163" t="str">
        <f>B35</f>
        <v>4.2,8.1. Capacidad Fiinanciera</v>
      </c>
      <c r="C37" s="179" t="s">
        <v>10</v>
      </c>
      <c r="D37" s="180">
        <v>1.5</v>
      </c>
      <c r="E37" s="35" t="s">
        <v>50</v>
      </c>
      <c r="F37" s="32"/>
      <c r="G37" s="31"/>
      <c r="H37" s="31"/>
      <c r="I37" s="240" t="e">
        <f>((F37*F30)+(G37*G30)+(H37*H30))/((F38*F30)+(G38*G30)+(H38*H30))</f>
        <v>#DIV/0!</v>
      </c>
      <c r="J37" s="158" t="e">
        <f>IF(I37&gt;=D37,"CUMPLE","NO CUMPLE")</f>
        <v>#DIV/0!</v>
      </c>
      <c r="K37" s="154" t="s">
        <v>45</v>
      </c>
      <c r="L37" s="235"/>
      <c r="M37" s="238"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35"/>
      <c r="M38" s="238"/>
      <c r="N38" s="2"/>
      <c r="O38" s="2"/>
      <c r="P38" s="2"/>
      <c r="Q38" s="2"/>
    </row>
    <row r="39" spans="1:17" ht="33" customHeight="1" x14ac:dyDescent="0.25">
      <c r="A39" s="162">
        <v>4.2</v>
      </c>
      <c r="B39" s="163" t="s">
        <v>52</v>
      </c>
      <c r="C39" s="164" t="s">
        <v>11</v>
      </c>
      <c r="D39" s="173">
        <v>0.1</v>
      </c>
      <c r="E39" s="35" t="s">
        <v>53</v>
      </c>
      <c r="F39" s="65">
        <f>F37</f>
        <v>0</v>
      </c>
      <c r="G39" s="31"/>
      <c r="H39" s="31"/>
      <c r="I39" s="242" t="e">
        <f>((F39*F30)+(G39*G30)+(H39*H30))/((F40*F30)+(G40*G30)+(H40*H30))</f>
        <v>#DIV/0!</v>
      </c>
      <c r="J39" s="158" t="e">
        <f>IF(I39&gt;=D39,"CUMPLE","NO CUMPLE")</f>
        <v>#DIV/0!</v>
      </c>
      <c r="K39" s="237" t="s">
        <v>45</v>
      </c>
      <c r="L39" s="235"/>
      <c r="M39" s="238" t="e">
        <f>IF(J39="CUMPLE",0,1)</f>
        <v>#DIV/0!</v>
      </c>
      <c r="N39" s="38"/>
      <c r="O39" s="38"/>
      <c r="P39" s="38"/>
      <c r="Q39" s="38"/>
    </row>
    <row r="40" spans="1:17" ht="33" customHeight="1" x14ac:dyDescent="0.25">
      <c r="A40" s="162"/>
      <c r="B40" s="163"/>
      <c r="C40" s="164"/>
      <c r="D40" s="173"/>
      <c r="E40" s="35" t="s">
        <v>54</v>
      </c>
      <c r="F40" s="32"/>
      <c r="G40" s="31"/>
      <c r="H40" s="31"/>
      <c r="I40" s="242"/>
      <c r="J40" s="158"/>
      <c r="K40" s="237"/>
      <c r="L40" s="235"/>
      <c r="M40" s="238"/>
      <c r="N40" s="38"/>
      <c r="O40" s="38"/>
      <c r="P40" s="38"/>
      <c r="Q40" s="38"/>
    </row>
    <row r="41" spans="1:17" ht="33" customHeight="1" x14ac:dyDescent="0.25">
      <c r="A41" s="162">
        <v>4.2</v>
      </c>
      <c r="B41" s="163" t="str">
        <f>+B39</f>
        <v>4.2,8.2. Capacidad organizacional</v>
      </c>
      <c r="C41" s="164" t="s">
        <v>55</v>
      </c>
      <c r="D41" s="173">
        <v>0.04</v>
      </c>
      <c r="E41" s="35" t="s">
        <v>53</v>
      </c>
      <c r="F41" s="34">
        <f>F39</f>
        <v>0</v>
      </c>
      <c r="G41" s="31"/>
      <c r="H41" s="31"/>
      <c r="I41" s="242" t="e">
        <f>((F41*F30)+(G41*G30)+(H41*H30))/((F42*F30)+(G42*G30)+(H42*H30))</f>
        <v>#DIV/0!</v>
      </c>
      <c r="J41" s="158" t="e">
        <f>IF(I41&gt;=D41,"CUMPLE","NO CUMPLE")</f>
        <v>#DIV/0!</v>
      </c>
      <c r="K41" s="237" t="s">
        <v>45</v>
      </c>
      <c r="L41" s="235"/>
      <c r="M41" s="238" t="e">
        <f>IF(J41="CUMPLE",0,1)</f>
        <v>#DIV/0!</v>
      </c>
      <c r="N41" s="38"/>
      <c r="O41" s="38"/>
      <c r="P41" s="38"/>
      <c r="Q41" s="38"/>
    </row>
    <row r="42" spans="1:17" ht="33" customHeight="1" thickBot="1" x14ac:dyDescent="0.3">
      <c r="A42" s="162"/>
      <c r="B42" s="163"/>
      <c r="C42" s="164"/>
      <c r="D42" s="173"/>
      <c r="E42" s="35" t="s">
        <v>56</v>
      </c>
      <c r="F42" s="34">
        <f>+F36</f>
        <v>0</v>
      </c>
      <c r="G42" s="31"/>
      <c r="H42" s="31"/>
      <c r="I42" s="242"/>
      <c r="J42" s="158"/>
      <c r="K42" s="237"/>
      <c r="L42" s="236"/>
      <c r="M42" s="238"/>
      <c r="N42" s="38"/>
      <c r="O42" s="38"/>
      <c r="P42" s="38"/>
      <c r="Q42" s="38"/>
    </row>
    <row r="43" spans="1:17" s="79" customFormat="1" ht="27.75" customHeight="1" x14ac:dyDescent="0.25">
      <c r="A43" s="162">
        <v>4.2</v>
      </c>
      <c r="B43" s="163" t="str">
        <f>+B41</f>
        <v>4.2,8.2. Capacidad organizacional</v>
      </c>
      <c r="C43" s="165" t="s">
        <v>70</v>
      </c>
      <c r="D43" s="175">
        <f>+'CONSOLIDADO FINANCIERO'!$D$7*20%</f>
        <v>7300020047</v>
      </c>
      <c r="E43" s="35" t="s">
        <v>56</v>
      </c>
      <c r="F43" s="65">
        <f>F36</f>
        <v>0</v>
      </c>
      <c r="G43" s="31"/>
      <c r="H43" s="31"/>
      <c r="I43" s="244">
        <f>+((F43*F30)+(G43*G30)+(H43*H30))-((F44*F30)+(G44*G30)+(H44*H30))</f>
        <v>0</v>
      </c>
      <c r="J43" s="156" t="str">
        <f>IF(I43&gt;=D43,"CUMPLE","NO CUMPLE")</f>
        <v>NO CUMPLE</v>
      </c>
      <c r="K43" s="243" t="s">
        <v>45</v>
      </c>
      <c r="L43" s="36"/>
      <c r="M43" s="238">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79"/>
      <c r="L44" s="36"/>
      <c r="M44" s="238"/>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K43:K44"/>
    <mergeCell ref="M43:M44"/>
    <mergeCell ref="E45:G45"/>
    <mergeCell ref="I45:K45"/>
    <mergeCell ref="A49:C49"/>
    <mergeCell ref="A50:C50"/>
    <mergeCell ref="A43:A44"/>
    <mergeCell ref="B43:B44"/>
    <mergeCell ref="C43:C44"/>
    <mergeCell ref="D43:D44"/>
    <mergeCell ref="I43:I44"/>
    <mergeCell ref="J43:J44"/>
    <mergeCell ref="E50:G50"/>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1:M32"/>
    <mergeCell ref="A33:A34"/>
    <mergeCell ref="B33:B34"/>
    <mergeCell ref="C33:C34"/>
    <mergeCell ref="D33:D34"/>
    <mergeCell ref="I33:I34"/>
    <mergeCell ref="J33:J34"/>
    <mergeCell ref="K33:K34"/>
    <mergeCell ref="M33:M34"/>
    <mergeCell ref="L29:L30"/>
    <mergeCell ref="A31:A32"/>
    <mergeCell ref="B31:B32"/>
    <mergeCell ref="C31:C32"/>
    <mergeCell ref="D31:D32"/>
    <mergeCell ref="I31:I32"/>
    <mergeCell ref="J31:J32"/>
    <mergeCell ref="K31:K32"/>
    <mergeCell ref="L31:L42"/>
    <mergeCell ref="K35:K36"/>
    <mergeCell ref="K39:K40"/>
    <mergeCell ref="D18:I18"/>
    <mergeCell ref="J18:K18"/>
    <mergeCell ref="C27:K27"/>
    <mergeCell ref="A29:A30"/>
    <mergeCell ref="B29:B30"/>
    <mergeCell ref="C29:C30"/>
    <mergeCell ref="D29:D30"/>
    <mergeCell ref="E29:E30"/>
    <mergeCell ref="I29:I30"/>
    <mergeCell ref="J29:J30"/>
    <mergeCell ref="K29:K30"/>
    <mergeCell ref="D24:I24"/>
    <mergeCell ref="J24:K24"/>
    <mergeCell ref="C19:K19"/>
    <mergeCell ref="D21:I21"/>
    <mergeCell ref="J21:K21"/>
    <mergeCell ref="D22:I22"/>
    <mergeCell ref="J22:K22"/>
    <mergeCell ref="D23:I23"/>
    <mergeCell ref="J23:K23"/>
    <mergeCell ref="D16:I16"/>
    <mergeCell ref="J16:K16"/>
    <mergeCell ref="D17:I17"/>
    <mergeCell ref="J17:K17"/>
    <mergeCell ref="D10:I10"/>
    <mergeCell ref="J10:K10"/>
    <mergeCell ref="D11:I11"/>
    <mergeCell ref="J11:K11"/>
    <mergeCell ref="D12:I12"/>
    <mergeCell ref="J12:K12"/>
    <mergeCell ref="C1:K1"/>
    <mergeCell ref="D3:K3"/>
    <mergeCell ref="D4:K4"/>
    <mergeCell ref="D5:K5"/>
    <mergeCell ref="C7:K7"/>
    <mergeCell ref="D9:I9"/>
    <mergeCell ref="J9:K9"/>
    <mergeCell ref="C13:K13"/>
    <mergeCell ref="D15:I15"/>
    <mergeCell ref="J15:K15"/>
  </mergeCells>
  <conditionalFormatting sqref="J10:J12">
    <cfRule type="cellIs" dxfId="358" priority="19" operator="equal">
      <formula>"CUMPLE"</formula>
    </cfRule>
  </conditionalFormatting>
  <conditionalFormatting sqref="J16:J18">
    <cfRule type="cellIs" dxfId="357" priority="2" operator="equal">
      <formula>"CUMPLE"</formula>
    </cfRule>
  </conditionalFormatting>
  <conditionalFormatting sqref="J22:J24">
    <cfRule type="cellIs" dxfId="356" priority="1" operator="equal">
      <formula>"CUMPLE"</formula>
    </cfRule>
  </conditionalFormatting>
  <conditionalFormatting sqref="J31:J44">
    <cfRule type="cellIs" dxfId="355" priority="11" operator="equal">
      <formula>"CUMPLE"</formula>
    </cfRule>
    <cfRule type="cellIs" dxfId="354" priority="12" operator="equal">
      <formula>"NO CUMPLE"</formula>
    </cfRule>
  </conditionalFormatting>
  <conditionalFormatting sqref="J25:K26">
    <cfRule type="cellIs" dxfId="353" priority="3" operator="equal">
      <formula>"CUMPLE"</formula>
    </cfRule>
  </conditionalFormatting>
  <conditionalFormatting sqref="K31">
    <cfRule type="cellIs" dxfId="352" priority="30" operator="equal">
      <formula>"CUMPLE"</formula>
    </cfRule>
    <cfRule type="cellIs" dxfId="351" priority="31" operator="equal">
      <formula>"NO CUMPLE"</formula>
    </cfRule>
  </conditionalFormatting>
  <conditionalFormatting sqref="K33 K35 K39 K41">
    <cfRule type="cellIs" dxfId="350" priority="24" operator="equal">
      <formula>"CUMPLE"</formula>
    </cfRule>
    <cfRule type="cellIs" dxfId="349" priority="25" operator="equal">
      <formula>"NO CUMPLE"</formula>
    </cfRule>
  </conditionalFormatting>
  <conditionalFormatting sqref="K37">
    <cfRule type="cellIs" dxfId="348" priority="9" operator="equal">
      <formula>"CUMPLE"</formula>
    </cfRule>
    <cfRule type="cellIs" dxfId="347" priority="10" operator="equal">
      <formula>"NO CUMPLE"</formula>
    </cfRule>
  </conditionalFormatting>
  <conditionalFormatting sqref="K43">
    <cfRule type="cellIs" dxfId="346" priority="16" operator="equal">
      <formula>"CUMPLE"</formula>
    </cfRule>
    <cfRule type="cellIs" dxfId="345" priority="17" operator="equal">
      <formula>"NO CUMPLE"</formula>
    </cfRule>
  </conditionalFormatting>
  <conditionalFormatting sqref="M10:M12">
    <cfRule type="cellIs" dxfId="344" priority="22" operator="equal">
      <formula>"CUMPLE"</formula>
    </cfRule>
    <cfRule type="cellIs" dxfId="343" priority="23" operator="equal">
      <formula>"NO CUMPLE"</formula>
    </cfRule>
  </conditionalFormatting>
  <conditionalFormatting sqref="M16:M18">
    <cfRule type="cellIs" dxfId="342" priority="20" operator="equal">
      <formula>"CUMPLE"</formula>
    </cfRule>
    <cfRule type="cellIs" dxfId="341" priority="21" operator="equal">
      <formula>"NO CUMPLE"</formula>
    </cfRule>
  </conditionalFormatting>
  <conditionalFormatting sqref="M22:M26">
    <cfRule type="cellIs" dxfId="340" priority="5" operator="equal">
      <formula>"CUMPLE"</formula>
    </cfRule>
    <cfRule type="cellIs" dxfId="339" priority="6" operator="equal">
      <formula>"NO CUMPLE"</formula>
    </cfRule>
  </conditionalFormatting>
  <conditionalFormatting sqref="M31 M33 M35 M37 M39 M41 M43">
    <cfRule type="cellIs" dxfId="338" priority="28" operator="equal">
      <formula>"CUMPLE"</formula>
    </cfRule>
    <cfRule type="cellIs" dxfId="337" priority="29" operator="equal">
      <formula>"NO CUMPLE"</formula>
    </cfRule>
  </conditionalFormatting>
  <printOptions verticalCentered="1"/>
  <pageMargins left="0.9055118110236221" right="0.70866141732283472" top="0.74803149606299213" bottom="0.74803149606299213" header="0.31496062992125984" footer="0.31496062992125984"/>
  <pageSetup scale="23" fitToHeight="0" orientation="landscape" r:id="rId1"/>
  <headerFooter>
    <oddFooter>&amp;R&amp;P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B2497-05F9-4687-B027-A735DED30375}">
  <sheetPr>
    <tabColor rgb="FF00CC00"/>
    <pageSetUpPr fitToPage="1"/>
  </sheetPr>
  <dimension ref="A1:V50"/>
  <sheetViews>
    <sheetView view="pageBreakPreview" topLeftCell="A6" zoomScale="50" zoomScaleNormal="70" zoomScaleSheetLayoutView="50" workbookViewId="0">
      <selection activeCell="D9" sqref="D9:I9"/>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34.85546875" style="4" customWidth="1"/>
    <col min="13" max="13" width="11.42578125" style="38" hidden="1" customWidth="1"/>
    <col min="14" max="15" width="41.7109375" style="54" hidden="1" customWidth="1"/>
    <col min="16" max="16" width="23.28515625" style="54" hidden="1" customWidth="1"/>
    <col min="17" max="22" width="0" style="54" hidden="1" customWidth="1"/>
    <col min="23" max="23" width="0" style="4" hidden="1" customWidth="1"/>
    <col min="24" max="16384" width="11.42578125" style="4"/>
  </cols>
  <sheetData>
    <row r="1" spans="1:22" ht="45.75" customHeight="1" thickBot="1" x14ac:dyDescent="0.3">
      <c r="A1" s="3">
        <v>4</v>
      </c>
      <c r="C1" s="207" t="s">
        <v>0</v>
      </c>
      <c r="D1" s="208"/>
      <c r="E1" s="208"/>
      <c r="F1" s="208"/>
      <c r="G1" s="208"/>
      <c r="H1" s="208"/>
      <c r="I1" s="208"/>
      <c r="J1" s="208"/>
      <c r="K1" s="209"/>
      <c r="L1" s="5"/>
      <c r="N1" s="50"/>
      <c r="O1" s="50"/>
      <c r="P1" s="50"/>
      <c r="Q1" s="50"/>
    </row>
    <row r="2" spans="1:22" ht="16.5" customHeight="1" thickBot="1" x14ac:dyDescent="0.3">
      <c r="A2" s="6"/>
      <c r="B2" s="7"/>
      <c r="C2" s="7"/>
      <c r="D2" s="7"/>
      <c r="E2" s="7"/>
      <c r="F2" s="7"/>
      <c r="G2" s="7"/>
      <c r="H2" s="7"/>
      <c r="I2" s="7"/>
      <c r="J2" s="7"/>
      <c r="K2" s="7"/>
      <c r="L2" s="7"/>
      <c r="N2" s="50"/>
      <c r="O2" s="50"/>
      <c r="P2" s="50"/>
      <c r="Q2" s="50"/>
    </row>
    <row r="3" spans="1:22"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50"/>
      <c r="O3" s="50"/>
      <c r="P3" s="50"/>
      <c r="Q3" s="50"/>
    </row>
    <row r="4" spans="1:22" ht="36.75" customHeight="1" x14ac:dyDescent="0.25">
      <c r="A4" s="6"/>
      <c r="B4" s="6"/>
      <c r="C4" s="10" t="s">
        <v>3</v>
      </c>
      <c r="D4" s="212" t="str">
        <f>+'CONSOLIDADO FINANCIERO'!D6</f>
        <v>FNA-VTTD-CP-011-2023</v>
      </c>
      <c r="E4" s="212"/>
      <c r="F4" s="212"/>
      <c r="G4" s="212"/>
      <c r="H4" s="212"/>
      <c r="I4" s="212"/>
      <c r="J4" s="212"/>
      <c r="K4" s="213"/>
      <c r="L4" s="9"/>
      <c r="N4" s="50"/>
      <c r="O4" s="50"/>
      <c r="P4" s="50"/>
      <c r="Q4" s="50"/>
    </row>
    <row r="5" spans="1:22" ht="35.25" customHeight="1" thickBot="1" x14ac:dyDescent="0.3">
      <c r="A5" s="6"/>
      <c r="B5" s="6"/>
      <c r="C5" s="11" t="s">
        <v>25</v>
      </c>
      <c r="D5" s="216"/>
      <c r="E5" s="216"/>
      <c r="F5" s="216"/>
      <c r="G5" s="216"/>
      <c r="H5" s="216"/>
      <c r="I5" s="216"/>
      <c r="J5" s="216"/>
      <c r="K5" s="217"/>
      <c r="L5" s="9"/>
      <c r="N5" s="50"/>
      <c r="O5" s="50"/>
      <c r="P5" s="50"/>
      <c r="Q5" s="50"/>
    </row>
    <row r="6" spans="1:22" ht="16.5" customHeight="1" thickBot="1" x14ac:dyDescent="0.3">
      <c r="A6" s="6"/>
      <c r="B6" s="6"/>
      <c r="C6" s="12"/>
      <c r="D6" s="13"/>
      <c r="E6" s="13"/>
      <c r="F6" s="13"/>
      <c r="G6" s="13"/>
      <c r="H6" s="13"/>
      <c r="I6" s="13"/>
      <c r="J6" s="13"/>
      <c r="K6" s="13"/>
      <c r="L6" s="9"/>
      <c r="N6" s="50"/>
      <c r="O6" s="50"/>
      <c r="P6" s="50"/>
      <c r="Q6" s="50"/>
    </row>
    <row r="7" spans="1:22" ht="60" customHeight="1" thickBot="1" x14ac:dyDescent="0.3">
      <c r="A7" s="6"/>
      <c r="B7" s="6"/>
      <c r="C7" s="198" t="s">
        <v>60</v>
      </c>
      <c r="D7" s="199"/>
      <c r="E7" s="199"/>
      <c r="F7" s="199"/>
      <c r="G7" s="199"/>
      <c r="H7" s="199"/>
      <c r="I7" s="199"/>
      <c r="J7" s="199"/>
      <c r="K7" s="200"/>
      <c r="L7" s="9"/>
      <c r="N7" s="50"/>
      <c r="O7" s="50"/>
      <c r="P7" s="50"/>
      <c r="Q7" s="50"/>
    </row>
    <row r="8" spans="1:22" ht="5.0999999999999996" customHeight="1" thickBot="1" x14ac:dyDescent="0.3">
      <c r="A8" s="6"/>
      <c r="B8" s="6"/>
      <c r="C8" s="12"/>
      <c r="D8" s="13"/>
      <c r="E8" s="13"/>
      <c r="F8" s="13"/>
      <c r="G8" s="13"/>
      <c r="H8" s="13"/>
      <c r="I8" s="13"/>
      <c r="J8" s="13"/>
      <c r="K8" s="13"/>
      <c r="L8" s="9"/>
      <c r="N8" s="50"/>
      <c r="O8" s="50"/>
      <c r="P8" s="50"/>
      <c r="Q8" s="50"/>
    </row>
    <row r="9" spans="1:22" ht="36.75" customHeight="1" x14ac:dyDescent="0.25">
      <c r="A9" s="6"/>
      <c r="B9" s="6"/>
      <c r="C9" s="8" t="s">
        <v>26</v>
      </c>
      <c r="D9" s="206"/>
      <c r="E9" s="206"/>
      <c r="F9" s="206"/>
      <c r="G9" s="206"/>
      <c r="H9" s="206"/>
      <c r="I9" s="206"/>
      <c r="J9" s="204"/>
      <c r="K9" s="205"/>
      <c r="L9" s="9"/>
      <c r="N9" s="50"/>
      <c r="O9" s="50"/>
      <c r="P9" s="50"/>
      <c r="Q9" s="50"/>
    </row>
    <row r="10" spans="1:22"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51">
        <f>+D9-30</f>
        <v>-30</v>
      </c>
      <c r="O10" s="51">
        <f>+D9-30</f>
        <v>-30</v>
      </c>
      <c r="P10" s="50" t="s">
        <v>29</v>
      </c>
      <c r="Q10" s="50"/>
    </row>
    <row r="11" spans="1:22"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50"/>
      <c r="O11" s="52">
        <f>+D11+15</f>
        <v>15</v>
      </c>
      <c r="P11" s="50" t="s">
        <v>31</v>
      </c>
      <c r="Q11" s="50"/>
    </row>
    <row r="12" spans="1:22" s="15" customFormat="1"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50"/>
      <c r="O12" s="52">
        <f>+D12+15</f>
        <v>15</v>
      </c>
      <c r="P12" s="50"/>
      <c r="Q12" s="50"/>
      <c r="R12" s="54"/>
      <c r="S12" s="54"/>
      <c r="T12" s="54"/>
      <c r="U12" s="54"/>
      <c r="V12" s="54"/>
    </row>
    <row r="13" spans="1:22" ht="31.5" hidden="1" customHeight="1" thickBot="1" x14ac:dyDescent="0.3">
      <c r="A13" s="6"/>
      <c r="B13" s="6"/>
      <c r="C13" s="198"/>
      <c r="D13" s="199"/>
      <c r="E13" s="199"/>
      <c r="F13" s="199"/>
      <c r="G13" s="199"/>
      <c r="H13" s="199"/>
      <c r="I13" s="199"/>
      <c r="J13" s="199"/>
      <c r="K13" s="200"/>
      <c r="L13" s="14"/>
      <c r="N13" s="50"/>
      <c r="O13" s="50"/>
      <c r="P13" s="50"/>
      <c r="Q13" s="50"/>
    </row>
    <row r="14" spans="1:22" ht="263.25" hidden="1" customHeight="1" x14ac:dyDescent="0.25">
      <c r="A14" s="6"/>
      <c r="B14" s="6"/>
      <c r="C14" s="12"/>
      <c r="D14" s="13"/>
      <c r="E14" s="13"/>
      <c r="F14" s="13"/>
      <c r="G14" s="13"/>
      <c r="H14" s="13"/>
      <c r="I14" s="13"/>
      <c r="J14" s="13"/>
      <c r="K14" s="13"/>
      <c r="L14" s="14"/>
      <c r="N14" s="50"/>
      <c r="O14" s="50"/>
      <c r="P14" s="50"/>
      <c r="Q14" s="50"/>
    </row>
    <row r="15" spans="1:22" ht="36.75" hidden="1" customHeight="1" x14ac:dyDescent="0.25">
      <c r="A15" s="6"/>
      <c r="B15" s="6"/>
      <c r="C15" s="8" t="s">
        <v>26</v>
      </c>
      <c r="D15" s="201"/>
      <c r="E15" s="202"/>
      <c r="F15" s="202"/>
      <c r="G15" s="202"/>
      <c r="H15" s="202"/>
      <c r="I15" s="203"/>
      <c r="J15" s="204"/>
      <c r="K15" s="205"/>
      <c r="L15" s="14"/>
      <c r="N15" s="50"/>
      <c r="O15" s="50"/>
      <c r="P15" s="50"/>
      <c r="Q15" s="50"/>
    </row>
    <row r="16" spans="1:22" ht="36.75" hidden="1" customHeight="1" x14ac:dyDescent="0.25">
      <c r="A16" s="6"/>
      <c r="B16" s="6"/>
      <c r="C16" s="10" t="s">
        <v>27</v>
      </c>
      <c r="D16" s="197"/>
      <c r="E16" s="197"/>
      <c r="F16" s="197"/>
      <c r="G16" s="197"/>
      <c r="H16" s="197"/>
      <c r="I16" s="197"/>
      <c r="J16" s="190"/>
      <c r="K16" s="190"/>
      <c r="L16" s="14" t="s">
        <v>28</v>
      </c>
      <c r="M16" s="76">
        <f>IF(J16="CUMPLE",0,1)</f>
        <v>1</v>
      </c>
      <c r="N16" s="51">
        <f>+D15-30</f>
        <v>-30</v>
      </c>
      <c r="O16" s="51">
        <f>+D15-30</f>
        <v>-30</v>
      </c>
      <c r="P16" s="50" t="s">
        <v>29</v>
      </c>
      <c r="Q16" s="50"/>
    </row>
    <row r="17" spans="1:22" ht="36.75" hidden="1" customHeight="1" x14ac:dyDescent="0.25">
      <c r="A17" s="6"/>
      <c r="B17" s="6"/>
      <c r="C17" s="10" t="s">
        <v>30</v>
      </c>
      <c r="D17" s="197"/>
      <c r="E17" s="197"/>
      <c r="F17" s="218"/>
      <c r="G17" s="218"/>
      <c r="H17" s="218"/>
      <c r="I17" s="197"/>
      <c r="J17" s="190"/>
      <c r="K17" s="190"/>
      <c r="L17" s="14" t="s">
        <v>28</v>
      </c>
      <c r="M17" s="76">
        <f>IF(J17="CUMPLE",0,1)</f>
        <v>1</v>
      </c>
      <c r="N17" s="50"/>
      <c r="O17" s="52">
        <f>+D17+15</f>
        <v>15</v>
      </c>
      <c r="P17" s="50" t="s">
        <v>31</v>
      </c>
      <c r="Q17" s="50"/>
    </row>
    <row r="18" spans="1:22" s="15" customFormat="1" ht="36" hidden="1" customHeight="1" thickBot="1" x14ac:dyDescent="0.3">
      <c r="A18" s="6"/>
      <c r="B18" s="6"/>
      <c r="C18" s="11" t="s">
        <v>32</v>
      </c>
      <c r="D18" s="189"/>
      <c r="E18" s="189"/>
      <c r="F18" s="189"/>
      <c r="G18" s="189"/>
      <c r="H18" s="189"/>
      <c r="I18" s="189"/>
      <c r="J18" s="190"/>
      <c r="K18" s="190"/>
      <c r="L18" s="14" t="s">
        <v>28</v>
      </c>
      <c r="M18" s="76">
        <f>IF(J18="CUMPLE",0,1)</f>
        <v>1</v>
      </c>
      <c r="N18" s="50"/>
      <c r="O18" s="52">
        <f>+D18+15</f>
        <v>15</v>
      </c>
      <c r="P18" s="50"/>
      <c r="Q18" s="50"/>
      <c r="R18" s="54"/>
      <c r="S18" s="54"/>
      <c r="T18" s="54"/>
      <c r="U18" s="54"/>
      <c r="V18" s="54"/>
    </row>
    <row r="19" spans="1:22" ht="31.5" hidden="1" customHeight="1" thickBot="1" x14ac:dyDescent="0.3">
      <c r="A19" s="6"/>
      <c r="B19" s="6"/>
      <c r="C19" s="198"/>
      <c r="D19" s="199"/>
      <c r="E19" s="199"/>
      <c r="F19" s="199"/>
      <c r="G19" s="199"/>
      <c r="H19" s="199"/>
      <c r="I19" s="199"/>
      <c r="J19" s="199"/>
      <c r="K19" s="200"/>
      <c r="L19" s="14"/>
      <c r="N19" s="50"/>
      <c r="O19" s="50"/>
      <c r="P19" s="50"/>
      <c r="Q19" s="50"/>
    </row>
    <row r="20" spans="1:22" ht="4.5" hidden="1" customHeight="1" thickBot="1" x14ac:dyDescent="0.3">
      <c r="A20" s="6"/>
      <c r="B20" s="6"/>
      <c r="C20" s="12"/>
      <c r="D20" s="13"/>
      <c r="E20" s="13"/>
      <c r="F20" s="13"/>
      <c r="G20" s="13"/>
      <c r="H20" s="13"/>
      <c r="I20" s="13"/>
      <c r="J20" s="13"/>
      <c r="K20" s="13"/>
      <c r="L20" s="14"/>
      <c r="N20" s="50"/>
      <c r="O20" s="50"/>
      <c r="P20" s="50"/>
      <c r="Q20" s="50"/>
    </row>
    <row r="21" spans="1:22" ht="36.75" hidden="1" customHeight="1" x14ac:dyDescent="0.25">
      <c r="A21" s="6"/>
      <c r="B21" s="6"/>
      <c r="C21" s="8" t="s">
        <v>26</v>
      </c>
      <c r="D21" s="201"/>
      <c r="E21" s="202"/>
      <c r="F21" s="202"/>
      <c r="G21" s="202"/>
      <c r="H21" s="202"/>
      <c r="I21" s="203"/>
      <c r="J21" s="204"/>
      <c r="K21" s="205"/>
      <c r="L21" s="14"/>
      <c r="N21" s="50"/>
      <c r="O21" s="50"/>
      <c r="P21" s="50"/>
      <c r="Q21" s="50"/>
    </row>
    <row r="22" spans="1:22" ht="36.75" hidden="1" customHeight="1" x14ac:dyDescent="0.25">
      <c r="A22" s="6"/>
      <c r="B22" s="6"/>
      <c r="C22" s="10" t="s">
        <v>27</v>
      </c>
      <c r="D22" s="197"/>
      <c r="E22" s="197"/>
      <c r="F22" s="197"/>
      <c r="G22" s="197"/>
      <c r="H22" s="197"/>
      <c r="I22" s="197"/>
      <c r="J22" s="190"/>
      <c r="K22" s="190"/>
      <c r="L22" s="14" t="s">
        <v>28</v>
      </c>
      <c r="M22" s="76">
        <f>IF(J22="CUMPLE",0,1)</f>
        <v>1</v>
      </c>
      <c r="N22" s="51">
        <f>+D21-30</f>
        <v>-30</v>
      </c>
      <c r="O22" s="51">
        <f>+D21-30</f>
        <v>-30</v>
      </c>
      <c r="P22" s="50" t="s">
        <v>29</v>
      </c>
      <c r="Q22" s="50"/>
    </row>
    <row r="23" spans="1:22" ht="36.75" hidden="1" customHeight="1" x14ac:dyDescent="0.25">
      <c r="A23" s="6"/>
      <c r="B23" s="6"/>
      <c r="C23" s="10" t="s">
        <v>30</v>
      </c>
      <c r="D23" s="197"/>
      <c r="E23" s="197"/>
      <c r="F23" s="218"/>
      <c r="G23" s="218"/>
      <c r="H23" s="218"/>
      <c r="I23" s="197"/>
      <c r="J23" s="190"/>
      <c r="K23" s="190"/>
      <c r="L23" s="14" t="s">
        <v>28</v>
      </c>
      <c r="M23" s="76">
        <f>IF(J23="CUMPLE",0,1)</f>
        <v>1</v>
      </c>
      <c r="N23" s="50"/>
      <c r="O23" s="52">
        <f>+D23+15</f>
        <v>15</v>
      </c>
      <c r="P23" s="50" t="s">
        <v>31</v>
      </c>
      <c r="Q23" s="50"/>
    </row>
    <row r="24" spans="1:22" s="15" customFormat="1" ht="36" hidden="1" customHeight="1" thickBot="1" x14ac:dyDescent="0.3">
      <c r="A24" s="6"/>
      <c r="B24" s="6"/>
      <c r="C24" s="11" t="s">
        <v>32</v>
      </c>
      <c r="D24" s="189"/>
      <c r="E24" s="189"/>
      <c r="F24" s="189"/>
      <c r="G24" s="189"/>
      <c r="H24" s="189"/>
      <c r="I24" s="189"/>
      <c r="J24" s="190"/>
      <c r="K24" s="190"/>
      <c r="L24" s="14" t="s">
        <v>28</v>
      </c>
      <c r="M24" s="76">
        <f>IF(J24="CUMPLE",0,1)</f>
        <v>1</v>
      </c>
      <c r="N24" s="50"/>
      <c r="O24" s="52">
        <f>+D24+15</f>
        <v>15</v>
      </c>
      <c r="P24" s="50"/>
      <c r="Q24" s="50"/>
      <c r="R24" s="54"/>
      <c r="S24" s="54"/>
      <c r="T24" s="54"/>
      <c r="U24" s="54"/>
      <c r="V24" s="54"/>
    </row>
    <row r="25" spans="1:22" ht="13.5" customHeight="1" x14ac:dyDescent="0.25">
      <c r="B25" s="6"/>
      <c r="C25" s="17"/>
      <c r="D25" s="18"/>
      <c r="E25" s="18"/>
      <c r="F25" s="16"/>
      <c r="G25" s="18"/>
      <c r="H25" s="18"/>
      <c r="I25" s="18"/>
      <c r="J25" s="19"/>
      <c r="K25" s="23"/>
      <c r="L25" s="9"/>
      <c r="M25" s="76"/>
      <c r="N25" s="50"/>
      <c r="O25" s="50"/>
      <c r="P25" s="50"/>
      <c r="Q25" s="50"/>
    </row>
    <row r="26" spans="1:22" ht="13.5" customHeight="1" thickBot="1" x14ac:dyDescent="0.3">
      <c r="B26" s="6"/>
      <c r="C26" s="17"/>
      <c r="D26" s="18"/>
      <c r="E26" s="18"/>
      <c r="F26" s="16"/>
      <c r="G26" s="18"/>
      <c r="H26" s="18"/>
      <c r="I26" s="18"/>
      <c r="J26" s="19"/>
      <c r="K26" s="23"/>
      <c r="L26" s="9"/>
      <c r="M26" s="76"/>
      <c r="N26" s="50"/>
      <c r="O26" s="50"/>
      <c r="P26" s="50"/>
      <c r="Q26" s="50"/>
    </row>
    <row r="27" spans="1:22" ht="39" customHeight="1" thickBot="1" x14ac:dyDescent="0.3">
      <c r="A27" s="6"/>
      <c r="B27" s="7"/>
      <c r="C27" s="191" t="s">
        <v>33</v>
      </c>
      <c r="D27" s="192"/>
      <c r="E27" s="192"/>
      <c r="F27" s="193"/>
      <c r="G27" s="192"/>
      <c r="H27" s="192"/>
      <c r="I27" s="192"/>
      <c r="J27" s="192"/>
      <c r="K27" s="194"/>
      <c r="L27" s="7"/>
      <c r="N27" s="50"/>
      <c r="O27" s="50"/>
      <c r="P27" s="50"/>
      <c r="Q27" s="50"/>
    </row>
    <row r="28" spans="1:22" ht="7.5" customHeight="1" x14ac:dyDescent="0.25">
      <c r="A28" s="6"/>
      <c r="B28" s="7"/>
      <c r="C28" s="7"/>
      <c r="D28" s="7"/>
      <c r="E28" s="7"/>
      <c r="F28" s="24"/>
      <c r="G28" s="7"/>
      <c r="H28" s="7"/>
      <c r="I28" s="7"/>
      <c r="J28" s="7"/>
      <c r="K28" s="25"/>
      <c r="L28" s="7"/>
      <c r="N28" s="50"/>
      <c r="O28" s="50"/>
      <c r="P28" s="50"/>
      <c r="Q28" s="50"/>
    </row>
    <row r="29" spans="1:22" s="20" customFormat="1" ht="69" customHeight="1" x14ac:dyDescent="0.25">
      <c r="A29" s="195" t="s">
        <v>34</v>
      </c>
      <c r="B29" s="195" t="s">
        <v>35</v>
      </c>
      <c r="C29" s="195" t="s">
        <v>36</v>
      </c>
      <c r="D29" s="195" t="s">
        <v>37</v>
      </c>
      <c r="E29" s="195" t="s">
        <v>38</v>
      </c>
      <c r="F29" s="27" t="s">
        <v>61</v>
      </c>
      <c r="G29" s="59"/>
      <c r="H29" s="59"/>
      <c r="I29" s="195" t="s">
        <v>39</v>
      </c>
      <c r="J29" s="195" t="s">
        <v>40</v>
      </c>
      <c r="K29" s="196" t="s">
        <v>41</v>
      </c>
      <c r="L29" s="184" t="s">
        <v>42</v>
      </c>
      <c r="M29" s="38"/>
      <c r="N29" s="50"/>
      <c r="O29" s="50"/>
      <c r="P29" s="50"/>
      <c r="Q29" s="50"/>
      <c r="R29" s="50"/>
      <c r="S29" s="50"/>
      <c r="T29" s="50"/>
      <c r="U29" s="50"/>
      <c r="V29" s="50"/>
    </row>
    <row r="30" spans="1:22" s="20" customFormat="1" ht="27" customHeight="1" thickBot="1" x14ac:dyDescent="0.3">
      <c r="A30" s="195"/>
      <c r="B30" s="195"/>
      <c r="C30" s="195"/>
      <c r="D30" s="195"/>
      <c r="E30" s="195"/>
      <c r="F30" s="28">
        <v>1</v>
      </c>
      <c r="G30" s="46"/>
      <c r="H30" s="46"/>
      <c r="I30" s="195"/>
      <c r="J30" s="195"/>
      <c r="K30" s="196"/>
      <c r="L30" s="184"/>
      <c r="M30" s="38"/>
      <c r="N30" s="50"/>
      <c r="O30" s="50"/>
      <c r="P30" s="50"/>
      <c r="Q30" s="50"/>
      <c r="R30" s="50"/>
      <c r="S30" s="50"/>
      <c r="T30" s="50"/>
      <c r="U30" s="50"/>
      <c r="V30" s="50"/>
    </row>
    <row r="31" spans="1:22"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46</v>
      </c>
      <c r="M31" s="155">
        <f>IF(J31="CUMPLE",0,1)</f>
        <v>1</v>
      </c>
      <c r="N31" s="55"/>
      <c r="O31" s="50"/>
      <c r="P31" s="50"/>
      <c r="Q31" s="50"/>
    </row>
    <row r="32" spans="1:22" ht="33" customHeight="1" x14ac:dyDescent="0.25">
      <c r="A32" s="162"/>
      <c r="B32" s="163"/>
      <c r="C32" s="179"/>
      <c r="D32" s="185"/>
      <c r="E32" s="30" t="s">
        <v>47</v>
      </c>
      <c r="F32" s="31"/>
      <c r="G32" s="31"/>
      <c r="H32" s="31"/>
      <c r="I32" s="232"/>
      <c r="J32" s="157"/>
      <c r="K32" s="233"/>
      <c r="L32" s="222"/>
      <c r="M32" s="155"/>
      <c r="N32" s="50"/>
      <c r="O32" s="80"/>
      <c r="P32" s="50"/>
      <c r="Q32" s="50"/>
    </row>
    <row r="33" spans="1:22" ht="33" customHeight="1" x14ac:dyDescent="0.25">
      <c r="A33" s="162">
        <v>4.2</v>
      </c>
      <c r="B33" s="163" t="str">
        <f>B31</f>
        <v>4.2,8.1. Capacidad Fiinanciera</v>
      </c>
      <c r="C33" s="179" t="s">
        <v>8</v>
      </c>
      <c r="D33" s="224">
        <v>1.4</v>
      </c>
      <c r="E33" s="30" t="s">
        <v>44</v>
      </c>
      <c r="F33" s="62"/>
      <c r="G33" s="31"/>
      <c r="H33" s="31"/>
      <c r="I33" s="239" t="e">
        <f>((F33*F30)+(G33*G30)+(H33*H30))/((F34*F30)+(G34*G30)+(H34*H30))</f>
        <v>#DIV/0!</v>
      </c>
      <c r="J33" s="158" t="e">
        <f>IF(I33&gt;=D33,"CUMPLE","NO CUMPLE")</f>
        <v>#DIV/0!</v>
      </c>
      <c r="K33" s="233" t="s">
        <v>45</v>
      </c>
      <c r="L33" s="222"/>
      <c r="M33" s="155" t="e">
        <f>IF(J33="CUMPLE",0,1)</f>
        <v>#DIV/0!</v>
      </c>
      <c r="N33" s="50"/>
      <c r="O33" s="50"/>
      <c r="P33" s="50"/>
      <c r="Q33" s="50"/>
    </row>
    <row r="34" spans="1:22" ht="33" customHeight="1" x14ac:dyDescent="0.25">
      <c r="A34" s="162"/>
      <c r="B34" s="163"/>
      <c r="C34" s="179"/>
      <c r="D34" s="224"/>
      <c r="E34" s="30" t="s">
        <v>47</v>
      </c>
      <c r="F34" s="63"/>
      <c r="G34" s="31"/>
      <c r="H34" s="31"/>
      <c r="I34" s="239"/>
      <c r="J34" s="158"/>
      <c r="K34" s="237"/>
      <c r="L34" s="222"/>
      <c r="M34" s="155"/>
      <c r="N34" s="50"/>
      <c r="O34" s="50"/>
      <c r="P34" s="50"/>
      <c r="Q34" s="50"/>
    </row>
    <row r="35" spans="1:22"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50"/>
      <c r="O35" s="50"/>
      <c r="P35" s="50"/>
      <c r="Q35" s="50"/>
    </row>
    <row r="36" spans="1:22" ht="33" customHeight="1" x14ac:dyDescent="0.25">
      <c r="A36" s="162"/>
      <c r="B36" s="163"/>
      <c r="C36" s="179"/>
      <c r="D36" s="227"/>
      <c r="E36" s="35" t="s">
        <v>49</v>
      </c>
      <c r="F36" s="31"/>
      <c r="G36" s="31"/>
      <c r="H36" s="31"/>
      <c r="I36" s="241"/>
      <c r="J36" s="158"/>
      <c r="K36" s="237"/>
      <c r="L36" s="222"/>
      <c r="M36" s="155"/>
      <c r="N36" s="50"/>
      <c r="O36" s="50"/>
      <c r="P36" s="50"/>
      <c r="Q36" s="50"/>
    </row>
    <row r="37" spans="1:22" s="1"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155" t="e">
        <f>IF(J37="CUMPLE",0,1)</f>
        <v>#DIV/0!</v>
      </c>
      <c r="N37" s="53"/>
      <c r="O37" s="53"/>
      <c r="P37" s="53"/>
      <c r="Q37" s="53"/>
      <c r="R37" s="58"/>
      <c r="S37" s="58"/>
      <c r="T37" s="58"/>
      <c r="U37" s="58"/>
      <c r="V37" s="58"/>
    </row>
    <row r="38" spans="1:22" s="1" customFormat="1" ht="27.75" customHeight="1" x14ac:dyDescent="0.25">
      <c r="A38" s="162"/>
      <c r="B38" s="163"/>
      <c r="C38" s="179"/>
      <c r="D38" s="180"/>
      <c r="E38" s="35" t="s">
        <v>51</v>
      </c>
      <c r="F38" s="32"/>
      <c r="G38" s="31"/>
      <c r="H38" s="31"/>
      <c r="I38" s="240"/>
      <c r="J38" s="158"/>
      <c r="K38" s="154"/>
      <c r="L38" s="222"/>
      <c r="M38" s="155"/>
      <c r="N38" s="53"/>
      <c r="O38" s="53"/>
      <c r="P38" s="53"/>
      <c r="Q38" s="53"/>
      <c r="R38" s="58"/>
      <c r="S38" s="58"/>
      <c r="T38" s="58"/>
      <c r="U38" s="58"/>
      <c r="V38" s="58"/>
    </row>
    <row r="39" spans="1:22" s="21" customFormat="1" ht="33" customHeight="1" x14ac:dyDescent="0.25">
      <c r="A39" s="162">
        <v>4.2</v>
      </c>
      <c r="B39" s="163" t="s">
        <v>52</v>
      </c>
      <c r="C39" s="164" t="s">
        <v>11</v>
      </c>
      <c r="D39" s="173">
        <v>0.1</v>
      </c>
      <c r="E39" s="35" t="s">
        <v>53</v>
      </c>
      <c r="F39" s="65"/>
      <c r="G39" s="31"/>
      <c r="H39" s="31"/>
      <c r="I39" s="242" t="e">
        <f>((F39*F30)+(G39*G30)+(H39*H30))/((F40*F30)+(G40*G30)+(H40*H30))</f>
        <v>#DIV/0!</v>
      </c>
      <c r="J39" s="158" t="e">
        <f>IF(I39&gt;=D39,"CUMPLE","NO CUMPLE")</f>
        <v>#DIV/0!</v>
      </c>
      <c r="K39" s="154" t="s">
        <v>45</v>
      </c>
      <c r="L39" s="222"/>
      <c r="M39" s="155" t="e">
        <f>IF(J39="CUMPLE",0,1)</f>
        <v>#DIV/0!</v>
      </c>
      <c r="N39" s="50"/>
      <c r="O39" s="50"/>
      <c r="P39" s="50"/>
      <c r="Q39" s="50"/>
      <c r="R39" s="54"/>
      <c r="S39" s="54"/>
      <c r="T39" s="54"/>
      <c r="U39" s="54"/>
      <c r="V39" s="54"/>
    </row>
    <row r="40" spans="1:22" s="21" customFormat="1" ht="33" customHeight="1" x14ac:dyDescent="0.25">
      <c r="A40" s="162"/>
      <c r="B40" s="163"/>
      <c r="C40" s="164"/>
      <c r="D40" s="173"/>
      <c r="E40" s="35" t="s">
        <v>54</v>
      </c>
      <c r="F40" s="32"/>
      <c r="G40" s="31"/>
      <c r="H40" s="31"/>
      <c r="I40" s="242"/>
      <c r="J40" s="158"/>
      <c r="K40" s="154"/>
      <c r="L40" s="222"/>
      <c r="M40" s="155"/>
      <c r="N40" s="50"/>
      <c r="O40" s="50"/>
      <c r="P40" s="50"/>
      <c r="Q40" s="50"/>
      <c r="R40" s="54"/>
      <c r="S40" s="54"/>
      <c r="T40" s="54"/>
      <c r="U40" s="54"/>
      <c r="V40" s="54"/>
    </row>
    <row r="41" spans="1:22" s="21" customFormat="1" ht="33" customHeight="1" x14ac:dyDescent="0.25">
      <c r="A41" s="162">
        <v>4.2</v>
      </c>
      <c r="B41" s="163" t="str">
        <f>+B39</f>
        <v>4.2,8.2. Capacidad organizacional</v>
      </c>
      <c r="C41" s="164" t="s">
        <v>55</v>
      </c>
      <c r="D41" s="173">
        <v>0.06</v>
      </c>
      <c r="E41" s="35" t="s">
        <v>53</v>
      </c>
      <c r="F41" s="34"/>
      <c r="G41" s="31"/>
      <c r="H41" s="31"/>
      <c r="I41" s="242" t="e">
        <f>((F41*F30)+(G41*G30)+(H41*H30))/((F42*F30)+(G42*G30)+(H42*H30))</f>
        <v>#DIV/0!</v>
      </c>
      <c r="J41" s="158" t="e">
        <f>IF(I41&gt;=D41,"CUMPLE","NO CUMPLE")</f>
        <v>#DIV/0!</v>
      </c>
      <c r="K41" s="154" t="s">
        <v>45</v>
      </c>
      <c r="L41" s="222"/>
      <c r="M41" s="155" t="e">
        <f>IF(J41="CUMPLE",0,1)</f>
        <v>#DIV/0!</v>
      </c>
      <c r="N41" s="50"/>
      <c r="O41" s="50"/>
      <c r="P41" s="50"/>
      <c r="Q41" s="50"/>
      <c r="R41" s="54"/>
      <c r="S41" s="54"/>
      <c r="T41" s="54"/>
      <c r="U41" s="54"/>
      <c r="V41" s="54"/>
    </row>
    <row r="42" spans="1:22" s="21" customFormat="1" ht="33" customHeight="1" thickBot="1" x14ac:dyDescent="0.3">
      <c r="A42" s="162"/>
      <c r="B42" s="163"/>
      <c r="C42" s="164"/>
      <c r="D42" s="173"/>
      <c r="E42" s="35" t="s">
        <v>56</v>
      </c>
      <c r="F42" s="34"/>
      <c r="G42" s="31"/>
      <c r="H42" s="31"/>
      <c r="I42" s="242"/>
      <c r="J42" s="158"/>
      <c r="K42" s="154"/>
      <c r="L42" s="223"/>
      <c r="M42" s="155"/>
      <c r="N42" s="50"/>
      <c r="O42" s="50"/>
      <c r="P42" s="50"/>
      <c r="Q42" s="50"/>
      <c r="R42" s="54"/>
      <c r="S42" s="54"/>
      <c r="T42" s="54"/>
      <c r="U42" s="54"/>
      <c r="V42" s="54"/>
    </row>
    <row r="43" spans="1:22" s="1" customFormat="1" ht="27.75" customHeight="1" x14ac:dyDescent="0.25">
      <c r="A43" s="162">
        <v>4.2</v>
      </c>
      <c r="B43" s="163" t="str">
        <f>+B41</f>
        <v>4.2,8.2. Capacidad organizacional</v>
      </c>
      <c r="C43" s="165" t="s">
        <v>13</v>
      </c>
      <c r="D43" s="175">
        <f>+'CONSOLIDADO FINANCIERO'!$D$7*25%</f>
        <v>9125025058.75</v>
      </c>
      <c r="E43" s="35" t="s">
        <v>56</v>
      </c>
      <c r="F43" s="65"/>
      <c r="G43" s="31"/>
      <c r="H43" s="31"/>
      <c r="I43" s="244">
        <f>+((F43*F30)+(G43*G30)+(H43*H30))-((F44*F30)+(G44*G30)+(H44*H30))</f>
        <v>0</v>
      </c>
      <c r="J43" s="156" t="str">
        <f>IF(I43&gt;=D43,"CUMPLE","NO CUMPLE")</f>
        <v>NO CUMPLE</v>
      </c>
      <c r="K43" s="246" t="s">
        <v>45</v>
      </c>
      <c r="L43" s="36"/>
      <c r="M43" s="155">
        <f>IF(J43="CUMPLE",0,1)</f>
        <v>1</v>
      </c>
      <c r="N43" s="57"/>
      <c r="O43" s="53"/>
      <c r="P43" s="53"/>
      <c r="Q43" s="53"/>
      <c r="R43" s="58"/>
      <c r="S43" s="58"/>
      <c r="T43" s="58"/>
      <c r="U43" s="58"/>
      <c r="V43" s="58"/>
    </row>
    <row r="44" spans="1:22" s="1" customFormat="1" ht="27.75" customHeight="1" thickBot="1" x14ac:dyDescent="0.3">
      <c r="A44" s="162"/>
      <c r="B44" s="163"/>
      <c r="C44" s="166"/>
      <c r="D44" s="176"/>
      <c r="E44" s="35" t="s">
        <v>57</v>
      </c>
      <c r="F44" s="65"/>
      <c r="G44" s="31"/>
      <c r="H44" s="31"/>
      <c r="I44" s="245"/>
      <c r="J44" s="157"/>
      <c r="K44" s="247"/>
      <c r="L44" s="36"/>
      <c r="M44" s="155"/>
      <c r="N44" s="53"/>
      <c r="O44" s="53"/>
      <c r="P44" s="53"/>
      <c r="Q44" s="53"/>
      <c r="R44" s="58"/>
      <c r="S44" s="58"/>
      <c r="T44" s="58"/>
      <c r="U44" s="58"/>
      <c r="V44" s="58"/>
    </row>
    <row r="45" spans="1:22"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50"/>
      <c r="O45" s="50"/>
      <c r="P45" s="50"/>
      <c r="Q45" s="50"/>
    </row>
    <row r="46" spans="1:22" x14ac:dyDescent="0.25">
      <c r="A46" s="6"/>
      <c r="B46" s="6"/>
      <c r="C46" s="6"/>
      <c r="D46" s="6"/>
      <c r="E46" s="22"/>
      <c r="F46" s="22"/>
      <c r="G46" s="22"/>
      <c r="H46" s="22"/>
      <c r="I46" s="22"/>
      <c r="J46" s="22"/>
      <c r="K46" s="22"/>
      <c r="L46" s="6"/>
      <c r="N46" s="50"/>
      <c r="O46" s="50"/>
      <c r="P46" s="50"/>
      <c r="Q46" s="50"/>
    </row>
    <row r="47" spans="1:22" x14ac:dyDescent="0.25">
      <c r="A47" s="6"/>
      <c r="B47" s="6"/>
      <c r="C47" s="6"/>
      <c r="D47" s="6"/>
      <c r="E47" s="6"/>
      <c r="F47" s="6"/>
      <c r="G47" s="6"/>
      <c r="H47" s="6"/>
      <c r="I47" s="6"/>
      <c r="J47" s="6"/>
      <c r="K47" s="6"/>
      <c r="L47" s="6"/>
      <c r="N47" s="50"/>
      <c r="O47" s="50"/>
      <c r="P47" s="50"/>
      <c r="Q47" s="50"/>
    </row>
    <row r="48" spans="1:22" x14ac:dyDescent="0.25">
      <c r="A48" s="6"/>
      <c r="B48" s="6"/>
      <c r="C48" s="6"/>
      <c r="D48" s="6"/>
      <c r="E48" s="6"/>
      <c r="F48" s="6"/>
      <c r="G48" s="6"/>
      <c r="H48" s="6"/>
      <c r="I48" s="6"/>
      <c r="J48" s="6"/>
      <c r="K48" s="6"/>
      <c r="L48" s="6"/>
      <c r="N48" s="50"/>
      <c r="O48" s="50"/>
      <c r="P48" s="50"/>
      <c r="Q48" s="50"/>
    </row>
    <row r="49" spans="1:17" ht="18.75" x14ac:dyDescent="0.25">
      <c r="A49" s="160"/>
      <c r="B49" s="160"/>
      <c r="C49" s="160"/>
      <c r="D49" s="6"/>
      <c r="E49" s="6"/>
      <c r="F49" s="6"/>
      <c r="G49" s="6"/>
      <c r="H49" s="6"/>
      <c r="I49" s="6"/>
      <c r="J49" s="6"/>
      <c r="K49" s="6"/>
      <c r="L49" s="6"/>
      <c r="N49" s="50"/>
      <c r="O49" s="50"/>
      <c r="P49" s="50"/>
      <c r="Q49" s="50"/>
    </row>
    <row r="50" spans="1:17" ht="98.25" customHeight="1" x14ac:dyDescent="0.25">
      <c r="A50" s="161">
        <f>+'CONSOLIDADO FINANCIERO'!$B$28</f>
        <v>0</v>
      </c>
      <c r="B50" s="161"/>
      <c r="C50" s="161"/>
      <c r="D50" s="6"/>
      <c r="E50" s="248" t="str">
        <f>'CONSOLIDADO FINANCIERO'!J28</f>
        <v>Elaboró: Diana Ximena Diaz Ramirez
Tecnico A
Gerencia Contratación 
Fondo Nacional del Ahorro</v>
      </c>
      <c r="F50" s="248"/>
      <c r="G50" s="248"/>
      <c r="H50" s="248"/>
      <c r="I50" s="248"/>
      <c r="J50" s="248"/>
      <c r="K50" s="6"/>
      <c r="L50" s="6"/>
      <c r="N50" s="50"/>
      <c r="O50" s="50"/>
      <c r="P50" s="50"/>
      <c r="Q50" s="50"/>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J50"/>
  </mergeCells>
  <conditionalFormatting sqref="J10:J12">
    <cfRule type="cellIs" dxfId="336" priority="12" operator="equal">
      <formula>"CUMPLE"</formula>
    </cfRule>
  </conditionalFormatting>
  <conditionalFormatting sqref="J16:J18">
    <cfRule type="cellIs" dxfId="335" priority="2" operator="equal">
      <formula>"CUMPLE"</formula>
    </cfRule>
  </conditionalFormatting>
  <conditionalFormatting sqref="J22:J24">
    <cfRule type="cellIs" dxfId="334" priority="1" operator="equal">
      <formula>"CUMPLE"</formula>
    </cfRule>
  </conditionalFormatting>
  <conditionalFormatting sqref="J31:J44">
    <cfRule type="cellIs" dxfId="333" priority="8" operator="equal">
      <formula>"CUMPLE"</formula>
    </cfRule>
    <cfRule type="cellIs" dxfId="332" priority="9" operator="equal">
      <formula>"NO CUMPLE"</formula>
    </cfRule>
  </conditionalFormatting>
  <conditionalFormatting sqref="J25:K26">
    <cfRule type="cellIs" dxfId="331" priority="3" operator="equal">
      <formula>"CUMPLE"</formula>
    </cfRule>
  </conditionalFormatting>
  <conditionalFormatting sqref="K31">
    <cfRule type="cellIs" dxfId="330" priority="21" operator="equal">
      <formula>"CUMPLE"</formula>
    </cfRule>
    <cfRule type="cellIs" dxfId="329" priority="22" operator="equal">
      <formula>"NO CUMPLE"</formula>
    </cfRule>
  </conditionalFormatting>
  <conditionalFormatting sqref="K33 K35 K39 K41">
    <cfRule type="cellIs" dxfId="328" priority="17" operator="equal">
      <formula>"CUMPLE"</formula>
    </cfRule>
    <cfRule type="cellIs" dxfId="327" priority="18" operator="equal">
      <formula>"NO CUMPLE"</formula>
    </cfRule>
  </conditionalFormatting>
  <conditionalFormatting sqref="K37">
    <cfRule type="cellIs" dxfId="326" priority="6" operator="equal">
      <formula>"CUMPLE"</formula>
    </cfRule>
    <cfRule type="cellIs" dxfId="325" priority="7" operator="equal">
      <formula>"NO CUMPLE"</formula>
    </cfRule>
  </conditionalFormatting>
  <conditionalFormatting sqref="K43">
    <cfRule type="cellIs" dxfId="324" priority="10" operator="equal">
      <formula>"CUMPLE"</formula>
    </cfRule>
    <cfRule type="cellIs" dxfId="323" priority="11" operator="equal">
      <formula>"NO CUMPLE"</formula>
    </cfRule>
  </conditionalFormatting>
  <conditionalFormatting sqref="M10:M12">
    <cfRule type="cellIs" dxfId="322" priority="15" operator="equal">
      <formula>"CUMPLE"</formula>
    </cfRule>
    <cfRule type="cellIs" dxfId="321" priority="16" operator="equal">
      <formula>"NO CUMPLE"</formula>
    </cfRule>
  </conditionalFormatting>
  <conditionalFormatting sqref="M16:M18">
    <cfRule type="cellIs" dxfId="320" priority="13" operator="equal">
      <formula>"CUMPLE"</formula>
    </cfRule>
    <cfRule type="cellIs" dxfId="319" priority="14" operator="equal">
      <formula>"NO CUMPLE"</formula>
    </cfRule>
  </conditionalFormatting>
  <conditionalFormatting sqref="M22:M26">
    <cfRule type="cellIs" dxfId="318" priority="4" operator="equal">
      <formula>"CUMPLE"</formula>
    </cfRule>
    <cfRule type="cellIs" dxfId="317" priority="5" operator="equal">
      <formula>"NO CUMPLE"</formula>
    </cfRule>
  </conditionalFormatting>
  <conditionalFormatting sqref="M31 M33 M35 M37 M39 M41 M43">
    <cfRule type="cellIs" dxfId="316" priority="19" operator="equal">
      <formula>"CUMPLE"</formula>
    </cfRule>
    <cfRule type="cellIs" dxfId="315"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4" fitToHeight="0" orientation="landscape" r:id="rId1"/>
  <headerFooter>
    <oddFooter>&amp;R&amp;P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040B1-E049-4054-860A-E893A6080122}">
  <sheetPr>
    <tabColor rgb="FFFF0000"/>
    <pageSetUpPr fitToPage="1"/>
  </sheetPr>
  <dimension ref="A1:V50"/>
  <sheetViews>
    <sheetView view="pageBreakPreview" topLeftCell="A40" zoomScale="50" zoomScaleNormal="70" zoomScaleSheetLayoutView="50" workbookViewId="0">
      <selection activeCell="D9" sqref="D9:I12"/>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68.5703125" style="4" customWidth="1"/>
    <col min="13" max="13" width="11.42578125" style="44" hidden="1" customWidth="1"/>
    <col min="14" max="15" width="41.7109375" style="54" hidden="1" customWidth="1"/>
    <col min="16" max="16" width="23.28515625" style="54" hidden="1" customWidth="1"/>
    <col min="17" max="17" width="0" style="54" hidden="1" customWidth="1"/>
    <col min="18" max="22" width="11.42578125" style="54"/>
    <col min="23" max="16384" width="11.42578125" style="4"/>
  </cols>
  <sheetData>
    <row r="1" spans="1:22" ht="45.75" customHeight="1" thickBot="1" x14ac:dyDescent="0.3">
      <c r="A1" s="3">
        <v>5</v>
      </c>
      <c r="C1" s="207" t="s">
        <v>0</v>
      </c>
      <c r="D1" s="208"/>
      <c r="E1" s="208"/>
      <c r="F1" s="208"/>
      <c r="G1" s="208"/>
      <c r="H1" s="208"/>
      <c r="I1" s="208"/>
      <c r="J1" s="208"/>
      <c r="K1" s="209"/>
      <c r="L1" s="5"/>
      <c r="N1" s="50"/>
      <c r="O1" s="50"/>
      <c r="P1" s="50"/>
      <c r="Q1" s="50"/>
    </row>
    <row r="2" spans="1:22" ht="16.5" customHeight="1" thickBot="1" x14ac:dyDescent="0.3">
      <c r="A2" s="6"/>
      <c r="B2" s="7"/>
      <c r="C2" s="7"/>
      <c r="D2" s="7"/>
      <c r="E2" s="7"/>
      <c r="F2" s="7"/>
      <c r="G2" s="7"/>
      <c r="H2" s="7"/>
      <c r="I2" s="7"/>
      <c r="J2" s="7"/>
      <c r="K2" s="7"/>
      <c r="L2" s="7"/>
      <c r="N2" s="50"/>
      <c r="O2" s="50"/>
      <c r="P2" s="50"/>
      <c r="Q2" s="50"/>
    </row>
    <row r="3" spans="1:22"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50"/>
      <c r="O3" s="50"/>
      <c r="P3" s="50"/>
      <c r="Q3" s="50"/>
    </row>
    <row r="4" spans="1:22" ht="36.75" customHeight="1" x14ac:dyDescent="0.25">
      <c r="A4" s="6"/>
      <c r="B4" s="6"/>
      <c r="C4" s="10" t="s">
        <v>3</v>
      </c>
      <c r="D4" s="212" t="str">
        <f>+'CONSOLIDADO FINANCIERO'!D6</f>
        <v>FNA-VTTD-CP-011-2023</v>
      </c>
      <c r="E4" s="212"/>
      <c r="F4" s="212"/>
      <c r="G4" s="212"/>
      <c r="H4" s="212"/>
      <c r="I4" s="212"/>
      <c r="J4" s="212"/>
      <c r="K4" s="213"/>
      <c r="L4" s="9"/>
      <c r="N4" s="50"/>
      <c r="O4" s="50"/>
      <c r="P4" s="50"/>
      <c r="Q4" s="50"/>
    </row>
    <row r="5" spans="1:22" ht="35.25" customHeight="1" thickBot="1" x14ac:dyDescent="0.3">
      <c r="A5" s="6"/>
      <c r="B5" s="6"/>
      <c r="C5" s="11" t="s">
        <v>25</v>
      </c>
      <c r="D5" s="216"/>
      <c r="E5" s="216"/>
      <c r="F5" s="216"/>
      <c r="G5" s="216"/>
      <c r="H5" s="216"/>
      <c r="I5" s="216"/>
      <c r="J5" s="216"/>
      <c r="K5" s="217"/>
      <c r="L5" s="9"/>
      <c r="N5" s="50"/>
      <c r="O5" s="50"/>
      <c r="P5" s="50"/>
      <c r="Q5" s="50"/>
    </row>
    <row r="6" spans="1:22" ht="16.5" customHeight="1" thickBot="1" x14ac:dyDescent="0.3">
      <c r="A6" s="6"/>
      <c r="B6" s="6"/>
      <c r="C6" s="12"/>
      <c r="D6" s="13"/>
      <c r="E6" s="13"/>
      <c r="F6" s="13"/>
      <c r="G6" s="13"/>
      <c r="H6" s="13"/>
      <c r="I6" s="13"/>
      <c r="J6" s="13"/>
      <c r="K6" s="13"/>
      <c r="L6" s="9"/>
      <c r="N6" s="50"/>
      <c r="O6" s="50"/>
      <c r="P6" s="50"/>
      <c r="Q6" s="50"/>
    </row>
    <row r="7" spans="1:22" ht="60" customHeight="1" thickBot="1" x14ac:dyDescent="0.3">
      <c r="A7" s="6"/>
      <c r="B7" s="6"/>
      <c r="C7" s="198" t="s">
        <v>60</v>
      </c>
      <c r="D7" s="199"/>
      <c r="E7" s="199"/>
      <c r="F7" s="199"/>
      <c r="G7" s="199"/>
      <c r="H7" s="199"/>
      <c r="I7" s="199"/>
      <c r="J7" s="199"/>
      <c r="K7" s="200"/>
      <c r="L7" s="9"/>
      <c r="N7" s="50"/>
      <c r="O7" s="50"/>
      <c r="P7" s="50"/>
      <c r="Q7" s="50"/>
    </row>
    <row r="8" spans="1:22" ht="5.0999999999999996" customHeight="1" thickBot="1" x14ac:dyDescent="0.3">
      <c r="A8" s="6"/>
      <c r="B8" s="6"/>
      <c r="C8" s="12"/>
      <c r="D8" s="13"/>
      <c r="E8" s="13"/>
      <c r="F8" s="13"/>
      <c r="G8" s="13"/>
      <c r="H8" s="13"/>
      <c r="I8" s="13"/>
      <c r="J8" s="13"/>
      <c r="K8" s="13"/>
      <c r="L8" s="9"/>
      <c r="N8" s="50"/>
      <c r="O8" s="50"/>
      <c r="P8" s="50"/>
      <c r="Q8" s="50"/>
    </row>
    <row r="9" spans="1:22" ht="36.75" customHeight="1" x14ac:dyDescent="0.25">
      <c r="A9" s="6"/>
      <c r="B9" s="6"/>
      <c r="C9" s="8" t="s">
        <v>26</v>
      </c>
      <c r="D9" s="206"/>
      <c r="E9" s="206"/>
      <c r="F9" s="206"/>
      <c r="G9" s="206"/>
      <c r="H9" s="206"/>
      <c r="I9" s="206"/>
      <c r="J9" s="204"/>
      <c r="K9" s="205"/>
      <c r="L9" s="9"/>
      <c r="N9" s="50"/>
      <c r="O9" s="50"/>
      <c r="P9" s="50"/>
      <c r="Q9" s="50"/>
    </row>
    <row r="10" spans="1:22" ht="36.75" customHeight="1" x14ac:dyDescent="0.25">
      <c r="A10" s="6"/>
      <c r="B10" s="6"/>
      <c r="C10" s="10" t="s">
        <v>27</v>
      </c>
      <c r="D10" s="197"/>
      <c r="E10" s="197"/>
      <c r="F10" s="197"/>
      <c r="G10" s="197"/>
      <c r="H10" s="197"/>
      <c r="I10" s="197"/>
      <c r="J10" s="190" t="str">
        <f>IF(D10&gt;=N10,"CUMPLE","NO CUMPLE")</f>
        <v>CUMPLE</v>
      </c>
      <c r="K10" s="190"/>
      <c r="L10" s="14" t="s">
        <v>28</v>
      </c>
      <c r="M10" s="45">
        <f>IF(J10="CUMPLE",0,1)</f>
        <v>0</v>
      </c>
      <c r="N10" s="51">
        <f>+D9-30</f>
        <v>-30</v>
      </c>
      <c r="O10" s="51">
        <f>+D9-30</f>
        <v>-30</v>
      </c>
      <c r="P10" s="50" t="s">
        <v>29</v>
      </c>
      <c r="Q10" s="50"/>
    </row>
    <row r="11" spans="1:22" ht="36.75" customHeight="1" x14ac:dyDescent="0.25">
      <c r="A11" s="6"/>
      <c r="B11" s="6"/>
      <c r="C11" s="10" t="s">
        <v>30</v>
      </c>
      <c r="D11" s="197"/>
      <c r="E11" s="197"/>
      <c r="F11" s="197"/>
      <c r="G11" s="197"/>
      <c r="H11" s="197"/>
      <c r="I11" s="197"/>
      <c r="J11" s="190" t="str">
        <f>IF(D10&gt;=O11,"CUMPLE","NO CUMPLE")</f>
        <v>NO CUMPLE</v>
      </c>
      <c r="K11" s="190"/>
      <c r="L11" s="14" t="s">
        <v>28</v>
      </c>
      <c r="M11" s="45">
        <f>IF(J11="CUMPLE",0,1)</f>
        <v>1</v>
      </c>
      <c r="N11" s="50"/>
      <c r="O11" s="52">
        <f>+D11+15</f>
        <v>15</v>
      </c>
      <c r="P11" s="50" t="s">
        <v>31</v>
      </c>
      <c r="Q11" s="50"/>
    </row>
    <row r="12" spans="1:22" s="15" customFormat="1" ht="41.25" customHeight="1" thickBot="1" x14ac:dyDescent="0.3">
      <c r="A12" s="6"/>
      <c r="B12" s="6"/>
      <c r="C12" s="11" t="s">
        <v>32</v>
      </c>
      <c r="D12" s="189"/>
      <c r="E12" s="189"/>
      <c r="F12" s="189"/>
      <c r="G12" s="189"/>
      <c r="H12" s="189"/>
      <c r="I12" s="189"/>
      <c r="J12" s="190" t="str">
        <f>IF(D10&gt;=O12,"CUMPLE","NO CUMPLE")</f>
        <v>NO CUMPLE</v>
      </c>
      <c r="K12" s="190"/>
      <c r="L12" s="14" t="s">
        <v>28</v>
      </c>
      <c r="M12" s="45">
        <f>IF(J12="CUMPLE",0,1)</f>
        <v>1</v>
      </c>
      <c r="N12" s="50"/>
      <c r="O12" s="52">
        <f>+D12+15</f>
        <v>15</v>
      </c>
      <c r="P12" s="50"/>
      <c r="Q12" s="50"/>
      <c r="R12" s="54"/>
      <c r="S12" s="54"/>
      <c r="T12" s="54"/>
      <c r="U12" s="54"/>
      <c r="V12" s="54"/>
    </row>
    <row r="13" spans="1:22" ht="31.5" hidden="1" customHeight="1" thickBot="1" x14ac:dyDescent="0.3">
      <c r="A13" s="6"/>
      <c r="B13" s="6"/>
      <c r="C13" s="198"/>
      <c r="D13" s="199"/>
      <c r="E13" s="199"/>
      <c r="F13" s="199"/>
      <c r="G13" s="199"/>
      <c r="H13" s="199"/>
      <c r="I13" s="199"/>
      <c r="J13" s="199"/>
      <c r="K13" s="200"/>
      <c r="L13" s="14"/>
      <c r="N13" s="50"/>
      <c r="O13" s="50"/>
      <c r="P13" s="50"/>
      <c r="Q13" s="50"/>
    </row>
    <row r="14" spans="1:22" ht="263.25" hidden="1" customHeight="1" x14ac:dyDescent="0.25">
      <c r="A14" s="6"/>
      <c r="B14" s="6"/>
      <c r="C14" s="12"/>
      <c r="D14" s="13"/>
      <c r="E14" s="13"/>
      <c r="F14" s="13"/>
      <c r="G14" s="13"/>
      <c r="H14" s="13"/>
      <c r="I14" s="13"/>
      <c r="J14" s="13"/>
      <c r="K14" s="13"/>
      <c r="L14" s="14"/>
      <c r="N14" s="50"/>
      <c r="O14" s="50"/>
      <c r="P14" s="50"/>
      <c r="Q14" s="50"/>
    </row>
    <row r="15" spans="1:22" ht="36.75" hidden="1" customHeight="1" x14ac:dyDescent="0.25">
      <c r="A15" s="6"/>
      <c r="B15" s="6"/>
      <c r="C15" s="8" t="s">
        <v>26</v>
      </c>
      <c r="D15" s="201"/>
      <c r="E15" s="202"/>
      <c r="F15" s="202"/>
      <c r="G15" s="202"/>
      <c r="H15" s="202"/>
      <c r="I15" s="203"/>
      <c r="J15" s="204"/>
      <c r="K15" s="205"/>
      <c r="L15" s="14"/>
      <c r="N15" s="50"/>
      <c r="O15" s="50"/>
      <c r="P15" s="50"/>
      <c r="Q15" s="50"/>
    </row>
    <row r="16" spans="1:22" ht="36.75" hidden="1" customHeight="1" x14ac:dyDescent="0.25">
      <c r="A16" s="6"/>
      <c r="B16" s="6"/>
      <c r="C16" s="10" t="s">
        <v>27</v>
      </c>
      <c r="D16" s="197"/>
      <c r="E16" s="197"/>
      <c r="F16" s="197"/>
      <c r="G16" s="197"/>
      <c r="H16" s="197"/>
      <c r="I16" s="197"/>
      <c r="J16" s="190"/>
      <c r="K16" s="190"/>
      <c r="L16" s="14" t="s">
        <v>28</v>
      </c>
      <c r="M16" s="45">
        <f>IF(J16="CUMPLE",0,1)</f>
        <v>1</v>
      </c>
      <c r="N16" s="51">
        <f>+D15-30</f>
        <v>-30</v>
      </c>
      <c r="O16" s="51">
        <f>+D15-30</f>
        <v>-30</v>
      </c>
      <c r="P16" s="50" t="s">
        <v>29</v>
      </c>
      <c r="Q16" s="50"/>
    </row>
    <row r="17" spans="1:22" ht="36.75" hidden="1" customHeight="1" x14ac:dyDescent="0.25">
      <c r="A17" s="6"/>
      <c r="B17" s="6"/>
      <c r="C17" s="10" t="s">
        <v>30</v>
      </c>
      <c r="D17" s="197"/>
      <c r="E17" s="197"/>
      <c r="F17" s="218"/>
      <c r="G17" s="218"/>
      <c r="H17" s="218"/>
      <c r="I17" s="197"/>
      <c r="J17" s="190"/>
      <c r="K17" s="190"/>
      <c r="L17" s="14" t="s">
        <v>28</v>
      </c>
      <c r="M17" s="45">
        <f>IF(J17="CUMPLE",0,1)</f>
        <v>1</v>
      </c>
      <c r="N17" s="50"/>
      <c r="O17" s="52">
        <f>+D17+15</f>
        <v>15</v>
      </c>
      <c r="P17" s="50" t="s">
        <v>31</v>
      </c>
      <c r="Q17" s="50"/>
    </row>
    <row r="18" spans="1:22" s="15" customFormat="1" ht="36" hidden="1" customHeight="1" thickBot="1" x14ac:dyDescent="0.3">
      <c r="A18" s="6"/>
      <c r="B18" s="6"/>
      <c r="C18" s="11" t="s">
        <v>32</v>
      </c>
      <c r="D18" s="189"/>
      <c r="E18" s="189"/>
      <c r="F18" s="189"/>
      <c r="G18" s="189"/>
      <c r="H18" s="189"/>
      <c r="I18" s="189"/>
      <c r="J18" s="190"/>
      <c r="K18" s="190"/>
      <c r="L18" s="14" t="s">
        <v>28</v>
      </c>
      <c r="M18" s="45">
        <f>IF(J18="CUMPLE",0,1)</f>
        <v>1</v>
      </c>
      <c r="N18" s="50"/>
      <c r="O18" s="52">
        <f>+D18+15</f>
        <v>15</v>
      </c>
      <c r="P18" s="50"/>
      <c r="Q18" s="50"/>
      <c r="R18" s="54"/>
      <c r="S18" s="54"/>
      <c r="T18" s="54"/>
      <c r="U18" s="54"/>
      <c r="V18" s="54"/>
    </row>
    <row r="19" spans="1:22" ht="31.5" hidden="1" customHeight="1" thickBot="1" x14ac:dyDescent="0.3">
      <c r="A19" s="6"/>
      <c r="B19" s="6"/>
      <c r="C19" s="198"/>
      <c r="D19" s="199"/>
      <c r="E19" s="199"/>
      <c r="F19" s="199"/>
      <c r="G19" s="199"/>
      <c r="H19" s="199"/>
      <c r="I19" s="199"/>
      <c r="J19" s="199"/>
      <c r="K19" s="200"/>
      <c r="L19" s="14"/>
      <c r="N19" s="50"/>
      <c r="O19" s="50"/>
      <c r="P19" s="50"/>
      <c r="Q19" s="50"/>
    </row>
    <row r="20" spans="1:22" ht="4.5" hidden="1" customHeight="1" thickBot="1" x14ac:dyDescent="0.3">
      <c r="A20" s="6"/>
      <c r="B20" s="6"/>
      <c r="C20" s="12"/>
      <c r="D20" s="13"/>
      <c r="E20" s="13"/>
      <c r="F20" s="13"/>
      <c r="G20" s="13"/>
      <c r="H20" s="13"/>
      <c r="I20" s="13"/>
      <c r="J20" s="13"/>
      <c r="K20" s="13"/>
      <c r="L20" s="14"/>
      <c r="N20" s="50"/>
      <c r="O20" s="50"/>
      <c r="P20" s="50"/>
      <c r="Q20" s="50"/>
    </row>
    <row r="21" spans="1:22" ht="36.75" hidden="1" customHeight="1" x14ac:dyDescent="0.25">
      <c r="A21" s="6"/>
      <c r="B21" s="6"/>
      <c r="C21" s="8" t="s">
        <v>26</v>
      </c>
      <c r="D21" s="201"/>
      <c r="E21" s="202"/>
      <c r="F21" s="202"/>
      <c r="G21" s="202"/>
      <c r="H21" s="202"/>
      <c r="I21" s="203"/>
      <c r="J21" s="204"/>
      <c r="K21" s="205"/>
      <c r="L21" s="14"/>
      <c r="N21" s="50"/>
      <c r="O21" s="50"/>
      <c r="P21" s="50"/>
      <c r="Q21" s="50"/>
    </row>
    <row r="22" spans="1:22" ht="36.75" hidden="1" customHeight="1" x14ac:dyDescent="0.25">
      <c r="A22" s="6"/>
      <c r="B22" s="6"/>
      <c r="C22" s="10" t="s">
        <v>27</v>
      </c>
      <c r="D22" s="197"/>
      <c r="E22" s="197"/>
      <c r="F22" s="197"/>
      <c r="G22" s="197"/>
      <c r="H22" s="197"/>
      <c r="I22" s="197"/>
      <c r="J22" s="190"/>
      <c r="K22" s="190"/>
      <c r="L22" s="14" t="s">
        <v>28</v>
      </c>
      <c r="M22" s="45">
        <f>IF(J22="CUMPLE",0,1)</f>
        <v>1</v>
      </c>
      <c r="N22" s="51">
        <f>+D21-30</f>
        <v>-30</v>
      </c>
      <c r="O22" s="51">
        <f>+D21-30</f>
        <v>-30</v>
      </c>
      <c r="P22" s="50" t="s">
        <v>29</v>
      </c>
      <c r="Q22" s="50"/>
    </row>
    <row r="23" spans="1:22" ht="36.75" hidden="1" customHeight="1" x14ac:dyDescent="0.25">
      <c r="A23" s="6"/>
      <c r="B23" s="6"/>
      <c r="C23" s="10" t="s">
        <v>30</v>
      </c>
      <c r="D23" s="197"/>
      <c r="E23" s="197"/>
      <c r="F23" s="218"/>
      <c r="G23" s="218"/>
      <c r="H23" s="218"/>
      <c r="I23" s="197"/>
      <c r="J23" s="190"/>
      <c r="K23" s="190"/>
      <c r="L23" s="14" t="s">
        <v>28</v>
      </c>
      <c r="M23" s="45">
        <f>IF(J23="CUMPLE",0,1)</f>
        <v>1</v>
      </c>
      <c r="N23" s="50"/>
      <c r="O23" s="52">
        <f>+D23+15</f>
        <v>15</v>
      </c>
      <c r="P23" s="50" t="s">
        <v>31</v>
      </c>
      <c r="Q23" s="50"/>
    </row>
    <row r="24" spans="1:22" s="15" customFormat="1" ht="36" hidden="1" customHeight="1" thickBot="1" x14ac:dyDescent="0.3">
      <c r="A24" s="6"/>
      <c r="B24" s="6"/>
      <c r="C24" s="11" t="s">
        <v>32</v>
      </c>
      <c r="D24" s="189"/>
      <c r="E24" s="189"/>
      <c r="F24" s="189"/>
      <c r="G24" s="189"/>
      <c r="H24" s="189"/>
      <c r="I24" s="189"/>
      <c r="J24" s="190"/>
      <c r="K24" s="190"/>
      <c r="L24" s="14" t="s">
        <v>28</v>
      </c>
      <c r="M24" s="45">
        <f>IF(J24="CUMPLE",0,1)</f>
        <v>1</v>
      </c>
      <c r="N24" s="50"/>
      <c r="O24" s="52">
        <f>+D24+15</f>
        <v>15</v>
      </c>
      <c r="P24" s="50"/>
      <c r="Q24" s="50"/>
      <c r="R24" s="54"/>
      <c r="S24" s="54"/>
      <c r="T24" s="54"/>
      <c r="U24" s="54"/>
      <c r="V24" s="54"/>
    </row>
    <row r="25" spans="1:22" ht="13.5" customHeight="1" x14ac:dyDescent="0.25">
      <c r="B25" s="6"/>
      <c r="C25" s="17"/>
      <c r="D25" s="18"/>
      <c r="E25" s="18"/>
      <c r="F25" s="16"/>
      <c r="G25" s="18"/>
      <c r="H25" s="18"/>
      <c r="I25" s="18"/>
      <c r="J25" s="19"/>
      <c r="K25" s="23"/>
      <c r="L25" s="9"/>
      <c r="M25" s="45"/>
      <c r="N25" s="50"/>
      <c r="O25" s="50"/>
      <c r="P25" s="50"/>
      <c r="Q25" s="50"/>
    </row>
    <row r="26" spans="1:22" ht="13.5" customHeight="1" thickBot="1" x14ac:dyDescent="0.3">
      <c r="B26" s="6"/>
      <c r="C26" s="17"/>
      <c r="D26" s="18"/>
      <c r="E26" s="18"/>
      <c r="F26" s="16"/>
      <c r="G26" s="18"/>
      <c r="H26" s="18"/>
      <c r="I26" s="18"/>
      <c r="J26" s="19"/>
      <c r="K26" s="23"/>
      <c r="L26" s="9"/>
      <c r="M26" s="45"/>
      <c r="N26" s="50"/>
      <c r="O26" s="50"/>
      <c r="P26" s="50"/>
      <c r="Q26" s="50"/>
    </row>
    <row r="27" spans="1:22" ht="39" customHeight="1" thickBot="1" x14ac:dyDescent="0.3">
      <c r="A27" s="6"/>
      <c r="B27" s="7"/>
      <c r="C27" s="191" t="s">
        <v>33</v>
      </c>
      <c r="D27" s="192"/>
      <c r="E27" s="192"/>
      <c r="F27" s="193"/>
      <c r="G27" s="192"/>
      <c r="H27" s="192"/>
      <c r="I27" s="192"/>
      <c r="J27" s="192"/>
      <c r="K27" s="194"/>
      <c r="L27" s="7"/>
      <c r="N27" s="50"/>
      <c r="O27" s="50"/>
      <c r="P27" s="50"/>
      <c r="Q27" s="50"/>
    </row>
    <row r="28" spans="1:22" ht="7.5" customHeight="1" x14ac:dyDescent="0.25">
      <c r="A28" s="6"/>
      <c r="B28" s="7"/>
      <c r="C28" s="7"/>
      <c r="D28" s="7"/>
      <c r="E28" s="7"/>
      <c r="F28" s="24"/>
      <c r="G28" s="7"/>
      <c r="H28" s="7"/>
      <c r="I28" s="7"/>
      <c r="J28" s="7"/>
      <c r="K28" s="25"/>
      <c r="L28" s="7"/>
      <c r="N28" s="50"/>
      <c r="O28" s="50"/>
      <c r="P28" s="50"/>
      <c r="Q28" s="50"/>
    </row>
    <row r="29" spans="1:22" s="20" customFormat="1" ht="69" customHeight="1" x14ac:dyDescent="0.25">
      <c r="A29" s="195" t="s">
        <v>34</v>
      </c>
      <c r="B29" s="195" t="s">
        <v>35</v>
      </c>
      <c r="C29" s="195" t="s">
        <v>36</v>
      </c>
      <c r="D29" s="195" t="s">
        <v>37</v>
      </c>
      <c r="E29" s="195" t="s">
        <v>38</v>
      </c>
      <c r="F29" s="27" t="s">
        <v>62</v>
      </c>
      <c r="G29" s="59"/>
      <c r="H29" s="59"/>
      <c r="I29" s="195" t="s">
        <v>39</v>
      </c>
      <c r="J29" s="195" t="s">
        <v>40</v>
      </c>
      <c r="K29" s="196" t="s">
        <v>41</v>
      </c>
      <c r="L29" s="184" t="s">
        <v>42</v>
      </c>
      <c r="M29" s="44"/>
      <c r="N29" s="50"/>
      <c r="O29" s="50"/>
      <c r="P29" s="50"/>
      <c r="Q29" s="50"/>
      <c r="R29" s="50"/>
      <c r="S29" s="50"/>
      <c r="T29" s="50"/>
      <c r="U29" s="50"/>
      <c r="V29" s="50"/>
    </row>
    <row r="30" spans="1:22" s="20" customFormat="1" ht="27" customHeight="1" thickBot="1" x14ac:dyDescent="0.3">
      <c r="A30" s="195"/>
      <c r="B30" s="195"/>
      <c r="C30" s="195"/>
      <c r="D30" s="195"/>
      <c r="E30" s="195"/>
      <c r="F30" s="28">
        <v>1</v>
      </c>
      <c r="G30" s="46"/>
      <c r="H30" s="46"/>
      <c r="I30" s="195"/>
      <c r="J30" s="195"/>
      <c r="K30" s="196"/>
      <c r="L30" s="184"/>
      <c r="M30" s="44"/>
      <c r="N30" s="50"/>
      <c r="O30" s="50"/>
      <c r="P30" s="50"/>
      <c r="Q30" s="50"/>
      <c r="R30" s="50"/>
      <c r="S30" s="50"/>
      <c r="T30" s="50"/>
      <c r="U30" s="50"/>
      <c r="V30" s="50"/>
    </row>
    <row r="31" spans="1:22"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52" t="s">
        <v>63</v>
      </c>
      <c r="M31" s="249">
        <f>IF(J31="CUMPLE",0,1)</f>
        <v>1</v>
      </c>
      <c r="N31" s="55"/>
      <c r="O31" s="50"/>
      <c r="P31" s="50"/>
      <c r="Q31" s="50"/>
    </row>
    <row r="32" spans="1:22" ht="33" customHeight="1" x14ac:dyDescent="0.25">
      <c r="A32" s="162"/>
      <c r="B32" s="163"/>
      <c r="C32" s="179"/>
      <c r="D32" s="185"/>
      <c r="E32" s="30" t="s">
        <v>47</v>
      </c>
      <c r="F32" s="31"/>
      <c r="G32" s="31"/>
      <c r="H32" s="31"/>
      <c r="I32" s="232"/>
      <c r="J32" s="157"/>
      <c r="K32" s="233"/>
      <c r="L32" s="222"/>
      <c r="M32" s="249"/>
      <c r="N32" s="50"/>
      <c r="O32" s="56"/>
      <c r="P32" s="50"/>
      <c r="Q32" s="50"/>
    </row>
    <row r="33" spans="1:22" ht="33" customHeight="1" x14ac:dyDescent="0.25">
      <c r="A33" s="162">
        <v>4.2</v>
      </c>
      <c r="B33" s="163" t="str">
        <f>B31</f>
        <v>4.2,8.1. Capacidad Fiinanciera</v>
      </c>
      <c r="C33" s="179" t="s">
        <v>8</v>
      </c>
      <c r="D33" s="224">
        <v>1.4</v>
      </c>
      <c r="E33" s="30" t="s">
        <v>44</v>
      </c>
      <c r="F33" s="62"/>
      <c r="G33" s="31"/>
      <c r="H33" s="31"/>
      <c r="I33" s="251" t="e">
        <f>((F33*F30)+(G33*G30)+(H33*H30))/((F34*F30)+(G34*G30)+(H34*H30))</f>
        <v>#DIV/0!</v>
      </c>
      <c r="J33" s="158" t="e">
        <f>IF(I33&gt;=D33,"CUMPLE","NO CUMPLE")</f>
        <v>#DIV/0!</v>
      </c>
      <c r="K33" s="233" t="s">
        <v>45</v>
      </c>
      <c r="L33" s="222"/>
      <c r="M33" s="249" t="e">
        <f>IF(J33="CUMPLE",0,1)</f>
        <v>#DIV/0!</v>
      </c>
      <c r="N33" s="50"/>
      <c r="O33" s="50"/>
      <c r="P33" s="50"/>
      <c r="Q33" s="50"/>
    </row>
    <row r="34" spans="1:22" ht="33" customHeight="1" x14ac:dyDescent="0.25">
      <c r="A34" s="162"/>
      <c r="B34" s="163"/>
      <c r="C34" s="179"/>
      <c r="D34" s="224"/>
      <c r="E34" s="30" t="s">
        <v>47</v>
      </c>
      <c r="F34" s="63"/>
      <c r="G34" s="31"/>
      <c r="H34" s="31"/>
      <c r="I34" s="251"/>
      <c r="J34" s="158"/>
      <c r="K34" s="237"/>
      <c r="L34" s="222"/>
      <c r="M34" s="249"/>
      <c r="N34" s="50"/>
      <c r="O34" s="50"/>
      <c r="P34" s="50"/>
      <c r="Q34" s="50"/>
    </row>
    <row r="35" spans="1:22"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249" t="e">
        <f>IF(J35="CUMPLE",0,1)</f>
        <v>#DIV/0!</v>
      </c>
      <c r="N35" s="50"/>
      <c r="O35" s="50"/>
      <c r="P35" s="50"/>
      <c r="Q35" s="50"/>
    </row>
    <row r="36" spans="1:22" ht="33" customHeight="1" x14ac:dyDescent="0.25">
      <c r="A36" s="162"/>
      <c r="B36" s="163"/>
      <c r="C36" s="179"/>
      <c r="D36" s="227"/>
      <c r="E36" s="35" t="s">
        <v>49</v>
      </c>
      <c r="F36" s="31"/>
      <c r="G36" s="31"/>
      <c r="H36" s="31"/>
      <c r="I36" s="241"/>
      <c r="J36" s="158"/>
      <c r="K36" s="237"/>
      <c r="L36" s="222"/>
      <c r="M36" s="249"/>
      <c r="N36" s="50"/>
      <c r="O36" s="50"/>
      <c r="P36" s="50"/>
      <c r="Q36" s="50"/>
    </row>
    <row r="37" spans="1:22" s="1"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249" t="e">
        <f>IF(J37="CUMPLE",0,1)</f>
        <v>#DIV/0!</v>
      </c>
      <c r="N37" s="53"/>
      <c r="O37" s="53"/>
      <c r="P37" s="53"/>
      <c r="Q37" s="53"/>
      <c r="R37" s="58"/>
      <c r="S37" s="58"/>
      <c r="T37" s="58"/>
      <c r="U37" s="58"/>
      <c r="V37" s="58"/>
    </row>
    <row r="38" spans="1:22" s="1" customFormat="1" ht="27.75" customHeight="1" x14ac:dyDescent="0.25">
      <c r="A38" s="162"/>
      <c r="B38" s="163"/>
      <c r="C38" s="179"/>
      <c r="D38" s="180"/>
      <c r="E38" s="35" t="s">
        <v>51</v>
      </c>
      <c r="F38" s="32"/>
      <c r="G38" s="31"/>
      <c r="H38" s="31"/>
      <c r="I38" s="240"/>
      <c r="J38" s="158"/>
      <c r="K38" s="154"/>
      <c r="L38" s="222"/>
      <c r="M38" s="249"/>
      <c r="N38" s="53"/>
      <c r="O38" s="53"/>
      <c r="P38" s="53"/>
      <c r="Q38" s="53"/>
      <c r="R38" s="58"/>
      <c r="S38" s="58"/>
      <c r="T38" s="58"/>
      <c r="U38" s="58"/>
      <c r="V38" s="58"/>
    </row>
    <row r="39" spans="1:22" s="21" customFormat="1" ht="33" customHeight="1" x14ac:dyDescent="0.25">
      <c r="A39" s="162">
        <v>4.2</v>
      </c>
      <c r="B39" s="163" t="s">
        <v>52</v>
      </c>
      <c r="C39" s="164" t="s">
        <v>11</v>
      </c>
      <c r="D39" s="173">
        <v>0.1</v>
      </c>
      <c r="E39" s="35" t="s">
        <v>53</v>
      </c>
      <c r="F39" s="65"/>
      <c r="G39" s="31"/>
      <c r="H39" s="31"/>
      <c r="I39" s="250" t="e">
        <f>((F39*F30)+(G39*G30)+(H39*H30))/((F40*F30)+(G40*G30)+(H40*H30))</f>
        <v>#DIV/0!</v>
      </c>
      <c r="J39" s="158" t="e">
        <f>IF(I39&gt;=D39,"CUMPLE","NO CUMPLE")</f>
        <v>#DIV/0!</v>
      </c>
      <c r="K39" s="237" t="s">
        <v>45</v>
      </c>
      <c r="L39" s="222"/>
      <c r="M39" s="249" t="e">
        <f>IF(J39="CUMPLE",0,1)</f>
        <v>#DIV/0!</v>
      </c>
      <c r="N39" s="50"/>
      <c r="O39" s="50"/>
      <c r="P39" s="50"/>
      <c r="Q39" s="50"/>
      <c r="R39" s="54"/>
      <c r="S39" s="54"/>
      <c r="T39" s="54"/>
      <c r="U39" s="54"/>
      <c r="V39" s="54"/>
    </row>
    <row r="40" spans="1:22" s="21" customFormat="1" ht="33" customHeight="1" x14ac:dyDescent="0.25">
      <c r="A40" s="162"/>
      <c r="B40" s="163"/>
      <c r="C40" s="164"/>
      <c r="D40" s="173"/>
      <c r="E40" s="35" t="s">
        <v>54</v>
      </c>
      <c r="F40" s="32"/>
      <c r="G40" s="31"/>
      <c r="H40" s="31"/>
      <c r="I40" s="250"/>
      <c r="J40" s="158"/>
      <c r="K40" s="237"/>
      <c r="L40" s="222"/>
      <c r="M40" s="249"/>
      <c r="N40" s="50"/>
      <c r="O40" s="50"/>
      <c r="P40" s="50"/>
      <c r="Q40" s="50"/>
      <c r="R40" s="54"/>
      <c r="S40" s="54"/>
      <c r="T40" s="54"/>
      <c r="U40" s="54"/>
      <c r="V40" s="54"/>
    </row>
    <row r="41" spans="1:22" s="21" customFormat="1" ht="33" customHeight="1" x14ac:dyDescent="0.25">
      <c r="A41" s="162">
        <v>4.2</v>
      </c>
      <c r="B41" s="163" t="str">
        <f>+B39</f>
        <v>4.2,8.2. Capacidad organizacional</v>
      </c>
      <c r="C41" s="164" t="s">
        <v>55</v>
      </c>
      <c r="D41" s="173">
        <v>0.06</v>
      </c>
      <c r="E41" s="35" t="s">
        <v>53</v>
      </c>
      <c r="F41" s="34"/>
      <c r="G41" s="31"/>
      <c r="H41" s="31"/>
      <c r="I41" s="242" t="e">
        <f>((F41*F30)+(G41*G30)+(H41*H30))/((F42*F30)+(G42*G30)+(H42*H30))</f>
        <v>#DIV/0!</v>
      </c>
      <c r="J41" s="158" t="e">
        <f>IF(I41&gt;=D41,"CUMPLE","NO CUMPLE")</f>
        <v>#DIV/0!</v>
      </c>
      <c r="K41" s="237" t="s">
        <v>45</v>
      </c>
      <c r="L41" s="222"/>
      <c r="M41" s="249" t="e">
        <f>IF(J41="CUMPLE",0,1)</f>
        <v>#DIV/0!</v>
      </c>
      <c r="N41" s="50"/>
      <c r="O41" s="50"/>
      <c r="P41" s="50"/>
      <c r="Q41" s="50"/>
      <c r="R41" s="54"/>
      <c r="S41" s="54"/>
      <c r="T41" s="54"/>
      <c r="U41" s="54"/>
      <c r="V41" s="54"/>
    </row>
    <row r="42" spans="1:22" s="21" customFormat="1" ht="153" customHeight="1" thickBot="1" x14ac:dyDescent="0.3">
      <c r="A42" s="162"/>
      <c r="B42" s="163"/>
      <c r="C42" s="164"/>
      <c r="D42" s="173"/>
      <c r="E42" s="35" t="s">
        <v>56</v>
      </c>
      <c r="F42" s="34"/>
      <c r="G42" s="31"/>
      <c r="H42" s="31"/>
      <c r="I42" s="242"/>
      <c r="J42" s="158"/>
      <c r="K42" s="237"/>
      <c r="L42" s="223"/>
      <c r="M42" s="249"/>
      <c r="N42" s="50"/>
      <c r="O42" s="50"/>
      <c r="P42" s="50"/>
      <c r="Q42" s="50"/>
      <c r="R42" s="54"/>
      <c r="S42" s="54"/>
      <c r="T42" s="54"/>
      <c r="U42" s="54"/>
      <c r="V42" s="54"/>
    </row>
    <row r="43" spans="1:22" s="1" customFormat="1" ht="27.75" customHeight="1" x14ac:dyDescent="0.25">
      <c r="A43" s="162">
        <v>4.2</v>
      </c>
      <c r="B43" s="163" t="str">
        <f>+B41</f>
        <v>4.2,8.2. Capacidad organizacional</v>
      </c>
      <c r="C43" s="165" t="s">
        <v>13</v>
      </c>
      <c r="D43" s="175">
        <f>+'CONSOLIDADO FINANCIERO'!$D$7*25%</f>
        <v>9125025058.75</v>
      </c>
      <c r="E43" s="35" t="s">
        <v>56</v>
      </c>
      <c r="F43" s="65"/>
      <c r="G43" s="31"/>
      <c r="H43" s="31"/>
      <c r="I43" s="244">
        <f>+((F43*F30)+(G43*G30)+(H43*H30))-((F44*F30)+(G44*G30)+(H44*H30))</f>
        <v>0</v>
      </c>
      <c r="J43" s="156" t="str">
        <f>IF(I43&gt;=D43,"CUMPLE","NO CUMPLE")</f>
        <v>NO CUMPLE</v>
      </c>
      <c r="K43" s="243" t="s">
        <v>45</v>
      </c>
      <c r="L43" s="36"/>
      <c r="M43" s="249">
        <f>IF(J43="CUMPLE",0,1)</f>
        <v>1</v>
      </c>
      <c r="N43" s="57"/>
      <c r="O43" s="53"/>
      <c r="P43" s="53"/>
      <c r="Q43" s="53"/>
      <c r="R43" s="58"/>
      <c r="S43" s="58"/>
      <c r="T43" s="58"/>
      <c r="U43" s="58"/>
      <c r="V43" s="58"/>
    </row>
    <row r="44" spans="1:22" s="1" customFormat="1" ht="27.75" customHeight="1" thickBot="1" x14ac:dyDescent="0.3">
      <c r="A44" s="162"/>
      <c r="B44" s="163"/>
      <c r="C44" s="166"/>
      <c r="D44" s="176"/>
      <c r="E44" s="35" t="s">
        <v>57</v>
      </c>
      <c r="F44" s="65"/>
      <c r="G44" s="31"/>
      <c r="H44" s="31"/>
      <c r="I44" s="245"/>
      <c r="J44" s="157"/>
      <c r="K44" s="179"/>
      <c r="L44" s="36"/>
      <c r="M44" s="249"/>
      <c r="N44" s="53"/>
      <c r="O44" s="53"/>
      <c r="P44" s="53"/>
      <c r="Q44" s="53"/>
      <c r="R44" s="58"/>
      <c r="S44" s="58"/>
      <c r="T44" s="58"/>
      <c r="U44" s="58"/>
      <c r="V44" s="58"/>
    </row>
    <row r="45" spans="1:22" ht="34.5" customHeight="1" thickBot="1" x14ac:dyDescent="0.3">
      <c r="A45" s="6"/>
      <c r="B45" s="6"/>
      <c r="C45" s="6"/>
      <c r="D45" s="6"/>
      <c r="E45" s="167" t="s">
        <v>58</v>
      </c>
      <c r="F45" s="168"/>
      <c r="G45" s="169"/>
      <c r="H45" s="22"/>
      <c r="I45" s="170" t="s">
        <v>21</v>
      </c>
      <c r="J45" s="171"/>
      <c r="K45" s="172"/>
      <c r="L45" s="6"/>
      <c r="M45" s="38" t="e">
        <f>M43+M41+M39+M37+M35+M33+M31+M12+M11+M10</f>
        <v>#DIV/0!</v>
      </c>
      <c r="N45" s="50"/>
      <c r="O45" s="50"/>
      <c r="P45" s="50"/>
      <c r="Q45" s="50"/>
    </row>
    <row r="46" spans="1:22" x14ac:dyDescent="0.25">
      <c r="A46" s="6"/>
      <c r="B46" s="6"/>
      <c r="C46" s="6"/>
      <c r="D46" s="6"/>
      <c r="E46" s="22"/>
      <c r="F46" s="22"/>
      <c r="G46" s="22"/>
      <c r="H46" s="22"/>
      <c r="I46" s="22"/>
      <c r="J46" s="22"/>
      <c r="K46" s="22"/>
      <c r="L46" s="6"/>
      <c r="N46" s="50"/>
      <c r="O46" s="50"/>
      <c r="P46" s="50"/>
      <c r="Q46" s="50"/>
    </row>
    <row r="47" spans="1:22" x14ac:dyDescent="0.25">
      <c r="A47" s="6"/>
      <c r="B47" s="6"/>
      <c r="C47" s="6"/>
      <c r="D47" s="6"/>
      <c r="E47" s="6"/>
      <c r="F47" s="6"/>
      <c r="G47" s="6"/>
      <c r="H47" s="6"/>
      <c r="I47" s="6"/>
      <c r="J47" s="6"/>
      <c r="K47" s="6"/>
      <c r="L47" s="6"/>
      <c r="N47" s="50"/>
      <c r="O47" s="50"/>
      <c r="P47" s="50"/>
      <c r="Q47" s="50"/>
    </row>
    <row r="48" spans="1:22" x14ac:dyDescent="0.25">
      <c r="A48" s="6"/>
      <c r="B48" s="6"/>
      <c r="C48" s="6"/>
      <c r="D48" s="6"/>
      <c r="E48" s="6"/>
      <c r="F48" s="6"/>
      <c r="G48" s="6"/>
      <c r="H48" s="6"/>
      <c r="I48" s="6"/>
      <c r="J48" s="6"/>
      <c r="K48" s="6"/>
      <c r="L48" s="6"/>
      <c r="N48" s="50"/>
      <c r="O48" s="50"/>
      <c r="P48" s="50"/>
      <c r="Q48" s="50"/>
    </row>
    <row r="49" spans="1:17" ht="18.75" x14ac:dyDescent="0.25">
      <c r="A49" s="160"/>
      <c r="B49" s="160"/>
      <c r="C49" s="160"/>
      <c r="D49" s="6"/>
      <c r="E49" s="6"/>
      <c r="F49" s="6"/>
      <c r="G49" s="6"/>
      <c r="H49" s="6"/>
      <c r="I49" s="6"/>
      <c r="J49" s="6"/>
      <c r="K49" s="6"/>
      <c r="L49" s="6"/>
      <c r="N49" s="50"/>
      <c r="O49" s="50"/>
      <c r="P49" s="50"/>
      <c r="Q49" s="50"/>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50"/>
      <c r="O50" s="50"/>
      <c r="P50" s="50"/>
      <c r="Q50" s="50"/>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314" priority="12" operator="equal">
      <formula>"CUMPLE"</formula>
    </cfRule>
  </conditionalFormatting>
  <conditionalFormatting sqref="J16:J18">
    <cfRule type="cellIs" dxfId="313" priority="2" operator="equal">
      <formula>"CUMPLE"</formula>
    </cfRule>
  </conditionalFormatting>
  <conditionalFormatting sqref="J22:J24">
    <cfRule type="cellIs" dxfId="312" priority="1" operator="equal">
      <formula>"CUMPLE"</formula>
    </cfRule>
  </conditionalFormatting>
  <conditionalFormatting sqref="J31:J44">
    <cfRule type="cellIs" dxfId="311" priority="8" operator="equal">
      <formula>"CUMPLE"</formula>
    </cfRule>
    <cfRule type="cellIs" dxfId="310" priority="9" operator="equal">
      <formula>"NO CUMPLE"</formula>
    </cfRule>
  </conditionalFormatting>
  <conditionalFormatting sqref="J25:K26">
    <cfRule type="cellIs" dxfId="309" priority="3" operator="equal">
      <formula>"CUMPLE"</formula>
    </cfRule>
  </conditionalFormatting>
  <conditionalFormatting sqref="K31">
    <cfRule type="cellIs" dxfId="308" priority="21" operator="equal">
      <formula>"CUMPLE"</formula>
    </cfRule>
    <cfRule type="cellIs" dxfId="307" priority="22" operator="equal">
      <formula>"NO CUMPLE"</formula>
    </cfRule>
  </conditionalFormatting>
  <conditionalFormatting sqref="K33 K35 K39 K41">
    <cfRule type="cellIs" dxfId="306" priority="17" operator="equal">
      <formula>"CUMPLE"</formula>
    </cfRule>
    <cfRule type="cellIs" dxfId="305" priority="18" operator="equal">
      <formula>"NO CUMPLE"</formula>
    </cfRule>
  </conditionalFormatting>
  <conditionalFormatting sqref="K37">
    <cfRule type="cellIs" dxfId="304" priority="6" operator="equal">
      <formula>"CUMPLE"</formula>
    </cfRule>
    <cfRule type="cellIs" dxfId="303" priority="7" operator="equal">
      <formula>"NO CUMPLE"</formula>
    </cfRule>
  </conditionalFormatting>
  <conditionalFormatting sqref="K43">
    <cfRule type="cellIs" dxfId="302" priority="10" operator="equal">
      <formula>"CUMPLE"</formula>
    </cfRule>
    <cfRule type="cellIs" dxfId="301" priority="11" operator="equal">
      <formula>"NO CUMPLE"</formula>
    </cfRule>
  </conditionalFormatting>
  <conditionalFormatting sqref="M10:M12">
    <cfRule type="cellIs" dxfId="300" priority="15" operator="equal">
      <formula>"CUMPLE"</formula>
    </cfRule>
    <cfRule type="cellIs" dxfId="299" priority="16" operator="equal">
      <formula>"NO CUMPLE"</formula>
    </cfRule>
  </conditionalFormatting>
  <conditionalFormatting sqref="M16:M18">
    <cfRule type="cellIs" dxfId="298" priority="13" operator="equal">
      <formula>"CUMPLE"</formula>
    </cfRule>
    <cfRule type="cellIs" dxfId="297" priority="14" operator="equal">
      <formula>"NO CUMPLE"</formula>
    </cfRule>
  </conditionalFormatting>
  <conditionalFormatting sqref="M22:M26">
    <cfRule type="cellIs" dxfId="296" priority="4" operator="equal">
      <formula>"CUMPLE"</formula>
    </cfRule>
    <cfRule type="cellIs" dxfId="295" priority="5" operator="equal">
      <formula>"NO CUMPLE"</formula>
    </cfRule>
  </conditionalFormatting>
  <conditionalFormatting sqref="M31 M33 M35 M37 M39 M41 M43">
    <cfRule type="cellIs" dxfId="294" priority="19" operator="equal">
      <formula>"CUMPLE"</formula>
    </cfRule>
    <cfRule type="cellIs" dxfId="293"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1" fitToHeight="0" orientation="landscape" r:id="rId1"/>
  <headerFooter>
    <oddFooter>&amp;R&amp;P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21186-079B-449D-BC8A-AA46DD91DD33}">
  <sheetPr>
    <tabColor rgb="FF00CC00"/>
    <pageSetUpPr fitToPage="1"/>
  </sheetPr>
  <dimension ref="A1:V50"/>
  <sheetViews>
    <sheetView view="pageBreakPreview" zoomScale="50" zoomScaleNormal="70" zoomScaleSheetLayoutView="50" workbookViewId="0">
      <selection activeCell="I8" sqref="I8"/>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39.28515625" style="4" customWidth="1"/>
    <col min="13" max="13" width="11.42578125" style="44" hidden="1" customWidth="1"/>
    <col min="14" max="15" width="41.7109375" style="54" hidden="1" customWidth="1"/>
    <col min="16" max="16" width="23.28515625" style="54" bestFit="1" customWidth="1"/>
    <col min="17" max="22" width="11.42578125" style="54"/>
    <col min="23" max="16384" width="11.42578125" style="4"/>
  </cols>
  <sheetData>
    <row r="1" spans="1:22" ht="45.75" customHeight="1" thickBot="1" x14ac:dyDescent="0.3">
      <c r="A1" s="3">
        <v>6</v>
      </c>
      <c r="C1" s="207" t="s">
        <v>0</v>
      </c>
      <c r="D1" s="208"/>
      <c r="E1" s="208"/>
      <c r="F1" s="208"/>
      <c r="G1" s="208"/>
      <c r="H1" s="208"/>
      <c r="I1" s="208"/>
      <c r="J1" s="208"/>
      <c r="K1" s="209"/>
      <c r="L1" s="5"/>
      <c r="N1" s="50"/>
      <c r="O1" s="50"/>
      <c r="P1" s="50"/>
      <c r="Q1" s="50"/>
    </row>
    <row r="2" spans="1:22" ht="16.5" customHeight="1" thickBot="1" x14ac:dyDescent="0.3">
      <c r="A2" s="6"/>
      <c r="B2" s="7"/>
      <c r="C2" s="7"/>
      <c r="D2" s="7"/>
      <c r="E2" s="7"/>
      <c r="F2" s="7"/>
      <c r="G2" s="7"/>
      <c r="H2" s="7"/>
      <c r="I2" s="7"/>
      <c r="J2" s="7"/>
      <c r="K2" s="7"/>
      <c r="L2" s="7"/>
      <c r="N2" s="50"/>
      <c r="O2" s="50"/>
      <c r="P2" s="50"/>
      <c r="Q2" s="50"/>
    </row>
    <row r="3" spans="1:22"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50"/>
      <c r="O3" s="50"/>
      <c r="P3" s="50"/>
      <c r="Q3" s="50"/>
    </row>
    <row r="4" spans="1:22" ht="36.75" customHeight="1" x14ac:dyDescent="0.25">
      <c r="A4" s="6"/>
      <c r="B4" s="6"/>
      <c r="C4" s="10" t="s">
        <v>3</v>
      </c>
      <c r="D4" s="212" t="str">
        <f>+'CONSOLIDADO FINANCIERO'!D6</f>
        <v>FNA-VTTD-CP-011-2023</v>
      </c>
      <c r="E4" s="212"/>
      <c r="F4" s="212"/>
      <c r="G4" s="212"/>
      <c r="H4" s="212"/>
      <c r="I4" s="212"/>
      <c r="J4" s="212"/>
      <c r="K4" s="213"/>
      <c r="L4" s="9"/>
      <c r="N4" s="50"/>
      <c r="O4" s="50"/>
      <c r="P4" s="50"/>
      <c r="Q4" s="50"/>
    </row>
    <row r="5" spans="1:22" ht="35.25" customHeight="1" thickBot="1" x14ac:dyDescent="0.3">
      <c r="A5" s="6"/>
      <c r="B5" s="6"/>
      <c r="C5" s="11" t="s">
        <v>25</v>
      </c>
      <c r="D5" s="216"/>
      <c r="E5" s="216"/>
      <c r="F5" s="216"/>
      <c r="G5" s="216"/>
      <c r="H5" s="216"/>
      <c r="I5" s="216"/>
      <c r="J5" s="216"/>
      <c r="K5" s="217"/>
      <c r="L5" s="9"/>
      <c r="N5" s="50"/>
      <c r="O5" s="50"/>
      <c r="P5" s="50"/>
      <c r="Q5" s="50"/>
    </row>
    <row r="6" spans="1:22" ht="16.5" customHeight="1" thickBot="1" x14ac:dyDescent="0.3">
      <c r="A6" s="6"/>
      <c r="B6" s="6"/>
      <c r="C6" s="12"/>
      <c r="D6" s="13"/>
      <c r="E6" s="13"/>
      <c r="F6" s="13"/>
      <c r="G6" s="13"/>
      <c r="H6" s="13"/>
      <c r="I6" s="13"/>
      <c r="J6" s="13"/>
      <c r="K6" s="13"/>
      <c r="L6" s="9"/>
      <c r="N6" s="50"/>
      <c r="O6" s="50"/>
      <c r="P6" s="50"/>
      <c r="Q6" s="50"/>
    </row>
    <row r="7" spans="1:22" ht="60" customHeight="1" thickBot="1" x14ac:dyDescent="0.3">
      <c r="A7" s="6"/>
      <c r="B7" s="6"/>
      <c r="C7" s="198" t="s">
        <v>60</v>
      </c>
      <c r="D7" s="199"/>
      <c r="E7" s="199"/>
      <c r="F7" s="199"/>
      <c r="G7" s="199"/>
      <c r="H7" s="199"/>
      <c r="I7" s="199"/>
      <c r="J7" s="199"/>
      <c r="K7" s="200"/>
      <c r="L7" s="9"/>
      <c r="N7" s="50"/>
      <c r="O7" s="50"/>
      <c r="P7" s="50"/>
      <c r="Q7" s="50"/>
    </row>
    <row r="8" spans="1:22" ht="5.0999999999999996" customHeight="1" thickBot="1" x14ac:dyDescent="0.3">
      <c r="A8" s="6"/>
      <c r="B8" s="6"/>
      <c r="C8" s="12"/>
      <c r="D8" s="13"/>
      <c r="E8" s="13"/>
      <c r="F8" s="13"/>
      <c r="G8" s="13"/>
      <c r="H8" s="13"/>
      <c r="I8" s="13"/>
      <c r="J8" s="13"/>
      <c r="K8" s="13"/>
      <c r="L8" s="9"/>
      <c r="N8" s="50"/>
      <c r="O8" s="50"/>
      <c r="P8" s="50"/>
      <c r="Q8" s="50"/>
    </row>
    <row r="9" spans="1:22" ht="36.75" customHeight="1" x14ac:dyDescent="0.25">
      <c r="A9" s="6"/>
      <c r="B9" s="6"/>
      <c r="C9" s="8" t="s">
        <v>26</v>
      </c>
      <c r="D9" s="206"/>
      <c r="E9" s="206"/>
      <c r="F9" s="206"/>
      <c r="G9" s="206"/>
      <c r="H9" s="206"/>
      <c r="I9" s="206"/>
      <c r="J9" s="204"/>
      <c r="K9" s="205"/>
      <c r="L9" s="9"/>
      <c r="N9" s="50"/>
      <c r="O9" s="50"/>
      <c r="P9" s="50"/>
      <c r="Q9" s="50"/>
    </row>
    <row r="10" spans="1:22" ht="36.75" customHeight="1" x14ac:dyDescent="0.25">
      <c r="A10" s="6"/>
      <c r="B10" s="6"/>
      <c r="C10" s="10" t="s">
        <v>27</v>
      </c>
      <c r="D10" s="197"/>
      <c r="E10" s="197"/>
      <c r="F10" s="197"/>
      <c r="G10" s="197"/>
      <c r="H10" s="197"/>
      <c r="I10" s="197"/>
      <c r="J10" s="190" t="str">
        <f>IF(D10&gt;=N10,"CUMPLE","NO CUMPLE")</f>
        <v>CUMPLE</v>
      </c>
      <c r="K10" s="190"/>
      <c r="L10" s="14" t="s">
        <v>28</v>
      </c>
      <c r="M10" s="45">
        <f>IF(J10="CUMPLE",0,1)</f>
        <v>0</v>
      </c>
      <c r="N10" s="51">
        <f>+D9-30</f>
        <v>-30</v>
      </c>
      <c r="O10" s="51">
        <f>+D9-30</f>
        <v>-30</v>
      </c>
      <c r="P10" s="50" t="s">
        <v>29</v>
      </c>
      <c r="Q10" s="50"/>
    </row>
    <row r="11" spans="1:22" ht="36.75" customHeight="1" x14ac:dyDescent="0.25">
      <c r="A11" s="6"/>
      <c r="B11" s="6"/>
      <c r="C11" s="10" t="s">
        <v>30</v>
      </c>
      <c r="D11" s="197"/>
      <c r="E11" s="197"/>
      <c r="F11" s="197"/>
      <c r="G11" s="197"/>
      <c r="H11" s="197"/>
      <c r="I11" s="197"/>
      <c r="J11" s="190" t="str">
        <f>IF(D10&gt;=O11,"CUMPLE","NO CUMPLE")</f>
        <v>NO CUMPLE</v>
      </c>
      <c r="K11" s="190"/>
      <c r="L11" s="14" t="s">
        <v>28</v>
      </c>
      <c r="M11" s="45">
        <f>IF(J11="CUMPLE",0,1)</f>
        <v>1</v>
      </c>
      <c r="N11" s="50"/>
      <c r="O11" s="52">
        <f>+D11+15</f>
        <v>15</v>
      </c>
      <c r="P11" s="50" t="s">
        <v>31</v>
      </c>
      <c r="Q11" s="50"/>
    </row>
    <row r="12" spans="1:22" s="15" customFormat="1" ht="41.25" customHeight="1" thickBot="1" x14ac:dyDescent="0.3">
      <c r="A12" s="6"/>
      <c r="B12" s="6"/>
      <c r="C12" s="11" t="s">
        <v>32</v>
      </c>
      <c r="D12" s="189"/>
      <c r="E12" s="189"/>
      <c r="F12" s="189"/>
      <c r="G12" s="189"/>
      <c r="H12" s="189"/>
      <c r="I12" s="189"/>
      <c r="J12" s="190" t="str">
        <f>IF(D10&gt;=O12,"CUMPLE","NO CUMPLE")</f>
        <v>NO CUMPLE</v>
      </c>
      <c r="K12" s="190"/>
      <c r="L12" s="14" t="s">
        <v>28</v>
      </c>
      <c r="M12" s="45">
        <f>IF(J12="CUMPLE",0,1)</f>
        <v>1</v>
      </c>
      <c r="N12" s="50"/>
      <c r="O12" s="52">
        <f>+D12+15</f>
        <v>15</v>
      </c>
      <c r="P12" s="50"/>
      <c r="Q12" s="50"/>
      <c r="R12" s="54"/>
      <c r="S12" s="54"/>
      <c r="T12" s="54"/>
      <c r="U12" s="54"/>
      <c r="V12" s="54"/>
    </row>
    <row r="13" spans="1:22" ht="31.5" hidden="1" customHeight="1" thickBot="1" x14ac:dyDescent="0.3">
      <c r="A13" s="6"/>
      <c r="B13" s="6"/>
      <c r="C13" s="198"/>
      <c r="D13" s="199"/>
      <c r="E13" s="199"/>
      <c r="F13" s="199"/>
      <c r="G13" s="199"/>
      <c r="H13" s="199"/>
      <c r="I13" s="199"/>
      <c r="J13" s="199"/>
      <c r="K13" s="200"/>
      <c r="L13" s="14"/>
      <c r="N13" s="50"/>
      <c r="O13" s="50"/>
      <c r="P13" s="50"/>
      <c r="Q13" s="50"/>
    </row>
    <row r="14" spans="1:22" ht="263.25" hidden="1" customHeight="1" x14ac:dyDescent="0.25">
      <c r="A14" s="6"/>
      <c r="B14" s="6"/>
      <c r="C14" s="12"/>
      <c r="D14" s="13"/>
      <c r="E14" s="13"/>
      <c r="F14" s="13"/>
      <c r="G14" s="13"/>
      <c r="H14" s="13"/>
      <c r="I14" s="13"/>
      <c r="J14" s="13"/>
      <c r="K14" s="13"/>
      <c r="L14" s="14"/>
      <c r="N14" s="50"/>
      <c r="O14" s="50"/>
      <c r="P14" s="50"/>
      <c r="Q14" s="50"/>
    </row>
    <row r="15" spans="1:22" ht="36.75" hidden="1" customHeight="1" x14ac:dyDescent="0.25">
      <c r="A15" s="6"/>
      <c r="B15" s="6"/>
      <c r="C15" s="8" t="s">
        <v>26</v>
      </c>
      <c r="D15" s="201"/>
      <c r="E15" s="202"/>
      <c r="F15" s="202"/>
      <c r="G15" s="202"/>
      <c r="H15" s="202"/>
      <c r="I15" s="203"/>
      <c r="J15" s="204"/>
      <c r="K15" s="205"/>
      <c r="L15" s="14"/>
      <c r="N15" s="50"/>
      <c r="O15" s="50"/>
      <c r="P15" s="50"/>
      <c r="Q15" s="50"/>
    </row>
    <row r="16" spans="1:22" ht="36.75" hidden="1" customHeight="1" x14ac:dyDescent="0.25">
      <c r="A16" s="6"/>
      <c r="B16" s="6"/>
      <c r="C16" s="10" t="s">
        <v>27</v>
      </c>
      <c r="D16" s="197"/>
      <c r="E16" s="197"/>
      <c r="F16" s="197"/>
      <c r="G16" s="197"/>
      <c r="H16" s="197"/>
      <c r="I16" s="197"/>
      <c r="J16" s="190"/>
      <c r="K16" s="190"/>
      <c r="L16" s="14" t="s">
        <v>28</v>
      </c>
      <c r="M16" s="45">
        <f>IF(J16="CUMPLE",0,1)</f>
        <v>1</v>
      </c>
      <c r="N16" s="51">
        <f>+D15-30</f>
        <v>-30</v>
      </c>
      <c r="O16" s="51">
        <f>+D15-30</f>
        <v>-30</v>
      </c>
      <c r="P16" s="50" t="s">
        <v>29</v>
      </c>
      <c r="Q16" s="50"/>
    </row>
    <row r="17" spans="1:22" ht="36.75" hidden="1" customHeight="1" x14ac:dyDescent="0.25">
      <c r="A17" s="6"/>
      <c r="B17" s="6"/>
      <c r="C17" s="10" t="s">
        <v>30</v>
      </c>
      <c r="D17" s="197"/>
      <c r="E17" s="197"/>
      <c r="F17" s="218"/>
      <c r="G17" s="218"/>
      <c r="H17" s="218"/>
      <c r="I17" s="197"/>
      <c r="J17" s="190"/>
      <c r="K17" s="190"/>
      <c r="L17" s="14" t="s">
        <v>28</v>
      </c>
      <c r="M17" s="45">
        <f>IF(J17="CUMPLE",0,1)</f>
        <v>1</v>
      </c>
      <c r="N17" s="50"/>
      <c r="O17" s="52">
        <f>+D17+15</f>
        <v>15</v>
      </c>
      <c r="P17" s="50" t="s">
        <v>31</v>
      </c>
      <c r="Q17" s="50"/>
    </row>
    <row r="18" spans="1:22" s="15" customFormat="1" ht="36" hidden="1" customHeight="1" thickBot="1" x14ac:dyDescent="0.3">
      <c r="A18" s="6"/>
      <c r="B18" s="6"/>
      <c r="C18" s="11" t="s">
        <v>32</v>
      </c>
      <c r="D18" s="189"/>
      <c r="E18" s="189"/>
      <c r="F18" s="189"/>
      <c r="G18" s="189"/>
      <c r="H18" s="189"/>
      <c r="I18" s="189"/>
      <c r="J18" s="190"/>
      <c r="K18" s="190"/>
      <c r="L18" s="14" t="s">
        <v>28</v>
      </c>
      <c r="M18" s="45">
        <f>IF(J18="CUMPLE",0,1)</f>
        <v>1</v>
      </c>
      <c r="N18" s="50"/>
      <c r="O18" s="52">
        <f>+D18+15</f>
        <v>15</v>
      </c>
      <c r="P18" s="50"/>
      <c r="Q18" s="50"/>
      <c r="R18" s="54"/>
      <c r="S18" s="54"/>
      <c r="T18" s="54"/>
      <c r="U18" s="54"/>
      <c r="V18" s="54"/>
    </row>
    <row r="19" spans="1:22" ht="31.5" hidden="1" customHeight="1" thickBot="1" x14ac:dyDescent="0.3">
      <c r="A19" s="6"/>
      <c r="B19" s="6"/>
      <c r="C19" s="198"/>
      <c r="D19" s="199"/>
      <c r="E19" s="199"/>
      <c r="F19" s="199"/>
      <c r="G19" s="199"/>
      <c r="H19" s="199"/>
      <c r="I19" s="199"/>
      <c r="J19" s="199"/>
      <c r="K19" s="200"/>
      <c r="L19" s="14"/>
      <c r="N19" s="50"/>
      <c r="O19" s="50"/>
      <c r="P19" s="50"/>
      <c r="Q19" s="50"/>
    </row>
    <row r="20" spans="1:22" ht="4.5" hidden="1" customHeight="1" thickBot="1" x14ac:dyDescent="0.3">
      <c r="A20" s="6"/>
      <c r="B20" s="6"/>
      <c r="C20" s="12"/>
      <c r="D20" s="13"/>
      <c r="E20" s="13"/>
      <c r="F20" s="13"/>
      <c r="G20" s="13"/>
      <c r="H20" s="13"/>
      <c r="I20" s="13"/>
      <c r="J20" s="13"/>
      <c r="K20" s="13"/>
      <c r="L20" s="14"/>
      <c r="N20" s="50"/>
      <c r="O20" s="50"/>
      <c r="P20" s="50"/>
      <c r="Q20" s="50"/>
    </row>
    <row r="21" spans="1:22" ht="36.75" hidden="1" customHeight="1" x14ac:dyDescent="0.25">
      <c r="A21" s="6"/>
      <c r="B21" s="6"/>
      <c r="C21" s="8" t="s">
        <v>26</v>
      </c>
      <c r="D21" s="201"/>
      <c r="E21" s="202"/>
      <c r="F21" s="202"/>
      <c r="G21" s="202"/>
      <c r="H21" s="202"/>
      <c r="I21" s="203"/>
      <c r="J21" s="204"/>
      <c r="K21" s="205"/>
      <c r="L21" s="14"/>
      <c r="N21" s="50"/>
      <c r="O21" s="50"/>
      <c r="P21" s="50"/>
      <c r="Q21" s="50"/>
    </row>
    <row r="22" spans="1:22" ht="36.75" hidden="1" customHeight="1" x14ac:dyDescent="0.25">
      <c r="A22" s="6"/>
      <c r="B22" s="6"/>
      <c r="C22" s="10" t="s">
        <v>27</v>
      </c>
      <c r="D22" s="197"/>
      <c r="E22" s="197"/>
      <c r="F22" s="197"/>
      <c r="G22" s="197"/>
      <c r="H22" s="197"/>
      <c r="I22" s="197"/>
      <c r="J22" s="190"/>
      <c r="K22" s="190"/>
      <c r="L22" s="14" t="s">
        <v>28</v>
      </c>
      <c r="M22" s="45">
        <f>IF(J22="CUMPLE",0,1)</f>
        <v>1</v>
      </c>
      <c r="N22" s="51">
        <f>+D21-30</f>
        <v>-30</v>
      </c>
      <c r="O22" s="51">
        <f>+D21-30</f>
        <v>-30</v>
      </c>
      <c r="P22" s="50" t="s">
        <v>29</v>
      </c>
      <c r="Q22" s="50"/>
    </row>
    <row r="23" spans="1:22" ht="36.75" hidden="1" customHeight="1" x14ac:dyDescent="0.25">
      <c r="A23" s="6"/>
      <c r="B23" s="6"/>
      <c r="C23" s="10" t="s">
        <v>30</v>
      </c>
      <c r="D23" s="197"/>
      <c r="E23" s="197"/>
      <c r="F23" s="218"/>
      <c r="G23" s="218"/>
      <c r="H23" s="218"/>
      <c r="I23" s="197"/>
      <c r="J23" s="190"/>
      <c r="K23" s="190"/>
      <c r="L23" s="14" t="s">
        <v>28</v>
      </c>
      <c r="M23" s="45">
        <f>IF(J23="CUMPLE",0,1)</f>
        <v>1</v>
      </c>
      <c r="N23" s="50"/>
      <c r="O23" s="52">
        <f>+D23+15</f>
        <v>15</v>
      </c>
      <c r="P23" s="50" t="s">
        <v>31</v>
      </c>
      <c r="Q23" s="50"/>
    </row>
    <row r="24" spans="1:22" s="15" customFormat="1" ht="36" hidden="1" customHeight="1" thickBot="1" x14ac:dyDescent="0.3">
      <c r="A24" s="6"/>
      <c r="B24" s="6"/>
      <c r="C24" s="11" t="s">
        <v>32</v>
      </c>
      <c r="D24" s="189"/>
      <c r="E24" s="189"/>
      <c r="F24" s="189"/>
      <c r="G24" s="189"/>
      <c r="H24" s="189"/>
      <c r="I24" s="189"/>
      <c r="J24" s="190"/>
      <c r="K24" s="190"/>
      <c r="L24" s="14" t="s">
        <v>28</v>
      </c>
      <c r="M24" s="45">
        <f>IF(J24="CUMPLE",0,1)</f>
        <v>1</v>
      </c>
      <c r="N24" s="50"/>
      <c r="O24" s="52">
        <f>+D24+15</f>
        <v>15</v>
      </c>
      <c r="P24" s="50"/>
      <c r="Q24" s="50"/>
      <c r="R24" s="54"/>
      <c r="S24" s="54"/>
      <c r="T24" s="54"/>
      <c r="U24" s="54"/>
      <c r="V24" s="54"/>
    </row>
    <row r="25" spans="1:22" ht="13.5" customHeight="1" x14ac:dyDescent="0.25">
      <c r="B25" s="6"/>
      <c r="C25" s="17"/>
      <c r="D25" s="18"/>
      <c r="E25" s="18"/>
      <c r="F25" s="16"/>
      <c r="G25" s="18"/>
      <c r="H25" s="18"/>
      <c r="I25" s="18"/>
      <c r="J25" s="19"/>
      <c r="K25" s="23"/>
      <c r="L25" s="9"/>
      <c r="M25" s="45"/>
      <c r="N25" s="50"/>
      <c r="O25" s="50"/>
      <c r="P25" s="50"/>
      <c r="Q25" s="50"/>
    </row>
    <row r="26" spans="1:22" ht="13.5" customHeight="1" thickBot="1" x14ac:dyDescent="0.3">
      <c r="B26" s="6"/>
      <c r="C26" s="17"/>
      <c r="D26" s="18"/>
      <c r="E26" s="18"/>
      <c r="F26" s="16"/>
      <c r="G26" s="18"/>
      <c r="H26" s="18"/>
      <c r="I26" s="18"/>
      <c r="J26" s="19"/>
      <c r="K26" s="23"/>
      <c r="L26" s="9"/>
      <c r="M26" s="45"/>
      <c r="N26" s="50"/>
      <c r="O26" s="50"/>
      <c r="P26" s="50"/>
      <c r="Q26" s="50"/>
    </row>
    <row r="27" spans="1:22" ht="39" customHeight="1" thickBot="1" x14ac:dyDescent="0.3">
      <c r="A27" s="6"/>
      <c r="B27" s="7"/>
      <c r="C27" s="191" t="s">
        <v>33</v>
      </c>
      <c r="D27" s="192"/>
      <c r="E27" s="192"/>
      <c r="F27" s="193"/>
      <c r="G27" s="192"/>
      <c r="H27" s="192"/>
      <c r="I27" s="192"/>
      <c r="J27" s="192"/>
      <c r="K27" s="194"/>
      <c r="L27" s="7"/>
      <c r="N27" s="50"/>
      <c r="O27" s="50"/>
      <c r="P27" s="50"/>
      <c r="Q27" s="50"/>
    </row>
    <row r="28" spans="1:22" ht="7.5" customHeight="1" x14ac:dyDescent="0.25">
      <c r="A28" s="6"/>
      <c r="B28" s="7"/>
      <c r="C28" s="7"/>
      <c r="D28" s="7"/>
      <c r="E28" s="7"/>
      <c r="F28" s="24"/>
      <c r="G28" s="7"/>
      <c r="H28" s="7"/>
      <c r="I28" s="7"/>
      <c r="J28" s="7"/>
      <c r="K28" s="25"/>
      <c r="L28" s="7"/>
      <c r="N28" s="50"/>
      <c r="O28" s="50"/>
      <c r="P28" s="50"/>
      <c r="Q28" s="50"/>
    </row>
    <row r="29" spans="1:22" s="20" customFormat="1" ht="69" customHeight="1" x14ac:dyDescent="0.25">
      <c r="A29" s="195" t="s">
        <v>34</v>
      </c>
      <c r="B29" s="195" t="s">
        <v>35</v>
      </c>
      <c r="C29" s="195" t="s">
        <v>36</v>
      </c>
      <c r="D29" s="195" t="s">
        <v>37</v>
      </c>
      <c r="E29" s="195" t="s">
        <v>38</v>
      </c>
      <c r="F29" s="27" t="s">
        <v>64</v>
      </c>
      <c r="G29" s="59"/>
      <c r="H29" s="59"/>
      <c r="I29" s="195" t="s">
        <v>39</v>
      </c>
      <c r="J29" s="195" t="s">
        <v>40</v>
      </c>
      <c r="K29" s="196" t="s">
        <v>41</v>
      </c>
      <c r="L29" s="184" t="s">
        <v>42</v>
      </c>
      <c r="M29" s="44"/>
      <c r="N29" s="50"/>
      <c r="O29" s="50"/>
      <c r="P29" s="50"/>
      <c r="Q29" s="50"/>
      <c r="R29" s="50"/>
      <c r="S29" s="50"/>
      <c r="T29" s="50"/>
      <c r="U29" s="50"/>
      <c r="V29" s="50"/>
    </row>
    <row r="30" spans="1:22" s="20" customFormat="1" ht="27" customHeight="1" thickBot="1" x14ac:dyDescent="0.3">
      <c r="A30" s="195"/>
      <c r="B30" s="195"/>
      <c r="C30" s="195"/>
      <c r="D30" s="195"/>
      <c r="E30" s="195"/>
      <c r="F30" s="28">
        <v>1</v>
      </c>
      <c r="G30" s="46"/>
      <c r="H30" s="46"/>
      <c r="I30" s="195"/>
      <c r="J30" s="195"/>
      <c r="K30" s="196"/>
      <c r="L30" s="184"/>
      <c r="M30" s="44"/>
      <c r="N30" s="50"/>
      <c r="O30" s="50"/>
      <c r="P30" s="50"/>
      <c r="Q30" s="50"/>
      <c r="R30" s="50"/>
      <c r="S30" s="50"/>
      <c r="T30" s="50"/>
      <c r="U30" s="50"/>
      <c r="V30" s="50"/>
    </row>
    <row r="31" spans="1:22"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46</v>
      </c>
      <c r="M31" s="249">
        <f>IF(J31="CUMPLE",0,1)</f>
        <v>1</v>
      </c>
      <c r="N31" s="55"/>
      <c r="O31" s="50"/>
      <c r="P31" s="50"/>
      <c r="Q31" s="50"/>
    </row>
    <row r="32" spans="1:22" ht="33" customHeight="1" x14ac:dyDescent="0.25">
      <c r="A32" s="162"/>
      <c r="B32" s="163"/>
      <c r="C32" s="179"/>
      <c r="D32" s="185"/>
      <c r="E32" s="30" t="s">
        <v>47</v>
      </c>
      <c r="F32" s="31"/>
      <c r="G32" s="31"/>
      <c r="H32" s="31"/>
      <c r="I32" s="232"/>
      <c r="J32" s="157"/>
      <c r="K32" s="233"/>
      <c r="L32" s="222"/>
      <c r="M32" s="249"/>
      <c r="N32" s="50"/>
      <c r="O32" s="56"/>
      <c r="P32" s="50"/>
      <c r="Q32" s="50"/>
    </row>
    <row r="33" spans="1:22" ht="33" customHeight="1" x14ac:dyDescent="0.25">
      <c r="A33" s="162">
        <v>4.2</v>
      </c>
      <c r="B33" s="163" t="str">
        <f>B31</f>
        <v>4.2,8.1. Capacidad Fiinanciera</v>
      </c>
      <c r="C33" s="179" t="s">
        <v>8</v>
      </c>
      <c r="D33" s="224">
        <v>1.4</v>
      </c>
      <c r="E33" s="30" t="s">
        <v>44</v>
      </c>
      <c r="F33" s="62"/>
      <c r="G33" s="31"/>
      <c r="H33" s="31"/>
      <c r="I33" s="251" t="e">
        <f>((F33*F30)+(G33*G30)+(H33*H30))/((F34*F30)+(G34*G30)+(H34*H30))</f>
        <v>#DIV/0!</v>
      </c>
      <c r="J33" s="158" t="e">
        <f>IF(I33&gt;=D33,"CUMPLE","NO CUMPLE")</f>
        <v>#DIV/0!</v>
      </c>
      <c r="K33" s="233" t="s">
        <v>45</v>
      </c>
      <c r="L33" s="222"/>
      <c r="M33" s="249" t="e">
        <f>IF(J33="CUMPLE",0,1)</f>
        <v>#DIV/0!</v>
      </c>
      <c r="N33" s="50"/>
      <c r="O33" s="50"/>
      <c r="P33" s="50"/>
      <c r="Q33" s="50"/>
    </row>
    <row r="34" spans="1:22" ht="33" customHeight="1" x14ac:dyDescent="0.25">
      <c r="A34" s="162"/>
      <c r="B34" s="163"/>
      <c r="C34" s="179"/>
      <c r="D34" s="224"/>
      <c r="E34" s="30" t="s">
        <v>47</v>
      </c>
      <c r="F34" s="63"/>
      <c r="G34" s="31"/>
      <c r="H34" s="31"/>
      <c r="I34" s="251"/>
      <c r="J34" s="158"/>
      <c r="K34" s="237"/>
      <c r="L34" s="222"/>
      <c r="M34" s="249"/>
      <c r="N34" s="50"/>
      <c r="O34" s="50"/>
      <c r="P34" s="50"/>
      <c r="Q34" s="50"/>
    </row>
    <row r="35" spans="1:22"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249" t="e">
        <f>IF(J35="CUMPLE",0,1)</f>
        <v>#DIV/0!</v>
      </c>
      <c r="N35" s="50"/>
      <c r="O35" s="50"/>
      <c r="P35" s="50"/>
      <c r="Q35" s="50"/>
    </row>
    <row r="36" spans="1:22" ht="33" customHeight="1" x14ac:dyDescent="0.25">
      <c r="A36" s="162"/>
      <c r="B36" s="163"/>
      <c r="C36" s="179"/>
      <c r="D36" s="227"/>
      <c r="E36" s="35" t="s">
        <v>49</v>
      </c>
      <c r="F36" s="31"/>
      <c r="G36" s="31"/>
      <c r="H36" s="31"/>
      <c r="I36" s="241"/>
      <c r="J36" s="158"/>
      <c r="K36" s="237"/>
      <c r="L36" s="222"/>
      <c r="M36" s="249"/>
      <c r="N36" s="50"/>
      <c r="O36" s="50"/>
      <c r="P36" s="50"/>
      <c r="Q36" s="50"/>
    </row>
    <row r="37" spans="1:22" s="1"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249" t="e">
        <f>IF(J37="CUMPLE",0,1)</f>
        <v>#DIV/0!</v>
      </c>
      <c r="N37" s="53"/>
      <c r="O37" s="53"/>
      <c r="P37" s="53"/>
      <c r="Q37" s="53"/>
      <c r="R37" s="58"/>
      <c r="S37" s="58"/>
      <c r="T37" s="58"/>
      <c r="U37" s="58"/>
      <c r="V37" s="58"/>
    </row>
    <row r="38" spans="1:22" s="1" customFormat="1" ht="27.75" customHeight="1" x14ac:dyDescent="0.25">
      <c r="A38" s="162"/>
      <c r="B38" s="163"/>
      <c r="C38" s="179"/>
      <c r="D38" s="180"/>
      <c r="E38" s="35" t="s">
        <v>51</v>
      </c>
      <c r="F38" s="32"/>
      <c r="G38" s="31"/>
      <c r="H38" s="31"/>
      <c r="I38" s="240"/>
      <c r="J38" s="158"/>
      <c r="K38" s="154"/>
      <c r="L38" s="222"/>
      <c r="M38" s="249"/>
      <c r="N38" s="53"/>
      <c r="O38" s="53"/>
      <c r="P38" s="53"/>
      <c r="Q38" s="53"/>
      <c r="R38" s="58"/>
      <c r="S38" s="58"/>
      <c r="T38" s="58"/>
      <c r="U38" s="58"/>
      <c r="V38" s="58"/>
    </row>
    <row r="39" spans="1:22" s="21" customFormat="1" ht="33" customHeight="1" x14ac:dyDescent="0.25">
      <c r="A39" s="162">
        <v>4.2</v>
      </c>
      <c r="B39" s="163" t="s">
        <v>52</v>
      </c>
      <c r="C39" s="164" t="s">
        <v>11</v>
      </c>
      <c r="D39" s="173">
        <v>0.1</v>
      </c>
      <c r="E39" s="35" t="s">
        <v>53</v>
      </c>
      <c r="F39" s="65"/>
      <c r="G39" s="31"/>
      <c r="H39" s="31"/>
      <c r="I39" s="242" t="e">
        <f>((F39*F30)+(G39*G30)+(H39*H30))/((F40*F30)+(G40*G30)+(H40*H30))</f>
        <v>#DIV/0!</v>
      </c>
      <c r="J39" s="158" t="e">
        <f>IF(I39&gt;=D39,"CUMPLE","NO CUMPLE")</f>
        <v>#DIV/0!</v>
      </c>
      <c r="K39" s="237" t="s">
        <v>45</v>
      </c>
      <c r="L39" s="222"/>
      <c r="M39" s="249" t="e">
        <f>IF(J39="CUMPLE",0,1)</f>
        <v>#DIV/0!</v>
      </c>
      <c r="N39" s="50"/>
      <c r="O39" s="50"/>
      <c r="P39" s="50"/>
      <c r="Q39" s="50"/>
      <c r="R39" s="54"/>
      <c r="S39" s="54"/>
      <c r="T39" s="54"/>
      <c r="U39" s="54"/>
      <c r="V39" s="54"/>
    </row>
    <row r="40" spans="1:22" s="21" customFormat="1" ht="33" customHeight="1" x14ac:dyDescent="0.25">
      <c r="A40" s="162"/>
      <c r="B40" s="163"/>
      <c r="C40" s="164"/>
      <c r="D40" s="173"/>
      <c r="E40" s="35" t="s">
        <v>54</v>
      </c>
      <c r="F40" s="32"/>
      <c r="G40" s="31"/>
      <c r="H40" s="31"/>
      <c r="I40" s="242"/>
      <c r="J40" s="158"/>
      <c r="K40" s="237"/>
      <c r="L40" s="222"/>
      <c r="M40" s="249"/>
      <c r="N40" s="50"/>
      <c r="O40" s="50"/>
      <c r="P40" s="50"/>
      <c r="Q40" s="50"/>
      <c r="R40" s="54"/>
      <c r="S40" s="54"/>
      <c r="T40" s="54"/>
      <c r="U40" s="54"/>
      <c r="V40" s="54"/>
    </row>
    <row r="41" spans="1:22" s="21" customFormat="1" ht="33" customHeight="1" x14ac:dyDescent="0.25">
      <c r="A41" s="162">
        <v>4.2</v>
      </c>
      <c r="B41" s="163" t="str">
        <f>+B39</f>
        <v>4.2,8.2. Capacidad organizacional</v>
      </c>
      <c r="C41" s="164" t="s">
        <v>55</v>
      </c>
      <c r="D41" s="173">
        <v>0.06</v>
      </c>
      <c r="E41" s="35" t="s">
        <v>53</v>
      </c>
      <c r="F41" s="34"/>
      <c r="G41" s="31"/>
      <c r="H41" s="31"/>
      <c r="I41" s="250" t="e">
        <f>((F41*F30)+(G41*G30)+(H41*H30))/((F42*F30)+(G42*G30)+(H42*H30))</f>
        <v>#DIV/0!</v>
      </c>
      <c r="J41" s="158" t="e">
        <f>IF(I41&gt;=D41,"CUMPLE","NO CUMPLE")</f>
        <v>#DIV/0!</v>
      </c>
      <c r="K41" s="237" t="s">
        <v>45</v>
      </c>
      <c r="L41" s="222"/>
      <c r="M41" s="249" t="e">
        <f>IF(J41="CUMPLE",0,1)</f>
        <v>#DIV/0!</v>
      </c>
      <c r="N41" s="50"/>
      <c r="O41" s="50"/>
      <c r="P41" s="50"/>
      <c r="Q41" s="50"/>
      <c r="R41" s="54"/>
      <c r="S41" s="54"/>
      <c r="T41" s="54"/>
      <c r="U41" s="54"/>
      <c r="V41" s="54"/>
    </row>
    <row r="42" spans="1:22" s="21" customFormat="1" ht="33" customHeight="1" thickBot="1" x14ac:dyDescent="0.3">
      <c r="A42" s="162"/>
      <c r="B42" s="163"/>
      <c r="C42" s="164"/>
      <c r="D42" s="173"/>
      <c r="E42" s="35" t="s">
        <v>56</v>
      </c>
      <c r="F42" s="34"/>
      <c r="G42" s="31"/>
      <c r="H42" s="31"/>
      <c r="I42" s="250"/>
      <c r="J42" s="158"/>
      <c r="K42" s="237"/>
      <c r="L42" s="223"/>
      <c r="M42" s="249"/>
      <c r="N42" s="50"/>
      <c r="O42" s="50"/>
      <c r="P42" s="50"/>
      <c r="Q42" s="50"/>
      <c r="R42" s="54"/>
      <c r="S42" s="54"/>
      <c r="T42" s="54"/>
      <c r="U42" s="54"/>
      <c r="V42" s="54"/>
    </row>
    <row r="43" spans="1:22" s="1" customFormat="1" ht="27.75" customHeight="1" x14ac:dyDescent="0.25">
      <c r="A43" s="162">
        <v>4.2</v>
      </c>
      <c r="B43" s="163" t="str">
        <f>+B41</f>
        <v>4.2,8.2. Capacidad organizacional</v>
      </c>
      <c r="C43" s="165" t="s">
        <v>13</v>
      </c>
      <c r="D43" s="175">
        <f>+'CONSOLIDADO FINANCIERO'!$D$7*25%</f>
        <v>9125025058.75</v>
      </c>
      <c r="E43" s="35" t="s">
        <v>56</v>
      </c>
      <c r="F43" s="65"/>
      <c r="G43" s="31"/>
      <c r="H43" s="31"/>
      <c r="I43" s="244">
        <f>+((F43*F30)+(G43*G30)+(H43*H30))-((F44*F30)+(G44*G30)+(H44*H30))</f>
        <v>-2577160969</v>
      </c>
      <c r="J43" s="156" t="str">
        <f>IF(I43&gt;=D43,"CUMPLE","NO CUMPLE")</f>
        <v>NO CUMPLE</v>
      </c>
      <c r="K43" s="243" t="s">
        <v>45</v>
      </c>
      <c r="L43" s="36"/>
      <c r="M43" s="249">
        <f>IF(J43="CUMPLE",0,1)</f>
        <v>1</v>
      </c>
      <c r="N43" s="57"/>
      <c r="O43" s="53"/>
      <c r="P43" s="53"/>
      <c r="Q43" s="53"/>
      <c r="R43" s="58"/>
      <c r="S43" s="58"/>
      <c r="T43" s="58"/>
      <c r="U43" s="58"/>
      <c r="V43" s="58"/>
    </row>
    <row r="44" spans="1:22" s="1" customFormat="1" ht="27.75" customHeight="1" thickBot="1" x14ac:dyDescent="0.3">
      <c r="A44" s="162"/>
      <c r="B44" s="163"/>
      <c r="C44" s="166"/>
      <c r="D44" s="176"/>
      <c r="E44" s="35" t="s">
        <v>57</v>
      </c>
      <c r="F44" s="65">
        <v>2577160969</v>
      </c>
      <c r="G44" s="31"/>
      <c r="H44" s="31"/>
      <c r="I44" s="245"/>
      <c r="J44" s="157"/>
      <c r="K44" s="179"/>
      <c r="L44" s="36"/>
      <c r="M44" s="249"/>
      <c r="N44" s="53"/>
      <c r="O44" s="53"/>
      <c r="P44" s="53"/>
      <c r="Q44" s="53"/>
      <c r="R44" s="58"/>
      <c r="S44" s="58"/>
      <c r="T44" s="58"/>
      <c r="U44" s="58"/>
      <c r="V44" s="58"/>
    </row>
    <row r="45" spans="1:22"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50"/>
      <c r="O45" s="50"/>
      <c r="P45" s="50"/>
      <c r="Q45" s="50"/>
    </row>
    <row r="46" spans="1:22" x14ac:dyDescent="0.25">
      <c r="A46" s="6"/>
      <c r="B46" s="6"/>
      <c r="C46" s="6"/>
      <c r="D46" s="6"/>
      <c r="E46" s="22"/>
      <c r="F46" s="22"/>
      <c r="G46" s="22"/>
      <c r="H46" s="22"/>
      <c r="I46" s="22"/>
      <c r="J46" s="22"/>
      <c r="K46" s="22"/>
      <c r="L46" s="6"/>
      <c r="N46" s="50"/>
      <c r="O46" s="50"/>
      <c r="P46" s="50"/>
      <c r="Q46" s="50"/>
    </row>
    <row r="47" spans="1:22" x14ac:dyDescent="0.25">
      <c r="A47" s="6"/>
      <c r="B47" s="6"/>
      <c r="C47" s="6"/>
      <c r="D47" s="6"/>
      <c r="E47" s="6"/>
      <c r="F47" s="6"/>
      <c r="G47" s="6"/>
      <c r="H47" s="6"/>
      <c r="I47" s="6"/>
      <c r="J47" s="6"/>
      <c r="K47" s="6"/>
      <c r="L47" s="6"/>
      <c r="N47" s="50"/>
      <c r="O47" s="50"/>
      <c r="P47" s="50"/>
      <c r="Q47" s="50"/>
    </row>
    <row r="48" spans="1:22" x14ac:dyDescent="0.25">
      <c r="A48" s="6"/>
      <c r="B48" s="6"/>
      <c r="C48" s="6"/>
      <c r="D48" s="6"/>
      <c r="E48" s="6"/>
      <c r="F48" s="6"/>
      <c r="G48" s="6"/>
      <c r="H48" s="6"/>
      <c r="I48" s="6"/>
      <c r="J48" s="6"/>
      <c r="K48" s="6"/>
      <c r="L48" s="6"/>
      <c r="N48" s="50"/>
      <c r="O48" s="50"/>
      <c r="P48" s="50"/>
      <c r="Q48" s="50"/>
    </row>
    <row r="49" spans="1:17" ht="18.75" x14ac:dyDescent="0.25">
      <c r="A49" s="160"/>
      <c r="B49" s="160"/>
      <c r="C49" s="160"/>
      <c r="D49" s="6"/>
      <c r="E49" s="6"/>
      <c r="F49" s="6"/>
      <c r="G49" s="6"/>
      <c r="H49" s="6"/>
      <c r="I49" s="6"/>
      <c r="J49" s="6"/>
      <c r="K49" s="6"/>
      <c r="L49" s="6"/>
      <c r="N49" s="50"/>
      <c r="O49" s="50"/>
      <c r="P49" s="50"/>
      <c r="Q49" s="50"/>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50"/>
      <c r="O50" s="50"/>
      <c r="P50" s="50"/>
      <c r="Q50" s="50"/>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292" priority="12" operator="equal">
      <formula>"CUMPLE"</formula>
    </cfRule>
  </conditionalFormatting>
  <conditionalFormatting sqref="J16:J18">
    <cfRule type="cellIs" dxfId="291" priority="2" operator="equal">
      <formula>"CUMPLE"</formula>
    </cfRule>
  </conditionalFormatting>
  <conditionalFormatting sqref="J22:J24">
    <cfRule type="cellIs" dxfId="290" priority="1" operator="equal">
      <formula>"CUMPLE"</formula>
    </cfRule>
  </conditionalFormatting>
  <conditionalFormatting sqref="J31:J44">
    <cfRule type="cellIs" dxfId="289" priority="8" operator="equal">
      <formula>"CUMPLE"</formula>
    </cfRule>
    <cfRule type="cellIs" dxfId="288" priority="9" operator="equal">
      <formula>"NO CUMPLE"</formula>
    </cfRule>
  </conditionalFormatting>
  <conditionalFormatting sqref="J25:K26">
    <cfRule type="cellIs" dxfId="287" priority="3" operator="equal">
      <formula>"CUMPLE"</formula>
    </cfRule>
  </conditionalFormatting>
  <conditionalFormatting sqref="K31">
    <cfRule type="cellIs" dxfId="286" priority="21" operator="equal">
      <formula>"CUMPLE"</formula>
    </cfRule>
    <cfRule type="cellIs" dxfId="285" priority="22" operator="equal">
      <formula>"NO CUMPLE"</formula>
    </cfRule>
  </conditionalFormatting>
  <conditionalFormatting sqref="K33 K35 K39 K41">
    <cfRule type="cellIs" dxfId="284" priority="17" operator="equal">
      <formula>"CUMPLE"</formula>
    </cfRule>
    <cfRule type="cellIs" dxfId="283" priority="18" operator="equal">
      <formula>"NO CUMPLE"</formula>
    </cfRule>
  </conditionalFormatting>
  <conditionalFormatting sqref="K37">
    <cfRule type="cellIs" dxfId="282" priority="6" operator="equal">
      <formula>"CUMPLE"</formula>
    </cfRule>
    <cfRule type="cellIs" dxfId="281" priority="7" operator="equal">
      <formula>"NO CUMPLE"</formula>
    </cfRule>
  </conditionalFormatting>
  <conditionalFormatting sqref="K43">
    <cfRule type="cellIs" dxfId="280" priority="10" operator="equal">
      <formula>"CUMPLE"</formula>
    </cfRule>
    <cfRule type="cellIs" dxfId="279" priority="11" operator="equal">
      <formula>"NO CUMPLE"</formula>
    </cfRule>
  </conditionalFormatting>
  <conditionalFormatting sqref="M10:M12">
    <cfRule type="cellIs" dxfId="278" priority="15" operator="equal">
      <formula>"CUMPLE"</formula>
    </cfRule>
    <cfRule type="cellIs" dxfId="277" priority="16" operator="equal">
      <formula>"NO CUMPLE"</formula>
    </cfRule>
  </conditionalFormatting>
  <conditionalFormatting sqref="M16:M18">
    <cfRule type="cellIs" dxfId="276" priority="13" operator="equal">
      <formula>"CUMPLE"</formula>
    </cfRule>
    <cfRule type="cellIs" dxfId="275" priority="14" operator="equal">
      <formula>"NO CUMPLE"</formula>
    </cfRule>
  </conditionalFormatting>
  <conditionalFormatting sqref="M22:M26">
    <cfRule type="cellIs" dxfId="274" priority="4" operator="equal">
      <formula>"CUMPLE"</formula>
    </cfRule>
    <cfRule type="cellIs" dxfId="273" priority="5" operator="equal">
      <formula>"NO CUMPLE"</formula>
    </cfRule>
  </conditionalFormatting>
  <conditionalFormatting sqref="M31 M33 M35 M37 M39 M41 M43">
    <cfRule type="cellIs" dxfId="272" priority="19" operator="equal">
      <formula>"CUMPLE"</formula>
    </cfRule>
    <cfRule type="cellIs" dxfId="271"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1" fitToHeight="0" orientation="landscape" r:id="rId1"/>
  <headerFooter>
    <oddFooter>&amp;R&amp;P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C5374-5837-4D17-90EB-27511A2B7ECF}">
  <sheetPr>
    <tabColor rgb="FF92D050"/>
    <pageSetUpPr fitToPage="1"/>
  </sheetPr>
  <dimension ref="A1:V64"/>
  <sheetViews>
    <sheetView view="pageBreakPreview" topLeftCell="E54" zoomScale="80" zoomScaleNormal="70" zoomScaleSheetLayoutView="80" workbookViewId="0">
      <selection activeCell="I59" sqref="I59:K59"/>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8" width="32.42578125" style="4" customWidth="1"/>
    <col min="9" max="9" width="29.85546875" style="4" customWidth="1"/>
    <col min="10" max="10" width="23.28515625" style="4" customWidth="1"/>
    <col min="11" max="11" width="46" style="4" customWidth="1"/>
    <col min="12" max="12" width="21.7109375" style="4" customWidth="1"/>
    <col min="13" max="13" width="45.7109375" style="38" customWidth="1"/>
    <col min="14" max="15" width="41.7109375" style="54" bestFit="1" customWidth="1"/>
    <col min="16" max="16" width="23.28515625" style="54" bestFit="1" customWidth="1"/>
    <col min="17" max="22" width="11.42578125" style="54"/>
    <col min="23" max="16384" width="11.42578125" style="4"/>
  </cols>
  <sheetData>
    <row r="1" spans="1:22" ht="45.75" customHeight="1" thickBot="1" x14ac:dyDescent="0.3">
      <c r="A1" s="131"/>
      <c r="C1" s="207" t="s">
        <v>0</v>
      </c>
      <c r="D1" s="208"/>
      <c r="E1" s="208"/>
      <c r="F1" s="208"/>
      <c r="G1" s="208"/>
      <c r="H1" s="208"/>
      <c r="I1" s="208"/>
      <c r="J1" s="208"/>
      <c r="K1" s="209"/>
      <c r="L1" s="5"/>
      <c r="N1" s="50"/>
      <c r="O1" s="50"/>
      <c r="P1" s="50"/>
      <c r="Q1" s="50"/>
    </row>
    <row r="2" spans="1:22" ht="16.5" customHeight="1" thickBot="1" x14ac:dyDescent="0.3">
      <c r="A2" s="6"/>
      <c r="B2" s="7"/>
      <c r="C2" s="7"/>
      <c r="D2" s="7"/>
      <c r="E2" s="7"/>
      <c r="F2" s="7"/>
      <c r="G2" s="7"/>
      <c r="H2" s="7"/>
      <c r="I2" s="7"/>
      <c r="J2" s="7"/>
      <c r="K2" s="7"/>
      <c r="L2" s="7"/>
      <c r="N2" s="50"/>
      <c r="O2" s="50"/>
      <c r="P2" s="50"/>
      <c r="Q2" s="50"/>
    </row>
    <row r="3" spans="1:22" ht="49.5" customHeight="1" x14ac:dyDescent="0.25">
      <c r="A3" s="6"/>
      <c r="B3" s="6"/>
      <c r="C3" s="8" t="s">
        <v>2</v>
      </c>
      <c r="D3" s="257" t="s">
        <v>78</v>
      </c>
      <c r="E3" s="257"/>
      <c r="F3" s="257"/>
      <c r="G3" s="257"/>
      <c r="H3" s="257"/>
      <c r="I3" s="257"/>
      <c r="J3" s="257"/>
      <c r="K3" s="258"/>
      <c r="L3" s="9"/>
      <c r="N3" s="50"/>
      <c r="O3" s="50"/>
      <c r="P3" s="50"/>
      <c r="Q3" s="50"/>
    </row>
    <row r="4" spans="1:22" ht="36.75" customHeight="1" x14ac:dyDescent="0.25">
      <c r="A4" s="6"/>
      <c r="B4" s="6"/>
      <c r="C4" s="10" t="s">
        <v>3</v>
      </c>
      <c r="D4" s="259" t="s">
        <v>77</v>
      </c>
      <c r="E4" s="259"/>
      <c r="F4" s="259"/>
      <c r="G4" s="259"/>
      <c r="H4" s="259"/>
      <c r="I4" s="259"/>
      <c r="J4" s="259"/>
      <c r="K4" s="260"/>
      <c r="L4" s="9"/>
      <c r="N4" s="50"/>
      <c r="O4" s="50"/>
      <c r="P4" s="50"/>
      <c r="Q4" s="50"/>
    </row>
    <row r="5" spans="1:22" ht="35.25" customHeight="1" thickBot="1" x14ac:dyDescent="0.3">
      <c r="A5" s="6"/>
      <c r="B5" s="6"/>
      <c r="C5" s="11" t="s">
        <v>25</v>
      </c>
      <c r="D5" s="214" t="s">
        <v>83</v>
      </c>
      <c r="E5" s="214"/>
      <c r="F5" s="214"/>
      <c r="G5" s="214"/>
      <c r="H5" s="214"/>
      <c r="I5" s="214"/>
      <c r="J5" s="214"/>
      <c r="K5" s="215"/>
      <c r="L5" s="9"/>
      <c r="N5" s="50"/>
      <c r="O5" s="50"/>
      <c r="P5" s="50"/>
      <c r="Q5" s="50"/>
    </row>
    <row r="6" spans="1:22" ht="16.5" customHeight="1" thickBot="1" x14ac:dyDescent="0.3">
      <c r="A6" s="6"/>
      <c r="B6" s="6"/>
      <c r="C6" s="12"/>
      <c r="D6" s="13"/>
      <c r="E6" s="13"/>
      <c r="F6" s="13"/>
      <c r="G6" s="13"/>
      <c r="H6" s="13"/>
      <c r="I6" s="13"/>
      <c r="J6" s="13"/>
      <c r="K6" s="13"/>
      <c r="L6" s="9"/>
      <c r="N6" s="50"/>
      <c r="O6" s="50"/>
      <c r="P6" s="50"/>
      <c r="Q6" s="50"/>
    </row>
    <row r="7" spans="1:22" ht="41.25" customHeight="1" thickBot="1" x14ac:dyDescent="0.3">
      <c r="A7" s="6"/>
      <c r="B7" s="6"/>
      <c r="C7" s="198" t="s">
        <v>84</v>
      </c>
      <c r="D7" s="199"/>
      <c r="E7" s="199"/>
      <c r="F7" s="199"/>
      <c r="G7" s="199"/>
      <c r="H7" s="199"/>
      <c r="I7" s="199"/>
      <c r="J7" s="199"/>
      <c r="K7" s="200"/>
      <c r="L7" s="9"/>
      <c r="N7" s="50"/>
      <c r="O7" s="50"/>
      <c r="P7" s="50"/>
      <c r="Q7" s="50"/>
    </row>
    <row r="8" spans="1:22" ht="5.0999999999999996" customHeight="1" thickBot="1" x14ac:dyDescent="0.3">
      <c r="A8" s="6"/>
      <c r="B8" s="6"/>
      <c r="C8" s="12"/>
      <c r="D8" s="13"/>
      <c r="E8" s="13"/>
      <c r="F8" s="13"/>
      <c r="G8" s="13"/>
      <c r="H8" s="13"/>
      <c r="I8" s="13"/>
      <c r="J8" s="13"/>
      <c r="K8" s="13"/>
      <c r="L8" s="9"/>
      <c r="N8" s="50"/>
      <c r="O8" s="50"/>
      <c r="P8" s="50"/>
      <c r="Q8" s="50"/>
    </row>
    <row r="9" spans="1:22" ht="36.75" customHeight="1" x14ac:dyDescent="0.25">
      <c r="A9" s="6"/>
      <c r="B9" s="6"/>
      <c r="C9" s="8" t="s">
        <v>26</v>
      </c>
      <c r="D9" s="206">
        <v>45264</v>
      </c>
      <c r="E9" s="206"/>
      <c r="F9" s="206"/>
      <c r="G9" s="206"/>
      <c r="H9" s="206"/>
      <c r="I9" s="206"/>
      <c r="J9" s="204"/>
      <c r="K9" s="205"/>
      <c r="L9" s="9"/>
      <c r="N9" s="50"/>
      <c r="O9" s="50"/>
      <c r="P9" s="50"/>
      <c r="Q9" s="50"/>
    </row>
    <row r="10" spans="1:22" ht="36.75" customHeight="1" x14ac:dyDescent="0.25">
      <c r="A10" s="6"/>
      <c r="B10" s="6"/>
      <c r="C10" s="10" t="s">
        <v>27</v>
      </c>
      <c r="D10" s="197">
        <v>45244</v>
      </c>
      <c r="E10" s="197"/>
      <c r="F10" s="197"/>
      <c r="G10" s="197"/>
      <c r="H10" s="197"/>
      <c r="I10" s="197"/>
      <c r="J10" s="190" t="str">
        <f>IF(D10&gt;=N10,"CUMPLE","NO CUMPLE")</f>
        <v>CUMPLE</v>
      </c>
      <c r="K10" s="190"/>
      <c r="L10" s="14" t="s">
        <v>28</v>
      </c>
      <c r="M10" s="76">
        <f>IF(J10="CUMPLE",0,1)</f>
        <v>0</v>
      </c>
      <c r="N10" s="51">
        <f>+D9-30</f>
        <v>45234</v>
      </c>
      <c r="O10" s="51">
        <f>+D9-30</f>
        <v>45234</v>
      </c>
      <c r="P10" s="50" t="s">
        <v>29</v>
      </c>
      <c r="Q10" s="50"/>
    </row>
    <row r="11" spans="1:22" ht="36.75" customHeight="1" x14ac:dyDescent="0.25">
      <c r="A11" s="6"/>
      <c r="B11" s="6"/>
      <c r="C11" s="10" t="s">
        <v>30</v>
      </c>
      <c r="D11" s="197">
        <v>45071</v>
      </c>
      <c r="E11" s="197"/>
      <c r="F11" s="197"/>
      <c r="G11" s="197"/>
      <c r="H11" s="197"/>
      <c r="I11" s="197"/>
      <c r="J11" s="190" t="str">
        <f>IF(D10&gt;=O11,"CUMPLE","NO CUMPLE")</f>
        <v>CUMPLE</v>
      </c>
      <c r="K11" s="190"/>
      <c r="L11" s="14" t="s">
        <v>28</v>
      </c>
      <c r="M11" s="76">
        <f>IF(J11="CUMPLE",0,1)</f>
        <v>0</v>
      </c>
      <c r="N11" s="50"/>
      <c r="O11" s="52">
        <f>+D11+15</f>
        <v>45086</v>
      </c>
      <c r="P11" s="50" t="s">
        <v>31</v>
      </c>
      <c r="Q11" s="50"/>
    </row>
    <row r="12" spans="1:22" s="15" customFormat="1" ht="41.25" customHeight="1" thickBot="1" x14ac:dyDescent="0.3">
      <c r="A12" s="6"/>
      <c r="B12" s="6"/>
      <c r="C12" s="11" t="s">
        <v>32</v>
      </c>
      <c r="D12" s="189">
        <v>44926</v>
      </c>
      <c r="E12" s="189"/>
      <c r="F12" s="189"/>
      <c r="G12" s="189"/>
      <c r="H12" s="189"/>
      <c r="I12" s="189"/>
      <c r="J12" s="190" t="str">
        <f>IF(D10&gt;=O12,"CUMPLE","NO CUMPLE")</f>
        <v>CUMPLE</v>
      </c>
      <c r="K12" s="190"/>
      <c r="L12" s="14" t="s">
        <v>28</v>
      </c>
      <c r="M12" s="76">
        <f>IF(J12="CUMPLE",0,1)</f>
        <v>0</v>
      </c>
      <c r="N12" s="50"/>
      <c r="O12" s="52">
        <f>+D12+15</f>
        <v>44941</v>
      </c>
      <c r="P12" s="50"/>
      <c r="Q12" s="50"/>
      <c r="R12" s="54"/>
      <c r="S12" s="54"/>
      <c r="T12" s="54"/>
      <c r="U12" s="54"/>
      <c r="V12" s="54"/>
    </row>
    <row r="13" spans="1:22" ht="31.5" customHeight="1" thickBot="1" x14ac:dyDescent="0.3">
      <c r="A13" s="6"/>
      <c r="B13" s="6"/>
      <c r="C13" s="198" t="s">
        <v>85</v>
      </c>
      <c r="D13" s="199"/>
      <c r="E13" s="199"/>
      <c r="F13" s="199"/>
      <c r="G13" s="199"/>
      <c r="H13" s="199"/>
      <c r="I13" s="199"/>
      <c r="J13" s="199"/>
      <c r="K13" s="200"/>
      <c r="L13" s="14"/>
      <c r="N13" s="50"/>
      <c r="O13" s="50"/>
      <c r="P13" s="50"/>
      <c r="Q13" s="50"/>
    </row>
    <row r="14" spans="1:22" ht="5.0999999999999996" customHeight="1" thickBot="1" x14ac:dyDescent="0.3">
      <c r="A14" s="6"/>
      <c r="B14" s="6"/>
      <c r="C14" s="12"/>
      <c r="D14" s="13"/>
      <c r="E14" s="13"/>
      <c r="F14" s="13"/>
      <c r="G14" s="13"/>
      <c r="H14" s="13"/>
      <c r="I14" s="13"/>
      <c r="J14" s="13"/>
      <c r="K14" s="13"/>
      <c r="L14" s="14"/>
      <c r="N14" s="50"/>
      <c r="O14" s="50"/>
      <c r="P14" s="50"/>
      <c r="Q14" s="50"/>
    </row>
    <row r="15" spans="1:22" ht="36.75" customHeight="1" x14ac:dyDescent="0.25">
      <c r="A15" s="6"/>
      <c r="B15" s="6"/>
      <c r="C15" s="8" t="s">
        <v>26</v>
      </c>
      <c r="D15" s="206">
        <v>45264</v>
      </c>
      <c r="E15" s="206"/>
      <c r="F15" s="206"/>
      <c r="G15" s="206"/>
      <c r="H15" s="206"/>
      <c r="I15" s="206"/>
      <c r="J15" s="204"/>
      <c r="K15" s="205"/>
      <c r="L15" s="14"/>
      <c r="N15" s="50"/>
      <c r="O15" s="50"/>
      <c r="P15" s="50"/>
      <c r="Q15" s="50"/>
    </row>
    <row r="16" spans="1:22" ht="36.75" customHeight="1" x14ac:dyDescent="0.25">
      <c r="A16" s="6"/>
      <c r="B16" s="6"/>
      <c r="C16" s="10" t="s">
        <v>27</v>
      </c>
      <c r="D16" s="197">
        <v>45244</v>
      </c>
      <c r="E16" s="197"/>
      <c r="F16" s="197"/>
      <c r="G16" s="197"/>
      <c r="H16" s="197"/>
      <c r="I16" s="197"/>
      <c r="J16" s="190" t="str">
        <f>IF(D16&gt;=N10,"CUMPLE","NO CUMPLE")</f>
        <v>CUMPLE</v>
      </c>
      <c r="K16" s="190"/>
      <c r="L16" s="14" t="s">
        <v>28</v>
      </c>
      <c r="M16" s="76">
        <f>IF(J16="CUMPLE",0,1)</f>
        <v>0</v>
      </c>
      <c r="N16" s="51">
        <f>+D15-30</f>
        <v>45234</v>
      </c>
      <c r="O16" s="51">
        <f>+D15-30</f>
        <v>45234</v>
      </c>
      <c r="P16" s="50" t="s">
        <v>29</v>
      </c>
      <c r="Q16" s="50"/>
    </row>
    <row r="17" spans="1:22" ht="36.75" customHeight="1" x14ac:dyDescent="0.25">
      <c r="A17" s="6"/>
      <c r="B17" s="6"/>
      <c r="C17" s="10" t="s">
        <v>30</v>
      </c>
      <c r="D17" s="197">
        <v>45058</v>
      </c>
      <c r="E17" s="197"/>
      <c r="F17" s="218"/>
      <c r="G17" s="218"/>
      <c r="H17" s="218"/>
      <c r="I17" s="197"/>
      <c r="J17" s="190" t="str">
        <f>IF(D16&gt;=O17,"CUMPLE","NO CUMPLE")</f>
        <v>CUMPLE</v>
      </c>
      <c r="K17" s="190"/>
      <c r="L17" s="14" t="s">
        <v>28</v>
      </c>
      <c r="M17" s="76">
        <f>IF(J17="CUMPLE",0,1)</f>
        <v>0</v>
      </c>
      <c r="N17" s="50"/>
      <c r="O17" s="52">
        <f>+D17+15</f>
        <v>45073</v>
      </c>
      <c r="P17" s="50" t="s">
        <v>31</v>
      </c>
      <c r="Q17" s="50"/>
    </row>
    <row r="18" spans="1:22" s="15" customFormat="1" ht="36" customHeight="1" thickBot="1" x14ac:dyDescent="0.3">
      <c r="A18" s="6"/>
      <c r="B18" s="6"/>
      <c r="C18" s="11" t="s">
        <v>32</v>
      </c>
      <c r="D18" s="189">
        <v>44926</v>
      </c>
      <c r="E18" s="189"/>
      <c r="F18" s="189"/>
      <c r="G18" s="189"/>
      <c r="H18" s="189"/>
      <c r="I18" s="189"/>
      <c r="J18" s="190" t="str">
        <f>IF(D16&gt;=O18,"CUMPLE","NO CUMPLE")</f>
        <v>CUMPLE</v>
      </c>
      <c r="K18" s="190"/>
      <c r="L18" s="14" t="s">
        <v>28</v>
      </c>
      <c r="M18" s="76">
        <f>IF(J18="CUMPLE",0,1)</f>
        <v>0</v>
      </c>
      <c r="N18" s="50"/>
      <c r="O18" s="52">
        <f>+D18+15</f>
        <v>44941</v>
      </c>
      <c r="P18" s="50"/>
      <c r="Q18" s="50"/>
      <c r="R18" s="54"/>
      <c r="S18" s="54"/>
      <c r="T18" s="54"/>
      <c r="U18" s="54"/>
      <c r="V18" s="54"/>
    </row>
    <row r="19" spans="1:22" ht="31.5" hidden="1" customHeight="1" thickBot="1" x14ac:dyDescent="0.3">
      <c r="A19" s="6"/>
      <c r="B19" s="6"/>
      <c r="C19" s="198"/>
      <c r="D19" s="199"/>
      <c r="E19" s="199"/>
      <c r="F19" s="199"/>
      <c r="G19" s="199"/>
      <c r="H19" s="199"/>
      <c r="I19" s="199"/>
      <c r="J19" s="199"/>
      <c r="K19" s="200"/>
      <c r="L19" s="14"/>
      <c r="N19" s="50"/>
      <c r="O19" s="50"/>
      <c r="P19" s="50"/>
      <c r="Q19" s="50"/>
    </row>
    <row r="20" spans="1:22" ht="4.5" hidden="1" customHeight="1" thickBot="1" x14ac:dyDescent="0.3">
      <c r="A20" s="6"/>
      <c r="B20" s="6"/>
      <c r="C20" s="12"/>
      <c r="D20" s="13"/>
      <c r="E20" s="13"/>
      <c r="F20" s="13"/>
      <c r="G20" s="13"/>
      <c r="H20" s="13"/>
      <c r="I20" s="13"/>
      <c r="J20" s="13"/>
      <c r="K20" s="13"/>
      <c r="L20" s="14"/>
      <c r="N20" s="50"/>
      <c r="O20" s="50"/>
      <c r="P20" s="50"/>
      <c r="Q20" s="50"/>
    </row>
    <row r="21" spans="1:22" ht="36.75" hidden="1" customHeight="1" x14ac:dyDescent="0.25">
      <c r="A21" s="6"/>
      <c r="B21" s="6"/>
      <c r="C21" s="8" t="s">
        <v>26</v>
      </c>
      <c r="D21" s="201"/>
      <c r="E21" s="202"/>
      <c r="F21" s="202"/>
      <c r="G21" s="202"/>
      <c r="H21" s="202"/>
      <c r="I21" s="203"/>
      <c r="J21" s="204"/>
      <c r="K21" s="205"/>
      <c r="L21" s="14"/>
      <c r="N21" s="50"/>
      <c r="O21" s="50"/>
      <c r="P21" s="50"/>
      <c r="Q21" s="50"/>
    </row>
    <row r="22" spans="1:22" ht="36.75" hidden="1" customHeight="1" x14ac:dyDescent="0.25">
      <c r="A22" s="6"/>
      <c r="B22" s="6"/>
      <c r="C22" s="10" t="s">
        <v>27</v>
      </c>
      <c r="D22" s="197"/>
      <c r="E22" s="197"/>
      <c r="F22" s="197"/>
      <c r="G22" s="197"/>
      <c r="H22" s="197"/>
      <c r="I22" s="197"/>
      <c r="J22" s="190"/>
      <c r="K22" s="190"/>
      <c r="L22" s="14" t="s">
        <v>28</v>
      </c>
      <c r="M22" s="76">
        <f>IF(J22="CUMPLE",0,1)</f>
        <v>1</v>
      </c>
      <c r="N22" s="51">
        <f>+D21-30</f>
        <v>-30</v>
      </c>
      <c r="O22" s="51">
        <f>+D21-30</f>
        <v>-30</v>
      </c>
      <c r="P22" s="50" t="s">
        <v>29</v>
      </c>
      <c r="Q22" s="50"/>
    </row>
    <row r="23" spans="1:22" ht="36.75" hidden="1" customHeight="1" x14ac:dyDescent="0.25">
      <c r="A23" s="6"/>
      <c r="B23" s="6"/>
      <c r="C23" s="10" t="s">
        <v>30</v>
      </c>
      <c r="D23" s="197"/>
      <c r="E23" s="197"/>
      <c r="F23" s="218"/>
      <c r="G23" s="218"/>
      <c r="H23" s="218"/>
      <c r="I23" s="197"/>
      <c r="J23" s="190"/>
      <c r="K23" s="190"/>
      <c r="L23" s="14" t="s">
        <v>28</v>
      </c>
      <c r="M23" s="76">
        <f>IF(J23="CUMPLE",0,1)</f>
        <v>1</v>
      </c>
      <c r="N23" s="50"/>
      <c r="O23" s="52">
        <f>+D23+15</f>
        <v>15</v>
      </c>
      <c r="P23" s="50" t="s">
        <v>31</v>
      </c>
      <c r="Q23" s="50"/>
    </row>
    <row r="24" spans="1:22" s="15" customFormat="1" ht="36" hidden="1" customHeight="1" thickBot="1" x14ac:dyDescent="0.3">
      <c r="A24" s="6"/>
      <c r="B24" s="6"/>
      <c r="C24" s="11" t="s">
        <v>32</v>
      </c>
      <c r="D24" s="189"/>
      <c r="E24" s="189"/>
      <c r="F24" s="189"/>
      <c r="G24" s="189"/>
      <c r="H24" s="189"/>
      <c r="I24" s="189"/>
      <c r="J24" s="190"/>
      <c r="K24" s="190"/>
      <c r="L24" s="14" t="s">
        <v>28</v>
      </c>
      <c r="M24" s="76">
        <f>IF(J24="CUMPLE",0,1)</f>
        <v>1</v>
      </c>
      <c r="N24" s="50"/>
      <c r="O24" s="52">
        <f>+D24+15</f>
        <v>15</v>
      </c>
      <c r="P24" s="50"/>
      <c r="Q24" s="50"/>
      <c r="R24" s="54"/>
      <c r="S24" s="54"/>
      <c r="T24" s="54"/>
      <c r="U24" s="54"/>
      <c r="V24" s="54"/>
    </row>
    <row r="25" spans="1:22" ht="13.5" hidden="1" customHeight="1" x14ac:dyDescent="0.25">
      <c r="B25" s="6"/>
      <c r="C25" s="17"/>
      <c r="D25" s="18"/>
      <c r="E25" s="18"/>
      <c r="F25" s="16"/>
      <c r="G25" s="18"/>
      <c r="H25" s="18"/>
      <c r="I25" s="18"/>
      <c r="J25" s="19"/>
      <c r="K25" s="23"/>
      <c r="L25" s="9"/>
      <c r="M25" s="76"/>
      <c r="N25" s="50"/>
      <c r="O25" s="50"/>
      <c r="P25" s="50"/>
      <c r="Q25" s="50"/>
    </row>
    <row r="26" spans="1:22" ht="13.5" hidden="1" customHeight="1" thickBot="1" x14ac:dyDescent="0.3">
      <c r="B26" s="6"/>
      <c r="C26" s="17"/>
      <c r="D26" s="18"/>
      <c r="E26" s="18"/>
      <c r="F26" s="16"/>
      <c r="G26" s="18"/>
      <c r="H26" s="18"/>
      <c r="I26" s="18"/>
      <c r="J26" s="19"/>
      <c r="K26" s="23"/>
      <c r="L26" s="9"/>
      <c r="M26" s="76"/>
      <c r="N26" s="50"/>
      <c r="O26" s="50"/>
      <c r="P26" s="50"/>
      <c r="Q26" s="50"/>
    </row>
    <row r="27" spans="1:22" ht="39" customHeight="1" thickBot="1" x14ac:dyDescent="0.3">
      <c r="A27" s="6"/>
      <c r="B27" s="7"/>
      <c r="C27" s="191" t="s">
        <v>86</v>
      </c>
      <c r="D27" s="192"/>
      <c r="E27" s="192"/>
      <c r="F27" s="193"/>
      <c r="G27" s="192"/>
      <c r="H27" s="192"/>
      <c r="I27" s="192"/>
      <c r="J27" s="192"/>
      <c r="K27" s="194"/>
      <c r="L27" s="7"/>
      <c r="N27" s="50"/>
      <c r="O27" s="50"/>
      <c r="P27" s="50"/>
      <c r="Q27" s="50"/>
    </row>
    <row r="28" spans="1:22" ht="7.5" customHeight="1" thickBot="1" x14ac:dyDescent="0.3">
      <c r="A28" s="6"/>
      <c r="B28" s="7"/>
      <c r="C28" s="7"/>
      <c r="D28" s="7"/>
      <c r="E28" s="7"/>
      <c r="F28" s="24"/>
      <c r="G28" s="7"/>
      <c r="H28" s="7"/>
      <c r="I28" s="7"/>
      <c r="J28" s="7"/>
      <c r="K28" s="25"/>
      <c r="L28" s="7"/>
      <c r="N28" s="50"/>
      <c r="O28" s="50"/>
      <c r="P28" s="50"/>
      <c r="Q28" s="50"/>
    </row>
    <row r="29" spans="1:22" ht="36.75" customHeight="1" x14ac:dyDescent="0.25">
      <c r="A29" s="6"/>
      <c r="B29" s="6"/>
      <c r="C29" s="8" t="s">
        <v>26</v>
      </c>
      <c r="D29" s="197">
        <v>45264</v>
      </c>
      <c r="E29" s="197"/>
      <c r="F29" s="197"/>
      <c r="G29" s="197"/>
      <c r="H29" s="197"/>
      <c r="I29" s="197"/>
      <c r="J29" s="204"/>
      <c r="K29" s="205"/>
      <c r="L29" s="14"/>
      <c r="N29" s="50"/>
      <c r="O29" s="50"/>
      <c r="P29" s="50"/>
      <c r="Q29" s="50"/>
    </row>
    <row r="30" spans="1:22" ht="36.75" customHeight="1" x14ac:dyDescent="0.25">
      <c r="A30" s="6"/>
      <c r="B30" s="6"/>
      <c r="C30" s="10" t="s">
        <v>27</v>
      </c>
      <c r="D30" s="197">
        <v>45244</v>
      </c>
      <c r="E30" s="197"/>
      <c r="F30" s="197"/>
      <c r="G30" s="197"/>
      <c r="H30" s="197"/>
      <c r="I30" s="197"/>
      <c r="J30" s="190" t="str">
        <f>IF(D30&gt;=N10,"CUMPLE","NO CUMPLE")</f>
        <v>CUMPLE</v>
      </c>
      <c r="K30" s="190"/>
      <c r="L30" s="14" t="s">
        <v>28</v>
      </c>
      <c r="M30" s="76">
        <f>IF(J30="CUMPLE",0,1)</f>
        <v>0</v>
      </c>
      <c r="N30" s="51">
        <f>+D29-30</f>
        <v>45234</v>
      </c>
      <c r="O30" s="51">
        <f>+D29-30</f>
        <v>45234</v>
      </c>
      <c r="P30" s="50" t="s">
        <v>29</v>
      </c>
      <c r="Q30" s="50"/>
    </row>
    <row r="31" spans="1:22" ht="36.75" customHeight="1" x14ac:dyDescent="0.25">
      <c r="A31" s="6"/>
      <c r="B31" s="6"/>
      <c r="C31" s="10" t="s">
        <v>30</v>
      </c>
      <c r="D31" s="197">
        <v>45075</v>
      </c>
      <c r="E31" s="197"/>
      <c r="F31" s="218"/>
      <c r="G31" s="218"/>
      <c r="H31" s="218"/>
      <c r="I31" s="197"/>
      <c r="J31" s="190" t="str">
        <f>IF(D30&gt;=O31,"CUMPLE","NO CUMPLE")</f>
        <v>CUMPLE</v>
      </c>
      <c r="K31" s="190"/>
      <c r="L31" s="14" t="s">
        <v>28</v>
      </c>
      <c r="M31" s="76">
        <f>IF(J31="CUMPLE",0,1)</f>
        <v>0</v>
      </c>
      <c r="N31" s="50"/>
      <c r="O31" s="52">
        <f>+D31+15</f>
        <v>45090</v>
      </c>
      <c r="P31" s="50" t="s">
        <v>31</v>
      </c>
      <c r="Q31" s="50"/>
    </row>
    <row r="32" spans="1:22" s="15" customFormat="1" ht="36" customHeight="1" thickBot="1" x14ac:dyDescent="0.3">
      <c r="A32" s="6"/>
      <c r="B32" s="6"/>
      <c r="C32" s="11" t="s">
        <v>32</v>
      </c>
      <c r="D32" s="189">
        <v>44196</v>
      </c>
      <c r="E32" s="189"/>
      <c r="F32" s="189"/>
      <c r="G32" s="189"/>
      <c r="H32" s="189"/>
      <c r="I32" s="189"/>
      <c r="J32" s="190" t="str">
        <f>IF(D30&gt;=O32,"CUMPLE","NO CUMPLE")</f>
        <v>CUMPLE</v>
      </c>
      <c r="K32" s="190"/>
      <c r="L32" s="14" t="s">
        <v>28</v>
      </c>
      <c r="M32" s="76">
        <f>IF(J32="CUMPLE",0,1)</f>
        <v>0</v>
      </c>
      <c r="N32" s="50"/>
      <c r="O32" s="52">
        <f>+D32+15</f>
        <v>44211</v>
      </c>
      <c r="P32" s="50"/>
      <c r="Q32" s="50"/>
      <c r="R32" s="54"/>
      <c r="S32" s="54"/>
      <c r="T32" s="54"/>
      <c r="U32" s="54"/>
      <c r="V32" s="54"/>
    </row>
    <row r="33" spans="1:22" ht="31.5" hidden="1" customHeight="1" x14ac:dyDescent="0.3">
      <c r="A33" s="6"/>
      <c r="B33" s="6"/>
      <c r="C33" s="198"/>
      <c r="D33" s="199"/>
      <c r="E33" s="199"/>
      <c r="F33" s="199"/>
      <c r="G33" s="199"/>
      <c r="H33" s="199"/>
      <c r="I33" s="199"/>
      <c r="J33" s="199"/>
      <c r="K33" s="200"/>
      <c r="L33" s="14"/>
      <c r="N33" s="50"/>
      <c r="O33" s="50"/>
      <c r="P33" s="50"/>
      <c r="Q33" s="50"/>
    </row>
    <row r="34" spans="1:22" ht="4.5" hidden="1" customHeight="1" x14ac:dyDescent="0.3">
      <c r="A34" s="6"/>
      <c r="B34" s="6"/>
      <c r="C34" s="12"/>
      <c r="D34" s="13"/>
      <c r="E34" s="13"/>
      <c r="F34" s="13"/>
      <c r="G34" s="13"/>
      <c r="H34" s="13"/>
      <c r="I34" s="13"/>
      <c r="J34" s="13"/>
      <c r="K34" s="13"/>
      <c r="L34" s="14"/>
      <c r="N34" s="50"/>
      <c r="O34" s="50"/>
      <c r="P34" s="50"/>
      <c r="Q34" s="50"/>
    </row>
    <row r="35" spans="1:22" ht="36.75" hidden="1" customHeight="1" x14ac:dyDescent="0.3">
      <c r="A35" s="6"/>
      <c r="B35" s="6"/>
      <c r="C35" s="8" t="s">
        <v>26</v>
      </c>
      <c r="D35" s="201"/>
      <c r="E35" s="202"/>
      <c r="F35" s="202"/>
      <c r="G35" s="202"/>
      <c r="H35" s="202"/>
      <c r="I35" s="203"/>
      <c r="J35" s="204"/>
      <c r="K35" s="205"/>
      <c r="L35" s="14"/>
      <c r="N35" s="50"/>
      <c r="O35" s="50"/>
      <c r="P35" s="50"/>
      <c r="Q35" s="50"/>
    </row>
    <row r="36" spans="1:22" ht="36.75" hidden="1" customHeight="1" x14ac:dyDescent="0.3">
      <c r="A36" s="6"/>
      <c r="B36" s="6"/>
      <c r="C36" s="10" t="s">
        <v>27</v>
      </c>
      <c r="D36" s="197"/>
      <c r="E36" s="197"/>
      <c r="F36" s="197"/>
      <c r="G36" s="197"/>
      <c r="H36" s="197"/>
      <c r="I36" s="197"/>
      <c r="J36" s="190"/>
      <c r="K36" s="190"/>
      <c r="L36" s="14" t="s">
        <v>28</v>
      </c>
      <c r="M36" s="76">
        <f>IF(J36="CUMPLE",0,1)</f>
        <v>1</v>
      </c>
      <c r="N36" s="51">
        <f>+D35-30</f>
        <v>-30</v>
      </c>
      <c r="O36" s="51">
        <f>+D35-30</f>
        <v>-30</v>
      </c>
      <c r="P36" s="50" t="s">
        <v>29</v>
      </c>
      <c r="Q36" s="50"/>
    </row>
    <row r="37" spans="1:22" ht="36.75" hidden="1" customHeight="1" x14ac:dyDescent="0.3">
      <c r="A37" s="6"/>
      <c r="B37" s="6"/>
      <c r="C37" s="10" t="s">
        <v>30</v>
      </c>
      <c r="D37" s="197"/>
      <c r="E37" s="197"/>
      <c r="F37" s="218"/>
      <c r="G37" s="218"/>
      <c r="H37" s="218"/>
      <c r="I37" s="197"/>
      <c r="J37" s="190"/>
      <c r="K37" s="190"/>
      <c r="L37" s="14" t="s">
        <v>28</v>
      </c>
      <c r="M37" s="76">
        <f>IF(J37="CUMPLE",0,1)</f>
        <v>1</v>
      </c>
      <c r="N37" s="50"/>
      <c r="O37" s="52">
        <f>+D37+15</f>
        <v>15</v>
      </c>
      <c r="P37" s="50" t="s">
        <v>31</v>
      </c>
      <c r="Q37" s="50"/>
    </row>
    <row r="38" spans="1:22" s="15" customFormat="1" ht="36" hidden="1" customHeight="1" x14ac:dyDescent="0.3">
      <c r="A38" s="6"/>
      <c r="B38" s="6"/>
      <c r="C38" s="11" t="s">
        <v>32</v>
      </c>
      <c r="D38" s="189"/>
      <c r="E38" s="189"/>
      <c r="F38" s="189"/>
      <c r="G38" s="189"/>
      <c r="H38" s="189"/>
      <c r="I38" s="189"/>
      <c r="J38" s="190"/>
      <c r="K38" s="190"/>
      <c r="L38" s="14" t="s">
        <v>28</v>
      </c>
      <c r="M38" s="76">
        <f>IF(J38="CUMPLE",0,1)</f>
        <v>1</v>
      </c>
      <c r="N38" s="50"/>
      <c r="O38" s="52">
        <f>+D38+15</f>
        <v>15</v>
      </c>
      <c r="P38" s="50"/>
      <c r="Q38" s="50"/>
      <c r="R38" s="54"/>
      <c r="S38" s="54"/>
      <c r="T38" s="54"/>
      <c r="U38" s="54"/>
      <c r="V38" s="54"/>
    </row>
    <row r="39" spans="1:22" ht="13.5" hidden="1" customHeight="1" x14ac:dyDescent="0.3">
      <c r="B39" s="6"/>
      <c r="C39" s="17"/>
      <c r="D39" s="18"/>
      <c r="E39" s="18"/>
      <c r="F39" s="16"/>
      <c r="G39" s="18"/>
      <c r="H39" s="18"/>
      <c r="I39" s="18"/>
      <c r="J39" s="19"/>
      <c r="K39" s="23"/>
      <c r="L39" s="9"/>
      <c r="M39" s="76"/>
      <c r="N39" s="50"/>
      <c r="O39" s="50"/>
      <c r="P39" s="50"/>
      <c r="Q39" s="50"/>
    </row>
    <row r="40" spans="1:22" ht="9" customHeight="1" thickBot="1" x14ac:dyDescent="0.3">
      <c r="B40" s="6"/>
      <c r="C40" s="17"/>
      <c r="D40" s="18"/>
      <c r="E40" s="18"/>
      <c r="F40" s="16"/>
      <c r="G40" s="18"/>
      <c r="H40" s="18"/>
      <c r="I40" s="18"/>
      <c r="J40" s="19"/>
      <c r="K40" s="23"/>
      <c r="L40" s="9"/>
      <c r="M40" s="76"/>
      <c r="N40" s="50"/>
      <c r="O40" s="50"/>
      <c r="P40" s="50"/>
      <c r="Q40" s="50"/>
    </row>
    <row r="41" spans="1:22" ht="39" customHeight="1" thickBot="1" x14ac:dyDescent="0.3">
      <c r="A41" s="6"/>
      <c r="B41" s="7"/>
      <c r="C41" s="191" t="s">
        <v>33</v>
      </c>
      <c r="D41" s="192"/>
      <c r="E41" s="192"/>
      <c r="F41" s="193"/>
      <c r="G41" s="192"/>
      <c r="H41" s="192"/>
      <c r="I41" s="192"/>
      <c r="J41" s="192"/>
      <c r="K41" s="194"/>
      <c r="L41" s="7"/>
      <c r="N41" s="50"/>
      <c r="O41" s="50"/>
      <c r="P41" s="50"/>
      <c r="Q41" s="50"/>
    </row>
    <row r="42" spans="1:22" ht="16.5" customHeight="1" x14ac:dyDescent="0.25">
      <c r="A42" s="6"/>
      <c r="B42" s="7"/>
      <c r="C42" s="128"/>
      <c r="D42" s="128"/>
      <c r="E42" s="128"/>
      <c r="F42" s="129"/>
      <c r="G42" s="128"/>
      <c r="H42" s="128"/>
      <c r="I42" s="128"/>
      <c r="J42" s="128"/>
      <c r="K42" s="130"/>
      <c r="L42" s="7"/>
      <c r="N42" s="50"/>
      <c r="O42" s="50"/>
      <c r="P42" s="50"/>
      <c r="Q42" s="50"/>
    </row>
    <row r="43" spans="1:22" s="20" customFormat="1" ht="69" customHeight="1" x14ac:dyDescent="0.25">
      <c r="A43" s="195" t="s">
        <v>34</v>
      </c>
      <c r="B43" s="195" t="s">
        <v>35</v>
      </c>
      <c r="C43" s="195" t="s">
        <v>36</v>
      </c>
      <c r="D43" s="195" t="s">
        <v>37</v>
      </c>
      <c r="E43" s="195" t="s">
        <v>38</v>
      </c>
      <c r="F43" s="27" t="s">
        <v>93</v>
      </c>
      <c r="G43" s="27" t="s">
        <v>92</v>
      </c>
      <c r="H43" s="59" t="s">
        <v>91</v>
      </c>
      <c r="I43" s="195" t="s">
        <v>39</v>
      </c>
      <c r="J43" s="195" t="s">
        <v>40</v>
      </c>
      <c r="K43" s="196" t="s">
        <v>41</v>
      </c>
      <c r="L43" s="184" t="s">
        <v>42</v>
      </c>
      <c r="M43" s="38"/>
      <c r="N43" s="50"/>
      <c r="O43" s="50"/>
      <c r="P43" s="50"/>
      <c r="Q43" s="50"/>
      <c r="R43" s="50"/>
      <c r="S43" s="50"/>
      <c r="T43" s="50"/>
      <c r="U43" s="50"/>
      <c r="V43" s="50"/>
    </row>
    <row r="44" spans="1:22" s="20" customFormat="1" ht="27" customHeight="1" thickBot="1" x14ac:dyDescent="0.3">
      <c r="A44" s="195"/>
      <c r="B44" s="195"/>
      <c r="C44" s="195"/>
      <c r="D44" s="195"/>
      <c r="E44" s="195"/>
      <c r="F44" s="28">
        <v>0.5</v>
      </c>
      <c r="G44" s="28">
        <v>0.49</v>
      </c>
      <c r="H44" s="46">
        <v>0.01</v>
      </c>
      <c r="I44" s="195"/>
      <c r="J44" s="195"/>
      <c r="K44" s="196"/>
      <c r="L44" s="184"/>
      <c r="M44" s="38"/>
      <c r="N44" s="50"/>
      <c r="O44" s="50"/>
      <c r="P44" s="50"/>
      <c r="Q44" s="50"/>
      <c r="R44" s="50"/>
      <c r="S44" s="50"/>
      <c r="T44" s="50"/>
      <c r="U44" s="50"/>
      <c r="V44" s="50"/>
    </row>
    <row r="45" spans="1:22" ht="50.25" customHeight="1" x14ac:dyDescent="0.25">
      <c r="A45" s="162">
        <v>4.2</v>
      </c>
      <c r="B45" s="163" t="s">
        <v>43</v>
      </c>
      <c r="C45" s="179" t="s">
        <v>69</v>
      </c>
      <c r="D45" s="185">
        <f>+'CONSOLIDADO FINANCIERO'!$D$7*20%</f>
        <v>7300020047</v>
      </c>
      <c r="E45" s="30" t="s">
        <v>44</v>
      </c>
      <c r="F45" s="31">
        <v>11745322360</v>
      </c>
      <c r="G45" s="31">
        <v>16111399000</v>
      </c>
      <c r="H45" s="31">
        <v>42254733222</v>
      </c>
      <c r="I45" s="231">
        <f>(F45+G45+H45)-(F46+G46+H46)</f>
        <v>12362158115</v>
      </c>
      <c r="J45" s="156" t="str">
        <f>IF(I45&gt;=D45,"CUMPLE","NO CUMPLE")</f>
        <v>CUMPLE</v>
      </c>
      <c r="K45" s="154" t="s">
        <v>45</v>
      </c>
      <c r="L45" s="221" t="s">
        <v>94</v>
      </c>
      <c r="M45" s="254">
        <v>5945100781.6300001</v>
      </c>
      <c r="N45" s="55"/>
      <c r="O45" s="50"/>
      <c r="P45" s="50"/>
      <c r="Q45" s="50"/>
    </row>
    <row r="46" spans="1:22" ht="33" customHeight="1" x14ac:dyDescent="0.25">
      <c r="A46" s="162"/>
      <c r="B46" s="163"/>
      <c r="C46" s="179"/>
      <c r="D46" s="185"/>
      <c r="E46" s="30" t="s">
        <v>47</v>
      </c>
      <c r="F46" s="31">
        <v>5024734538</v>
      </c>
      <c r="G46" s="31">
        <v>11324078000</v>
      </c>
      <c r="H46" s="31">
        <v>41400483929</v>
      </c>
      <c r="I46" s="232"/>
      <c r="J46" s="157"/>
      <c r="K46" s="154"/>
      <c r="L46" s="222"/>
      <c r="M46" s="254"/>
      <c r="N46" s="50"/>
      <c r="O46" s="80"/>
      <c r="P46" s="50"/>
      <c r="Q46" s="50"/>
    </row>
    <row r="47" spans="1:22" ht="33" customHeight="1" x14ac:dyDescent="0.25">
      <c r="A47" s="162">
        <v>4.2</v>
      </c>
      <c r="B47" s="163" t="str">
        <f>B45</f>
        <v>4.2,8.1. Capacidad Fiinanciera</v>
      </c>
      <c r="C47" s="179" t="s">
        <v>8</v>
      </c>
      <c r="D47" s="173">
        <v>1.52</v>
      </c>
      <c r="E47" s="30" t="s">
        <v>44</v>
      </c>
      <c r="F47" s="62">
        <f t="shared" ref="F47:G48" si="0">+F45</f>
        <v>11745322360</v>
      </c>
      <c r="G47" s="62">
        <f t="shared" si="0"/>
        <v>16111399000</v>
      </c>
      <c r="H47" s="62">
        <f>+H45</f>
        <v>42254733222</v>
      </c>
      <c r="I47" s="255">
        <f>((F47*F44)+(G47*G44)+(H47*H44))/((F48*F44)+(G48*G44)+(H48*H44))</f>
        <v>1.6742783298236101</v>
      </c>
      <c r="J47" s="158" t="str">
        <f>IF(I47&gt;=D47,"CUMPLE","NO CUMPLE")</f>
        <v>CUMPLE</v>
      </c>
      <c r="K47" s="154" t="s">
        <v>45</v>
      </c>
      <c r="L47" s="222"/>
      <c r="M47" s="256"/>
      <c r="N47" s="50"/>
      <c r="O47" s="50"/>
      <c r="P47" s="50"/>
      <c r="Q47" s="50"/>
    </row>
    <row r="48" spans="1:22" ht="33" customHeight="1" x14ac:dyDescent="0.25">
      <c r="A48" s="162"/>
      <c r="B48" s="163"/>
      <c r="C48" s="179"/>
      <c r="D48" s="173"/>
      <c r="E48" s="30" t="s">
        <v>47</v>
      </c>
      <c r="F48" s="63">
        <f t="shared" si="0"/>
        <v>5024734538</v>
      </c>
      <c r="G48" s="63">
        <f t="shared" si="0"/>
        <v>11324078000</v>
      </c>
      <c r="H48" s="63">
        <f>+H46</f>
        <v>41400483929</v>
      </c>
      <c r="I48" s="255"/>
      <c r="J48" s="158"/>
      <c r="K48" s="154"/>
      <c r="L48" s="222"/>
      <c r="M48" s="254"/>
      <c r="N48" s="50"/>
      <c r="O48" s="50"/>
      <c r="P48" s="50"/>
      <c r="Q48" s="50"/>
    </row>
    <row r="49" spans="1:22" ht="33" customHeight="1" x14ac:dyDescent="0.25">
      <c r="A49" s="162">
        <v>4.2</v>
      </c>
      <c r="B49" s="163" t="str">
        <f>B47</f>
        <v>4.2,8.1. Capacidad Fiinanciera</v>
      </c>
      <c r="C49" s="179" t="s">
        <v>9</v>
      </c>
      <c r="D49" s="227">
        <v>0.6</v>
      </c>
      <c r="E49" s="35" t="s">
        <v>48</v>
      </c>
      <c r="F49" s="31">
        <v>5308459289</v>
      </c>
      <c r="G49" s="31">
        <v>35233742000</v>
      </c>
      <c r="H49" s="31">
        <v>70140193888</v>
      </c>
      <c r="I49" s="241">
        <f>((F49*F44)+(G49*G44)+(H49*H44))/((F50*F44)+(G50*G44)+(H50*H44))</f>
        <v>0.57404433691654577</v>
      </c>
      <c r="J49" s="158" t="str">
        <f>IF(I49&lt;=D49,"CUMPLE","NO CUMPLE")</f>
        <v>CUMPLE</v>
      </c>
      <c r="K49" s="154" t="s">
        <v>45</v>
      </c>
      <c r="L49" s="222"/>
      <c r="M49" s="155">
        <f>IF(J49="CUMPLE",0,1)</f>
        <v>0</v>
      </c>
      <c r="N49" s="50"/>
      <c r="O49" s="50"/>
      <c r="P49" s="50"/>
      <c r="Q49" s="50"/>
    </row>
    <row r="50" spans="1:22" ht="33" customHeight="1" x14ac:dyDescent="0.25">
      <c r="A50" s="162"/>
      <c r="B50" s="163"/>
      <c r="C50" s="179"/>
      <c r="D50" s="227"/>
      <c r="E50" s="35" t="s">
        <v>49</v>
      </c>
      <c r="F50" s="31">
        <v>12172775360</v>
      </c>
      <c r="G50" s="31">
        <v>58942812000</v>
      </c>
      <c r="H50" s="31">
        <v>95249252936</v>
      </c>
      <c r="I50" s="241"/>
      <c r="J50" s="158"/>
      <c r="K50" s="154"/>
      <c r="L50" s="222"/>
      <c r="M50" s="155"/>
      <c r="N50" s="50"/>
      <c r="O50" s="50"/>
      <c r="P50" s="50"/>
      <c r="Q50" s="50"/>
    </row>
    <row r="51" spans="1:22" s="1" customFormat="1" ht="27.75" customHeight="1" x14ac:dyDescent="0.25">
      <c r="A51" s="162">
        <v>4.2</v>
      </c>
      <c r="B51" s="163" t="str">
        <f>B49</f>
        <v>4.2,8.1. Capacidad Fiinanciera</v>
      </c>
      <c r="C51" s="179" t="s">
        <v>10</v>
      </c>
      <c r="D51" s="180">
        <v>8</v>
      </c>
      <c r="E51" s="35" t="s">
        <v>50</v>
      </c>
      <c r="F51" s="32">
        <v>6697018530</v>
      </c>
      <c r="G51" s="32">
        <v>4605008000</v>
      </c>
      <c r="H51" s="31">
        <v>906524842</v>
      </c>
      <c r="I51" s="240">
        <f>((F51*F44)+(G51*G44)+(H51*H44))/((F52*F44)+(G52*G44)+(H52*H44))</f>
        <v>20.011982783872515</v>
      </c>
      <c r="J51" s="158" t="str">
        <f>IF(I51&gt;=D51,"CUMPLE","NO CUMPLE")</f>
        <v>CUMPLE</v>
      </c>
      <c r="K51" s="154" t="s">
        <v>45</v>
      </c>
      <c r="L51" s="222"/>
      <c r="M51" s="155">
        <f>IF(J51="CUMPLE",0,1)</f>
        <v>0</v>
      </c>
      <c r="N51" s="53"/>
      <c r="O51" s="53"/>
      <c r="P51" s="53"/>
      <c r="Q51" s="53"/>
      <c r="R51" s="58"/>
      <c r="S51" s="58"/>
      <c r="T51" s="58"/>
      <c r="U51" s="58"/>
      <c r="V51" s="58"/>
    </row>
    <row r="52" spans="1:22" s="1" customFormat="1" ht="27.75" customHeight="1" x14ac:dyDescent="0.25">
      <c r="A52" s="162"/>
      <c r="B52" s="163"/>
      <c r="C52" s="179"/>
      <c r="D52" s="180"/>
      <c r="E52" s="35" t="s">
        <v>51</v>
      </c>
      <c r="F52" s="32">
        <v>49650245</v>
      </c>
      <c r="G52" s="32">
        <v>500304000</v>
      </c>
      <c r="H52" s="31">
        <v>1055926065</v>
      </c>
      <c r="I52" s="240"/>
      <c r="J52" s="158"/>
      <c r="K52" s="154"/>
      <c r="L52" s="222"/>
      <c r="M52" s="155"/>
      <c r="N52" s="53"/>
      <c r="O52" s="53"/>
      <c r="P52" s="53"/>
      <c r="Q52" s="53"/>
      <c r="R52" s="58"/>
      <c r="S52" s="58"/>
      <c r="T52" s="58"/>
      <c r="U52" s="58"/>
      <c r="V52" s="58"/>
    </row>
    <row r="53" spans="1:22" s="21" customFormat="1" ht="33" customHeight="1" x14ac:dyDescent="0.25">
      <c r="A53" s="162">
        <v>4.2</v>
      </c>
      <c r="B53" s="163" t="s">
        <v>52</v>
      </c>
      <c r="C53" s="164" t="s">
        <v>11</v>
      </c>
      <c r="D53" s="173">
        <v>0.16</v>
      </c>
      <c r="E53" s="35" t="s">
        <v>53</v>
      </c>
      <c r="F53" s="65">
        <f>F51</f>
        <v>6697018530</v>
      </c>
      <c r="G53" s="65">
        <f>G51</f>
        <v>4605008000</v>
      </c>
      <c r="H53" s="65">
        <f>H51</f>
        <v>906524842</v>
      </c>
      <c r="I53" s="242">
        <f>((F53*F44)+(G53*G44)+(H53*H44))/((F54*F44)+(G54*G44)+(H54*H44))</f>
        <v>0.36691334572747303</v>
      </c>
      <c r="J53" s="158" t="str">
        <f>IF(I53&gt;=D53,"CUMPLE","NO CUMPLE")</f>
        <v>CUMPLE</v>
      </c>
      <c r="K53" s="154" t="s">
        <v>45</v>
      </c>
      <c r="L53" s="222"/>
      <c r="M53" s="155">
        <f>IF(J53="CUMPLE",0,1)</f>
        <v>0</v>
      </c>
      <c r="N53" s="50"/>
      <c r="O53" s="50"/>
      <c r="P53" s="50"/>
      <c r="Q53" s="50"/>
      <c r="R53" s="54"/>
      <c r="S53" s="54"/>
      <c r="T53" s="54"/>
      <c r="U53" s="54"/>
      <c r="V53" s="54"/>
    </row>
    <row r="54" spans="1:22" s="21" customFormat="1" ht="33" customHeight="1" x14ac:dyDescent="0.25">
      <c r="A54" s="162"/>
      <c r="B54" s="163"/>
      <c r="C54" s="164"/>
      <c r="D54" s="173"/>
      <c r="E54" s="35" t="s">
        <v>54</v>
      </c>
      <c r="F54" s="32">
        <v>6864316071</v>
      </c>
      <c r="G54" s="32">
        <v>23709070000</v>
      </c>
      <c r="H54" s="31">
        <v>25109059048</v>
      </c>
      <c r="I54" s="242"/>
      <c r="J54" s="158"/>
      <c r="K54" s="154"/>
      <c r="L54" s="222"/>
      <c r="M54" s="155"/>
      <c r="N54" s="50"/>
      <c r="O54" s="50"/>
      <c r="P54" s="50"/>
      <c r="Q54" s="50"/>
      <c r="R54" s="54"/>
      <c r="S54" s="54"/>
      <c r="T54" s="54"/>
      <c r="U54" s="54"/>
      <c r="V54" s="54"/>
    </row>
    <row r="55" spans="1:22" s="21" customFormat="1" ht="33" customHeight="1" x14ac:dyDescent="0.25">
      <c r="A55" s="162">
        <v>4.2</v>
      </c>
      <c r="B55" s="163" t="str">
        <f>+B53</f>
        <v>4.2,8.2. Capacidad organizacional</v>
      </c>
      <c r="C55" s="164" t="s">
        <v>55</v>
      </c>
      <c r="D55" s="173">
        <v>0.06</v>
      </c>
      <c r="E55" s="35" t="s">
        <v>53</v>
      </c>
      <c r="F55" s="34">
        <f>F53</f>
        <v>6697018530</v>
      </c>
      <c r="G55" s="34">
        <f>G53</f>
        <v>4605008000</v>
      </c>
      <c r="H55" s="34">
        <f>H53</f>
        <v>906524842</v>
      </c>
      <c r="I55" s="242">
        <f>((F55*F44)+(G55*G44)+(H55*H44))/((F56*F44)+(G56*G44)+(H56*H44))</f>
        <v>0.15628881747351445</v>
      </c>
      <c r="J55" s="158" t="str">
        <f>IF(I55&gt;=D55,"CUMPLE","NO CUMPLE")</f>
        <v>CUMPLE</v>
      </c>
      <c r="K55" s="154" t="s">
        <v>45</v>
      </c>
      <c r="L55" s="222"/>
      <c r="M55" s="155">
        <f>IF(J55="CUMPLE",0,1)</f>
        <v>0</v>
      </c>
      <c r="N55" s="50"/>
      <c r="O55" s="50"/>
      <c r="P55" s="50"/>
      <c r="Q55" s="50"/>
      <c r="R55" s="54"/>
      <c r="S55" s="54"/>
      <c r="T55" s="54"/>
      <c r="U55" s="54"/>
      <c r="V55" s="54"/>
    </row>
    <row r="56" spans="1:22" s="21" customFormat="1" ht="33" customHeight="1" thickBot="1" x14ac:dyDescent="0.3">
      <c r="A56" s="162"/>
      <c r="B56" s="163"/>
      <c r="C56" s="164"/>
      <c r="D56" s="173"/>
      <c r="E56" s="35" t="s">
        <v>56</v>
      </c>
      <c r="F56" s="34">
        <f>+F50</f>
        <v>12172775360</v>
      </c>
      <c r="G56" s="34">
        <f>+G50</f>
        <v>58942812000</v>
      </c>
      <c r="H56" s="34">
        <f>+H50</f>
        <v>95249252936</v>
      </c>
      <c r="I56" s="242"/>
      <c r="J56" s="158"/>
      <c r="K56" s="154"/>
      <c r="L56" s="223"/>
      <c r="M56" s="155"/>
      <c r="N56" s="50"/>
      <c r="O56" s="50"/>
      <c r="P56" s="50"/>
      <c r="Q56" s="50"/>
      <c r="R56" s="54"/>
      <c r="S56" s="54"/>
      <c r="T56" s="54"/>
      <c r="U56" s="54"/>
      <c r="V56" s="54"/>
    </row>
    <row r="57" spans="1:22" s="1" customFormat="1" ht="27.75" customHeight="1" x14ac:dyDescent="0.25">
      <c r="A57" s="162">
        <v>4.2</v>
      </c>
      <c r="B57" s="163" t="str">
        <f>+B55</f>
        <v>4.2,8.2. Capacidad organizacional</v>
      </c>
      <c r="C57" s="165" t="s">
        <v>82</v>
      </c>
      <c r="D57" s="175">
        <f>+'CONSOLIDADO FINANCIERO'!$D$7*30%</f>
        <v>10950030070.5</v>
      </c>
      <c r="E57" s="35" t="s">
        <v>56</v>
      </c>
      <c r="F57" s="65">
        <f>F50</f>
        <v>12172775360</v>
      </c>
      <c r="G57" s="65">
        <f>G50</f>
        <v>58942812000</v>
      </c>
      <c r="H57" s="65">
        <f>H50</f>
        <v>95249252936</v>
      </c>
      <c r="I57" s="244">
        <f>(F57+G57+H57)-(F58+G58+H58)</f>
        <v>55682445119</v>
      </c>
      <c r="J57" s="156" t="str">
        <f>IF(I57&gt;=D57,"CUMPLE","NO CUMPLE")</f>
        <v>CUMPLE</v>
      </c>
      <c r="K57" s="246" t="s">
        <v>45</v>
      </c>
      <c r="L57" s="36"/>
      <c r="M57" s="155">
        <f>IF(J57="CUMPLE",0,1)</f>
        <v>0</v>
      </c>
      <c r="N57" s="57"/>
      <c r="O57" s="53"/>
      <c r="P57" s="53"/>
      <c r="Q57" s="53"/>
      <c r="R57" s="58"/>
      <c r="S57" s="58"/>
      <c r="T57" s="58"/>
      <c r="U57" s="58"/>
      <c r="V57" s="58"/>
    </row>
    <row r="58" spans="1:22" s="1" customFormat="1" ht="27.75" customHeight="1" thickBot="1" x14ac:dyDescent="0.3">
      <c r="A58" s="162"/>
      <c r="B58" s="163"/>
      <c r="C58" s="166"/>
      <c r="D58" s="176"/>
      <c r="E58" s="35" t="s">
        <v>57</v>
      </c>
      <c r="F58" s="81">
        <f>F49</f>
        <v>5308459289</v>
      </c>
      <c r="G58" s="81">
        <f t="shared" ref="G58:H58" si="1">G49</f>
        <v>35233742000</v>
      </c>
      <c r="H58" s="81">
        <f t="shared" si="1"/>
        <v>70140193888</v>
      </c>
      <c r="I58" s="245"/>
      <c r="J58" s="157"/>
      <c r="K58" s="247"/>
      <c r="L58" s="36"/>
      <c r="M58" s="155"/>
      <c r="N58" s="53"/>
      <c r="O58" s="53"/>
      <c r="P58" s="53"/>
      <c r="Q58" s="53"/>
      <c r="R58" s="58"/>
      <c r="S58" s="58"/>
      <c r="T58" s="58"/>
      <c r="U58" s="58"/>
      <c r="V58" s="58"/>
    </row>
    <row r="59" spans="1:22" ht="34.5" customHeight="1" thickBot="1" x14ac:dyDescent="0.3">
      <c r="A59" s="6"/>
      <c r="B59" s="6"/>
      <c r="C59" s="6"/>
      <c r="D59" s="6"/>
      <c r="E59" s="167" t="s">
        <v>58</v>
      </c>
      <c r="F59" s="168"/>
      <c r="G59" s="169"/>
      <c r="H59" s="22"/>
      <c r="I59" s="170" t="s">
        <v>100</v>
      </c>
      <c r="J59" s="171"/>
      <c r="K59" s="172"/>
      <c r="L59" s="6"/>
      <c r="M59" s="38">
        <f>M57+M55+M53+M51+M49+M47+M45+M12+M11+M10</f>
        <v>5945100781.6300001</v>
      </c>
      <c r="N59" s="50"/>
      <c r="O59" s="50"/>
      <c r="P59" s="50"/>
      <c r="Q59" s="50"/>
    </row>
    <row r="60" spans="1:22" x14ac:dyDescent="0.25">
      <c r="A60" s="6"/>
      <c r="B60" s="6"/>
      <c r="C60" s="6"/>
      <c r="D60" s="6"/>
      <c r="E60" s="22"/>
      <c r="F60" s="22"/>
      <c r="G60" s="22"/>
      <c r="H60" s="22"/>
      <c r="I60" s="22"/>
      <c r="J60" s="22"/>
      <c r="K60" s="22"/>
      <c r="L60" s="6"/>
      <c r="N60" s="50"/>
      <c r="O60" s="50"/>
      <c r="P60" s="50"/>
      <c r="Q60" s="50"/>
    </row>
    <row r="61" spans="1:22" x14ac:dyDescent="0.25">
      <c r="A61" s="6"/>
      <c r="B61" s="6"/>
      <c r="C61" s="6"/>
      <c r="D61" s="6"/>
      <c r="E61" s="6"/>
      <c r="F61" s="6"/>
      <c r="G61" s="6"/>
      <c r="H61" s="6"/>
      <c r="I61" s="6"/>
      <c r="J61" s="6"/>
      <c r="K61" s="6"/>
      <c r="L61" s="6"/>
      <c r="N61" s="50"/>
      <c r="O61" s="50"/>
      <c r="P61" s="50"/>
      <c r="Q61" s="50"/>
    </row>
    <row r="62" spans="1:22" x14ac:dyDescent="0.25">
      <c r="A62" s="6"/>
      <c r="B62" s="6"/>
      <c r="C62" s="6"/>
      <c r="D62" s="6"/>
      <c r="E62" s="6"/>
      <c r="F62" s="6"/>
      <c r="G62" s="6"/>
      <c r="H62" s="6"/>
      <c r="I62" s="6"/>
      <c r="J62" s="6"/>
      <c r="K62" s="6"/>
      <c r="L62" s="6"/>
      <c r="N62" s="50"/>
      <c r="O62" s="50"/>
      <c r="P62" s="50"/>
      <c r="Q62" s="50"/>
    </row>
    <row r="63" spans="1:22" ht="18.75" x14ac:dyDescent="0.25">
      <c r="A63" s="253"/>
      <c r="B63" s="253"/>
      <c r="C63" s="253"/>
      <c r="D63" s="6"/>
      <c r="E63" s="6"/>
      <c r="F63" s="6"/>
      <c r="G63" s="6"/>
      <c r="H63" s="6"/>
      <c r="I63" s="6"/>
      <c r="J63" s="6"/>
      <c r="K63" s="6"/>
      <c r="L63" s="6"/>
      <c r="N63" s="50"/>
      <c r="O63" s="50"/>
      <c r="P63" s="50"/>
      <c r="Q63" s="50"/>
    </row>
    <row r="64" spans="1:22" ht="98.25" customHeight="1" x14ac:dyDescent="0.25">
      <c r="A64" s="161"/>
      <c r="B64" s="161"/>
      <c r="C64" s="161"/>
      <c r="D64" s="6"/>
      <c r="E64" s="161" t="str">
        <f>'CONSOLIDADO FINANCIERO'!J28</f>
        <v>Elaboró: Diana Ximena Diaz Ramirez
Tecnico A
Gerencia Contratación 
Fondo Nacional del Ahorro</v>
      </c>
      <c r="F64" s="161"/>
      <c r="G64" s="161"/>
      <c r="H64" s="6"/>
      <c r="I64" s="6"/>
      <c r="J64" s="6"/>
      <c r="K64" s="6"/>
      <c r="L64" s="6"/>
      <c r="N64" s="50"/>
      <c r="O64" s="50"/>
      <c r="P64" s="50"/>
      <c r="Q64" s="50"/>
    </row>
  </sheetData>
  <mergeCells count="121">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43:A44"/>
    <mergeCell ref="B43:B44"/>
    <mergeCell ref="C43:C44"/>
    <mergeCell ref="D43:D44"/>
    <mergeCell ref="E43:E44"/>
    <mergeCell ref="I43:I44"/>
    <mergeCell ref="J43:J44"/>
    <mergeCell ref="K43:K44"/>
    <mergeCell ref="D29:I29"/>
    <mergeCell ref="J29:K29"/>
    <mergeCell ref="D30:I30"/>
    <mergeCell ref="J30:K30"/>
    <mergeCell ref="D31:I31"/>
    <mergeCell ref="J31:K31"/>
    <mergeCell ref="D32:I32"/>
    <mergeCell ref="J32:K32"/>
    <mergeCell ref="C33:K33"/>
    <mergeCell ref="D35:I35"/>
    <mergeCell ref="J35:K35"/>
    <mergeCell ref="L43:L44"/>
    <mergeCell ref="A45:A46"/>
    <mergeCell ref="B45:B46"/>
    <mergeCell ref="C45:C46"/>
    <mergeCell ref="D45:D46"/>
    <mergeCell ref="I45:I46"/>
    <mergeCell ref="J45:J46"/>
    <mergeCell ref="K45:K46"/>
    <mergeCell ref="L45:L56"/>
    <mergeCell ref="A49:A50"/>
    <mergeCell ref="B49:B50"/>
    <mergeCell ref="C49:C50"/>
    <mergeCell ref="D49:D50"/>
    <mergeCell ref="I49:I50"/>
    <mergeCell ref="J49:J50"/>
    <mergeCell ref="K49:K50"/>
    <mergeCell ref="M45:M46"/>
    <mergeCell ref="A47:A48"/>
    <mergeCell ref="B47:B48"/>
    <mergeCell ref="C47:C48"/>
    <mergeCell ref="D47:D48"/>
    <mergeCell ref="I47:I48"/>
    <mergeCell ref="J47:J48"/>
    <mergeCell ref="K47:K48"/>
    <mergeCell ref="M47:M48"/>
    <mergeCell ref="M49:M50"/>
    <mergeCell ref="K51:K52"/>
    <mergeCell ref="M51:M52"/>
    <mergeCell ref="A53:A54"/>
    <mergeCell ref="B53:B54"/>
    <mergeCell ref="C53:C54"/>
    <mergeCell ref="D53:D54"/>
    <mergeCell ref="I53:I54"/>
    <mergeCell ref="J53:J54"/>
    <mergeCell ref="K53:K54"/>
    <mergeCell ref="M53:M54"/>
    <mergeCell ref="A51:A52"/>
    <mergeCell ref="B51:B52"/>
    <mergeCell ref="C51:C52"/>
    <mergeCell ref="D51:D52"/>
    <mergeCell ref="I51:I52"/>
    <mergeCell ref="J51:J52"/>
    <mergeCell ref="A63:C63"/>
    <mergeCell ref="A64:C64"/>
    <mergeCell ref="K55:K56"/>
    <mergeCell ref="M55:M56"/>
    <mergeCell ref="A57:A58"/>
    <mergeCell ref="B57:B58"/>
    <mergeCell ref="C57:C58"/>
    <mergeCell ref="D57:D58"/>
    <mergeCell ref="I57:I58"/>
    <mergeCell ref="J57:J58"/>
    <mergeCell ref="K57:K58"/>
    <mergeCell ref="M57:M58"/>
    <mergeCell ref="A55:A56"/>
    <mergeCell ref="B55:B56"/>
    <mergeCell ref="C55:C56"/>
    <mergeCell ref="D55:D56"/>
    <mergeCell ref="I55:I56"/>
    <mergeCell ref="J55:J56"/>
    <mergeCell ref="E64:G64"/>
    <mergeCell ref="D36:I36"/>
    <mergeCell ref="J36:K36"/>
    <mergeCell ref="D37:I37"/>
    <mergeCell ref="J37:K37"/>
    <mergeCell ref="D38:I38"/>
    <mergeCell ref="J38:K38"/>
    <mergeCell ref="C41:K41"/>
    <mergeCell ref="E59:G59"/>
    <mergeCell ref="I59:K59"/>
  </mergeCells>
  <conditionalFormatting sqref="J10:J12">
    <cfRule type="cellIs" dxfId="270" priority="21" operator="equal">
      <formula>"CUMPLE"</formula>
    </cfRule>
  </conditionalFormatting>
  <conditionalFormatting sqref="J16:J18">
    <cfRule type="cellIs" dxfId="269" priority="1" operator="equal">
      <formula>"CUMPLE"</formula>
    </cfRule>
  </conditionalFormatting>
  <conditionalFormatting sqref="J22:J24">
    <cfRule type="cellIs" dxfId="268" priority="10" operator="equal">
      <formula>"CUMPLE"</formula>
    </cfRule>
  </conditionalFormatting>
  <conditionalFormatting sqref="J30:J32">
    <cfRule type="cellIs" dxfId="267" priority="2" operator="equal">
      <formula>"CUMPLE"</formula>
    </cfRule>
  </conditionalFormatting>
  <conditionalFormatting sqref="J36:J38">
    <cfRule type="cellIs" dxfId="266" priority="3" operator="equal">
      <formula>"CUMPLE"</formula>
    </cfRule>
  </conditionalFormatting>
  <conditionalFormatting sqref="J45:J58">
    <cfRule type="cellIs" dxfId="265" priority="17" operator="equal">
      <formula>"CUMPLE"</formula>
    </cfRule>
    <cfRule type="cellIs" dxfId="264" priority="18" operator="equal">
      <formula>"NO CUMPLE"</formula>
    </cfRule>
  </conditionalFormatting>
  <conditionalFormatting sqref="J25:K26">
    <cfRule type="cellIs" dxfId="263" priority="12" operator="equal">
      <formula>"CUMPLE"</formula>
    </cfRule>
  </conditionalFormatting>
  <conditionalFormatting sqref="J39:K40">
    <cfRule type="cellIs" dxfId="262" priority="4" operator="equal">
      <formula>"CUMPLE"</formula>
    </cfRule>
  </conditionalFormatting>
  <conditionalFormatting sqref="K45">
    <cfRule type="cellIs" dxfId="261" priority="30" operator="equal">
      <formula>"CUMPLE"</formula>
    </cfRule>
    <cfRule type="cellIs" dxfId="260" priority="31" operator="equal">
      <formula>"NO CUMPLE"</formula>
    </cfRule>
  </conditionalFormatting>
  <conditionalFormatting sqref="K47 K49 K53 K55">
    <cfRule type="cellIs" dxfId="259" priority="26" operator="equal">
      <formula>"CUMPLE"</formula>
    </cfRule>
    <cfRule type="cellIs" dxfId="258" priority="27" operator="equal">
      <formula>"NO CUMPLE"</formula>
    </cfRule>
  </conditionalFormatting>
  <conditionalFormatting sqref="K51">
    <cfRule type="cellIs" dxfId="257" priority="15" operator="equal">
      <formula>"CUMPLE"</formula>
    </cfRule>
    <cfRule type="cellIs" dxfId="256" priority="16" operator="equal">
      <formula>"NO CUMPLE"</formula>
    </cfRule>
  </conditionalFormatting>
  <conditionalFormatting sqref="K57">
    <cfRule type="cellIs" dxfId="255" priority="19" operator="equal">
      <formula>"CUMPLE"</formula>
    </cfRule>
    <cfRule type="cellIs" dxfId="254" priority="20" operator="equal">
      <formula>"NO CUMPLE"</formula>
    </cfRule>
  </conditionalFormatting>
  <conditionalFormatting sqref="M10:M12">
    <cfRule type="cellIs" dxfId="253" priority="24" operator="equal">
      <formula>"CUMPLE"</formula>
    </cfRule>
    <cfRule type="cellIs" dxfId="252" priority="25" operator="equal">
      <formula>"NO CUMPLE"</formula>
    </cfRule>
  </conditionalFormatting>
  <conditionalFormatting sqref="M16:M18">
    <cfRule type="cellIs" dxfId="251" priority="22" operator="equal">
      <formula>"CUMPLE"</formula>
    </cfRule>
    <cfRule type="cellIs" dxfId="250" priority="23" operator="equal">
      <formula>"NO CUMPLE"</formula>
    </cfRule>
  </conditionalFormatting>
  <conditionalFormatting sqref="M22:M26">
    <cfRule type="cellIs" dxfId="249" priority="13" operator="equal">
      <formula>"CUMPLE"</formula>
    </cfRule>
    <cfRule type="cellIs" dxfId="248" priority="14" operator="equal">
      <formula>"NO CUMPLE"</formula>
    </cfRule>
  </conditionalFormatting>
  <conditionalFormatting sqref="M30:M32">
    <cfRule type="cellIs" dxfId="247" priority="7" operator="equal">
      <formula>"CUMPLE"</formula>
    </cfRule>
    <cfRule type="cellIs" dxfId="246" priority="8" operator="equal">
      <formula>"NO CUMPLE"</formula>
    </cfRule>
  </conditionalFormatting>
  <conditionalFormatting sqref="M36:M40">
    <cfRule type="cellIs" dxfId="245" priority="5" operator="equal">
      <formula>"CUMPLE"</formula>
    </cfRule>
    <cfRule type="cellIs" dxfId="244" priority="6" operator="equal">
      <formula>"NO CUMPLE"</formula>
    </cfRule>
  </conditionalFormatting>
  <conditionalFormatting sqref="M45 M47 M49 M51 M53 M55 M57">
    <cfRule type="cellIs" dxfId="243" priority="28" operator="equal">
      <formula>"CUMPLE"</formula>
    </cfRule>
    <cfRule type="cellIs" dxfId="242" priority="29" operator="equal">
      <formula>"NO CUMPLE"</formula>
    </cfRule>
  </conditionalFormatting>
  <printOptions verticalCentered="1"/>
  <pageMargins left="0.9055118110236221" right="0.70866141732283472" top="0.74803149606299213" bottom="0.74803149606299213" header="0.31496062992125984" footer="0.31496062992125984"/>
  <pageSetup scale="27" fitToHeight="0" orientation="landscape" r:id="rId1"/>
  <headerFooter>
    <oddFooter>&amp;R&amp;P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42F7C-5AC9-4C71-8CCC-B3EBA82A03AB}">
  <sheetPr>
    <tabColor rgb="FF00CC00"/>
    <pageSetUpPr fitToPage="1"/>
  </sheetPr>
  <dimension ref="A1:R56"/>
  <sheetViews>
    <sheetView view="pageBreakPreview" topLeftCell="D11" zoomScale="70" zoomScaleNormal="55" zoomScaleSheetLayoutView="70" workbookViewId="0">
      <selection activeCell="G47" sqref="G47"/>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7" width="30.5703125" style="4" customWidth="1"/>
    <col min="8" max="8" width="33.28515625" style="4" hidden="1" customWidth="1"/>
    <col min="9" max="9" width="25.85546875" style="4" hidden="1" customWidth="1"/>
    <col min="10" max="10" width="35.140625" style="4" customWidth="1"/>
    <col min="11" max="11" width="31.5703125" style="4" customWidth="1"/>
    <col min="12" max="12" width="46" style="4" customWidth="1"/>
    <col min="13" max="13" width="25.85546875" style="4" customWidth="1"/>
    <col min="14" max="14" width="11.42578125" style="44" hidden="1" customWidth="1"/>
    <col min="15" max="15" width="13.42578125" style="15" customWidth="1"/>
    <col min="16" max="16" width="38.7109375" style="15" customWidth="1"/>
    <col min="17" max="17" width="23.140625" style="15" customWidth="1"/>
    <col min="18" max="18" width="11.42578125" style="15" customWidth="1"/>
    <col min="19" max="16384" width="11.42578125" style="4"/>
  </cols>
  <sheetData>
    <row r="1" spans="1:18" ht="45.75" customHeight="1" thickBot="1" x14ac:dyDescent="0.3">
      <c r="A1" s="3">
        <v>8</v>
      </c>
      <c r="C1" s="207" t="s">
        <v>0</v>
      </c>
      <c r="D1" s="208"/>
      <c r="E1" s="208"/>
      <c r="F1" s="208"/>
      <c r="G1" s="208"/>
      <c r="H1" s="208"/>
      <c r="I1" s="208"/>
      <c r="J1" s="208"/>
      <c r="K1" s="208"/>
      <c r="L1" s="209"/>
      <c r="M1" s="5"/>
      <c r="O1" s="38"/>
      <c r="P1" s="38"/>
      <c r="Q1" s="38"/>
      <c r="R1" s="38"/>
    </row>
    <row r="2" spans="1:18" ht="16.5" customHeight="1" thickBot="1" x14ac:dyDescent="0.3">
      <c r="A2" s="6"/>
      <c r="B2" s="7"/>
      <c r="C2" s="7"/>
      <c r="D2" s="7"/>
      <c r="E2" s="7"/>
      <c r="F2" s="7"/>
      <c r="G2" s="7"/>
      <c r="H2" s="7"/>
      <c r="I2" s="7"/>
      <c r="J2" s="7"/>
      <c r="K2" s="7"/>
      <c r="L2" s="7"/>
      <c r="M2" s="7"/>
      <c r="O2" s="38"/>
      <c r="P2" s="38"/>
      <c r="Q2" s="38"/>
      <c r="R2" s="38"/>
    </row>
    <row r="3" spans="1:18"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0"/>
      <c r="L3" s="211"/>
      <c r="M3" s="9"/>
      <c r="O3" s="38"/>
      <c r="P3" s="38"/>
      <c r="Q3" s="38"/>
      <c r="R3" s="38"/>
    </row>
    <row r="4" spans="1:18" ht="36.75" customHeight="1" x14ac:dyDescent="0.25">
      <c r="A4" s="6"/>
      <c r="B4" s="6"/>
      <c r="C4" s="10" t="s">
        <v>3</v>
      </c>
      <c r="D4" s="212" t="str">
        <f>+'CONSOLIDADO FINANCIERO'!D6</f>
        <v>FNA-VTTD-CP-011-2023</v>
      </c>
      <c r="E4" s="212"/>
      <c r="F4" s="212"/>
      <c r="G4" s="212"/>
      <c r="H4" s="212"/>
      <c r="I4" s="212"/>
      <c r="J4" s="212"/>
      <c r="K4" s="212"/>
      <c r="L4" s="213"/>
      <c r="M4" s="9"/>
      <c r="O4" s="38"/>
      <c r="P4" s="38"/>
      <c r="Q4" s="38"/>
      <c r="R4" s="38"/>
    </row>
    <row r="5" spans="1:18" ht="35.25" customHeight="1" thickBot="1" x14ac:dyDescent="0.3">
      <c r="A5" s="6"/>
      <c r="B5" s="6"/>
      <c r="C5" s="11" t="s">
        <v>25</v>
      </c>
      <c r="D5" s="216"/>
      <c r="E5" s="216"/>
      <c r="F5" s="216"/>
      <c r="G5" s="216"/>
      <c r="H5" s="216"/>
      <c r="I5" s="216"/>
      <c r="J5" s="216"/>
      <c r="K5" s="216"/>
      <c r="L5" s="217"/>
      <c r="M5" s="9"/>
      <c r="O5" s="38"/>
      <c r="P5" s="38"/>
      <c r="Q5" s="38"/>
      <c r="R5" s="38"/>
    </row>
    <row r="6" spans="1:18" ht="16.5" customHeight="1" thickBot="1" x14ac:dyDescent="0.3">
      <c r="A6" s="6"/>
      <c r="B6" s="6"/>
      <c r="C6" s="12"/>
      <c r="D6" s="13"/>
      <c r="E6" s="13"/>
      <c r="F6" s="13"/>
      <c r="G6" s="13"/>
      <c r="H6" s="13"/>
      <c r="I6" s="13"/>
      <c r="J6" s="13"/>
      <c r="K6" s="13"/>
      <c r="L6" s="13"/>
      <c r="M6" s="9"/>
      <c r="O6" s="38"/>
      <c r="P6" s="38"/>
      <c r="Q6" s="38"/>
      <c r="R6" s="38"/>
    </row>
    <row r="7" spans="1:18" ht="38.25" customHeight="1" thickBot="1" x14ac:dyDescent="0.3">
      <c r="A7" s="6"/>
      <c r="B7" s="6"/>
      <c r="C7" s="191"/>
      <c r="D7" s="263"/>
      <c r="E7" s="263"/>
      <c r="F7" s="263"/>
      <c r="G7" s="263"/>
      <c r="H7" s="263"/>
      <c r="I7" s="263"/>
      <c r="J7" s="263"/>
      <c r="K7" s="263"/>
      <c r="L7" s="264"/>
      <c r="M7" s="9"/>
      <c r="O7" s="38"/>
      <c r="P7" s="38"/>
      <c r="Q7" s="38"/>
      <c r="R7" s="38"/>
    </row>
    <row r="8" spans="1:18" ht="5.0999999999999996" customHeight="1" thickBot="1" x14ac:dyDescent="0.3">
      <c r="A8" s="6"/>
      <c r="B8" s="6"/>
      <c r="C8" s="12"/>
      <c r="D8" s="13"/>
      <c r="E8" s="13"/>
      <c r="F8" s="13"/>
      <c r="G8" s="13"/>
      <c r="H8" s="13"/>
      <c r="I8" s="13"/>
      <c r="J8" s="13"/>
      <c r="K8" s="13"/>
      <c r="L8" s="13"/>
      <c r="M8" s="9"/>
      <c r="O8" s="38"/>
      <c r="P8" s="38"/>
      <c r="Q8" s="38"/>
      <c r="R8" s="38"/>
    </row>
    <row r="9" spans="1:18" ht="36.75" customHeight="1" x14ac:dyDescent="0.25">
      <c r="A9" s="6"/>
      <c r="B9" s="6"/>
      <c r="C9" s="8" t="s">
        <v>26</v>
      </c>
      <c r="D9" s="206"/>
      <c r="E9" s="206"/>
      <c r="F9" s="206"/>
      <c r="G9" s="206"/>
      <c r="H9" s="206"/>
      <c r="I9" s="206"/>
      <c r="J9" s="206"/>
      <c r="K9" s="204"/>
      <c r="L9" s="205"/>
      <c r="M9" s="9"/>
      <c r="O9" s="38"/>
      <c r="P9" s="38"/>
      <c r="Q9" s="38"/>
      <c r="R9" s="38"/>
    </row>
    <row r="10" spans="1:18" ht="36.75" customHeight="1" x14ac:dyDescent="0.25">
      <c r="A10" s="6"/>
      <c r="B10" s="6"/>
      <c r="C10" s="10" t="s">
        <v>27</v>
      </c>
      <c r="D10" s="197"/>
      <c r="E10" s="197"/>
      <c r="F10" s="197"/>
      <c r="G10" s="197"/>
      <c r="H10" s="197"/>
      <c r="I10" s="197"/>
      <c r="J10" s="197"/>
      <c r="K10" s="190" t="str">
        <f ca="1">IF(D10&gt;=O10,"CUMPLE","NO CUMPLE")</f>
        <v>NO CUMPLE</v>
      </c>
      <c r="L10" s="190"/>
      <c r="M10" s="14" t="s">
        <v>28</v>
      </c>
      <c r="N10" s="45">
        <f ca="1">IF(K10="CUMPLE",0,1)</f>
        <v>1</v>
      </c>
      <c r="O10" s="40">
        <f ca="1">TODAY()-30</f>
        <v>45241</v>
      </c>
      <c r="P10" s="39">
        <f>+D9-30</f>
        <v>-30</v>
      </c>
      <c r="Q10" s="38" t="s">
        <v>29</v>
      </c>
      <c r="R10" s="38"/>
    </row>
    <row r="11" spans="1:18" ht="36.75" customHeight="1" x14ac:dyDescent="0.25">
      <c r="A11" s="6"/>
      <c r="B11" s="6"/>
      <c r="C11" s="10" t="s">
        <v>30</v>
      </c>
      <c r="D11" s="197"/>
      <c r="E11" s="197"/>
      <c r="F11" s="197"/>
      <c r="G11" s="197"/>
      <c r="H11" s="197"/>
      <c r="I11" s="197"/>
      <c r="J11" s="197"/>
      <c r="K11" s="190" t="str">
        <f>IF(D11&gt;=O11,"CUMPLE","NO CUMPLE")</f>
        <v>CUMPLE</v>
      </c>
      <c r="L11" s="190"/>
      <c r="M11" s="14" t="s">
        <v>28</v>
      </c>
      <c r="N11" s="45">
        <f>IF(K11="CUMPLE",0,1)</f>
        <v>0</v>
      </c>
      <c r="O11" s="38"/>
      <c r="P11" s="40">
        <f>+D11+15</f>
        <v>15</v>
      </c>
      <c r="Q11" s="38" t="s">
        <v>31</v>
      </c>
      <c r="R11" s="38"/>
    </row>
    <row r="12" spans="1:18" s="15" customFormat="1" ht="41.25" customHeight="1" thickBot="1" x14ac:dyDescent="0.3">
      <c r="A12" s="6"/>
      <c r="B12" s="6"/>
      <c r="C12" s="11" t="s">
        <v>32</v>
      </c>
      <c r="D12" s="189"/>
      <c r="E12" s="189"/>
      <c r="F12" s="189"/>
      <c r="G12" s="189"/>
      <c r="H12" s="189"/>
      <c r="I12" s="189"/>
      <c r="J12" s="189"/>
      <c r="K12" s="190" t="str">
        <f>IF(D12&gt;=O12,"CUMPLE","NO CUMPLE")</f>
        <v>CUMPLE</v>
      </c>
      <c r="L12" s="190"/>
      <c r="M12" s="14" t="s">
        <v>28</v>
      </c>
      <c r="N12" s="45">
        <f>IF(K12="CUMPLE",0,1)</f>
        <v>0</v>
      </c>
      <c r="O12" s="38"/>
      <c r="P12" s="38">
        <f>+D12+15</f>
        <v>15</v>
      </c>
      <c r="Q12" s="38"/>
      <c r="R12" s="38"/>
    </row>
    <row r="13" spans="1:18" ht="48.75" customHeight="1" thickBot="1" x14ac:dyDescent="0.3">
      <c r="A13" s="6"/>
      <c r="B13" s="6"/>
      <c r="C13" s="191"/>
      <c r="D13" s="263"/>
      <c r="E13" s="263"/>
      <c r="F13" s="263"/>
      <c r="G13" s="263"/>
      <c r="H13" s="263"/>
      <c r="I13" s="263"/>
      <c r="J13" s="263"/>
      <c r="K13" s="263"/>
      <c r="L13" s="264"/>
      <c r="M13" s="14"/>
      <c r="O13" s="38"/>
      <c r="P13" s="38"/>
      <c r="Q13" s="38"/>
      <c r="R13" s="38"/>
    </row>
    <row r="14" spans="1:18" ht="6.75" customHeight="1" thickBot="1" x14ac:dyDescent="0.3">
      <c r="A14" s="6"/>
      <c r="B14" s="6"/>
      <c r="C14" s="12"/>
      <c r="D14" s="13"/>
      <c r="E14" s="13"/>
      <c r="F14" s="13"/>
      <c r="G14" s="13"/>
      <c r="H14" s="13"/>
      <c r="I14" s="13"/>
      <c r="J14" s="13"/>
      <c r="K14" s="13"/>
      <c r="L14" s="13"/>
      <c r="M14" s="14"/>
      <c r="O14" s="38"/>
      <c r="P14" s="38"/>
      <c r="Q14" s="38"/>
      <c r="R14" s="38"/>
    </row>
    <row r="15" spans="1:18" ht="36.75" customHeight="1" x14ac:dyDescent="0.25">
      <c r="A15" s="6"/>
      <c r="B15" s="6"/>
      <c r="C15" s="8" t="s">
        <v>26</v>
      </c>
      <c r="D15" s="201"/>
      <c r="E15" s="202"/>
      <c r="F15" s="202"/>
      <c r="G15" s="202"/>
      <c r="H15" s="202"/>
      <c r="I15" s="202"/>
      <c r="J15" s="203"/>
      <c r="K15" s="265"/>
      <c r="L15" s="266"/>
      <c r="M15" s="14"/>
      <c r="O15" s="38"/>
      <c r="P15" s="38"/>
      <c r="Q15" s="38"/>
      <c r="R15" s="38"/>
    </row>
    <row r="16" spans="1:18" ht="36.75" customHeight="1" x14ac:dyDescent="0.25">
      <c r="A16" s="6"/>
      <c r="B16" s="6"/>
      <c r="C16" s="10" t="s">
        <v>27</v>
      </c>
      <c r="D16" s="197"/>
      <c r="E16" s="197"/>
      <c r="F16" s="197"/>
      <c r="G16" s="197"/>
      <c r="H16" s="197"/>
      <c r="I16" s="197"/>
      <c r="J16" s="197"/>
      <c r="K16" s="190" t="str">
        <f>IF(D16&gt;=O16,"CUMPLE","NO CUMPLE")</f>
        <v>CUMPLE</v>
      </c>
      <c r="L16" s="190"/>
      <c r="M16" s="14" t="s">
        <v>28</v>
      </c>
      <c r="N16" s="45">
        <f>IF(K16="CUMPLE",0,1)</f>
        <v>0</v>
      </c>
      <c r="O16" s="38"/>
      <c r="P16" s="39">
        <f>+D15-30</f>
        <v>-30</v>
      </c>
      <c r="Q16" s="38" t="s">
        <v>29</v>
      </c>
      <c r="R16" s="38"/>
    </row>
    <row r="17" spans="1:18" ht="36.75" customHeight="1" x14ac:dyDescent="0.25">
      <c r="A17" s="6"/>
      <c r="B17" s="6"/>
      <c r="C17" s="10" t="s">
        <v>30</v>
      </c>
      <c r="D17" s="197"/>
      <c r="E17" s="197"/>
      <c r="F17" s="218"/>
      <c r="G17" s="218"/>
      <c r="H17" s="218"/>
      <c r="I17" s="218"/>
      <c r="J17" s="197"/>
      <c r="K17" s="190" t="str">
        <f>IF(D17&gt;=O17,"CUMPLE","NO CUMPLE")</f>
        <v>CUMPLE</v>
      </c>
      <c r="L17" s="190"/>
      <c r="M17" s="14" t="s">
        <v>28</v>
      </c>
      <c r="N17" s="45">
        <f>IF(K17="CUMPLE",0,1)</f>
        <v>0</v>
      </c>
      <c r="O17" s="38"/>
      <c r="P17" s="40">
        <f>+D17+15</f>
        <v>15</v>
      </c>
      <c r="Q17" s="38" t="s">
        <v>31</v>
      </c>
      <c r="R17" s="38"/>
    </row>
    <row r="18" spans="1:18" s="15" customFormat="1" ht="36" customHeight="1" thickBot="1" x14ac:dyDescent="0.3">
      <c r="A18" s="6"/>
      <c r="B18" s="6"/>
      <c r="C18" s="11" t="s">
        <v>32</v>
      </c>
      <c r="D18" s="267"/>
      <c r="E18" s="267"/>
      <c r="F18" s="268"/>
      <c r="G18" s="268"/>
      <c r="H18" s="268"/>
      <c r="I18" s="268"/>
      <c r="J18" s="267"/>
      <c r="K18" s="190" t="str">
        <f>IF(D18&gt;=O18,"CUMPLE","NO CUMPLE")</f>
        <v>CUMPLE</v>
      </c>
      <c r="L18" s="190"/>
      <c r="M18" s="14" t="s">
        <v>28</v>
      </c>
      <c r="N18" s="45">
        <f>IF(K18="CUMPLE",0,1)</f>
        <v>0</v>
      </c>
      <c r="O18" s="38"/>
      <c r="P18" s="38">
        <f>+D18+15</f>
        <v>15</v>
      </c>
      <c r="Q18" s="38"/>
      <c r="R18" s="38"/>
    </row>
    <row r="19" spans="1:18" ht="13.5" customHeight="1" thickBot="1" x14ac:dyDescent="0.3">
      <c r="B19" s="6"/>
      <c r="C19" s="17"/>
      <c r="D19" s="18"/>
      <c r="E19" s="18"/>
      <c r="F19" s="16"/>
      <c r="G19" s="18"/>
      <c r="H19" s="18"/>
      <c r="I19" s="18"/>
      <c r="J19" s="18"/>
      <c r="K19" s="19"/>
      <c r="L19" s="23"/>
      <c r="M19" s="9"/>
      <c r="N19" s="45"/>
      <c r="O19" s="38"/>
      <c r="P19" s="38"/>
      <c r="Q19" s="38"/>
      <c r="R19" s="38"/>
    </row>
    <row r="20" spans="1:18" ht="44.25" hidden="1" customHeight="1" thickBot="1" x14ac:dyDescent="0.3">
      <c r="A20" s="6"/>
      <c r="B20" s="6"/>
      <c r="C20" s="198"/>
      <c r="D20" s="199"/>
      <c r="E20" s="199"/>
      <c r="F20" s="199"/>
      <c r="G20" s="199"/>
      <c r="H20" s="199"/>
      <c r="I20" s="199"/>
      <c r="J20" s="199"/>
      <c r="K20" s="199"/>
      <c r="L20" s="200"/>
      <c r="M20" s="14"/>
      <c r="O20" s="38"/>
      <c r="P20" s="38"/>
      <c r="Q20" s="38"/>
      <c r="R20" s="38"/>
    </row>
    <row r="21" spans="1:18" ht="7.5" hidden="1" customHeight="1" thickBot="1" x14ac:dyDescent="0.3">
      <c r="A21" s="6"/>
      <c r="B21" s="6"/>
      <c r="C21" s="12"/>
      <c r="D21" s="13"/>
      <c r="E21" s="13"/>
      <c r="F21" s="13"/>
      <c r="G21" s="13"/>
      <c r="H21" s="13"/>
      <c r="I21" s="13"/>
      <c r="J21" s="13"/>
      <c r="K21" s="13"/>
      <c r="L21" s="13"/>
      <c r="M21" s="14"/>
      <c r="O21" s="38"/>
      <c r="P21" s="38"/>
      <c r="Q21" s="38"/>
      <c r="R21" s="38"/>
    </row>
    <row r="22" spans="1:18" ht="24.75" hidden="1" customHeight="1" x14ac:dyDescent="0.25">
      <c r="A22" s="6"/>
      <c r="B22" s="6"/>
      <c r="C22" s="8"/>
      <c r="D22" s="201"/>
      <c r="E22" s="202"/>
      <c r="F22" s="202"/>
      <c r="G22" s="202"/>
      <c r="H22" s="202"/>
      <c r="I22" s="202"/>
      <c r="J22" s="203"/>
      <c r="K22" s="204"/>
      <c r="L22" s="205"/>
      <c r="M22" s="14"/>
      <c r="O22" s="38"/>
      <c r="P22" s="38"/>
      <c r="Q22" s="38"/>
      <c r="R22" s="38"/>
    </row>
    <row r="23" spans="1:18" ht="24.75" hidden="1" customHeight="1" x14ac:dyDescent="0.25">
      <c r="A23" s="6"/>
      <c r="B23" s="6"/>
      <c r="C23" s="10"/>
      <c r="D23" s="197"/>
      <c r="E23" s="197"/>
      <c r="F23" s="197"/>
      <c r="G23" s="197"/>
      <c r="H23" s="197"/>
      <c r="I23" s="197"/>
      <c r="J23" s="197"/>
      <c r="K23" s="190"/>
      <c r="L23" s="190"/>
      <c r="M23" s="14" t="s">
        <v>28</v>
      </c>
      <c r="N23" s="45">
        <f>IF(K23="CUMPLE",0,1)</f>
        <v>1</v>
      </c>
      <c r="O23" s="38"/>
      <c r="P23" s="39">
        <f>+D22-30</f>
        <v>-30</v>
      </c>
      <c r="Q23" s="38" t="s">
        <v>29</v>
      </c>
      <c r="R23" s="38"/>
    </row>
    <row r="24" spans="1:18" ht="24.75" hidden="1" customHeight="1" x14ac:dyDescent="0.25">
      <c r="A24" s="6"/>
      <c r="B24" s="6"/>
      <c r="C24" s="10"/>
      <c r="D24" s="197"/>
      <c r="E24" s="197"/>
      <c r="F24" s="218"/>
      <c r="G24" s="218"/>
      <c r="H24" s="218"/>
      <c r="I24" s="218"/>
      <c r="J24" s="197"/>
      <c r="K24" s="190"/>
      <c r="L24" s="190"/>
      <c r="M24" s="14" t="s">
        <v>28</v>
      </c>
      <c r="N24" s="45">
        <f>IF(K24="CUMPLE",0,1)</f>
        <v>1</v>
      </c>
      <c r="O24" s="38"/>
      <c r="P24" s="40">
        <f>+D24+15</f>
        <v>15</v>
      </c>
      <c r="Q24" s="38" t="s">
        <v>31</v>
      </c>
      <c r="R24" s="38"/>
    </row>
    <row r="25" spans="1:18" s="15" customFormat="1" ht="24.75" hidden="1" customHeight="1" thickBot="1" x14ac:dyDescent="0.3">
      <c r="A25" s="6"/>
      <c r="B25" s="6"/>
      <c r="C25" s="11"/>
      <c r="D25" s="267"/>
      <c r="E25" s="267"/>
      <c r="F25" s="268"/>
      <c r="G25" s="268"/>
      <c r="H25" s="268"/>
      <c r="I25" s="268"/>
      <c r="J25" s="267"/>
      <c r="K25" s="190"/>
      <c r="L25" s="190"/>
      <c r="M25" s="14" t="s">
        <v>28</v>
      </c>
      <c r="N25" s="45">
        <f>IF(K25="CUMPLE",0,1)</f>
        <v>1</v>
      </c>
      <c r="O25" s="38"/>
      <c r="P25" s="38">
        <f>+D25+15</f>
        <v>15</v>
      </c>
      <c r="Q25" s="38"/>
      <c r="R25" s="38"/>
    </row>
    <row r="26" spans="1:18" ht="24.75" hidden="1" customHeight="1" thickBot="1" x14ac:dyDescent="0.3">
      <c r="B26" s="6"/>
      <c r="C26" s="17"/>
      <c r="D26" s="18"/>
      <c r="E26" s="18"/>
      <c r="F26" s="16"/>
      <c r="G26" s="18"/>
      <c r="H26" s="18"/>
      <c r="I26" s="18"/>
      <c r="J26" s="18"/>
      <c r="K26" s="19"/>
      <c r="L26" s="23"/>
      <c r="M26" s="9"/>
      <c r="N26" s="45"/>
      <c r="O26" s="38"/>
      <c r="P26" s="38"/>
      <c r="Q26" s="38"/>
      <c r="R26" s="38"/>
    </row>
    <row r="27" spans="1:18" ht="24.75" hidden="1" customHeight="1" thickBot="1" x14ac:dyDescent="0.3">
      <c r="A27" s="6"/>
      <c r="B27" s="6"/>
      <c r="C27" s="198"/>
      <c r="D27" s="199"/>
      <c r="E27" s="199"/>
      <c r="F27" s="199"/>
      <c r="G27" s="199"/>
      <c r="H27" s="199"/>
      <c r="I27" s="199"/>
      <c r="J27" s="199"/>
      <c r="K27" s="199"/>
      <c r="L27" s="200"/>
      <c r="M27" s="14"/>
      <c r="O27" s="38"/>
      <c r="P27" s="38"/>
      <c r="Q27" s="38"/>
      <c r="R27" s="38"/>
    </row>
    <row r="28" spans="1:18" ht="6.75" hidden="1" customHeight="1" thickBot="1" x14ac:dyDescent="0.3">
      <c r="A28" s="6"/>
      <c r="B28" s="6"/>
      <c r="C28" s="12"/>
      <c r="D28" s="13"/>
      <c r="E28" s="13"/>
      <c r="F28" s="13"/>
      <c r="G28" s="13"/>
      <c r="H28" s="13"/>
      <c r="I28" s="13"/>
      <c r="J28" s="13"/>
      <c r="K28" s="13"/>
      <c r="L28" s="13"/>
      <c r="M28" s="14"/>
      <c r="O28" s="38"/>
      <c r="P28" s="38"/>
      <c r="Q28" s="38"/>
      <c r="R28" s="38"/>
    </row>
    <row r="29" spans="1:18" ht="24.75" hidden="1" customHeight="1" x14ac:dyDescent="0.25">
      <c r="A29" s="6"/>
      <c r="B29" s="6"/>
      <c r="C29" s="8"/>
      <c r="D29" s="201"/>
      <c r="E29" s="202"/>
      <c r="F29" s="202"/>
      <c r="G29" s="202"/>
      <c r="H29" s="202"/>
      <c r="I29" s="202"/>
      <c r="J29" s="203"/>
      <c r="K29" s="204"/>
      <c r="L29" s="205"/>
      <c r="M29" s="14"/>
      <c r="O29" s="38"/>
      <c r="P29" s="38"/>
      <c r="Q29" s="38"/>
      <c r="R29" s="38"/>
    </row>
    <row r="30" spans="1:18" ht="24.75" hidden="1" customHeight="1" x14ac:dyDescent="0.25">
      <c r="A30" s="6"/>
      <c r="B30" s="6"/>
      <c r="C30" s="10"/>
      <c r="D30" s="197"/>
      <c r="E30" s="197"/>
      <c r="F30" s="197"/>
      <c r="G30" s="197"/>
      <c r="H30" s="197"/>
      <c r="I30" s="197"/>
      <c r="J30" s="197"/>
      <c r="K30" s="190"/>
      <c r="L30" s="190"/>
      <c r="M30" s="14" t="s">
        <v>28</v>
      </c>
      <c r="N30" s="45">
        <f>IF(K30="CUMPLE",0,1)</f>
        <v>1</v>
      </c>
      <c r="O30" s="38"/>
      <c r="P30" s="39">
        <f>+D29-30</f>
        <v>-30</v>
      </c>
      <c r="Q30" s="38" t="s">
        <v>29</v>
      </c>
      <c r="R30" s="38"/>
    </row>
    <row r="31" spans="1:18" ht="24.75" hidden="1" customHeight="1" x14ac:dyDescent="0.25">
      <c r="A31" s="6"/>
      <c r="B31" s="6"/>
      <c r="C31" s="10"/>
      <c r="D31" s="197"/>
      <c r="E31" s="197"/>
      <c r="F31" s="218"/>
      <c r="G31" s="218"/>
      <c r="H31" s="218"/>
      <c r="I31" s="218"/>
      <c r="J31" s="197"/>
      <c r="K31" s="190"/>
      <c r="L31" s="190"/>
      <c r="M31" s="14" t="s">
        <v>28</v>
      </c>
      <c r="N31" s="45">
        <f>IF(K31="CUMPLE",0,1)</f>
        <v>1</v>
      </c>
      <c r="O31" s="38"/>
      <c r="P31" s="40">
        <f>+D31+15</f>
        <v>15</v>
      </c>
      <c r="Q31" s="38" t="s">
        <v>31</v>
      </c>
      <c r="R31" s="38"/>
    </row>
    <row r="32" spans="1:18" s="15" customFormat="1" ht="24.75" hidden="1" customHeight="1" thickBot="1" x14ac:dyDescent="0.3">
      <c r="A32" s="6"/>
      <c r="B32" s="6"/>
      <c r="C32" s="11"/>
      <c r="D32" s="267"/>
      <c r="E32" s="267"/>
      <c r="F32" s="268"/>
      <c r="G32" s="268"/>
      <c r="H32" s="268"/>
      <c r="I32" s="268"/>
      <c r="J32" s="267"/>
      <c r="K32" s="190"/>
      <c r="L32" s="190"/>
      <c r="M32" s="14" t="s">
        <v>28</v>
      </c>
      <c r="N32" s="45">
        <f>IF(K32="CUMPLE",0,1)</f>
        <v>1</v>
      </c>
      <c r="O32" s="38"/>
      <c r="P32" s="38">
        <f>+D32+15</f>
        <v>15</v>
      </c>
      <c r="Q32" s="38"/>
      <c r="R32" s="38"/>
    </row>
    <row r="33" spans="1:18" ht="39" customHeight="1" thickBot="1" x14ac:dyDescent="0.3">
      <c r="A33" s="6"/>
      <c r="B33" s="7"/>
      <c r="C33" s="191" t="s">
        <v>33</v>
      </c>
      <c r="D33" s="192"/>
      <c r="E33" s="192"/>
      <c r="F33" s="193"/>
      <c r="G33" s="192"/>
      <c r="H33" s="192"/>
      <c r="I33" s="192"/>
      <c r="J33" s="192"/>
      <c r="K33" s="192"/>
      <c r="L33" s="194"/>
      <c r="M33" s="7"/>
      <c r="O33" s="38"/>
      <c r="P33" s="38"/>
      <c r="Q33" s="38"/>
      <c r="R33" s="38"/>
    </row>
    <row r="34" spans="1:18" ht="7.5" customHeight="1" x14ac:dyDescent="0.25">
      <c r="A34" s="6"/>
      <c r="B34" s="7"/>
      <c r="C34" s="7"/>
      <c r="D34" s="7"/>
      <c r="E34" s="7"/>
      <c r="F34" s="24"/>
      <c r="G34" s="7"/>
      <c r="H34" s="7"/>
      <c r="I34" s="7"/>
      <c r="J34" s="7"/>
      <c r="K34" s="7"/>
      <c r="L34" s="25"/>
      <c r="M34" s="7"/>
      <c r="O34" s="38"/>
      <c r="P34" s="38"/>
      <c r="Q34" s="38"/>
      <c r="R34" s="38"/>
    </row>
    <row r="35" spans="1:18" s="20" customFormat="1" ht="69" customHeight="1" x14ac:dyDescent="0.25">
      <c r="A35" s="195" t="s">
        <v>34</v>
      </c>
      <c r="B35" s="195" t="s">
        <v>35</v>
      </c>
      <c r="C35" s="195" t="s">
        <v>36</v>
      </c>
      <c r="D35" s="195" t="s">
        <v>37</v>
      </c>
      <c r="E35" s="195" t="s">
        <v>38</v>
      </c>
      <c r="F35" s="27"/>
      <c r="G35" s="27"/>
      <c r="H35" s="26"/>
      <c r="I35" s="26"/>
      <c r="J35" s="195" t="s">
        <v>39</v>
      </c>
      <c r="K35" s="195" t="s">
        <v>40</v>
      </c>
      <c r="L35" s="196" t="s">
        <v>41</v>
      </c>
      <c r="M35" s="184" t="s">
        <v>42</v>
      </c>
      <c r="N35" s="44"/>
      <c r="O35" s="38"/>
      <c r="P35" s="38"/>
      <c r="Q35" s="38"/>
      <c r="R35" s="38"/>
    </row>
    <row r="36" spans="1:18" s="20" customFormat="1" ht="27" customHeight="1" thickBot="1" x14ac:dyDescent="0.3">
      <c r="A36" s="195"/>
      <c r="B36" s="195"/>
      <c r="C36" s="195"/>
      <c r="D36" s="195"/>
      <c r="E36" s="195"/>
      <c r="F36" s="28">
        <v>0.5</v>
      </c>
      <c r="G36" s="28">
        <v>0.5</v>
      </c>
      <c r="H36" s="48"/>
      <c r="I36" s="48"/>
      <c r="J36" s="195"/>
      <c r="K36" s="195"/>
      <c r="L36" s="196"/>
      <c r="M36" s="184"/>
      <c r="N36" s="44"/>
      <c r="O36" s="38"/>
      <c r="P36" s="38"/>
      <c r="Q36" s="38"/>
      <c r="R36" s="38"/>
    </row>
    <row r="37" spans="1:18" ht="33" customHeight="1" x14ac:dyDescent="0.25">
      <c r="A37" s="162">
        <v>4.2</v>
      </c>
      <c r="B37" s="163" t="s">
        <v>43</v>
      </c>
      <c r="C37" s="179" t="s">
        <v>7</v>
      </c>
      <c r="D37" s="272">
        <f>+'CONSOLIDADO FINANCIERO'!$D$7*25%</f>
        <v>9125025058.75</v>
      </c>
      <c r="E37" s="30" t="s">
        <v>44</v>
      </c>
      <c r="F37" s="31"/>
      <c r="G37" s="31"/>
      <c r="H37" s="32"/>
      <c r="I37" s="49"/>
      <c r="J37" s="273">
        <f>+(((F37*F36)+(G37*G36)+(H37*H36)+(I37*I36)))-(((F38*F36)+(G38*G36)+(H38*H36)+(I38*I36)))</f>
        <v>0</v>
      </c>
      <c r="K37" s="156" t="str">
        <f>IF(J37&gt;=D37,"CUMPLE","NO CUMPLE")</f>
        <v>NO CUMPLE</v>
      </c>
      <c r="L37" s="233" t="s">
        <v>45</v>
      </c>
      <c r="M37" s="221" t="s">
        <v>65</v>
      </c>
      <c r="N37" s="249">
        <f>IF(K37="CUMPLE",0,1)</f>
        <v>1</v>
      </c>
      <c r="O37" s="41"/>
      <c r="P37" s="38"/>
      <c r="Q37" s="38"/>
      <c r="R37" s="38"/>
    </row>
    <row r="38" spans="1:18" ht="33" customHeight="1" x14ac:dyDescent="0.25">
      <c r="A38" s="162"/>
      <c r="B38" s="163"/>
      <c r="C38" s="179"/>
      <c r="D38" s="272"/>
      <c r="E38" s="30" t="s">
        <v>47</v>
      </c>
      <c r="F38" s="31"/>
      <c r="G38" s="31">
        <v>0</v>
      </c>
      <c r="H38" s="32"/>
      <c r="I38" s="43"/>
      <c r="J38" s="245"/>
      <c r="K38" s="157"/>
      <c r="L38" s="233"/>
      <c r="M38" s="222"/>
      <c r="N38" s="249"/>
      <c r="O38" s="38"/>
      <c r="P38" s="38"/>
      <c r="Q38" s="38"/>
      <c r="R38" s="38"/>
    </row>
    <row r="39" spans="1:18" ht="33" customHeight="1" x14ac:dyDescent="0.25">
      <c r="A39" s="162">
        <v>4.2</v>
      </c>
      <c r="B39" s="163" t="str">
        <f>B37</f>
        <v>4.2,8.1. Capacidad Fiinanciera</v>
      </c>
      <c r="C39" s="179" t="s">
        <v>8</v>
      </c>
      <c r="D39" s="224">
        <v>1.4</v>
      </c>
      <c r="E39" s="30" t="s">
        <v>44</v>
      </c>
      <c r="F39" s="62">
        <f t="shared" ref="F39:G40" si="0">+F37</f>
        <v>0</v>
      </c>
      <c r="G39" s="62">
        <f t="shared" si="0"/>
        <v>0</v>
      </c>
      <c r="H39" s="34"/>
      <c r="I39" s="34"/>
      <c r="J39" s="251" t="e">
        <f>+(((F39*F36)+(G39*G36)+(H39*H36)+(I39*I36)))/(((F40*F36)+(G40*G36)+(H40*H36)+(I40*I36)))</f>
        <v>#DIV/0!</v>
      </c>
      <c r="K39" s="158" t="e">
        <f>IF(J39&gt;=D39,"CUMPLE","NO CUMPLE")</f>
        <v>#DIV/0!</v>
      </c>
      <c r="L39" s="233" t="s">
        <v>45</v>
      </c>
      <c r="M39" s="222"/>
      <c r="N39" s="249" t="e">
        <f>IF(K39="CUMPLE",0,1)</f>
        <v>#DIV/0!</v>
      </c>
      <c r="O39" s="38"/>
      <c r="P39" s="38"/>
      <c r="Q39" s="38"/>
      <c r="R39" s="38"/>
    </row>
    <row r="40" spans="1:18" ht="33" customHeight="1" x14ac:dyDescent="0.25">
      <c r="A40" s="162"/>
      <c r="B40" s="163"/>
      <c r="C40" s="179"/>
      <c r="D40" s="224"/>
      <c r="E40" s="30" t="s">
        <v>47</v>
      </c>
      <c r="F40" s="63">
        <f t="shared" si="0"/>
        <v>0</v>
      </c>
      <c r="G40" s="63">
        <f t="shared" si="0"/>
        <v>0</v>
      </c>
      <c r="H40" s="34"/>
      <c r="I40" s="34"/>
      <c r="J40" s="251"/>
      <c r="K40" s="158"/>
      <c r="L40" s="237"/>
      <c r="M40" s="222"/>
      <c r="N40" s="249"/>
      <c r="O40" s="38"/>
      <c r="P40" s="38"/>
      <c r="Q40" s="38"/>
      <c r="R40" s="38"/>
    </row>
    <row r="41" spans="1:18" ht="33" customHeight="1" x14ac:dyDescent="0.25">
      <c r="A41" s="162">
        <v>4.2</v>
      </c>
      <c r="B41" s="163" t="str">
        <f>B39</f>
        <v>4.2,8.1. Capacidad Fiinanciera</v>
      </c>
      <c r="C41" s="179" t="s">
        <v>9</v>
      </c>
      <c r="D41" s="227">
        <v>0.7</v>
      </c>
      <c r="E41" s="35" t="s">
        <v>48</v>
      </c>
      <c r="F41" s="31"/>
      <c r="G41" s="31">
        <v>0</v>
      </c>
      <c r="H41" s="34"/>
      <c r="I41" s="34"/>
      <c r="J41" s="241" t="e">
        <f>(((F41*F36)+(G41*G36)+(H41*H36)+(I41*I36)))/(((F42*F36)+(G42*G36)+(H42*H36)+(I42*I36)))</f>
        <v>#DIV/0!</v>
      </c>
      <c r="K41" s="158" t="e">
        <f>IF(J41&lt;=D41,"CUMPLE","NO CUMPLE")</f>
        <v>#DIV/0!</v>
      </c>
      <c r="L41" s="233" t="s">
        <v>45</v>
      </c>
      <c r="M41" s="222"/>
      <c r="N41" s="249" t="e">
        <f>IF(K41="CUMPLE",0,1)</f>
        <v>#DIV/0!</v>
      </c>
      <c r="O41" s="38"/>
      <c r="P41" s="38"/>
      <c r="Q41" s="38"/>
      <c r="R41" s="38"/>
    </row>
    <row r="42" spans="1:18" ht="33" customHeight="1" x14ac:dyDescent="0.25">
      <c r="A42" s="162"/>
      <c r="B42" s="163"/>
      <c r="C42" s="179"/>
      <c r="D42" s="227"/>
      <c r="E42" s="35" t="s">
        <v>49</v>
      </c>
      <c r="F42" s="31"/>
      <c r="G42" s="31"/>
      <c r="H42" s="34"/>
      <c r="I42" s="34"/>
      <c r="J42" s="241"/>
      <c r="K42" s="158"/>
      <c r="L42" s="237"/>
      <c r="M42" s="222"/>
      <c r="N42" s="249"/>
      <c r="O42" s="38"/>
      <c r="P42" s="38"/>
      <c r="Q42" s="38"/>
      <c r="R42" s="38"/>
    </row>
    <row r="43" spans="1:18" s="37" customFormat="1" ht="27.75" customHeight="1" x14ac:dyDescent="0.25">
      <c r="A43" s="162">
        <v>4.2</v>
      </c>
      <c r="B43" s="163" t="str">
        <f>B41</f>
        <v>4.2,8.1. Capacidad Fiinanciera</v>
      </c>
      <c r="C43" s="179" t="s">
        <v>10</v>
      </c>
      <c r="D43" s="180">
        <v>1.6</v>
      </c>
      <c r="E43" s="35" t="s">
        <v>50</v>
      </c>
      <c r="F43" s="32"/>
      <c r="G43" s="32">
        <v>0</v>
      </c>
      <c r="H43" s="34"/>
      <c r="I43" s="34"/>
      <c r="J43" s="240" t="e">
        <f>(((F43*F36)+(G43*G36)+(H43*H36)+(I43*I36)))/(((F44*F36)+(G44*G36)+(H44*H36)+(I44*I36)))</f>
        <v>#DIV/0!</v>
      </c>
      <c r="K43" s="158" t="e">
        <f>IF(J43&gt;=D43,"CUMPLE","NO CUMPLE")</f>
        <v>#DIV/0!</v>
      </c>
      <c r="L43" s="154" t="s">
        <v>45</v>
      </c>
      <c r="M43" s="222"/>
      <c r="N43" s="249" t="e">
        <f>IF(K43="CUMPLE",0,1)</f>
        <v>#DIV/0!</v>
      </c>
      <c r="O43" s="2"/>
      <c r="P43" s="2"/>
      <c r="Q43" s="2"/>
      <c r="R43" s="2"/>
    </row>
    <row r="44" spans="1:18" s="37" customFormat="1" ht="27.75" customHeight="1" x14ac:dyDescent="0.25">
      <c r="A44" s="162"/>
      <c r="B44" s="163"/>
      <c r="C44" s="179"/>
      <c r="D44" s="180"/>
      <c r="E44" s="35" t="s">
        <v>51</v>
      </c>
      <c r="F44" s="32"/>
      <c r="G44" s="32">
        <v>0</v>
      </c>
      <c r="H44" s="34"/>
      <c r="I44" s="34"/>
      <c r="J44" s="240"/>
      <c r="K44" s="158"/>
      <c r="L44" s="154"/>
      <c r="M44" s="222"/>
      <c r="N44" s="249"/>
      <c r="O44" s="2"/>
      <c r="P44" s="2"/>
      <c r="Q44" s="2"/>
      <c r="R44" s="2"/>
    </row>
    <row r="45" spans="1:18" s="21" customFormat="1" ht="33" customHeight="1" x14ac:dyDescent="0.25">
      <c r="A45" s="162">
        <v>4.2</v>
      </c>
      <c r="B45" s="163" t="s">
        <v>52</v>
      </c>
      <c r="C45" s="164" t="s">
        <v>11</v>
      </c>
      <c r="D45" s="173">
        <v>0.1</v>
      </c>
      <c r="E45" s="35" t="s">
        <v>53</v>
      </c>
      <c r="F45" s="65">
        <f>F43</f>
        <v>0</v>
      </c>
      <c r="G45" s="65">
        <f>G43</f>
        <v>0</v>
      </c>
      <c r="H45" s="32"/>
      <c r="I45" s="32"/>
      <c r="J45" s="250" t="e">
        <f>(((F45*F36)+(G45*G36)+(H45*H36)+(I45*I36)))/(((F46*F36)+(G46*G36)+(H46*H36)+(I46*I36)))</f>
        <v>#DIV/0!</v>
      </c>
      <c r="K45" s="158" t="e">
        <f>IF(J45&gt;=D45,"CUMPLE","NO CUMPLE")</f>
        <v>#DIV/0!</v>
      </c>
      <c r="L45" s="154" t="s">
        <v>45</v>
      </c>
      <c r="M45" s="222"/>
      <c r="N45" s="249" t="e">
        <f>IF(K45="CUMPLE",0,1)</f>
        <v>#DIV/0!</v>
      </c>
      <c r="O45" s="38"/>
      <c r="P45" s="38"/>
      <c r="Q45" s="38"/>
      <c r="R45" s="38"/>
    </row>
    <row r="46" spans="1:18" s="21" customFormat="1" ht="33" customHeight="1" x14ac:dyDescent="0.25">
      <c r="A46" s="162"/>
      <c r="B46" s="163"/>
      <c r="C46" s="164"/>
      <c r="D46" s="173"/>
      <c r="E46" s="35" t="s">
        <v>54</v>
      </c>
      <c r="F46" s="32"/>
      <c r="G46" s="32"/>
      <c r="H46" s="34"/>
      <c r="I46" s="34"/>
      <c r="J46" s="250"/>
      <c r="K46" s="158"/>
      <c r="L46" s="154"/>
      <c r="M46" s="222"/>
      <c r="N46" s="249"/>
      <c r="O46" s="38"/>
      <c r="P46" s="38"/>
      <c r="Q46" s="38"/>
      <c r="R46" s="38"/>
    </row>
    <row r="47" spans="1:18" s="21" customFormat="1" ht="33" customHeight="1" x14ac:dyDescent="0.25">
      <c r="A47" s="162">
        <v>4.2</v>
      </c>
      <c r="B47" s="163" t="str">
        <f>+B45</f>
        <v>4.2,8.2. Capacidad organizacional</v>
      </c>
      <c r="C47" s="164" t="s">
        <v>55</v>
      </c>
      <c r="D47" s="173">
        <v>0.06</v>
      </c>
      <c r="E47" s="35" t="s">
        <v>53</v>
      </c>
      <c r="F47" s="34">
        <f>F45</f>
        <v>0</v>
      </c>
      <c r="G47" s="34">
        <f>G45</f>
        <v>0</v>
      </c>
      <c r="H47" s="34"/>
      <c r="I47" s="34"/>
      <c r="J47" s="250" t="e">
        <f>(((F47*F36)+(G47*G36)+(H47*H36)+(I47*I36)))/(((F48*F36)+(G48*G36)+(H48*H36)+(I48*I36)))</f>
        <v>#DIV/0!</v>
      </c>
      <c r="K47" s="158" t="e">
        <f>IF(J47&gt;=D47,"CUMPLE","NO CUMPLE")</f>
        <v>#DIV/0!</v>
      </c>
      <c r="L47" s="154" t="s">
        <v>45</v>
      </c>
      <c r="M47" s="222"/>
      <c r="N47" s="249" t="e">
        <f>IF(K47="CUMPLE",0,1)</f>
        <v>#DIV/0!</v>
      </c>
      <c r="O47" s="38"/>
      <c r="P47" s="38"/>
      <c r="Q47" s="38"/>
      <c r="R47" s="38"/>
    </row>
    <row r="48" spans="1:18" s="21" customFormat="1" ht="33" customHeight="1" thickBot="1" x14ac:dyDescent="0.3">
      <c r="A48" s="162"/>
      <c r="B48" s="163"/>
      <c r="C48" s="164"/>
      <c r="D48" s="173"/>
      <c r="E48" s="35" t="s">
        <v>56</v>
      </c>
      <c r="F48" s="34">
        <f>+F42</f>
        <v>0</v>
      </c>
      <c r="G48" s="34">
        <f>+G42</f>
        <v>0</v>
      </c>
      <c r="H48" s="34"/>
      <c r="I48" s="34"/>
      <c r="J48" s="250"/>
      <c r="K48" s="158"/>
      <c r="L48" s="154"/>
      <c r="M48" s="223"/>
      <c r="N48" s="249"/>
      <c r="O48" s="38"/>
      <c r="P48" s="38"/>
      <c r="Q48" s="38"/>
      <c r="R48" s="38"/>
    </row>
    <row r="49" spans="1:18" s="1" customFormat="1" ht="27.75" customHeight="1" x14ac:dyDescent="0.25">
      <c r="A49" s="162">
        <v>4.2</v>
      </c>
      <c r="B49" s="163" t="str">
        <f>+B47</f>
        <v>4.2,8.2. Capacidad organizacional</v>
      </c>
      <c r="C49" s="165" t="s">
        <v>13</v>
      </c>
      <c r="D49" s="270">
        <f>+'CONSOLIDADO FINANCIERO'!$D$7*25%</f>
        <v>9125025058.75</v>
      </c>
      <c r="E49" s="35" t="s">
        <v>56</v>
      </c>
      <c r="F49" s="65">
        <f>F42</f>
        <v>0</v>
      </c>
      <c r="G49" s="65">
        <f>G42</f>
        <v>0</v>
      </c>
      <c r="H49" s="47"/>
      <c r="I49" s="49"/>
      <c r="J49" s="244">
        <f>+(((F49*F36)+(G49*G36)+(H49*H36)+(I49*I36)))-(((F50*F36)+(G50*G36)+(H50*H36)+(I50*I36)))</f>
        <v>0</v>
      </c>
      <c r="K49" s="156" t="str">
        <f>IF(J49&gt;=D49,"CUMPLE","NO CUMPLE")</f>
        <v>NO CUMPLE</v>
      </c>
      <c r="L49" s="154" t="s">
        <v>45</v>
      </c>
      <c r="M49" s="36"/>
      <c r="N49" s="249">
        <f>IF(K49="CUMPLE",0,1)</f>
        <v>1</v>
      </c>
      <c r="O49" s="42"/>
      <c r="P49" s="2"/>
      <c r="Q49" s="2"/>
      <c r="R49" s="2"/>
    </row>
    <row r="50" spans="1:18" s="1" customFormat="1" ht="27.75" customHeight="1" thickBot="1" x14ac:dyDescent="0.3">
      <c r="A50" s="162"/>
      <c r="B50" s="163"/>
      <c r="C50" s="166"/>
      <c r="D50" s="271"/>
      <c r="E50" s="35" t="s">
        <v>57</v>
      </c>
      <c r="F50" s="81">
        <f>F41</f>
        <v>0</v>
      </c>
      <c r="G50" s="81">
        <f>G41</f>
        <v>0</v>
      </c>
      <c r="H50" s="32"/>
      <c r="I50" s="43"/>
      <c r="J50" s="245"/>
      <c r="K50" s="157"/>
      <c r="L50" s="154"/>
      <c r="M50" s="36"/>
      <c r="N50" s="249"/>
      <c r="O50" s="2"/>
      <c r="P50" s="2"/>
      <c r="Q50" s="2"/>
      <c r="R50" s="2"/>
    </row>
    <row r="51" spans="1:18" ht="34.5" customHeight="1" thickBot="1" x14ac:dyDescent="0.3">
      <c r="A51" s="6"/>
      <c r="B51" s="6"/>
      <c r="C51" s="6"/>
      <c r="D51" s="6"/>
      <c r="E51" s="167" t="s">
        <v>58</v>
      </c>
      <c r="F51" s="168"/>
      <c r="G51" s="169"/>
      <c r="H51" s="22"/>
      <c r="I51" s="22"/>
      <c r="J51" s="170" t="e">
        <f ca="1">IF(N51&gt;0,"NO CUMPLE","CUMPLE")</f>
        <v>#DIV/0!</v>
      </c>
      <c r="K51" s="171"/>
      <c r="L51" s="172"/>
      <c r="M51" s="6"/>
      <c r="N51" s="44" t="e">
        <f ca="1">N49+N47+N45+N43+N41+N39+N37+N18+N17+N16+N12+N11+N10</f>
        <v>#DIV/0!</v>
      </c>
      <c r="O51" s="38"/>
      <c r="P51" s="38"/>
      <c r="Q51" s="38"/>
      <c r="R51" s="38"/>
    </row>
    <row r="52" spans="1:18" x14ac:dyDescent="0.25">
      <c r="A52" s="6"/>
      <c r="B52" s="6"/>
      <c r="C52" s="6"/>
      <c r="D52" s="6"/>
      <c r="E52" s="22"/>
      <c r="F52" s="22"/>
      <c r="G52" s="22"/>
      <c r="H52" s="22"/>
      <c r="I52" s="22"/>
      <c r="J52" s="22"/>
      <c r="K52" s="22"/>
      <c r="L52" s="22"/>
      <c r="M52" s="6"/>
      <c r="O52" s="38"/>
      <c r="P52" s="38"/>
      <c r="Q52" s="38"/>
      <c r="R52" s="38"/>
    </row>
    <row r="53" spans="1:18" x14ac:dyDescent="0.25">
      <c r="A53" s="6"/>
      <c r="B53" s="6"/>
      <c r="C53" s="6"/>
      <c r="D53" s="6"/>
      <c r="E53" s="6"/>
      <c r="F53" s="6"/>
      <c r="G53" s="6"/>
      <c r="H53" s="6"/>
      <c r="I53" s="6"/>
      <c r="J53" s="6"/>
      <c r="K53" s="6"/>
      <c r="L53" s="6"/>
      <c r="M53" s="6"/>
      <c r="O53" s="38"/>
      <c r="P53" s="38"/>
      <c r="Q53" s="38"/>
      <c r="R53" s="38"/>
    </row>
    <row r="54" spans="1:18" x14ac:dyDescent="0.25">
      <c r="A54" s="6"/>
      <c r="B54" s="6"/>
      <c r="C54" s="6"/>
      <c r="D54" s="6"/>
      <c r="E54" s="6"/>
      <c r="F54" s="6"/>
      <c r="G54" s="6"/>
      <c r="H54" s="6"/>
      <c r="I54" s="6"/>
      <c r="J54" s="6"/>
      <c r="K54" s="6"/>
      <c r="L54" s="6"/>
      <c r="M54" s="6"/>
      <c r="O54" s="38"/>
      <c r="P54" s="38"/>
      <c r="Q54" s="38"/>
      <c r="R54" s="38"/>
    </row>
    <row r="55" spans="1:18" x14ac:dyDescent="0.25">
      <c r="A55" s="269"/>
      <c r="B55" s="269"/>
      <c r="C55" s="269"/>
      <c r="D55" s="6"/>
      <c r="E55" s="6"/>
      <c r="F55" s="6"/>
      <c r="G55" s="6"/>
      <c r="H55" s="6"/>
      <c r="I55" s="6"/>
      <c r="J55" s="6"/>
      <c r="K55" s="6"/>
      <c r="L55" s="6"/>
      <c r="M55" s="6"/>
      <c r="O55" s="38"/>
      <c r="P55" s="38"/>
      <c r="Q55" s="38"/>
      <c r="R55" s="38"/>
    </row>
    <row r="56" spans="1:18" ht="81.75" customHeight="1" x14ac:dyDescent="0.25">
      <c r="A56" s="161">
        <f>+'CONSOLIDADO FINANCIERO'!$B$28</f>
        <v>0</v>
      </c>
      <c r="B56" s="161"/>
      <c r="C56" s="161"/>
      <c r="D56" s="6"/>
      <c r="E56" s="261" t="str">
        <f>'CONSOLIDADO FINANCIERO'!J28</f>
        <v>Elaboró: Diana Ximena Diaz Ramirez
Tecnico A
Gerencia Contratación 
Fondo Nacional del Ahorro</v>
      </c>
      <c r="F56" s="262"/>
      <c r="G56" s="262"/>
      <c r="H56" s="262"/>
      <c r="I56" s="262"/>
      <c r="J56" s="262"/>
      <c r="K56" s="6"/>
      <c r="L56" s="6"/>
      <c r="M56" s="6"/>
      <c r="O56" s="38"/>
      <c r="P56" s="38"/>
      <c r="Q56" s="38"/>
      <c r="R56" s="38"/>
    </row>
  </sheetData>
  <mergeCells count="112">
    <mergeCell ref="M35:M36"/>
    <mergeCell ref="N45:N46"/>
    <mergeCell ref="D39:D40"/>
    <mergeCell ref="J39:J40"/>
    <mergeCell ref="K39:K40"/>
    <mergeCell ref="L37:L38"/>
    <mergeCell ref="L49:L50"/>
    <mergeCell ref="N49:N50"/>
    <mergeCell ref="E51:G51"/>
    <mergeCell ref="J51:L51"/>
    <mergeCell ref="N41:N42"/>
    <mergeCell ref="N37:N38"/>
    <mergeCell ref="K43:K44"/>
    <mergeCell ref="L43:L44"/>
    <mergeCell ref="N43:N44"/>
    <mergeCell ref="L39:L40"/>
    <mergeCell ref="N39:N40"/>
    <mergeCell ref="A47:A48"/>
    <mergeCell ref="B47:B48"/>
    <mergeCell ref="C47:C48"/>
    <mergeCell ref="D47:D48"/>
    <mergeCell ref="J47:J48"/>
    <mergeCell ref="K47:K48"/>
    <mergeCell ref="L47:L48"/>
    <mergeCell ref="N47:N48"/>
    <mergeCell ref="A45:A46"/>
    <mergeCell ref="B45:B46"/>
    <mergeCell ref="C45:C46"/>
    <mergeCell ref="D45:D46"/>
    <mergeCell ref="J45:J46"/>
    <mergeCell ref="K45:K46"/>
    <mergeCell ref="M37:M48"/>
    <mergeCell ref="L41:L42"/>
    <mergeCell ref="L45:L46"/>
    <mergeCell ref="K41:K42"/>
    <mergeCell ref="A39:A40"/>
    <mergeCell ref="B39:B40"/>
    <mergeCell ref="C39:C40"/>
    <mergeCell ref="A55:C55"/>
    <mergeCell ref="A56:C56"/>
    <mergeCell ref="A49:A50"/>
    <mergeCell ref="B49:B50"/>
    <mergeCell ref="C49:C50"/>
    <mergeCell ref="D49:D50"/>
    <mergeCell ref="J49:J50"/>
    <mergeCell ref="K49:K50"/>
    <mergeCell ref="A37:A38"/>
    <mergeCell ref="B37:B38"/>
    <mergeCell ref="C37:C38"/>
    <mergeCell ref="D37:D38"/>
    <mergeCell ref="J37:J38"/>
    <mergeCell ref="K37:K38"/>
    <mergeCell ref="A43:A44"/>
    <mergeCell ref="B43:B44"/>
    <mergeCell ref="C43:C44"/>
    <mergeCell ref="D43:D44"/>
    <mergeCell ref="J43:J44"/>
    <mergeCell ref="A41:A42"/>
    <mergeCell ref="B41:B42"/>
    <mergeCell ref="C41:C42"/>
    <mergeCell ref="D41:D42"/>
    <mergeCell ref="J41:J42"/>
    <mergeCell ref="C20:L20"/>
    <mergeCell ref="D25:J25"/>
    <mergeCell ref="K25:L25"/>
    <mergeCell ref="D22:J22"/>
    <mergeCell ref="K22:L22"/>
    <mergeCell ref="D23:J23"/>
    <mergeCell ref="K23:L23"/>
    <mergeCell ref="C27:L27"/>
    <mergeCell ref="D29:J29"/>
    <mergeCell ref="K29:L29"/>
    <mergeCell ref="A35:A36"/>
    <mergeCell ref="B35:B36"/>
    <mergeCell ref="C35:C36"/>
    <mergeCell ref="D35:D36"/>
    <mergeCell ref="E35:E36"/>
    <mergeCell ref="J35:J36"/>
    <mergeCell ref="K35:K36"/>
    <mergeCell ref="L35:L36"/>
    <mergeCell ref="D24:J24"/>
    <mergeCell ref="K24:L24"/>
    <mergeCell ref="D30:J30"/>
    <mergeCell ref="K30:L30"/>
    <mergeCell ref="D31:J31"/>
    <mergeCell ref="K31:L31"/>
    <mergeCell ref="D32:J32"/>
    <mergeCell ref="K32:L32"/>
    <mergeCell ref="E56:J56"/>
    <mergeCell ref="C1:L1"/>
    <mergeCell ref="D3:L3"/>
    <mergeCell ref="D4:L4"/>
    <mergeCell ref="D5:L5"/>
    <mergeCell ref="C7:L7"/>
    <mergeCell ref="D9:J9"/>
    <mergeCell ref="K9:L9"/>
    <mergeCell ref="C13:L13"/>
    <mergeCell ref="D15:J15"/>
    <mergeCell ref="K15:L15"/>
    <mergeCell ref="D16:J16"/>
    <mergeCell ref="K16:L16"/>
    <mergeCell ref="D17:J17"/>
    <mergeCell ref="K17:L17"/>
    <mergeCell ref="D10:J10"/>
    <mergeCell ref="K10:L10"/>
    <mergeCell ref="D11:J11"/>
    <mergeCell ref="K11:L11"/>
    <mergeCell ref="D12:J12"/>
    <mergeCell ref="K12:L12"/>
    <mergeCell ref="D18:J18"/>
    <mergeCell ref="K18:L18"/>
    <mergeCell ref="C33:L33"/>
  </mergeCells>
  <conditionalFormatting sqref="K10:K12">
    <cfRule type="cellIs" dxfId="241" priority="19" operator="equal">
      <formula>"CUMPLE"</formula>
    </cfRule>
  </conditionalFormatting>
  <conditionalFormatting sqref="K16:K18">
    <cfRule type="cellIs" dxfId="240" priority="1" operator="equal">
      <formula>"CUMPLE"</formula>
    </cfRule>
  </conditionalFormatting>
  <conditionalFormatting sqref="K23:K25">
    <cfRule type="cellIs" dxfId="239" priority="4" operator="equal">
      <formula>"CUMPLE"</formula>
    </cfRule>
  </conditionalFormatting>
  <conditionalFormatting sqref="K30:K32">
    <cfRule type="cellIs" dxfId="238" priority="2" operator="equal">
      <formula>"CUMPLE"</formula>
    </cfRule>
  </conditionalFormatting>
  <conditionalFormatting sqref="K37:K50">
    <cfRule type="cellIs" dxfId="237" priority="11" operator="equal">
      <formula>"CUMPLE"</formula>
    </cfRule>
    <cfRule type="cellIs" dxfId="236" priority="12" operator="equal">
      <formula>"NO CUMPLE"</formula>
    </cfRule>
  </conditionalFormatting>
  <conditionalFormatting sqref="K19:L19">
    <cfRule type="cellIs" dxfId="235" priority="18" operator="equal">
      <formula>"CUMPLE"</formula>
    </cfRule>
  </conditionalFormatting>
  <conditionalFormatting sqref="K26:L26">
    <cfRule type="cellIs" dxfId="234" priority="3" operator="equal">
      <formula>"CUMPLE"</formula>
    </cfRule>
  </conditionalFormatting>
  <conditionalFormatting sqref="L37">
    <cfRule type="cellIs" dxfId="233" priority="30" operator="equal">
      <formula>"CUMPLE"</formula>
    </cfRule>
    <cfRule type="cellIs" dxfId="232" priority="31" operator="equal">
      <formula>"NO CUMPLE"</formula>
    </cfRule>
  </conditionalFormatting>
  <conditionalFormatting sqref="L39 L41">
    <cfRule type="cellIs" dxfId="231" priority="24" operator="equal">
      <formula>"CUMPLE"</formula>
    </cfRule>
    <cfRule type="cellIs" dxfId="230" priority="25" operator="equal">
      <formula>"NO CUMPLE"</formula>
    </cfRule>
  </conditionalFormatting>
  <conditionalFormatting sqref="L43 L45 L47 L49">
    <cfRule type="cellIs" dxfId="229" priority="9" operator="equal">
      <formula>"CUMPLE"</formula>
    </cfRule>
    <cfRule type="cellIs" dxfId="228" priority="10" operator="equal">
      <formula>"NO CUMPLE"</formula>
    </cfRule>
  </conditionalFormatting>
  <conditionalFormatting sqref="N10:N12">
    <cfRule type="cellIs" dxfId="227" priority="22" operator="equal">
      <formula>"CUMPLE"</formula>
    </cfRule>
    <cfRule type="cellIs" dxfId="226" priority="23" operator="equal">
      <formula>"NO CUMPLE"</formula>
    </cfRule>
  </conditionalFormatting>
  <conditionalFormatting sqref="N16:N19">
    <cfRule type="cellIs" dxfId="225" priority="20" operator="equal">
      <formula>"CUMPLE"</formula>
    </cfRule>
    <cfRule type="cellIs" dxfId="224" priority="21" operator="equal">
      <formula>"NO CUMPLE"</formula>
    </cfRule>
  </conditionalFormatting>
  <conditionalFormatting sqref="N23:N26 N30:N32">
    <cfRule type="cellIs" dxfId="223" priority="5" operator="equal">
      <formula>"CUMPLE"</formula>
    </cfRule>
    <cfRule type="cellIs" dxfId="222" priority="6" operator="equal">
      <formula>"NO CUMPLE"</formula>
    </cfRule>
  </conditionalFormatting>
  <conditionalFormatting sqref="N37 N39 N41 N43 N45 N47 N49">
    <cfRule type="cellIs" dxfId="221" priority="28" operator="equal">
      <formula>"CUMPLE"</formula>
    </cfRule>
    <cfRule type="cellIs" dxfId="220" priority="29" operator="equal">
      <formula>"NO CUMPLE"</formula>
    </cfRule>
  </conditionalFormatting>
  <printOptions verticalCentered="1"/>
  <pageMargins left="0.9055118110236221" right="0.70866141732283472" top="0.74803149606299213" bottom="0.74803149606299213" header="0.31496062992125984" footer="0.31496062992125984"/>
  <pageSetup scale="30" fitToHeight="0" orientation="landscape" r:id="rId1"/>
  <headerFooter>
    <oddFooter>&amp;R&amp;P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A3B03-081A-406A-8365-0CF07F58644C}">
  <sheetPr>
    <tabColor rgb="FFFF0000"/>
    <pageSetUpPr fitToPage="1"/>
  </sheetPr>
  <dimension ref="A1:AI50"/>
  <sheetViews>
    <sheetView topLeftCell="A40" zoomScale="70" zoomScaleNormal="70" zoomScaleSheetLayoutView="50" workbookViewId="0">
      <selection activeCell="S43" sqref="S43"/>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7.42578125" style="4" customWidth="1"/>
    <col min="13" max="13" width="11.42578125" style="44" hidden="1" customWidth="1"/>
    <col min="14" max="15" width="41.7109375" style="54" hidden="1" customWidth="1"/>
    <col min="16" max="16" width="23.28515625" style="54" hidden="1" customWidth="1"/>
    <col min="17" max="17" width="0" style="54" hidden="1" customWidth="1"/>
    <col min="18" max="22" width="11.42578125" style="54"/>
    <col min="23" max="16384" width="11.42578125" style="4"/>
  </cols>
  <sheetData>
    <row r="1" spans="1:22" ht="45.75" customHeight="1" thickBot="1" x14ac:dyDescent="0.3">
      <c r="A1" s="131"/>
      <c r="C1" s="207" t="s">
        <v>0</v>
      </c>
      <c r="D1" s="208"/>
      <c r="E1" s="208"/>
      <c r="F1" s="208"/>
      <c r="G1" s="208"/>
      <c r="H1" s="208"/>
      <c r="I1" s="208"/>
      <c r="J1" s="208"/>
      <c r="K1" s="209"/>
      <c r="L1" s="5"/>
      <c r="N1" s="50"/>
      <c r="O1" s="50"/>
      <c r="P1" s="50"/>
      <c r="Q1" s="50"/>
    </row>
    <row r="2" spans="1:22" ht="16.5" customHeight="1" thickBot="1" x14ac:dyDescent="0.3">
      <c r="A2" s="6"/>
      <c r="B2" s="7"/>
      <c r="C2" s="7"/>
      <c r="D2" s="7"/>
      <c r="E2" s="7"/>
      <c r="F2" s="7"/>
      <c r="G2" s="7"/>
      <c r="H2" s="7"/>
      <c r="I2" s="7"/>
      <c r="J2" s="7"/>
      <c r="K2" s="7"/>
      <c r="L2" s="7"/>
      <c r="N2" s="50"/>
      <c r="O2" s="50"/>
      <c r="P2" s="50"/>
      <c r="Q2" s="50"/>
    </row>
    <row r="3" spans="1:22" ht="49.5" customHeight="1" x14ac:dyDescent="0.25">
      <c r="A3" s="6"/>
      <c r="B3" s="6"/>
      <c r="C3" s="8" t="s">
        <v>2</v>
      </c>
      <c r="D3" s="210" t="s">
        <v>78</v>
      </c>
      <c r="E3" s="210"/>
      <c r="F3" s="210"/>
      <c r="G3" s="210"/>
      <c r="H3" s="210"/>
      <c r="I3" s="210"/>
      <c r="J3" s="210"/>
      <c r="K3" s="211"/>
      <c r="L3" s="9"/>
      <c r="N3" s="50"/>
      <c r="O3" s="50"/>
      <c r="P3" s="50"/>
      <c r="Q3" s="50"/>
    </row>
    <row r="4" spans="1:22" ht="36.75" customHeight="1" x14ac:dyDescent="0.25">
      <c r="A4" s="6"/>
      <c r="B4" s="6"/>
      <c r="C4" s="10" t="s">
        <v>3</v>
      </c>
      <c r="D4" s="259" t="s">
        <v>77</v>
      </c>
      <c r="E4" s="259"/>
      <c r="F4" s="259"/>
      <c r="G4" s="259"/>
      <c r="H4" s="259"/>
      <c r="I4" s="259"/>
      <c r="J4" s="259"/>
      <c r="K4" s="260"/>
      <c r="L4" s="9"/>
      <c r="N4" s="50"/>
      <c r="O4" s="50"/>
      <c r="P4" s="50"/>
      <c r="Q4" s="50"/>
    </row>
    <row r="5" spans="1:22" ht="35.25" customHeight="1" thickBot="1" x14ac:dyDescent="0.3">
      <c r="A5" s="6"/>
      <c r="B5" s="6"/>
      <c r="C5" s="11" t="s">
        <v>25</v>
      </c>
      <c r="D5" s="214" t="s">
        <v>88</v>
      </c>
      <c r="E5" s="214"/>
      <c r="F5" s="214"/>
      <c r="G5" s="214"/>
      <c r="H5" s="214"/>
      <c r="I5" s="214"/>
      <c r="J5" s="214"/>
      <c r="K5" s="215"/>
      <c r="L5" s="9"/>
      <c r="N5" s="50"/>
      <c r="O5" s="50"/>
      <c r="P5" s="50"/>
      <c r="Q5" s="50"/>
    </row>
    <row r="6" spans="1:22" ht="16.5" customHeight="1" thickBot="1" x14ac:dyDescent="0.3">
      <c r="A6" s="6"/>
      <c r="B6" s="6"/>
      <c r="C6" s="12"/>
      <c r="D6" s="13"/>
      <c r="E6" s="13"/>
      <c r="F6" s="13"/>
      <c r="G6" s="13"/>
      <c r="H6" s="13"/>
      <c r="I6" s="13"/>
      <c r="J6" s="13"/>
      <c r="K6" s="13"/>
      <c r="L6" s="9"/>
      <c r="N6" s="50"/>
      <c r="O6" s="50"/>
      <c r="P6" s="50"/>
      <c r="Q6" s="50"/>
    </row>
    <row r="7" spans="1:22" ht="37.5" customHeight="1" thickBot="1" x14ac:dyDescent="0.3">
      <c r="A7" s="6"/>
      <c r="B7" s="6"/>
      <c r="C7" s="198" t="s">
        <v>60</v>
      </c>
      <c r="D7" s="199"/>
      <c r="E7" s="199"/>
      <c r="F7" s="199"/>
      <c r="G7" s="199"/>
      <c r="H7" s="199"/>
      <c r="I7" s="199"/>
      <c r="J7" s="199"/>
      <c r="K7" s="200"/>
      <c r="L7" s="9"/>
      <c r="N7" s="50"/>
      <c r="O7" s="50"/>
      <c r="P7" s="50"/>
      <c r="Q7" s="50"/>
    </row>
    <row r="8" spans="1:22" ht="5.0999999999999996" customHeight="1" thickBot="1" x14ac:dyDescent="0.3">
      <c r="A8" s="6"/>
      <c r="B8" s="6"/>
      <c r="C8" s="12"/>
      <c r="D8" s="13"/>
      <c r="E8" s="13"/>
      <c r="F8" s="13"/>
      <c r="G8" s="13"/>
      <c r="H8" s="13"/>
      <c r="I8" s="13"/>
      <c r="J8" s="13"/>
      <c r="K8" s="13"/>
      <c r="L8" s="9"/>
      <c r="N8" s="50"/>
      <c r="O8" s="50"/>
      <c r="P8" s="50"/>
      <c r="Q8" s="50"/>
    </row>
    <row r="9" spans="1:22" ht="36.75" customHeight="1" x14ac:dyDescent="0.25">
      <c r="A9" s="6"/>
      <c r="B9" s="6"/>
      <c r="C9" s="8" t="s">
        <v>26</v>
      </c>
      <c r="D9" s="206">
        <v>45264</v>
      </c>
      <c r="E9" s="206"/>
      <c r="F9" s="206"/>
      <c r="G9" s="206"/>
      <c r="H9" s="206"/>
      <c r="I9" s="206"/>
      <c r="J9" s="204"/>
      <c r="K9" s="205"/>
      <c r="L9" s="9"/>
      <c r="N9" s="50"/>
      <c r="O9" s="50"/>
      <c r="P9" s="50"/>
      <c r="Q9" s="50"/>
    </row>
    <row r="10" spans="1:22" ht="36.75" customHeight="1" x14ac:dyDescent="0.25">
      <c r="A10" s="6"/>
      <c r="B10" s="6"/>
      <c r="C10" s="10" t="s">
        <v>27</v>
      </c>
      <c r="D10" s="197">
        <v>45260</v>
      </c>
      <c r="E10" s="197"/>
      <c r="F10" s="197"/>
      <c r="G10" s="197"/>
      <c r="H10" s="197"/>
      <c r="I10" s="197"/>
      <c r="J10" s="190" t="str">
        <f>IF(D10&gt;=N10,"CUMPLE","NO CUMPLE")</f>
        <v>CUMPLE</v>
      </c>
      <c r="K10" s="190"/>
      <c r="L10" s="14" t="s">
        <v>28</v>
      </c>
      <c r="M10" s="45">
        <f>IF(J10="CUMPLE",0,1)</f>
        <v>0</v>
      </c>
      <c r="N10" s="51">
        <f>+D9-30</f>
        <v>45234</v>
      </c>
      <c r="O10" s="51">
        <f>+D9-30</f>
        <v>45234</v>
      </c>
      <c r="P10" s="50" t="s">
        <v>29</v>
      </c>
      <c r="Q10" s="50"/>
    </row>
    <row r="11" spans="1:22" ht="36.75" customHeight="1" x14ac:dyDescent="0.25">
      <c r="A11" s="6"/>
      <c r="B11" s="6"/>
      <c r="C11" s="10" t="s">
        <v>30</v>
      </c>
      <c r="D11" s="197">
        <v>45036</v>
      </c>
      <c r="E11" s="197"/>
      <c r="F11" s="197"/>
      <c r="G11" s="197"/>
      <c r="H11" s="197"/>
      <c r="I11" s="197"/>
      <c r="J11" s="190" t="str">
        <f>IF(D10&gt;=O11,"CUMPLE","NO CUMPLE")</f>
        <v>CUMPLE</v>
      </c>
      <c r="K11" s="190"/>
      <c r="L11" s="14" t="s">
        <v>28</v>
      </c>
      <c r="M11" s="45">
        <f>IF(J11="CUMPLE",0,1)</f>
        <v>0</v>
      </c>
      <c r="N11" s="50"/>
      <c r="O11" s="52">
        <f>+D11+15</f>
        <v>45051</v>
      </c>
      <c r="P11" s="50" t="s">
        <v>31</v>
      </c>
      <c r="Q11" s="50"/>
    </row>
    <row r="12" spans="1:22" s="15" customFormat="1" ht="41.25" customHeight="1" thickBot="1" x14ac:dyDescent="0.3">
      <c r="A12" s="6"/>
      <c r="B12" s="6"/>
      <c r="C12" s="11" t="s">
        <v>32</v>
      </c>
      <c r="D12" s="189">
        <v>44926</v>
      </c>
      <c r="E12" s="189"/>
      <c r="F12" s="189"/>
      <c r="G12" s="189"/>
      <c r="H12" s="189"/>
      <c r="I12" s="189"/>
      <c r="J12" s="190" t="str">
        <f>IF(D10&gt;=O12,"CUMPLE","NO CUMPLE")</f>
        <v>CUMPLE</v>
      </c>
      <c r="K12" s="190"/>
      <c r="L12" s="14" t="s">
        <v>28</v>
      </c>
      <c r="M12" s="45">
        <f>IF(J12="CUMPLE",0,1)</f>
        <v>0</v>
      </c>
      <c r="N12" s="50"/>
      <c r="O12" s="52">
        <f>+D12+15</f>
        <v>44941</v>
      </c>
      <c r="P12" s="50"/>
      <c r="Q12" s="50"/>
      <c r="R12" s="54"/>
      <c r="S12" s="54"/>
      <c r="T12" s="54"/>
      <c r="U12" s="54"/>
      <c r="V12" s="54"/>
    </row>
    <row r="13" spans="1:22" ht="31.5" hidden="1" customHeight="1" thickBot="1" x14ac:dyDescent="0.3">
      <c r="A13" s="6"/>
      <c r="B13" s="6"/>
      <c r="C13" s="198"/>
      <c r="D13" s="199"/>
      <c r="E13" s="199"/>
      <c r="F13" s="199"/>
      <c r="G13" s="199"/>
      <c r="H13" s="199"/>
      <c r="I13" s="199"/>
      <c r="J13" s="199"/>
      <c r="K13" s="200"/>
      <c r="L13" s="14"/>
      <c r="N13" s="50"/>
      <c r="O13" s="50"/>
      <c r="P13" s="50"/>
      <c r="Q13" s="50"/>
    </row>
    <row r="14" spans="1:22" ht="263.25" hidden="1" customHeight="1" x14ac:dyDescent="0.25">
      <c r="A14" s="6"/>
      <c r="B14" s="6"/>
      <c r="C14" s="12"/>
      <c r="D14" s="13"/>
      <c r="E14" s="13"/>
      <c r="F14" s="13"/>
      <c r="G14" s="13"/>
      <c r="H14" s="13"/>
      <c r="I14" s="13"/>
      <c r="J14" s="13"/>
      <c r="K14" s="13"/>
      <c r="L14" s="14"/>
      <c r="N14" s="50"/>
      <c r="O14" s="50"/>
      <c r="P14" s="50"/>
      <c r="Q14" s="50"/>
    </row>
    <row r="15" spans="1:22" ht="36.75" hidden="1" customHeight="1" x14ac:dyDescent="0.25">
      <c r="A15" s="6"/>
      <c r="B15" s="6"/>
      <c r="C15" s="8" t="s">
        <v>26</v>
      </c>
      <c r="D15" s="201"/>
      <c r="E15" s="202"/>
      <c r="F15" s="202"/>
      <c r="G15" s="202"/>
      <c r="H15" s="202"/>
      <c r="I15" s="203"/>
      <c r="J15" s="204"/>
      <c r="K15" s="205"/>
      <c r="L15" s="14"/>
      <c r="N15" s="50"/>
      <c r="O15" s="50"/>
      <c r="P15" s="50"/>
      <c r="Q15" s="50"/>
    </row>
    <row r="16" spans="1:22" ht="36.75" hidden="1" customHeight="1" x14ac:dyDescent="0.25">
      <c r="A16" s="6"/>
      <c r="B16" s="6"/>
      <c r="C16" s="10" t="s">
        <v>27</v>
      </c>
      <c r="D16" s="197"/>
      <c r="E16" s="197"/>
      <c r="F16" s="197"/>
      <c r="G16" s="197"/>
      <c r="H16" s="197"/>
      <c r="I16" s="197"/>
      <c r="J16" s="190"/>
      <c r="K16" s="190"/>
      <c r="L16" s="14" t="s">
        <v>28</v>
      </c>
      <c r="M16" s="45">
        <f>IF(J16="CUMPLE",0,1)</f>
        <v>1</v>
      </c>
      <c r="N16" s="51">
        <f>+D15-30</f>
        <v>-30</v>
      </c>
      <c r="O16" s="51">
        <f>+D15-30</f>
        <v>-30</v>
      </c>
      <c r="P16" s="50" t="s">
        <v>29</v>
      </c>
      <c r="Q16" s="50"/>
    </row>
    <row r="17" spans="1:22" ht="36.75" hidden="1" customHeight="1" x14ac:dyDescent="0.25">
      <c r="A17" s="6"/>
      <c r="B17" s="6"/>
      <c r="C17" s="10" t="s">
        <v>30</v>
      </c>
      <c r="D17" s="197"/>
      <c r="E17" s="197"/>
      <c r="F17" s="218"/>
      <c r="G17" s="218"/>
      <c r="H17" s="218"/>
      <c r="I17" s="197"/>
      <c r="J17" s="190"/>
      <c r="K17" s="190"/>
      <c r="L17" s="14" t="s">
        <v>28</v>
      </c>
      <c r="M17" s="45">
        <f>IF(J17="CUMPLE",0,1)</f>
        <v>1</v>
      </c>
      <c r="N17" s="50"/>
      <c r="O17" s="52">
        <f>+D17+15</f>
        <v>15</v>
      </c>
      <c r="P17" s="50" t="s">
        <v>31</v>
      </c>
      <c r="Q17" s="50"/>
    </row>
    <row r="18" spans="1:22" s="15" customFormat="1" ht="36" hidden="1" customHeight="1" thickBot="1" x14ac:dyDescent="0.3">
      <c r="A18" s="6"/>
      <c r="B18" s="6"/>
      <c r="C18" s="11" t="s">
        <v>32</v>
      </c>
      <c r="D18" s="189"/>
      <c r="E18" s="189"/>
      <c r="F18" s="189"/>
      <c r="G18" s="189"/>
      <c r="H18" s="189"/>
      <c r="I18" s="189"/>
      <c r="J18" s="190"/>
      <c r="K18" s="190"/>
      <c r="L18" s="14" t="s">
        <v>28</v>
      </c>
      <c r="M18" s="45">
        <f>IF(J18="CUMPLE",0,1)</f>
        <v>1</v>
      </c>
      <c r="N18" s="50"/>
      <c r="O18" s="52">
        <f>+D18+15</f>
        <v>15</v>
      </c>
      <c r="P18" s="50"/>
      <c r="Q18" s="50"/>
      <c r="R18" s="54"/>
      <c r="S18" s="54"/>
      <c r="T18" s="54"/>
      <c r="U18" s="54"/>
      <c r="V18" s="54"/>
    </row>
    <row r="19" spans="1:22" ht="31.5" hidden="1" customHeight="1" thickBot="1" x14ac:dyDescent="0.3">
      <c r="A19" s="6"/>
      <c r="B19" s="6"/>
      <c r="C19" s="198"/>
      <c r="D19" s="199"/>
      <c r="E19" s="199"/>
      <c r="F19" s="199"/>
      <c r="G19" s="199"/>
      <c r="H19" s="199"/>
      <c r="I19" s="199"/>
      <c r="J19" s="199"/>
      <c r="K19" s="200"/>
      <c r="L19" s="14"/>
      <c r="N19" s="50"/>
      <c r="O19" s="50"/>
      <c r="P19" s="50"/>
      <c r="Q19" s="50"/>
    </row>
    <row r="20" spans="1:22" ht="4.5" hidden="1" customHeight="1" thickBot="1" x14ac:dyDescent="0.3">
      <c r="A20" s="6"/>
      <c r="B20" s="6"/>
      <c r="C20" s="12"/>
      <c r="D20" s="13"/>
      <c r="E20" s="13"/>
      <c r="F20" s="13"/>
      <c r="G20" s="13"/>
      <c r="H20" s="13"/>
      <c r="I20" s="13"/>
      <c r="J20" s="13"/>
      <c r="K20" s="13"/>
      <c r="L20" s="14"/>
      <c r="N20" s="50"/>
      <c r="O20" s="50"/>
      <c r="P20" s="50"/>
      <c r="Q20" s="50"/>
    </row>
    <row r="21" spans="1:22" ht="36.75" hidden="1" customHeight="1" x14ac:dyDescent="0.25">
      <c r="A21" s="6"/>
      <c r="B21" s="6"/>
      <c r="C21" s="8" t="s">
        <v>26</v>
      </c>
      <c r="D21" s="201"/>
      <c r="E21" s="202"/>
      <c r="F21" s="202"/>
      <c r="G21" s="202"/>
      <c r="H21" s="202"/>
      <c r="I21" s="203"/>
      <c r="J21" s="204"/>
      <c r="K21" s="205"/>
      <c r="L21" s="14"/>
      <c r="N21" s="50"/>
      <c r="O21" s="50"/>
      <c r="P21" s="50"/>
      <c r="Q21" s="50"/>
    </row>
    <row r="22" spans="1:22" ht="36.75" hidden="1" customHeight="1" x14ac:dyDescent="0.25">
      <c r="A22" s="6"/>
      <c r="B22" s="6"/>
      <c r="C22" s="10" t="s">
        <v>27</v>
      </c>
      <c r="D22" s="197"/>
      <c r="E22" s="197"/>
      <c r="F22" s="197"/>
      <c r="G22" s="197"/>
      <c r="H22" s="197"/>
      <c r="I22" s="197"/>
      <c r="J22" s="190"/>
      <c r="K22" s="190"/>
      <c r="L22" s="14" t="s">
        <v>28</v>
      </c>
      <c r="M22" s="45">
        <f>IF(J22="CUMPLE",0,1)</f>
        <v>1</v>
      </c>
      <c r="N22" s="51">
        <f>+D21-30</f>
        <v>-30</v>
      </c>
      <c r="O22" s="51">
        <f>+D21-30</f>
        <v>-30</v>
      </c>
      <c r="P22" s="50" t="s">
        <v>29</v>
      </c>
      <c r="Q22" s="50"/>
    </row>
    <row r="23" spans="1:22" ht="36.75" hidden="1" customHeight="1" x14ac:dyDescent="0.25">
      <c r="A23" s="6"/>
      <c r="B23" s="6"/>
      <c r="C23" s="10" t="s">
        <v>30</v>
      </c>
      <c r="D23" s="197"/>
      <c r="E23" s="197"/>
      <c r="F23" s="218"/>
      <c r="G23" s="218"/>
      <c r="H23" s="218"/>
      <c r="I23" s="197"/>
      <c r="J23" s="190"/>
      <c r="K23" s="190"/>
      <c r="L23" s="14" t="s">
        <v>28</v>
      </c>
      <c r="M23" s="45">
        <f>IF(J23="CUMPLE",0,1)</f>
        <v>1</v>
      </c>
      <c r="N23" s="50"/>
      <c r="O23" s="52">
        <f>+D23+15</f>
        <v>15</v>
      </c>
      <c r="P23" s="50" t="s">
        <v>31</v>
      </c>
      <c r="Q23" s="50"/>
    </row>
    <row r="24" spans="1:22" s="15" customFormat="1" ht="36" hidden="1" customHeight="1" thickBot="1" x14ac:dyDescent="0.3">
      <c r="A24" s="6"/>
      <c r="B24" s="6"/>
      <c r="C24" s="11" t="s">
        <v>32</v>
      </c>
      <c r="D24" s="189"/>
      <c r="E24" s="189"/>
      <c r="F24" s="189"/>
      <c r="G24" s="189"/>
      <c r="H24" s="189"/>
      <c r="I24" s="189"/>
      <c r="J24" s="190"/>
      <c r="K24" s="190"/>
      <c r="L24" s="14" t="s">
        <v>28</v>
      </c>
      <c r="M24" s="45">
        <f>IF(J24="CUMPLE",0,1)</f>
        <v>1</v>
      </c>
      <c r="N24" s="50"/>
      <c r="O24" s="52">
        <f>+D24+15</f>
        <v>15</v>
      </c>
      <c r="P24" s="50"/>
      <c r="Q24" s="50"/>
      <c r="R24" s="54"/>
      <c r="S24" s="54"/>
      <c r="T24" s="54"/>
      <c r="U24" s="54"/>
      <c r="V24" s="54"/>
    </row>
    <row r="25" spans="1:22" ht="13.5" customHeight="1" x14ac:dyDescent="0.25">
      <c r="B25" s="6"/>
      <c r="C25" s="17"/>
      <c r="D25" s="18"/>
      <c r="E25" s="18"/>
      <c r="F25" s="16"/>
      <c r="G25" s="18"/>
      <c r="H25" s="18"/>
      <c r="I25" s="18"/>
      <c r="J25" s="19"/>
      <c r="K25" s="23"/>
      <c r="L25" s="9"/>
      <c r="M25" s="45"/>
      <c r="N25" s="50"/>
      <c r="O25" s="50"/>
      <c r="P25" s="50"/>
      <c r="Q25" s="50"/>
    </row>
    <row r="26" spans="1:22" ht="13.5" customHeight="1" thickBot="1" x14ac:dyDescent="0.3">
      <c r="B26" s="6"/>
      <c r="C26" s="17"/>
      <c r="D26" s="18"/>
      <c r="E26" s="18"/>
      <c r="F26" s="16"/>
      <c r="G26" s="18"/>
      <c r="H26" s="18"/>
      <c r="I26" s="18"/>
      <c r="J26" s="19"/>
      <c r="K26" s="23"/>
      <c r="L26" s="9"/>
      <c r="M26" s="45"/>
      <c r="N26" s="50"/>
      <c r="O26" s="50"/>
      <c r="P26" s="50"/>
      <c r="Q26" s="50"/>
    </row>
    <row r="27" spans="1:22" ht="39" customHeight="1" thickBot="1" x14ac:dyDescent="0.3">
      <c r="A27" s="6"/>
      <c r="B27" s="7"/>
      <c r="C27" s="191" t="s">
        <v>33</v>
      </c>
      <c r="D27" s="192"/>
      <c r="E27" s="192"/>
      <c r="F27" s="193"/>
      <c r="G27" s="192"/>
      <c r="H27" s="192"/>
      <c r="I27" s="192"/>
      <c r="J27" s="192"/>
      <c r="K27" s="194"/>
      <c r="L27" s="7"/>
      <c r="N27" s="50"/>
      <c r="O27" s="50"/>
      <c r="P27" s="50"/>
      <c r="Q27" s="50"/>
    </row>
    <row r="28" spans="1:22" ht="7.5" customHeight="1" x14ac:dyDescent="0.25">
      <c r="A28" s="6"/>
      <c r="B28" s="7"/>
      <c r="C28" s="7"/>
      <c r="D28" s="7"/>
      <c r="E28" s="7"/>
      <c r="F28" s="24"/>
      <c r="G28" s="7"/>
      <c r="H28" s="7"/>
      <c r="I28" s="7"/>
      <c r="J28" s="7"/>
      <c r="K28" s="25"/>
      <c r="L28" s="7"/>
      <c r="N28" s="50"/>
      <c r="O28" s="50"/>
      <c r="P28" s="50"/>
      <c r="Q28" s="50"/>
    </row>
    <row r="29" spans="1:22" s="20" customFormat="1" ht="69" customHeight="1" x14ac:dyDescent="0.25">
      <c r="A29" s="195" t="s">
        <v>34</v>
      </c>
      <c r="B29" s="195" t="s">
        <v>35</v>
      </c>
      <c r="C29" s="195" t="s">
        <v>36</v>
      </c>
      <c r="D29" s="195" t="s">
        <v>37</v>
      </c>
      <c r="E29" s="195" t="s">
        <v>38</v>
      </c>
      <c r="F29" s="27" t="s">
        <v>89</v>
      </c>
      <c r="G29" s="59"/>
      <c r="H29" s="59"/>
      <c r="I29" s="195" t="s">
        <v>39</v>
      </c>
      <c r="J29" s="195" t="s">
        <v>40</v>
      </c>
      <c r="K29" s="196" t="s">
        <v>41</v>
      </c>
      <c r="L29" s="184" t="s">
        <v>42</v>
      </c>
      <c r="M29" s="44"/>
      <c r="N29" s="50"/>
      <c r="O29" s="50"/>
      <c r="P29" s="50"/>
      <c r="Q29" s="50"/>
      <c r="R29" s="50"/>
      <c r="S29" s="50"/>
      <c r="T29" s="50"/>
      <c r="U29" s="50"/>
      <c r="V29" s="50"/>
    </row>
    <row r="30" spans="1:22" s="20" customFormat="1" ht="27" customHeight="1" thickBot="1" x14ac:dyDescent="0.3">
      <c r="A30" s="195"/>
      <c r="B30" s="195"/>
      <c r="C30" s="195"/>
      <c r="D30" s="195"/>
      <c r="E30" s="195"/>
      <c r="F30" s="28">
        <v>1</v>
      </c>
      <c r="G30" s="46"/>
      <c r="H30" s="46"/>
      <c r="I30" s="195"/>
      <c r="J30" s="195"/>
      <c r="K30" s="196"/>
      <c r="L30" s="184"/>
      <c r="M30" s="44"/>
      <c r="N30" s="50"/>
      <c r="O30" s="50"/>
      <c r="P30" s="50"/>
      <c r="Q30" s="50"/>
      <c r="R30" s="50"/>
      <c r="S30" s="50"/>
      <c r="T30" s="50"/>
      <c r="U30" s="50"/>
      <c r="V30" s="50"/>
    </row>
    <row r="31" spans="1:22" ht="33" customHeight="1" x14ac:dyDescent="0.25">
      <c r="A31" s="162">
        <v>4.2</v>
      </c>
      <c r="B31" s="163" t="s">
        <v>43</v>
      </c>
      <c r="C31" s="179" t="s">
        <v>87</v>
      </c>
      <c r="D31" s="185">
        <f>+'CONSOLIDADO FINANCIERO'!$D$7*10%</f>
        <v>3650010023.5</v>
      </c>
      <c r="E31" s="30" t="s">
        <v>44</v>
      </c>
      <c r="F31" s="31">
        <v>616019000</v>
      </c>
      <c r="G31" s="31"/>
      <c r="H31" s="31"/>
      <c r="I31" s="275">
        <f>((F31*F30)+(G31*G30)+(H31*H30))-((F32*F30)+(G32*G30)+(H32*H30))</f>
        <v>485304000</v>
      </c>
      <c r="J31" s="156" t="str">
        <f>IF(I31&gt;=D31,"CUMPLE","NO CUMPLE")</f>
        <v>NO CUMPLE</v>
      </c>
      <c r="K31" s="154" t="s">
        <v>45</v>
      </c>
      <c r="L31" s="159" t="s">
        <v>101</v>
      </c>
      <c r="M31" s="249">
        <f>IF(J31="CUMPLE",0,1)</f>
        <v>1</v>
      </c>
      <c r="N31" s="55"/>
      <c r="O31" s="50"/>
      <c r="P31" s="50"/>
      <c r="Q31" s="50"/>
    </row>
    <row r="32" spans="1:22" ht="33" customHeight="1" x14ac:dyDescent="0.25">
      <c r="A32" s="162"/>
      <c r="B32" s="163"/>
      <c r="C32" s="179"/>
      <c r="D32" s="185"/>
      <c r="E32" s="30" t="s">
        <v>47</v>
      </c>
      <c r="F32" s="31">
        <v>130715000</v>
      </c>
      <c r="G32" s="31"/>
      <c r="H32" s="31"/>
      <c r="I32" s="276"/>
      <c r="J32" s="157"/>
      <c r="K32" s="154"/>
      <c r="L32" s="159"/>
      <c r="M32" s="249"/>
      <c r="N32" s="50"/>
      <c r="O32" s="56"/>
      <c r="P32" s="50"/>
      <c r="Q32" s="50"/>
    </row>
    <row r="33" spans="1:35" ht="33" customHeight="1" x14ac:dyDescent="0.25">
      <c r="A33" s="162">
        <v>4.2</v>
      </c>
      <c r="B33" s="163" t="str">
        <f>B31</f>
        <v>4.2,8.1. Capacidad Fiinanciera</v>
      </c>
      <c r="C33" s="179" t="s">
        <v>8</v>
      </c>
      <c r="D33" s="173">
        <v>1.91</v>
      </c>
      <c r="E33" s="30" t="s">
        <v>44</v>
      </c>
      <c r="F33" s="62">
        <f>F31</f>
        <v>616019000</v>
      </c>
      <c r="G33" s="31"/>
      <c r="H33" s="31"/>
      <c r="I33" s="255">
        <f>((F33*F30)+(G33*G30)+(H33*H30))/((F34*F30)+(G34*G30)+(H34*H30))</f>
        <v>4.712687908809241</v>
      </c>
      <c r="J33" s="158" t="str">
        <f>IF(I33&gt;=D33,"CUMPLE","NO CUMPLE")</f>
        <v>CUMPLE</v>
      </c>
      <c r="K33" s="154" t="s">
        <v>45</v>
      </c>
      <c r="L33" s="159"/>
      <c r="M33" s="249">
        <f>IF(J33="CUMPLE",0,1)</f>
        <v>0</v>
      </c>
      <c r="N33" s="50"/>
      <c r="O33" s="50"/>
      <c r="P33" s="50"/>
      <c r="Q33" s="50"/>
    </row>
    <row r="34" spans="1:35" ht="33" customHeight="1" x14ac:dyDescent="0.25">
      <c r="A34" s="162"/>
      <c r="B34" s="163"/>
      <c r="C34" s="179"/>
      <c r="D34" s="173"/>
      <c r="E34" s="30" t="s">
        <v>47</v>
      </c>
      <c r="F34" s="63">
        <f>F32</f>
        <v>130715000</v>
      </c>
      <c r="G34" s="31"/>
      <c r="H34" s="31"/>
      <c r="I34" s="255"/>
      <c r="J34" s="158"/>
      <c r="K34" s="154"/>
      <c r="L34" s="159"/>
      <c r="M34" s="249"/>
      <c r="N34" s="50"/>
      <c r="O34" s="50"/>
      <c r="P34" s="50"/>
      <c r="Q34" s="50"/>
    </row>
    <row r="35" spans="1:35" ht="33" customHeight="1" x14ac:dyDescent="0.25">
      <c r="A35" s="162">
        <v>4.2</v>
      </c>
      <c r="B35" s="163" t="str">
        <f>B33</f>
        <v>4.2,8.1. Capacidad Fiinanciera</v>
      </c>
      <c r="C35" s="179" t="s">
        <v>9</v>
      </c>
      <c r="D35" s="227">
        <v>0.6</v>
      </c>
      <c r="E35" s="35" t="s">
        <v>48</v>
      </c>
      <c r="F35" s="31">
        <v>130715000</v>
      </c>
      <c r="G35" s="31"/>
      <c r="H35" s="31"/>
      <c r="I35" s="241">
        <f>((F35*F30)+(G35*G30)+(H35*H30))/((F36*F30)+(G36*G30)+(H36*H30))</f>
        <v>0.21219313040669199</v>
      </c>
      <c r="J35" s="158" t="str">
        <f>IF(I35&lt;=D35,"CUMPLE","NO CUMPLE")</f>
        <v>CUMPLE</v>
      </c>
      <c r="K35" s="154" t="s">
        <v>45</v>
      </c>
      <c r="L35" s="159"/>
      <c r="M35" s="249">
        <f>IF(J35="CUMPLE",0,1)</f>
        <v>0</v>
      </c>
      <c r="N35" s="50"/>
      <c r="O35" s="50"/>
      <c r="P35" s="50"/>
      <c r="Q35" s="50"/>
    </row>
    <row r="36" spans="1:35" ht="33" customHeight="1" x14ac:dyDescent="0.25">
      <c r="A36" s="162"/>
      <c r="B36" s="163"/>
      <c r="C36" s="179"/>
      <c r="D36" s="227"/>
      <c r="E36" s="35" t="s">
        <v>49</v>
      </c>
      <c r="F36" s="31">
        <v>616019000</v>
      </c>
      <c r="G36" s="31"/>
      <c r="H36" s="31"/>
      <c r="I36" s="241"/>
      <c r="J36" s="158"/>
      <c r="K36" s="154"/>
      <c r="L36" s="159"/>
      <c r="M36" s="249"/>
      <c r="N36" s="50"/>
      <c r="O36" s="50"/>
      <c r="P36" s="50"/>
      <c r="Q36" s="50"/>
    </row>
    <row r="37" spans="1:35" s="37" customFormat="1" ht="27.75" customHeight="1" x14ac:dyDescent="0.25">
      <c r="A37" s="162">
        <v>4.2</v>
      </c>
      <c r="B37" s="163" t="str">
        <f>B35</f>
        <v>4.2,8.1. Capacidad Fiinanciera</v>
      </c>
      <c r="C37" s="179" t="s">
        <v>10</v>
      </c>
      <c r="D37" s="274">
        <v>3.66</v>
      </c>
      <c r="E37" s="35" t="s">
        <v>50</v>
      </c>
      <c r="F37" s="32">
        <v>95603000</v>
      </c>
      <c r="G37" s="31"/>
      <c r="H37" s="31"/>
      <c r="I37" s="240">
        <f>((F37*F30)+(G37*G30)+(H37*H30))/((F38*F30)+(G38*G30)+(H38*H30))</f>
        <v>11.136051252184043</v>
      </c>
      <c r="J37" s="158" t="str">
        <f>IF(I37&gt;=D37,"CUMPLE","NO CUMPLE")</f>
        <v>CUMPLE</v>
      </c>
      <c r="K37" s="154" t="s">
        <v>45</v>
      </c>
      <c r="L37" s="159"/>
      <c r="M37" s="249">
        <f>IF(J37="CUMPLE",0,1)</f>
        <v>0</v>
      </c>
      <c r="N37" s="53"/>
      <c r="O37" s="53"/>
      <c r="P37" s="53"/>
      <c r="Q37" s="53"/>
      <c r="R37" s="58"/>
      <c r="S37" s="58"/>
      <c r="T37" s="58"/>
      <c r="U37" s="58"/>
      <c r="V37" s="58"/>
      <c r="W37" s="1"/>
      <c r="X37" s="1"/>
      <c r="Y37" s="1"/>
      <c r="Z37" s="1"/>
      <c r="AA37" s="1"/>
      <c r="AB37" s="1"/>
      <c r="AC37" s="1"/>
      <c r="AD37" s="1"/>
      <c r="AE37" s="1"/>
      <c r="AF37" s="1"/>
      <c r="AG37" s="1"/>
      <c r="AH37" s="1"/>
      <c r="AI37" s="1"/>
    </row>
    <row r="38" spans="1:35" s="37" customFormat="1" ht="27.75" customHeight="1" x14ac:dyDescent="0.25">
      <c r="A38" s="162"/>
      <c r="B38" s="163"/>
      <c r="C38" s="179"/>
      <c r="D38" s="274"/>
      <c r="E38" s="35" t="s">
        <v>51</v>
      </c>
      <c r="F38" s="32">
        <v>8585000</v>
      </c>
      <c r="G38" s="31"/>
      <c r="H38" s="31"/>
      <c r="I38" s="240"/>
      <c r="J38" s="158"/>
      <c r="K38" s="154"/>
      <c r="L38" s="159"/>
      <c r="M38" s="249"/>
      <c r="N38" s="53"/>
      <c r="O38" s="53"/>
      <c r="P38" s="53"/>
      <c r="Q38" s="53"/>
      <c r="R38" s="58"/>
      <c r="S38" s="58"/>
      <c r="T38" s="58"/>
      <c r="U38" s="58"/>
      <c r="V38" s="58"/>
      <c r="W38" s="1"/>
      <c r="X38" s="1"/>
      <c r="Y38" s="1"/>
      <c r="Z38" s="1"/>
      <c r="AA38" s="1"/>
      <c r="AB38" s="1"/>
      <c r="AC38" s="1"/>
      <c r="AD38" s="1"/>
      <c r="AE38" s="1"/>
      <c r="AF38" s="1"/>
      <c r="AG38" s="1"/>
      <c r="AH38" s="1"/>
      <c r="AI38" s="1"/>
    </row>
    <row r="39" spans="1:35" s="21" customFormat="1" ht="33" customHeight="1" x14ac:dyDescent="0.25">
      <c r="A39" s="162">
        <v>4.2</v>
      </c>
      <c r="B39" s="163" t="s">
        <v>52</v>
      </c>
      <c r="C39" s="164" t="s">
        <v>11</v>
      </c>
      <c r="D39" s="173">
        <v>0.16</v>
      </c>
      <c r="E39" s="35" t="s">
        <v>53</v>
      </c>
      <c r="F39" s="65">
        <f>F37</f>
        <v>95603000</v>
      </c>
      <c r="G39" s="31"/>
      <c r="H39" s="31"/>
      <c r="I39" s="242">
        <f>((F39*F30)+(G39*G30)+(H39*H30))/((F40*F30)+(G40*G30)+(H40*H30))</f>
        <v>0.19699610965497916</v>
      </c>
      <c r="J39" s="158" t="str">
        <f>IF(I39&gt;=D39,"CUMPLE","NO CUMPLE")</f>
        <v>CUMPLE</v>
      </c>
      <c r="K39" s="154" t="s">
        <v>45</v>
      </c>
      <c r="L39" s="159"/>
      <c r="M39" s="249">
        <f>IF(J39="CUMPLE",0,1)</f>
        <v>0</v>
      </c>
      <c r="N39" s="50"/>
      <c r="O39" s="50"/>
      <c r="P39" s="50"/>
      <c r="Q39" s="50"/>
      <c r="R39" s="54"/>
      <c r="S39" s="54"/>
      <c r="T39" s="54"/>
      <c r="U39" s="54"/>
      <c r="V39" s="54"/>
    </row>
    <row r="40" spans="1:35" s="21" customFormat="1" ht="33" customHeight="1" x14ac:dyDescent="0.25">
      <c r="A40" s="162"/>
      <c r="B40" s="163"/>
      <c r="C40" s="164"/>
      <c r="D40" s="173"/>
      <c r="E40" s="35" t="s">
        <v>54</v>
      </c>
      <c r="F40" s="32">
        <v>485304000</v>
      </c>
      <c r="G40" s="31"/>
      <c r="H40" s="31"/>
      <c r="I40" s="242"/>
      <c r="J40" s="158"/>
      <c r="K40" s="154"/>
      <c r="L40" s="159"/>
      <c r="M40" s="249"/>
      <c r="N40" s="50"/>
      <c r="O40" s="50"/>
      <c r="P40" s="50"/>
      <c r="Q40" s="50"/>
      <c r="R40" s="54"/>
      <c r="S40" s="54"/>
      <c r="T40" s="54"/>
      <c r="U40" s="54"/>
      <c r="V40" s="54"/>
    </row>
    <row r="41" spans="1:35" s="21" customFormat="1" ht="33" customHeight="1" x14ac:dyDescent="0.25">
      <c r="A41" s="162">
        <v>4.2</v>
      </c>
      <c r="B41" s="163" t="str">
        <f>+B39</f>
        <v>4.2,8.2. Capacidad organizacional</v>
      </c>
      <c r="C41" s="164" t="s">
        <v>55</v>
      </c>
      <c r="D41" s="173">
        <v>0.06</v>
      </c>
      <c r="E41" s="35" t="s">
        <v>53</v>
      </c>
      <c r="F41" s="34">
        <f>F39</f>
        <v>95603000</v>
      </c>
      <c r="G41" s="31"/>
      <c r="H41" s="31"/>
      <c r="I41" s="242">
        <f>((F41*F30)+(G41*G30)+(H41*H30))/((F42*F30)+(G42*G30)+(H42*H30))</f>
        <v>0.15519488846934915</v>
      </c>
      <c r="J41" s="158" t="str">
        <f>IF(I41&gt;=D41,"CUMPLE","NO CUMPLE")</f>
        <v>CUMPLE</v>
      </c>
      <c r="K41" s="154" t="s">
        <v>45</v>
      </c>
      <c r="L41" s="159"/>
      <c r="M41" s="249">
        <f>IF(J41="CUMPLE",0,1)</f>
        <v>0</v>
      </c>
      <c r="N41" s="50"/>
      <c r="O41" s="50"/>
      <c r="P41" s="50"/>
      <c r="Q41" s="50"/>
      <c r="R41" s="54"/>
      <c r="S41" s="54"/>
      <c r="T41" s="54"/>
      <c r="U41" s="54"/>
      <c r="V41" s="54"/>
    </row>
    <row r="42" spans="1:35" s="21" customFormat="1" ht="33" customHeight="1" thickBot="1" x14ac:dyDescent="0.3">
      <c r="A42" s="162"/>
      <c r="B42" s="163"/>
      <c r="C42" s="164"/>
      <c r="D42" s="173"/>
      <c r="E42" s="35" t="s">
        <v>56</v>
      </c>
      <c r="F42" s="34">
        <v>616019000</v>
      </c>
      <c r="G42" s="31"/>
      <c r="H42" s="31"/>
      <c r="I42" s="242"/>
      <c r="J42" s="158"/>
      <c r="K42" s="154"/>
      <c r="L42" s="159"/>
      <c r="M42" s="249"/>
      <c r="N42" s="50"/>
      <c r="O42" s="50"/>
      <c r="P42" s="50"/>
      <c r="Q42" s="50"/>
      <c r="R42" s="54"/>
      <c r="S42" s="54"/>
      <c r="T42" s="54"/>
      <c r="U42" s="54"/>
      <c r="V42" s="54"/>
    </row>
    <row r="43" spans="1:35" s="1" customFormat="1" ht="27.75" customHeight="1" x14ac:dyDescent="0.25">
      <c r="A43" s="162">
        <v>4.2</v>
      </c>
      <c r="B43" s="163" t="str">
        <f>+B41</f>
        <v>4.2,8.2. Capacidad organizacional</v>
      </c>
      <c r="C43" s="165" t="s">
        <v>81</v>
      </c>
      <c r="D43" s="175">
        <f>+'CONSOLIDADO FINANCIERO'!$D$7*10%</f>
        <v>3650010023.5</v>
      </c>
      <c r="E43" s="35" t="s">
        <v>56</v>
      </c>
      <c r="F43" s="65">
        <v>616019000</v>
      </c>
      <c r="G43" s="31"/>
      <c r="H43" s="31"/>
      <c r="I43" s="244">
        <f>+((F43*F30)+(G43*G30)+(H43*H30))-((F44*F30)+(G44*G30)+(H44*H30))</f>
        <v>485304000</v>
      </c>
      <c r="J43" s="156" t="str">
        <f>IF(I43&gt;=D43,"CUMPLE","NO CUMPLE")</f>
        <v>NO CUMPLE</v>
      </c>
      <c r="K43" s="154" t="s">
        <v>45</v>
      </c>
      <c r="L43" s="159"/>
      <c r="M43" s="249">
        <f>IF(J43="CUMPLE",0,1)</f>
        <v>1</v>
      </c>
      <c r="N43" s="57"/>
      <c r="O43" s="53"/>
      <c r="P43" s="53"/>
      <c r="Q43" s="53"/>
      <c r="R43" s="58"/>
      <c r="S43" s="58"/>
      <c r="T43" s="58"/>
      <c r="U43" s="58"/>
      <c r="V43" s="58"/>
    </row>
    <row r="44" spans="1:35" s="1" customFormat="1" ht="27.75" customHeight="1" thickBot="1" x14ac:dyDescent="0.3">
      <c r="A44" s="162"/>
      <c r="B44" s="163"/>
      <c r="C44" s="166"/>
      <c r="D44" s="176"/>
      <c r="E44" s="35" t="s">
        <v>57</v>
      </c>
      <c r="F44" s="65">
        <v>130715000</v>
      </c>
      <c r="G44" s="31"/>
      <c r="H44" s="31"/>
      <c r="I44" s="245"/>
      <c r="J44" s="157"/>
      <c r="K44" s="154"/>
      <c r="L44" s="159"/>
      <c r="M44" s="249"/>
      <c r="N44" s="53"/>
      <c r="O44" s="53"/>
      <c r="P44" s="53"/>
      <c r="Q44" s="53"/>
      <c r="R44" s="58"/>
      <c r="S44" s="58"/>
      <c r="T44" s="58"/>
      <c r="U44" s="58"/>
      <c r="V44" s="58"/>
    </row>
    <row r="45" spans="1:35" ht="34.5" customHeight="1" thickBot="1" x14ac:dyDescent="0.3">
      <c r="A45" s="6"/>
      <c r="B45" s="6"/>
      <c r="C45" s="6"/>
      <c r="D45" s="6"/>
      <c r="E45" s="167" t="s">
        <v>58</v>
      </c>
      <c r="F45" s="168"/>
      <c r="G45" s="169"/>
      <c r="H45" s="22"/>
      <c r="I45" s="170" t="s">
        <v>21</v>
      </c>
      <c r="J45" s="171"/>
      <c r="K45" s="172"/>
      <c r="L45" s="159"/>
      <c r="M45" s="38">
        <f>M43+M41+M39+M37+M35+M33+M31+M12+M11+M10</f>
        <v>2</v>
      </c>
      <c r="N45" s="50"/>
      <c r="O45" s="50"/>
      <c r="P45" s="50"/>
      <c r="Q45" s="50"/>
    </row>
    <row r="46" spans="1:35" ht="16.5" customHeight="1" x14ac:dyDescent="0.25">
      <c r="A46" s="6"/>
      <c r="B46" s="6"/>
      <c r="C46" s="6"/>
      <c r="D46" s="6"/>
      <c r="E46" s="22"/>
      <c r="F46" s="22"/>
      <c r="G46" s="22"/>
      <c r="H46" s="22"/>
      <c r="I46" s="22"/>
      <c r="J46" s="22"/>
      <c r="K46" s="22"/>
      <c r="L46" s="6"/>
      <c r="N46" s="50"/>
      <c r="O46" s="50"/>
      <c r="P46" s="50"/>
      <c r="Q46" s="50"/>
    </row>
    <row r="47" spans="1:35" ht="16.5" customHeight="1" x14ac:dyDescent="0.25">
      <c r="A47" s="6"/>
      <c r="B47" s="6"/>
      <c r="C47" s="6"/>
      <c r="D47" s="6"/>
      <c r="E47" s="6"/>
      <c r="F47" s="6"/>
      <c r="G47" s="6"/>
      <c r="H47" s="6"/>
      <c r="I47" s="6"/>
      <c r="J47" s="6"/>
      <c r="K47" s="6"/>
      <c r="L47" s="6"/>
      <c r="N47" s="50"/>
      <c r="O47" s="50"/>
      <c r="P47" s="50"/>
      <c r="Q47" s="50"/>
    </row>
    <row r="48" spans="1:35" ht="16.5" customHeight="1" x14ac:dyDescent="0.25">
      <c r="A48" s="6"/>
      <c r="B48" s="6"/>
      <c r="C48" s="6"/>
      <c r="D48" s="6"/>
      <c r="E48" s="6"/>
      <c r="F48" s="6"/>
      <c r="G48" s="6"/>
      <c r="H48" s="6"/>
      <c r="I48" s="6"/>
      <c r="J48" s="6"/>
      <c r="K48" s="6"/>
      <c r="L48" s="6"/>
      <c r="N48" s="50"/>
      <c r="O48" s="50"/>
      <c r="P48" s="50"/>
      <c r="Q48" s="50"/>
    </row>
    <row r="49" spans="1:17" ht="18.75" x14ac:dyDescent="0.25">
      <c r="A49" s="160"/>
      <c r="B49" s="160"/>
      <c r="C49" s="160"/>
      <c r="D49" s="6"/>
      <c r="E49" s="6"/>
      <c r="F49" s="6"/>
      <c r="G49" s="6"/>
      <c r="H49" s="6"/>
      <c r="I49" s="6"/>
      <c r="J49" s="6"/>
      <c r="K49" s="6"/>
      <c r="L49" s="6"/>
      <c r="N49" s="50"/>
      <c r="O49" s="50"/>
      <c r="P49" s="50"/>
      <c r="Q49" s="50"/>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161"/>
      <c r="J50" s="161"/>
      <c r="K50" s="161"/>
      <c r="L50" s="6"/>
      <c r="N50" s="50"/>
      <c r="O50" s="50"/>
      <c r="P50" s="50"/>
      <c r="Q50" s="50"/>
    </row>
  </sheetData>
  <mergeCells count="104">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A35:A36"/>
    <mergeCell ref="B35:B36"/>
    <mergeCell ref="C35:C36"/>
    <mergeCell ref="D35:D36"/>
    <mergeCell ref="I35:I36"/>
    <mergeCell ref="J35:J36"/>
    <mergeCell ref="K35:K36"/>
    <mergeCell ref="L31:L45"/>
    <mergeCell ref="E45:G45"/>
    <mergeCell ref="I45:K45"/>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 ref="I50:K50"/>
  </mergeCells>
  <conditionalFormatting sqref="J10:J12">
    <cfRule type="cellIs" dxfId="219" priority="14" operator="equal">
      <formula>"CUMPLE"</formula>
    </cfRule>
  </conditionalFormatting>
  <conditionalFormatting sqref="J16:J18">
    <cfRule type="cellIs" dxfId="218" priority="4" operator="equal">
      <formula>"CUMPLE"</formula>
    </cfRule>
  </conditionalFormatting>
  <conditionalFormatting sqref="J22:J24">
    <cfRule type="cellIs" dxfId="217" priority="3" operator="equal">
      <formula>"CUMPLE"</formula>
    </cfRule>
  </conditionalFormatting>
  <conditionalFormatting sqref="J31:J44">
    <cfRule type="cellIs" dxfId="216" priority="10" operator="equal">
      <formula>"CUMPLE"</formula>
    </cfRule>
    <cfRule type="cellIs" dxfId="215" priority="11" operator="equal">
      <formula>"NO CUMPLE"</formula>
    </cfRule>
  </conditionalFormatting>
  <conditionalFormatting sqref="J25:K26">
    <cfRule type="cellIs" dxfId="214" priority="5" operator="equal">
      <formula>"CUMPLE"</formula>
    </cfRule>
  </conditionalFormatting>
  <conditionalFormatting sqref="K31">
    <cfRule type="cellIs" dxfId="213" priority="23" operator="equal">
      <formula>"CUMPLE"</formula>
    </cfRule>
    <cfRule type="cellIs" dxfId="212" priority="24" operator="equal">
      <formula>"NO CUMPLE"</formula>
    </cfRule>
  </conditionalFormatting>
  <conditionalFormatting sqref="K33 K35 K39 K41">
    <cfRule type="cellIs" dxfId="211" priority="19" operator="equal">
      <formula>"CUMPLE"</formula>
    </cfRule>
    <cfRule type="cellIs" dxfId="210" priority="20" operator="equal">
      <formula>"NO CUMPLE"</formula>
    </cfRule>
  </conditionalFormatting>
  <conditionalFormatting sqref="K37">
    <cfRule type="cellIs" dxfId="209" priority="8" operator="equal">
      <formula>"CUMPLE"</formula>
    </cfRule>
    <cfRule type="cellIs" dxfId="208" priority="9" operator="equal">
      <formula>"NO CUMPLE"</formula>
    </cfRule>
  </conditionalFormatting>
  <conditionalFormatting sqref="K43">
    <cfRule type="cellIs" dxfId="207" priority="1" operator="equal">
      <formula>"CUMPLE"</formula>
    </cfRule>
    <cfRule type="cellIs" dxfId="206" priority="2" operator="equal">
      <formula>"NO CUMPLE"</formula>
    </cfRule>
  </conditionalFormatting>
  <conditionalFormatting sqref="M10:M12">
    <cfRule type="cellIs" dxfId="205" priority="17" operator="equal">
      <formula>"CUMPLE"</formula>
    </cfRule>
    <cfRule type="cellIs" dxfId="204" priority="18" operator="equal">
      <formula>"NO CUMPLE"</formula>
    </cfRule>
  </conditionalFormatting>
  <conditionalFormatting sqref="M16:M18">
    <cfRule type="cellIs" dxfId="203" priority="15" operator="equal">
      <formula>"CUMPLE"</formula>
    </cfRule>
    <cfRule type="cellIs" dxfId="202" priority="16" operator="equal">
      <formula>"NO CUMPLE"</formula>
    </cfRule>
  </conditionalFormatting>
  <conditionalFormatting sqref="M22:M26">
    <cfRule type="cellIs" dxfId="201" priority="6" operator="equal">
      <formula>"CUMPLE"</formula>
    </cfRule>
    <cfRule type="cellIs" dxfId="200" priority="7" operator="equal">
      <formula>"NO CUMPLE"</formula>
    </cfRule>
  </conditionalFormatting>
  <conditionalFormatting sqref="M31 M33 M35 M37 M39 M41 M43">
    <cfRule type="cellIs" dxfId="199" priority="21" operator="equal">
      <formula>"CUMPLE"</formula>
    </cfRule>
    <cfRule type="cellIs" dxfId="198" priority="22"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51F77-E5E4-4BA5-B81D-3512B680F701}">
  <sheetPr>
    <tabColor rgb="FF00CC00"/>
    <pageSetUpPr fitToPage="1"/>
  </sheetPr>
  <dimension ref="A1:Q50"/>
  <sheetViews>
    <sheetView view="pageBreakPreview" topLeftCell="B29" zoomScale="70" zoomScaleNormal="70" zoomScaleSheetLayoutView="70" workbookViewId="0">
      <selection activeCell="C7" sqref="C7:K7"/>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10</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c r="E3" s="210"/>
      <c r="F3" s="210"/>
      <c r="G3" s="210"/>
      <c r="H3" s="210"/>
      <c r="I3" s="210"/>
      <c r="J3" s="210"/>
      <c r="K3" s="211"/>
      <c r="L3" s="9"/>
      <c r="N3" s="38"/>
      <c r="O3" s="38"/>
      <c r="P3" s="38"/>
      <c r="Q3" s="38"/>
    </row>
    <row r="4" spans="1:17" ht="36.75" customHeight="1" x14ac:dyDescent="0.25">
      <c r="A4" s="6"/>
      <c r="B4" s="6"/>
      <c r="C4" s="10" t="s">
        <v>3</v>
      </c>
      <c r="D4" s="212"/>
      <c r="E4" s="212"/>
      <c r="F4" s="212"/>
      <c r="G4" s="212"/>
      <c r="H4" s="212"/>
      <c r="I4" s="212"/>
      <c r="J4" s="212"/>
      <c r="K4" s="213"/>
      <c r="L4" s="9"/>
      <c r="N4" s="38"/>
      <c r="O4" s="38"/>
      <c r="P4" s="38"/>
      <c r="Q4" s="38"/>
    </row>
    <row r="5" spans="1:17" ht="35.25" customHeight="1" thickBot="1" x14ac:dyDescent="0.3">
      <c r="A5" s="6"/>
      <c r="B5" s="6"/>
      <c r="C5" s="11" t="s">
        <v>25</v>
      </c>
      <c r="D5" s="214"/>
      <c r="E5" s="214"/>
      <c r="F5" s="214"/>
      <c r="G5" s="214"/>
      <c r="H5" s="214"/>
      <c r="I5" s="214"/>
      <c r="J5" s="214"/>
      <c r="K5" s="215"/>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t="s">
        <v>74</v>
      </c>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69</v>
      </c>
      <c r="D31" s="185">
        <f>+'CONSOLIDADO FINANCIERO'!$D$7*20%</f>
        <v>7300020047</v>
      </c>
      <c r="E31" s="30" t="s">
        <v>44</v>
      </c>
      <c r="F31" s="31"/>
      <c r="G31" s="31"/>
      <c r="H31" s="31"/>
      <c r="I31" s="231">
        <f>((F31*F30)+(G31*G30)+(H31*H30))-((F32*F30)+(G32*G30)+(H32*H30))</f>
        <v>0</v>
      </c>
      <c r="J31" s="156" t="str">
        <f>IF(I31&gt;=D31,"CUMPLE","NO CUMPLE")</f>
        <v>NO CUMPLE</v>
      </c>
      <c r="K31" s="154" t="s">
        <v>45</v>
      </c>
      <c r="L31" s="221" t="s">
        <v>65</v>
      </c>
      <c r="M31" s="155">
        <f>IF(J31="CUMPLE",0,1)</f>
        <v>1</v>
      </c>
      <c r="N31" s="41"/>
      <c r="O31" s="38"/>
      <c r="P31" s="38"/>
      <c r="Q31" s="38"/>
    </row>
    <row r="32" spans="1:17" ht="33" customHeight="1" x14ac:dyDescent="0.25">
      <c r="A32" s="162"/>
      <c r="B32" s="163"/>
      <c r="C32" s="179"/>
      <c r="D32" s="185"/>
      <c r="E32" s="30" t="s">
        <v>47</v>
      </c>
      <c r="F32" s="31"/>
      <c r="G32" s="31"/>
      <c r="H32" s="31"/>
      <c r="I32" s="232"/>
      <c r="J32" s="157"/>
      <c r="K32" s="154"/>
      <c r="L32" s="222"/>
      <c r="M32" s="155"/>
      <c r="N32" s="38"/>
      <c r="O32" s="78"/>
      <c r="P32" s="38"/>
      <c r="Q32" s="38"/>
    </row>
    <row r="33" spans="1:17" ht="33" customHeight="1" x14ac:dyDescent="0.25">
      <c r="A33" s="162">
        <v>4.2</v>
      </c>
      <c r="B33" s="163" t="str">
        <f>B31</f>
        <v>4.2,8.1. Capacidad Fiinanciera</v>
      </c>
      <c r="C33" s="179" t="s">
        <v>8</v>
      </c>
      <c r="D33" s="224">
        <v>1.6</v>
      </c>
      <c r="E33" s="30" t="s">
        <v>44</v>
      </c>
      <c r="F33" s="62">
        <f>F31</f>
        <v>0</v>
      </c>
      <c r="G33" s="31"/>
      <c r="H33" s="31"/>
      <c r="I33" s="251" t="e">
        <f>((F33*F30)+(G33*G30)+(H33*H30))/((F34*F30)+(G34*G30)+(H34*H30))</f>
        <v>#DIV/0!</v>
      </c>
      <c r="J33" s="158" t="e">
        <f>IF(I33&gt;=D33,"CUMPLE","NO CUMPLE")</f>
        <v>#DIV/0!</v>
      </c>
      <c r="K33" s="154"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1"/>
      <c r="J34" s="158"/>
      <c r="K34" s="154"/>
      <c r="L34" s="222"/>
      <c r="M34" s="155"/>
      <c r="N34" s="38"/>
      <c r="O34" s="38"/>
      <c r="P34" s="38"/>
      <c r="Q34" s="38"/>
    </row>
    <row r="35" spans="1:17" ht="33" customHeight="1" x14ac:dyDescent="0.25">
      <c r="A35" s="162">
        <v>4.2</v>
      </c>
      <c r="B35" s="163" t="str">
        <f>B33</f>
        <v>4.2,8.1. Capacidad Fiinanciera</v>
      </c>
      <c r="C35" s="179" t="s">
        <v>9</v>
      </c>
      <c r="D35" s="227">
        <v>0.6</v>
      </c>
      <c r="E35" s="35" t="s">
        <v>48</v>
      </c>
      <c r="F35" s="31"/>
      <c r="G35" s="31"/>
      <c r="H35" s="31"/>
      <c r="I35" s="241" t="e">
        <f>((F35*F30)+(G35*G30)+(H35*H30))/((F36*F30)+(G36*G30)+(H36*H30))</f>
        <v>#DIV/0!</v>
      </c>
      <c r="J35" s="158" t="e">
        <f>IF(I35&lt;=D35,"CUMPLE","NO CUMPLE")</f>
        <v>#DIV/0!</v>
      </c>
      <c r="K35" s="154"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154"/>
      <c r="L36" s="222"/>
      <c r="M36" s="155"/>
      <c r="N36" s="38"/>
      <c r="O36" s="38"/>
      <c r="P36" s="38"/>
      <c r="Q36" s="38"/>
    </row>
    <row r="37" spans="1:17" s="79" customFormat="1" ht="27.75" customHeight="1" x14ac:dyDescent="0.25">
      <c r="A37" s="162">
        <v>4.2</v>
      </c>
      <c r="B37" s="163" t="str">
        <f>B35</f>
        <v>4.2,8.1. Capacidad Fiinanciera</v>
      </c>
      <c r="C37" s="179" t="s">
        <v>10</v>
      </c>
      <c r="D37" s="180">
        <v>1.5</v>
      </c>
      <c r="E37" s="35" t="s">
        <v>50</v>
      </c>
      <c r="F37" s="32"/>
      <c r="G37" s="31"/>
      <c r="H37" s="31"/>
      <c r="I37" s="240" t="e">
        <f>((F37*F30)+(G37*G30)+(H37*H30))/((F38*F30)+(G38*G30)+(H38*H30))</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154"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154"/>
      <c r="L40" s="222"/>
      <c r="M40" s="155"/>
      <c r="N40" s="38"/>
      <c r="O40" s="38"/>
      <c r="P40" s="38"/>
      <c r="Q40" s="38"/>
    </row>
    <row r="41" spans="1:17" ht="33" customHeight="1" x14ac:dyDescent="0.25">
      <c r="A41" s="162">
        <v>4.2</v>
      </c>
      <c r="B41" s="163" t="str">
        <f>+B39</f>
        <v>4.2,8.2. Capacidad organizacional</v>
      </c>
      <c r="C41" s="164" t="s">
        <v>55</v>
      </c>
      <c r="D41" s="173">
        <v>0.04</v>
      </c>
      <c r="E41" s="35" t="s">
        <v>53</v>
      </c>
      <c r="F41" s="34">
        <f>F39</f>
        <v>0</v>
      </c>
      <c r="G41" s="31"/>
      <c r="H41" s="31"/>
      <c r="I41" s="250" t="e">
        <f>((F41*F30)+(G41*G30)+(H41*H30))/((F42*F30)+(G42*G30)+(H42*H30))</f>
        <v>#DIV/0!</v>
      </c>
      <c r="J41" s="158" t="e">
        <f>IF(I41&gt;=D41,"CUMPLE","NO CUMPLE")</f>
        <v>#DIV/0!</v>
      </c>
      <c r="K41" s="154" t="s">
        <v>45</v>
      </c>
      <c r="L41" s="222"/>
      <c r="M41" s="155" t="e">
        <f>IF(J41="CUMPLE",0,1)</f>
        <v>#DIV/0!</v>
      </c>
      <c r="N41" s="38"/>
      <c r="O41" s="38"/>
      <c r="P41" s="38"/>
      <c r="Q41" s="38"/>
    </row>
    <row r="42" spans="1:17" ht="33" customHeight="1" thickBot="1" x14ac:dyDescent="0.3">
      <c r="A42" s="162"/>
      <c r="B42" s="163"/>
      <c r="C42" s="164"/>
      <c r="D42" s="173"/>
      <c r="E42" s="35" t="s">
        <v>56</v>
      </c>
      <c r="F42" s="34">
        <f>F36</f>
        <v>0</v>
      </c>
      <c r="G42" s="31"/>
      <c r="H42" s="31"/>
      <c r="I42" s="250"/>
      <c r="J42" s="158"/>
      <c r="K42" s="154"/>
      <c r="L42" s="223"/>
      <c r="M42" s="155"/>
      <c r="N42" s="38"/>
      <c r="O42" s="38"/>
      <c r="P42" s="38"/>
      <c r="Q42" s="38"/>
    </row>
    <row r="43" spans="1:17" s="79" customFormat="1" ht="27.75" customHeight="1" x14ac:dyDescent="0.25">
      <c r="A43" s="162">
        <v>4.2</v>
      </c>
      <c r="B43" s="163" t="str">
        <f>+B41</f>
        <v>4.2,8.2. Capacidad organizacional</v>
      </c>
      <c r="C43" s="165" t="s">
        <v>70</v>
      </c>
      <c r="D43" s="175">
        <f>+'CONSOLIDADO FINANCIERO'!$D$7*20%</f>
        <v>7300020047</v>
      </c>
      <c r="E43" s="35" t="s">
        <v>56</v>
      </c>
      <c r="F43" s="65"/>
      <c r="G43" s="31"/>
      <c r="H43" s="31"/>
      <c r="I43" s="244">
        <f>+((F43*F30)+(G43*G30)+(H43*H30))-((F44*F30)+(G44*G30)+(H44*H30))</f>
        <v>0</v>
      </c>
      <c r="J43" s="156" t="str">
        <f>IF(I43&gt;=D43,"CUMPLE","NO CUMPLE")</f>
        <v>NO CUMPLE</v>
      </c>
      <c r="K43" s="154" t="s">
        <v>45</v>
      </c>
      <c r="L43" s="36"/>
      <c r="M43" s="155">
        <f>IF(J43="CUMPLE",0,1)</f>
        <v>1</v>
      </c>
      <c r="N43" s="42"/>
      <c r="O43" s="2"/>
      <c r="P43" s="2"/>
      <c r="Q43" s="2"/>
    </row>
    <row r="44" spans="1:17" s="79" customFormat="1" ht="27.75" customHeight="1" thickBot="1" x14ac:dyDescent="0.3">
      <c r="A44" s="162"/>
      <c r="B44" s="163"/>
      <c r="C44" s="166"/>
      <c r="D44" s="176"/>
      <c r="E44" s="35" t="s">
        <v>57</v>
      </c>
      <c r="F44" s="65"/>
      <c r="G44" s="31"/>
      <c r="H44" s="31"/>
      <c r="I44" s="245"/>
      <c r="J44" s="157"/>
      <c r="K44" s="154"/>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197" priority="14" operator="equal">
      <formula>"CUMPLE"</formula>
    </cfRule>
  </conditionalFormatting>
  <conditionalFormatting sqref="J16:J18">
    <cfRule type="cellIs" dxfId="196" priority="4" operator="equal">
      <formula>"CUMPLE"</formula>
    </cfRule>
  </conditionalFormatting>
  <conditionalFormatting sqref="J22:J24">
    <cfRule type="cellIs" dxfId="195" priority="3" operator="equal">
      <formula>"CUMPLE"</formula>
    </cfRule>
  </conditionalFormatting>
  <conditionalFormatting sqref="J31:J44">
    <cfRule type="cellIs" dxfId="194" priority="10" operator="equal">
      <formula>"CUMPLE"</formula>
    </cfRule>
    <cfRule type="cellIs" dxfId="193" priority="11" operator="equal">
      <formula>"NO CUMPLE"</formula>
    </cfRule>
  </conditionalFormatting>
  <conditionalFormatting sqref="J25:K26">
    <cfRule type="cellIs" dxfId="192" priority="5" operator="equal">
      <formula>"CUMPLE"</formula>
    </cfRule>
  </conditionalFormatting>
  <conditionalFormatting sqref="K31">
    <cfRule type="cellIs" dxfId="191" priority="23" operator="equal">
      <formula>"CUMPLE"</formula>
    </cfRule>
    <cfRule type="cellIs" dxfId="190" priority="24" operator="equal">
      <formula>"NO CUMPLE"</formula>
    </cfRule>
  </conditionalFormatting>
  <conditionalFormatting sqref="K33 K35 K39 K41">
    <cfRule type="cellIs" dxfId="189" priority="19" operator="equal">
      <formula>"CUMPLE"</formula>
    </cfRule>
    <cfRule type="cellIs" dxfId="188" priority="20" operator="equal">
      <formula>"NO CUMPLE"</formula>
    </cfRule>
  </conditionalFormatting>
  <conditionalFormatting sqref="K37">
    <cfRule type="cellIs" dxfId="187" priority="8" operator="equal">
      <formula>"CUMPLE"</formula>
    </cfRule>
    <cfRule type="cellIs" dxfId="186" priority="9" operator="equal">
      <formula>"NO CUMPLE"</formula>
    </cfRule>
  </conditionalFormatting>
  <conditionalFormatting sqref="K43">
    <cfRule type="cellIs" dxfId="185" priority="1" operator="equal">
      <formula>"CUMPLE"</formula>
    </cfRule>
    <cfRule type="cellIs" dxfId="184" priority="2" operator="equal">
      <formula>"NO CUMPLE"</formula>
    </cfRule>
  </conditionalFormatting>
  <conditionalFormatting sqref="M10:M12">
    <cfRule type="cellIs" dxfId="183" priority="17" operator="equal">
      <formula>"CUMPLE"</formula>
    </cfRule>
    <cfRule type="cellIs" dxfId="182" priority="18" operator="equal">
      <formula>"NO CUMPLE"</formula>
    </cfRule>
  </conditionalFormatting>
  <conditionalFormatting sqref="M16:M18">
    <cfRule type="cellIs" dxfId="181" priority="15" operator="equal">
      <formula>"CUMPLE"</formula>
    </cfRule>
    <cfRule type="cellIs" dxfId="180" priority="16" operator="equal">
      <formula>"NO CUMPLE"</formula>
    </cfRule>
  </conditionalFormatting>
  <conditionalFormatting sqref="M22:M26">
    <cfRule type="cellIs" dxfId="179" priority="6" operator="equal">
      <formula>"CUMPLE"</formula>
    </cfRule>
    <cfRule type="cellIs" dxfId="178" priority="7" operator="equal">
      <formula>"NO CUMPLE"</formula>
    </cfRule>
  </conditionalFormatting>
  <conditionalFormatting sqref="M31 M33 M35 M37 M39 M41 M43">
    <cfRule type="cellIs" dxfId="177" priority="21" operator="equal">
      <formula>"CUMPLE"</formula>
    </cfRule>
    <cfRule type="cellIs" dxfId="176" priority="22"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E68C3-5E46-4599-9A2B-F27B044D5414}">
  <sheetPr>
    <tabColor rgb="FF00CC00"/>
    <pageSetUpPr fitToPage="1"/>
  </sheetPr>
  <dimension ref="A1:Q50"/>
  <sheetViews>
    <sheetView view="pageBreakPreview" topLeftCell="B3" zoomScale="70" zoomScaleNormal="70" zoomScaleSheetLayoutView="70" workbookViewId="0">
      <selection activeCell="C27" sqref="C27:K27"/>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11</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c r="E3" s="210"/>
      <c r="F3" s="210"/>
      <c r="G3" s="210"/>
      <c r="H3" s="210"/>
      <c r="I3" s="210"/>
      <c r="J3" s="210"/>
      <c r="K3" s="211"/>
      <c r="L3" s="9"/>
      <c r="N3" s="38"/>
      <c r="O3" s="38"/>
      <c r="P3" s="38"/>
      <c r="Q3" s="38"/>
    </row>
    <row r="4" spans="1:17" ht="36.75" customHeight="1" x14ac:dyDescent="0.25">
      <c r="A4" s="6"/>
      <c r="B4" s="6"/>
      <c r="C4" s="10" t="s">
        <v>3</v>
      </c>
      <c r="D4" s="212"/>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t="s">
        <v>75</v>
      </c>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69</v>
      </c>
      <c r="D31" s="185">
        <f>+'CONSOLIDADO FINANCIERO'!$D$7*20%</f>
        <v>7300020047</v>
      </c>
      <c r="E31" s="30" t="s">
        <v>44</v>
      </c>
      <c r="F31" s="31"/>
      <c r="G31" s="31"/>
      <c r="H31" s="31"/>
      <c r="I31" s="231">
        <f>((F31*F30)+(G31*G30)+(H31*H30))-((F32*F30)+(G32*G30)+(H32*H30))</f>
        <v>0</v>
      </c>
      <c r="J31" s="156" t="str">
        <f>IF(I31&gt;=D31,"CUMPLE","NO CUMPLE")</f>
        <v>NO CUMPLE</v>
      </c>
      <c r="K31" s="233" t="s">
        <v>45</v>
      </c>
      <c r="L31" s="221" t="s">
        <v>65</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1.6</v>
      </c>
      <c r="E33" s="30" t="s">
        <v>44</v>
      </c>
      <c r="F33" s="62">
        <f>F31</f>
        <v>0</v>
      </c>
      <c r="G33" s="31"/>
      <c r="H33" s="31"/>
      <c r="I33" s="255"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5"/>
      <c r="J34" s="158"/>
      <c r="K34" s="237"/>
      <c r="L34" s="222"/>
      <c r="M34" s="155"/>
      <c r="N34" s="38"/>
      <c r="O34" s="38"/>
      <c r="P34" s="38"/>
      <c r="Q34" s="38"/>
    </row>
    <row r="35" spans="1:17" ht="33" customHeight="1" x14ac:dyDescent="0.25">
      <c r="A35" s="162">
        <v>4.2</v>
      </c>
      <c r="B35" s="163" t="str">
        <f>B33</f>
        <v>4.2,8.1. Capacidad Fiinanciera</v>
      </c>
      <c r="C35" s="179" t="s">
        <v>9</v>
      </c>
      <c r="D35" s="227">
        <v>0.6</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1.5</v>
      </c>
      <c r="E37" s="35" t="s">
        <v>50</v>
      </c>
      <c r="F37" s="32"/>
      <c r="G37" s="31"/>
      <c r="H37" s="31"/>
      <c r="I37" s="240" t="e">
        <f>F37/F38</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154"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154"/>
      <c r="L40" s="222"/>
      <c r="M40" s="155"/>
      <c r="N40" s="38"/>
      <c r="O40" s="38"/>
      <c r="P40" s="38"/>
      <c r="Q40" s="38"/>
    </row>
    <row r="41" spans="1:17" ht="33" customHeight="1" x14ac:dyDescent="0.25">
      <c r="A41" s="162">
        <v>4.2</v>
      </c>
      <c r="B41" s="163" t="str">
        <f>+B39</f>
        <v>4.2,8.2. Capacidad organizacional</v>
      </c>
      <c r="C41" s="164" t="s">
        <v>55</v>
      </c>
      <c r="D41" s="173">
        <v>0.04</v>
      </c>
      <c r="E41" s="35" t="s">
        <v>53</v>
      </c>
      <c r="F41" s="34">
        <f>F39</f>
        <v>0</v>
      </c>
      <c r="G41" s="31"/>
      <c r="H41" s="31"/>
      <c r="I41" s="250" t="e">
        <f>((F41*F30)+(G41*G30)+(H41*H30))/((F42*F30)+(G42*G30)+(H42*H30))</f>
        <v>#DIV/0!</v>
      </c>
      <c r="J41" s="158" t="e">
        <f>IF(I41&gt;=D41,"CUMPLE","NO CUMPLE")</f>
        <v>#DIV/0!</v>
      </c>
      <c r="K41" s="154" t="s">
        <v>45</v>
      </c>
      <c r="L41" s="222"/>
      <c r="M41" s="155" t="e">
        <f>IF(J41="CUMPLE",0,1)</f>
        <v>#DIV/0!</v>
      </c>
      <c r="N41" s="38"/>
      <c r="O41" s="38"/>
      <c r="P41" s="38"/>
      <c r="Q41" s="38"/>
    </row>
    <row r="42" spans="1:17" ht="33" customHeight="1" thickBot="1" x14ac:dyDescent="0.3">
      <c r="A42" s="162"/>
      <c r="B42" s="163"/>
      <c r="C42" s="164"/>
      <c r="D42" s="173"/>
      <c r="E42" s="35" t="s">
        <v>56</v>
      </c>
      <c r="F42" s="34">
        <f>F36</f>
        <v>0</v>
      </c>
      <c r="G42" s="31"/>
      <c r="H42" s="31"/>
      <c r="I42" s="250"/>
      <c r="J42" s="158"/>
      <c r="K42" s="154"/>
      <c r="L42" s="223"/>
      <c r="M42" s="155"/>
      <c r="N42" s="38"/>
      <c r="O42" s="38"/>
      <c r="P42" s="38"/>
      <c r="Q42" s="38"/>
    </row>
    <row r="43" spans="1:17" s="79" customFormat="1" ht="27.75" customHeight="1" x14ac:dyDescent="0.25">
      <c r="A43" s="162">
        <v>4.2</v>
      </c>
      <c r="B43" s="163" t="str">
        <f>+B41</f>
        <v>4.2,8.2. Capacidad organizacional</v>
      </c>
      <c r="C43" s="165" t="s">
        <v>70</v>
      </c>
      <c r="D43" s="175">
        <f>+'CONSOLIDADO FINANCIERO'!$D$7*20%</f>
        <v>7300020047</v>
      </c>
      <c r="E43" s="35" t="s">
        <v>56</v>
      </c>
      <c r="F43" s="65">
        <f>F42</f>
        <v>0</v>
      </c>
      <c r="G43" s="31"/>
      <c r="H43" s="31"/>
      <c r="I43" s="244">
        <f>+((F43*F30)+(G43*G30)+(H43*H30))-((F44*F30)+(G44*G30)+(H44*H30))</f>
        <v>0</v>
      </c>
      <c r="J43" s="156" t="str">
        <f>IF(I43&gt;=D43,"CUMPLE","NO CUMPLE")</f>
        <v>NO CUMPLE</v>
      </c>
      <c r="K43" s="154" t="s">
        <v>45</v>
      </c>
      <c r="L43" s="36"/>
      <c r="M43" s="155">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54"/>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175" priority="14" operator="equal">
      <formula>"CUMPLE"</formula>
    </cfRule>
  </conditionalFormatting>
  <conditionalFormatting sqref="J16:J18">
    <cfRule type="cellIs" dxfId="174" priority="4" operator="equal">
      <formula>"CUMPLE"</formula>
    </cfRule>
  </conditionalFormatting>
  <conditionalFormatting sqref="J22:J24">
    <cfRule type="cellIs" dxfId="173" priority="3" operator="equal">
      <formula>"CUMPLE"</formula>
    </cfRule>
  </conditionalFormatting>
  <conditionalFormatting sqref="J31:J44">
    <cfRule type="cellIs" dxfId="172" priority="10" operator="equal">
      <formula>"CUMPLE"</formula>
    </cfRule>
    <cfRule type="cellIs" dxfId="171" priority="11" operator="equal">
      <formula>"NO CUMPLE"</formula>
    </cfRule>
  </conditionalFormatting>
  <conditionalFormatting sqref="J25:K26">
    <cfRule type="cellIs" dxfId="170" priority="5" operator="equal">
      <formula>"CUMPLE"</formula>
    </cfRule>
  </conditionalFormatting>
  <conditionalFormatting sqref="K31">
    <cfRule type="cellIs" dxfId="169" priority="23" operator="equal">
      <formula>"CUMPLE"</formula>
    </cfRule>
    <cfRule type="cellIs" dxfId="168" priority="24" operator="equal">
      <formula>"NO CUMPLE"</formula>
    </cfRule>
  </conditionalFormatting>
  <conditionalFormatting sqref="K33 K35 K39 K41">
    <cfRule type="cellIs" dxfId="167" priority="19" operator="equal">
      <formula>"CUMPLE"</formula>
    </cfRule>
    <cfRule type="cellIs" dxfId="166" priority="20" operator="equal">
      <formula>"NO CUMPLE"</formula>
    </cfRule>
  </conditionalFormatting>
  <conditionalFormatting sqref="K37">
    <cfRule type="cellIs" dxfId="165" priority="8" operator="equal">
      <formula>"CUMPLE"</formula>
    </cfRule>
    <cfRule type="cellIs" dxfId="164" priority="9" operator="equal">
      <formula>"NO CUMPLE"</formula>
    </cfRule>
  </conditionalFormatting>
  <conditionalFormatting sqref="K43">
    <cfRule type="cellIs" dxfId="163" priority="1" operator="equal">
      <formula>"CUMPLE"</formula>
    </cfRule>
    <cfRule type="cellIs" dxfId="162" priority="2" operator="equal">
      <formula>"NO CUMPLE"</formula>
    </cfRule>
  </conditionalFormatting>
  <conditionalFormatting sqref="M10:M12">
    <cfRule type="cellIs" dxfId="161" priority="17" operator="equal">
      <formula>"CUMPLE"</formula>
    </cfRule>
    <cfRule type="cellIs" dxfId="160" priority="18" operator="equal">
      <formula>"NO CUMPLE"</formula>
    </cfRule>
  </conditionalFormatting>
  <conditionalFormatting sqref="M16:M18">
    <cfRule type="cellIs" dxfId="159" priority="15" operator="equal">
      <formula>"CUMPLE"</formula>
    </cfRule>
    <cfRule type="cellIs" dxfId="158" priority="16" operator="equal">
      <formula>"NO CUMPLE"</formula>
    </cfRule>
  </conditionalFormatting>
  <conditionalFormatting sqref="M22:M26">
    <cfRule type="cellIs" dxfId="157" priority="6" operator="equal">
      <formula>"CUMPLE"</formula>
    </cfRule>
    <cfRule type="cellIs" dxfId="156" priority="7" operator="equal">
      <formula>"NO CUMPLE"</formula>
    </cfRule>
  </conditionalFormatting>
  <conditionalFormatting sqref="M31 M33 M35 M37 M39 M41 M43">
    <cfRule type="cellIs" dxfId="155" priority="21" operator="equal">
      <formula>"CUMPLE"</formula>
    </cfRule>
    <cfRule type="cellIs" dxfId="154" priority="22"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4712C-D93F-4B55-8DE6-E6BB803E1869}">
  <sheetPr>
    <tabColor rgb="FF00CC00"/>
    <pageSetUpPr fitToPage="1"/>
  </sheetPr>
  <dimension ref="A1:Q50"/>
  <sheetViews>
    <sheetView view="pageBreakPreview" zoomScale="50" zoomScaleNormal="70" zoomScaleSheetLayoutView="50" workbookViewId="0">
      <selection activeCell="I25" sqref="I25"/>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12</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65</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55"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5"/>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50"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f>F36</f>
        <v>0</v>
      </c>
      <c r="G42" s="31"/>
      <c r="H42" s="31"/>
      <c r="I42" s="250"/>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F42</f>
        <v>0</v>
      </c>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153" priority="12" operator="equal">
      <formula>"CUMPLE"</formula>
    </cfRule>
  </conditionalFormatting>
  <conditionalFormatting sqref="J16:J18">
    <cfRule type="cellIs" dxfId="152" priority="2" operator="equal">
      <formula>"CUMPLE"</formula>
    </cfRule>
  </conditionalFormatting>
  <conditionalFormatting sqref="J22:J24">
    <cfRule type="cellIs" dxfId="151" priority="1" operator="equal">
      <formula>"CUMPLE"</formula>
    </cfRule>
  </conditionalFormatting>
  <conditionalFormatting sqref="J31:J44">
    <cfRule type="cellIs" dxfId="150" priority="8" operator="equal">
      <formula>"CUMPLE"</formula>
    </cfRule>
    <cfRule type="cellIs" dxfId="149" priority="9" operator="equal">
      <formula>"NO CUMPLE"</formula>
    </cfRule>
  </conditionalFormatting>
  <conditionalFormatting sqref="J25:K26">
    <cfRule type="cellIs" dxfId="148" priority="3" operator="equal">
      <formula>"CUMPLE"</formula>
    </cfRule>
  </conditionalFormatting>
  <conditionalFormatting sqref="K31">
    <cfRule type="cellIs" dxfId="147" priority="21" operator="equal">
      <formula>"CUMPLE"</formula>
    </cfRule>
    <cfRule type="cellIs" dxfId="146" priority="22" operator="equal">
      <formula>"NO CUMPLE"</formula>
    </cfRule>
  </conditionalFormatting>
  <conditionalFormatting sqref="K33 K35 K39 K41">
    <cfRule type="cellIs" dxfId="145" priority="17" operator="equal">
      <formula>"CUMPLE"</formula>
    </cfRule>
    <cfRule type="cellIs" dxfId="144" priority="18" operator="equal">
      <formula>"NO CUMPLE"</formula>
    </cfRule>
  </conditionalFormatting>
  <conditionalFormatting sqref="K37">
    <cfRule type="cellIs" dxfId="143" priority="6" operator="equal">
      <formula>"CUMPLE"</formula>
    </cfRule>
    <cfRule type="cellIs" dxfId="142" priority="7" operator="equal">
      <formula>"NO CUMPLE"</formula>
    </cfRule>
  </conditionalFormatting>
  <conditionalFormatting sqref="K43">
    <cfRule type="cellIs" dxfId="141" priority="10" operator="equal">
      <formula>"CUMPLE"</formula>
    </cfRule>
    <cfRule type="cellIs" dxfId="140" priority="11" operator="equal">
      <formula>"NO CUMPLE"</formula>
    </cfRule>
  </conditionalFormatting>
  <conditionalFormatting sqref="M10:M12">
    <cfRule type="cellIs" dxfId="139" priority="15" operator="equal">
      <formula>"CUMPLE"</formula>
    </cfRule>
    <cfRule type="cellIs" dxfId="138" priority="16" operator="equal">
      <formula>"NO CUMPLE"</formula>
    </cfRule>
  </conditionalFormatting>
  <conditionalFormatting sqref="M16:M18">
    <cfRule type="cellIs" dxfId="137" priority="13" operator="equal">
      <formula>"CUMPLE"</formula>
    </cfRule>
    <cfRule type="cellIs" dxfId="136" priority="14" operator="equal">
      <formula>"NO CUMPLE"</formula>
    </cfRule>
  </conditionalFormatting>
  <conditionalFormatting sqref="M22:M26">
    <cfRule type="cellIs" dxfId="135" priority="4" operator="equal">
      <formula>"CUMPLE"</formula>
    </cfRule>
    <cfRule type="cellIs" dxfId="134" priority="5" operator="equal">
      <formula>"NO CUMPLE"</formula>
    </cfRule>
  </conditionalFormatting>
  <conditionalFormatting sqref="M31 M33 M35 M37 M39 M41 M43">
    <cfRule type="cellIs" dxfId="133" priority="19" operator="equal">
      <formula>"CUMPLE"</formula>
    </cfRule>
    <cfRule type="cellIs" dxfId="132"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780BE-62A9-45BE-AF1D-E64703A3780E}">
  <sheetPr>
    <tabColor rgb="FFFF0000"/>
    <pageSetUpPr fitToPage="1"/>
  </sheetPr>
  <dimension ref="A1:Q50"/>
  <sheetViews>
    <sheetView view="pageBreakPreview" topLeftCell="A29" zoomScale="50" zoomScaleNormal="70" zoomScaleSheetLayoutView="50" workbookViewId="0">
      <selection activeCell="E45" sqref="E45:G45"/>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83.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13</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77" t="s">
        <v>67</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c r="G33" s="31"/>
      <c r="H33" s="31"/>
      <c r="I33" s="239"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c r="G34" s="31"/>
      <c r="H34" s="31"/>
      <c r="I34" s="239"/>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c r="G39" s="31"/>
      <c r="H39" s="31"/>
      <c r="I39" s="242"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42"/>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c r="G41" s="31"/>
      <c r="H41" s="31"/>
      <c r="I41" s="242"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c r="G42" s="31"/>
      <c r="H42" s="31"/>
      <c r="I42" s="242"/>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131" priority="12" operator="equal">
      <formula>"CUMPLE"</formula>
    </cfRule>
  </conditionalFormatting>
  <conditionalFormatting sqref="J16:J18">
    <cfRule type="cellIs" dxfId="130" priority="2" operator="equal">
      <formula>"CUMPLE"</formula>
    </cfRule>
  </conditionalFormatting>
  <conditionalFormatting sqref="J22:J24">
    <cfRule type="cellIs" dxfId="129" priority="1" operator="equal">
      <formula>"CUMPLE"</formula>
    </cfRule>
  </conditionalFormatting>
  <conditionalFormatting sqref="J31:J44">
    <cfRule type="cellIs" dxfId="128" priority="8" operator="equal">
      <formula>"CUMPLE"</formula>
    </cfRule>
    <cfRule type="cellIs" dxfId="127" priority="9" operator="equal">
      <formula>"NO CUMPLE"</formula>
    </cfRule>
  </conditionalFormatting>
  <conditionalFormatting sqref="J25:K26">
    <cfRule type="cellIs" dxfId="126" priority="3" operator="equal">
      <formula>"CUMPLE"</formula>
    </cfRule>
  </conditionalFormatting>
  <conditionalFormatting sqref="K31">
    <cfRule type="cellIs" dxfId="125" priority="21" operator="equal">
      <formula>"CUMPLE"</formula>
    </cfRule>
    <cfRule type="cellIs" dxfId="124" priority="22" operator="equal">
      <formula>"NO CUMPLE"</formula>
    </cfRule>
  </conditionalFormatting>
  <conditionalFormatting sqref="K33 K35 K39 K41">
    <cfRule type="cellIs" dxfId="123" priority="17" operator="equal">
      <formula>"CUMPLE"</formula>
    </cfRule>
    <cfRule type="cellIs" dxfId="122" priority="18" operator="equal">
      <formula>"NO CUMPLE"</formula>
    </cfRule>
  </conditionalFormatting>
  <conditionalFormatting sqref="K37">
    <cfRule type="cellIs" dxfId="121" priority="6" operator="equal">
      <formula>"CUMPLE"</formula>
    </cfRule>
    <cfRule type="cellIs" dxfId="120" priority="7" operator="equal">
      <formula>"NO CUMPLE"</formula>
    </cfRule>
  </conditionalFormatting>
  <conditionalFormatting sqref="K43">
    <cfRule type="cellIs" dxfId="119" priority="10" operator="equal">
      <formula>"CUMPLE"</formula>
    </cfRule>
    <cfRule type="cellIs" dxfId="118" priority="11" operator="equal">
      <formula>"NO CUMPLE"</formula>
    </cfRule>
  </conditionalFormatting>
  <conditionalFormatting sqref="M10:M12">
    <cfRule type="cellIs" dxfId="117" priority="15" operator="equal">
      <formula>"CUMPLE"</formula>
    </cfRule>
    <cfRule type="cellIs" dxfId="116" priority="16" operator="equal">
      <formula>"NO CUMPLE"</formula>
    </cfRule>
  </conditionalFormatting>
  <conditionalFormatting sqref="M16:M18">
    <cfRule type="cellIs" dxfId="115" priority="13" operator="equal">
      <formula>"CUMPLE"</formula>
    </cfRule>
    <cfRule type="cellIs" dxfId="114" priority="14" operator="equal">
      <formula>"NO CUMPLE"</formula>
    </cfRule>
  </conditionalFormatting>
  <conditionalFormatting sqref="M22:M26">
    <cfRule type="cellIs" dxfId="113" priority="4" operator="equal">
      <formula>"CUMPLE"</formula>
    </cfRule>
    <cfRule type="cellIs" dxfId="112" priority="5" operator="equal">
      <formula>"NO CUMPLE"</formula>
    </cfRule>
  </conditionalFormatting>
  <conditionalFormatting sqref="M31 M33 M35 M37 M39 M41 M43">
    <cfRule type="cellIs" dxfId="111" priority="19" operator="equal">
      <formula>"CUMPLE"</formula>
    </cfRule>
    <cfRule type="cellIs" dxfId="110"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0" fitToHeight="0" orientation="landscape" r:id="rId1"/>
  <headerFooter>
    <oddFooter>&amp;R&amp;P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9E864-A607-485D-8B9B-DE2350511038}">
  <sheetPr>
    <tabColor rgb="FF00CC00"/>
    <pageSetUpPr fitToPage="1"/>
  </sheetPr>
  <dimension ref="A1:Q50"/>
  <sheetViews>
    <sheetView view="pageBreakPreview" topLeftCell="A29" zoomScale="50" zoomScaleNormal="70" zoomScaleSheetLayoutView="50" workbookViewId="0">
      <selection activeCell="I35" sqref="I35:I36"/>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14</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65</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51"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1"/>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s">
        <v>66</v>
      </c>
      <c r="J37" s="158" t="s">
        <v>20</v>
      </c>
      <c r="K37" s="154" t="s">
        <v>45</v>
      </c>
      <c r="L37" s="222"/>
      <c r="M37" s="155">
        <f>IF(J37="CUMPLE",0,1)</f>
        <v>0</v>
      </c>
      <c r="N37" s="2"/>
      <c r="O37" s="2"/>
      <c r="P37" s="2"/>
      <c r="Q37" s="2"/>
    </row>
    <row r="38" spans="1:17" s="79" customFormat="1" ht="27.75" customHeight="1" x14ac:dyDescent="0.25">
      <c r="A38" s="162"/>
      <c r="B38" s="163"/>
      <c r="C38" s="179"/>
      <c r="D38" s="180"/>
      <c r="E38" s="35" t="s">
        <v>51</v>
      </c>
      <c r="F38" s="32">
        <v>0</v>
      </c>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50"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c r="G42" s="31"/>
      <c r="H42" s="31"/>
      <c r="I42" s="250"/>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F42</f>
        <v>0</v>
      </c>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109" priority="12" operator="equal">
      <formula>"CUMPLE"</formula>
    </cfRule>
  </conditionalFormatting>
  <conditionalFormatting sqref="J16:J18">
    <cfRule type="cellIs" dxfId="108" priority="2" operator="equal">
      <formula>"CUMPLE"</formula>
    </cfRule>
  </conditionalFormatting>
  <conditionalFormatting sqref="J22:J24">
    <cfRule type="cellIs" dxfId="107" priority="1" operator="equal">
      <formula>"CUMPLE"</formula>
    </cfRule>
  </conditionalFormatting>
  <conditionalFormatting sqref="J31:J44">
    <cfRule type="cellIs" dxfId="106" priority="8" operator="equal">
      <formula>"CUMPLE"</formula>
    </cfRule>
    <cfRule type="cellIs" dxfId="105" priority="9" operator="equal">
      <formula>"NO CUMPLE"</formula>
    </cfRule>
  </conditionalFormatting>
  <conditionalFormatting sqref="J25:K26">
    <cfRule type="cellIs" dxfId="104" priority="3" operator="equal">
      <formula>"CUMPLE"</formula>
    </cfRule>
  </conditionalFormatting>
  <conditionalFormatting sqref="K31">
    <cfRule type="cellIs" dxfId="103" priority="21" operator="equal">
      <formula>"CUMPLE"</formula>
    </cfRule>
    <cfRule type="cellIs" dxfId="102" priority="22" operator="equal">
      <formula>"NO CUMPLE"</formula>
    </cfRule>
  </conditionalFormatting>
  <conditionalFormatting sqref="K33 K35 K39 K41">
    <cfRule type="cellIs" dxfId="101" priority="17" operator="equal">
      <formula>"CUMPLE"</formula>
    </cfRule>
    <cfRule type="cellIs" dxfId="100" priority="18" operator="equal">
      <formula>"NO CUMPLE"</formula>
    </cfRule>
  </conditionalFormatting>
  <conditionalFormatting sqref="K37">
    <cfRule type="cellIs" dxfId="99" priority="6" operator="equal">
      <formula>"CUMPLE"</formula>
    </cfRule>
    <cfRule type="cellIs" dxfId="98" priority="7" operator="equal">
      <formula>"NO CUMPLE"</formula>
    </cfRule>
  </conditionalFormatting>
  <conditionalFormatting sqref="K43">
    <cfRule type="cellIs" dxfId="97" priority="10" operator="equal">
      <formula>"CUMPLE"</formula>
    </cfRule>
    <cfRule type="cellIs" dxfId="96" priority="11" operator="equal">
      <formula>"NO CUMPLE"</formula>
    </cfRule>
  </conditionalFormatting>
  <conditionalFormatting sqref="M10:M12">
    <cfRule type="cellIs" dxfId="95" priority="15" operator="equal">
      <formula>"CUMPLE"</formula>
    </cfRule>
    <cfRule type="cellIs" dxfId="94" priority="16" operator="equal">
      <formula>"NO CUMPLE"</formula>
    </cfRule>
  </conditionalFormatting>
  <conditionalFormatting sqref="M16:M18">
    <cfRule type="cellIs" dxfId="93" priority="13" operator="equal">
      <formula>"CUMPLE"</formula>
    </cfRule>
    <cfRule type="cellIs" dxfId="92" priority="14" operator="equal">
      <formula>"NO CUMPLE"</formula>
    </cfRule>
  </conditionalFormatting>
  <conditionalFormatting sqref="M22:M26">
    <cfRule type="cellIs" dxfId="91" priority="4" operator="equal">
      <formula>"CUMPLE"</formula>
    </cfRule>
    <cfRule type="cellIs" dxfId="90" priority="5" operator="equal">
      <formula>"NO CUMPLE"</formula>
    </cfRule>
  </conditionalFormatting>
  <conditionalFormatting sqref="M31 M33 M35 M37 M39 M41 M43">
    <cfRule type="cellIs" dxfId="89" priority="19" operator="equal">
      <formula>"CUMPLE"</formula>
    </cfRule>
    <cfRule type="cellIs" dxfId="88"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E7C73-60AE-4D3D-972C-B5E9F66E0715}">
  <sheetPr>
    <tabColor rgb="FF00CC00"/>
    <pageSetUpPr fitToPage="1"/>
  </sheetPr>
  <dimension ref="A1:Q50"/>
  <sheetViews>
    <sheetView view="pageBreakPreview" zoomScale="50" zoomScaleNormal="70" zoomScaleSheetLayoutView="50" workbookViewId="0">
      <selection activeCell="J9" sqref="J9:K9"/>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15</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65</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55"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5"/>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50"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f>F36</f>
        <v>0</v>
      </c>
      <c r="G42" s="31"/>
      <c r="H42" s="31"/>
      <c r="I42" s="250"/>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F42</f>
        <v>0</v>
      </c>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87" priority="12" operator="equal">
      <formula>"CUMPLE"</formula>
    </cfRule>
  </conditionalFormatting>
  <conditionalFormatting sqref="J16:J18">
    <cfRule type="cellIs" dxfId="86" priority="2" operator="equal">
      <formula>"CUMPLE"</formula>
    </cfRule>
  </conditionalFormatting>
  <conditionalFormatting sqref="J22:J24">
    <cfRule type="cellIs" dxfId="85" priority="1" operator="equal">
      <formula>"CUMPLE"</formula>
    </cfRule>
  </conditionalFormatting>
  <conditionalFormatting sqref="J31:J44">
    <cfRule type="cellIs" dxfId="84" priority="8" operator="equal">
      <formula>"CUMPLE"</formula>
    </cfRule>
    <cfRule type="cellIs" dxfId="83" priority="9" operator="equal">
      <formula>"NO CUMPLE"</formula>
    </cfRule>
  </conditionalFormatting>
  <conditionalFormatting sqref="J25:K26">
    <cfRule type="cellIs" dxfId="82" priority="3" operator="equal">
      <formula>"CUMPLE"</formula>
    </cfRule>
  </conditionalFormatting>
  <conditionalFormatting sqref="K31">
    <cfRule type="cellIs" dxfId="81" priority="21" operator="equal">
      <formula>"CUMPLE"</formula>
    </cfRule>
    <cfRule type="cellIs" dxfId="80" priority="22" operator="equal">
      <formula>"NO CUMPLE"</formula>
    </cfRule>
  </conditionalFormatting>
  <conditionalFormatting sqref="K33 K35 K39 K41">
    <cfRule type="cellIs" dxfId="79" priority="17" operator="equal">
      <formula>"CUMPLE"</formula>
    </cfRule>
    <cfRule type="cellIs" dxfId="78" priority="18" operator="equal">
      <formula>"NO CUMPLE"</formula>
    </cfRule>
  </conditionalFormatting>
  <conditionalFormatting sqref="K37">
    <cfRule type="cellIs" dxfId="77" priority="6" operator="equal">
      <formula>"CUMPLE"</formula>
    </cfRule>
    <cfRule type="cellIs" dxfId="76" priority="7" operator="equal">
      <formula>"NO CUMPLE"</formula>
    </cfRule>
  </conditionalFormatting>
  <conditionalFormatting sqref="K43">
    <cfRule type="cellIs" dxfId="75" priority="10" operator="equal">
      <formula>"CUMPLE"</formula>
    </cfRule>
    <cfRule type="cellIs" dxfId="74" priority="11" operator="equal">
      <formula>"NO CUMPLE"</formula>
    </cfRule>
  </conditionalFormatting>
  <conditionalFormatting sqref="M10:M12">
    <cfRule type="cellIs" dxfId="73" priority="15" operator="equal">
      <formula>"CUMPLE"</formula>
    </cfRule>
    <cfRule type="cellIs" dxfId="72" priority="16" operator="equal">
      <formula>"NO CUMPLE"</formula>
    </cfRule>
  </conditionalFormatting>
  <conditionalFormatting sqref="M16:M18">
    <cfRule type="cellIs" dxfId="71" priority="13" operator="equal">
      <formula>"CUMPLE"</formula>
    </cfRule>
    <cfRule type="cellIs" dxfId="70" priority="14" operator="equal">
      <formula>"NO CUMPLE"</formula>
    </cfRule>
  </conditionalFormatting>
  <conditionalFormatting sqref="M22:M26">
    <cfRule type="cellIs" dxfId="69" priority="4" operator="equal">
      <formula>"CUMPLE"</formula>
    </cfRule>
    <cfRule type="cellIs" dxfId="68" priority="5" operator="equal">
      <formula>"NO CUMPLE"</formula>
    </cfRule>
  </conditionalFormatting>
  <conditionalFormatting sqref="M31 M33 M35 M37 M39 M41 M43">
    <cfRule type="cellIs" dxfId="67" priority="19" operator="equal">
      <formula>"CUMPLE"</formula>
    </cfRule>
    <cfRule type="cellIs" dxfId="66"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C8D12-0001-4F84-8BA7-144396DD6E29}">
  <sheetPr>
    <tabColor rgb="FF00CC00"/>
    <pageSetUpPr fitToPage="1"/>
  </sheetPr>
  <dimension ref="A1:Q50"/>
  <sheetViews>
    <sheetView view="pageBreakPreview" topLeftCell="A31" zoomScale="50" zoomScaleNormal="70" zoomScaleSheetLayoutView="50" workbookViewId="0">
      <selection activeCell="I37" sqref="I37:I38"/>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16</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46</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51"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1"/>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s">
        <v>66</v>
      </c>
      <c r="J37" s="158" t="s">
        <v>20</v>
      </c>
      <c r="K37" s="154" t="s">
        <v>45</v>
      </c>
      <c r="L37" s="222"/>
      <c r="M37" s="155">
        <f>IF(J37="CUMPLE",0,1)</f>
        <v>0</v>
      </c>
      <c r="N37" s="2"/>
      <c r="O37" s="2"/>
      <c r="P37" s="2"/>
      <c r="Q37" s="2"/>
    </row>
    <row r="38" spans="1:17" s="79" customFormat="1" ht="27.75" customHeight="1" x14ac:dyDescent="0.25">
      <c r="A38" s="162"/>
      <c r="B38" s="163"/>
      <c r="C38" s="179"/>
      <c r="D38" s="180"/>
      <c r="E38" s="35" t="s">
        <v>51</v>
      </c>
      <c r="F38" s="32">
        <v>0</v>
      </c>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f>F37</f>
        <v>0</v>
      </c>
      <c r="G39" s="31"/>
      <c r="H39" s="31"/>
      <c r="I39" s="250"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50"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f>F36</f>
        <v>0</v>
      </c>
      <c r="G42" s="31"/>
      <c r="H42" s="31"/>
      <c r="I42" s="250"/>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F42</f>
        <v>0</v>
      </c>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65" priority="12" operator="equal">
      <formula>"CUMPLE"</formula>
    </cfRule>
  </conditionalFormatting>
  <conditionalFormatting sqref="J16:J18">
    <cfRule type="cellIs" dxfId="64" priority="2" operator="equal">
      <formula>"CUMPLE"</formula>
    </cfRule>
  </conditionalFormatting>
  <conditionalFormatting sqref="J22:J24">
    <cfRule type="cellIs" dxfId="63" priority="1" operator="equal">
      <formula>"CUMPLE"</formula>
    </cfRule>
  </conditionalFormatting>
  <conditionalFormatting sqref="J31:J44">
    <cfRule type="cellIs" dxfId="62" priority="8" operator="equal">
      <formula>"CUMPLE"</formula>
    </cfRule>
    <cfRule type="cellIs" dxfId="61" priority="9" operator="equal">
      <formula>"NO CUMPLE"</formula>
    </cfRule>
  </conditionalFormatting>
  <conditionalFormatting sqref="J25:K26">
    <cfRule type="cellIs" dxfId="60" priority="3" operator="equal">
      <formula>"CUMPLE"</formula>
    </cfRule>
  </conditionalFormatting>
  <conditionalFormatting sqref="K31">
    <cfRule type="cellIs" dxfId="59" priority="21" operator="equal">
      <formula>"CUMPLE"</formula>
    </cfRule>
    <cfRule type="cellIs" dxfId="58" priority="22" operator="equal">
      <formula>"NO CUMPLE"</formula>
    </cfRule>
  </conditionalFormatting>
  <conditionalFormatting sqref="K33 K35 K39 K41">
    <cfRule type="cellIs" dxfId="57" priority="17" operator="equal">
      <formula>"CUMPLE"</formula>
    </cfRule>
    <cfRule type="cellIs" dxfId="56" priority="18" operator="equal">
      <formula>"NO CUMPLE"</formula>
    </cfRule>
  </conditionalFormatting>
  <conditionalFormatting sqref="K37">
    <cfRule type="cellIs" dxfId="55" priority="6" operator="equal">
      <formula>"CUMPLE"</formula>
    </cfRule>
    <cfRule type="cellIs" dxfId="54" priority="7" operator="equal">
      <formula>"NO CUMPLE"</formula>
    </cfRule>
  </conditionalFormatting>
  <conditionalFormatting sqref="K43">
    <cfRule type="cellIs" dxfId="53" priority="10" operator="equal">
      <formula>"CUMPLE"</formula>
    </cfRule>
    <cfRule type="cellIs" dxfId="52" priority="11" operator="equal">
      <formula>"NO CUMPLE"</formula>
    </cfRule>
  </conditionalFormatting>
  <conditionalFormatting sqref="M10:M12">
    <cfRule type="cellIs" dxfId="51" priority="15" operator="equal">
      <formula>"CUMPLE"</formula>
    </cfRule>
    <cfRule type="cellIs" dxfId="50" priority="16" operator="equal">
      <formula>"NO CUMPLE"</formula>
    </cfRule>
  </conditionalFormatting>
  <conditionalFormatting sqref="M16:M18">
    <cfRule type="cellIs" dxfId="49" priority="13" operator="equal">
      <formula>"CUMPLE"</formula>
    </cfRule>
    <cfRule type="cellIs" dxfId="48" priority="14" operator="equal">
      <formula>"NO CUMPLE"</formula>
    </cfRule>
  </conditionalFormatting>
  <conditionalFormatting sqref="M22:M26">
    <cfRule type="cellIs" dxfId="47" priority="4" operator="equal">
      <formula>"CUMPLE"</formula>
    </cfRule>
    <cfRule type="cellIs" dxfId="46" priority="5" operator="equal">
      <formula>"NO CUMPLE"</formula>
    </cfRule>
  </conditionalFormatting>
  <conditionalFormatting sqref="M31 M33 M35 M37 M39 M41 M43">
    <cfRule type="cellIs" dxfId="45" priority="19" operator="equal">
      <formula>"CUMPLE"</formula>
    </cfRule>
    <cfRule type="cellIs" dxfId="44"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028E-A6FE-430B-8E78-009B8744038C}">
  <sheetPr>
    <tabColor rgb="FF00CC00"/>
    <pageSetUpPr fitToPage="1"/>
  </sheetPr>
  <dimension ref="A1:Q50"/>
  <sheetViews>
    <sheetView view="pageBreakPreview" zoomScale="50" zoomScaleNormal="70" zoomScaleSheetLayoutView="50" workbookViewId="0">
      <selection activeCell="D9" sqref="D9:I9"/>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48.570312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17</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t="s">
        <v>68</v>
      </c>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221" t="s">
        <v>46</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222"/>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55" t="e">
        <f>((F33*F30)+(G33*G30)+(H33*H30))/((F34*F30)+(G34*G30)+(H34*H30))</f>
        <v>#DIV/0!</v>
      </c>
      <c r="J33" s="158" t="e">
        <f>IF(I33&gt;=D33,"CUMPLE","NO CUMPLE")</f>
        <v>#DIV/0!</v>
      </c>
      <c r="K33" s="233" t="s">
        <v>45</v>
      </c>
      <c r="L33" s="222"/>
      <c r="M33" s="155" t="e">
        <f>IF(J33="CUMPLE",0,1)</f>
        <v>#DIV/0!</v>
      </c>
      <c r="N33" s="38"/>
      <c r="O33" s="38"/>
      <c r="P33" s="38"/>
      <c r="Q33" s="38"/>
    </row>
    <row r="34" spans="1:17" ht="33" customHeight="1" x14ac:dyDescent="0.25">
      <c r="A34" s="162"/>
      <c r="B34" s="163"/>
      <c r="C34" s="179"/>
      <c r="D34" s="224"/>
      <c r="E34" s="30" t="s">
        <v>47</v>
      </c>
      <c r="F34" s="63">
        <f>F32</f>
        <v>0</v>
      </c>
      <c r="G34" s="31"/>
      <c r="H34" s="31"/>
      <c r="I34" s="255"/>
      <c r="J34" s="158"/>
      <c r="K34" s="237"/>
      <c r="L34" s="222"/>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222"/>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222"/>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222"/>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222"/>
      <c r="M38" s="155"/>
      <c r="N38" s="2"/>
      <c r="O38" s="2"/>
      <c r="P38" s="2"/>
      <c r="Q38" s="2"/>
    </row>
    <row r="39" spans="1:17" ht="33" customHeight="1" x14ac:dyDescent="0.25">
      <c r="A39" s="162">
        <v>4.2</v>
      </c>
      <c r="B39" s="163" t="s">
        <v>52</v>
      </c>
      <c r="C39" s="164" t="s">
        <v>11</v>
      </c>
      <c r="D39" s="173">
        <v>0.1</v>
      </c>
      <c r="E39" s="35" t="s">
        <v>53</v>
      </c>
      <c r="F39" s="65"/>
      <c r="G39" s="31"/>
      <c r="H39" s="31"/>
      <c r="I39" s="250" t="e">
        <f>((F39*F30)+(G39*G30)+(H39*H30))/((F40*F30)+(G40*G30)+(H40*H30))</f>
        <v>#DIV/0!</v>
      </c>
      <c r="J39" s="158" t="e">
        <f>IF(I39&gt;=D39,"CUMPLE","NO CUMPLE")</f>
        <v>#DIV/0!</v>
      </c>
      <c r="K39" s="237" t="s">
        <v>45</v>
      </c>
      <c r="L39" s="222"/>
      <c r="M39" s="155" t="e">
        <f>IF(J39="CUMPLE",0,1)</f>
        <v>#DIV/0!</v>
      </c>
      <c r="N39" s="38"/>
      <c r="O39" s="38"/>
      <c r="P39" s="38"/>
      <c r="Q39" s="38"/>
    </row>
    <row r="40" spans="1:17" ht="33" customHeight="1" x14ac:dyDescent="0.25">
      <c r="A40" s="162"/>
      <c r="B40" s="163"/>
      <c r="C40" s="164"/>
      <c r="D40" s="173"/>
      <c r="E40" s="35" t="s">
        <v>54</v>
      </c>
      <c r="F40" s="32"/>
      <c r="G40" s="31"/>
      <c r="H40" s="31"/>
      <c r="I40" s="250"/>
      <c r="J40" s="158"/>
      <c r="K40" s="237"/>
      <c r="L40" s="222"/>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50" t="e">
        <f>((F41*F30)+(G41*G30)+(H41*H30))/((F42*F30)+(G42*G30)+(H42*H30))</f>
        <v>#DIV/0!</v>
      </c>
      <c r="J41" s="158" t="e">
        <f>IF(I41&gt;=D41,"CUMPLE","NO CUMPLE")</f>
        <v>#DIV/0!</v>
      </c>
      <c r="K41" s="237" t="s">
        <v>45</v>
      </c>
      <c r="L41" s="222"/>
      <c r="M41" s="155" t="e">
        <f>IF(J41="CUMPLE",0,1)</f>
        <v>#DIV/0!</v>
      </c>
      <c r="N41" s="38"/>
      <c r="O41" s="38"/>
      <c r="P41" s="38"/>
      <c r="Q41" s="38"/>
    </row>
    <row r="42" spans="1:17" ht="33" customHeight="1" thickBot="1" x14ac:dyDescent="0.3">
      <c r="A42" s="162"/>
      <c r="B42" s="163"/>
      <c r="C42" s="164"/>
      <c r="D42" s="173"/>
      <c r="E42" s="35" t="s">
        <v>56</v>
      </c>
      <c r="F42" s="34"/>
      <c r="G42" s="31"/>
      <c r="H42" s="31"/>
      <c r="I42" s="250"/>
      <c r="J42" s="158"/>
      <c r="K42" s="237"/>
      <c r="L42" s="223"/>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F42</f>
        <v>0</v>
      </c>
      <c r="G43" s="31"/>
      <c r="H43" s="31"/>
      <c r="I43" s="244">
        <f>+((F43*F30)+(G43*G30)+(H43*H30))-((F44*F30)+(G44*G30)+(H44*H30))</f>
        <v>0</v>
      </c>
      <c r="J43" s="156" t="str">
        <f>IF(I43&gt;=D43,"CUMPLE","NO CUMPLE")</f>
        <v>NO CUMPLE</v>
      </c>
      <c r="K43" s="243" t="s">
        <v>45</v>
      </c>
      <c r="L43" s="36"/>
      <c r="M43" s="155">
        <f>IF(J43="CUMPLE",0,1)</f>
        <v>1</v>
      </c>
      <c r="N43" s="42"/>
      <c r="O43" s="2"/>
      <c r="P43" s="2"/>
      <c r="Q43" s="2"/>
    </row>
    <row r="44" spans="1:17" s="79" customFormat="1" ht="27.75" customHeight="1" thickBot="1" x14ac:dyDescent="0.3">
      <c r="A44" s="162"/>
      <c r="B44" s="163"/>
      <c r="C44" s="166"/>
      <c r="D44" s="176"/>
      <c r="E44" s="35" t="s">
        <v>57</v>
      </c>
      <c r="F44" s="65"/>
      <c r="G44" s="31"/>
      <c r="H44" s="31"/>
      <c r="I44" s="245"/>
      <c r="J44" s="157"/>
      <c r="K44" s="179"/>
      <c r="L44" s="36"/>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161" t="str">
        <f>'CONSOLIDADO FINANCIERO'!J28</f>
        <v>Elaboró: Diana Ximena Diaz Ramirez
Tecnico A
Gerencia Contratación 
Fondo Nacional del Ahorro</v>
      </c>
      <c r="F50" s="161"/>
      <c r="G50" s="161"/>
      <c r="H50" s="6"/>
      <c r="I50" s="6"/>
      <c r="J50" s="6"/>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5:M36"/>
    <mergeCell ref="K37:K38"/>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G50"/>
  </mergeCells>
  <conditionalFormatting sqref="J10:J12">
    <cfRule type="cellIs" dxfId="43" priority="12" operator="equal">
      <formula>"CUMPLE"</formula>
    </cfRule>
  </conditionalFormatting>
  <conditionalFormatting sqref="J16:J18">
    <cfRule type="cellIs" dxfId="42" priority="2" operator="equal">
      <formula>"CUMPLE"</formula>
    </cfRule>
  </conditionalFormatting>
  <conditionalFormatting sqref="J22:J24">
    <cfRule type="cellIs" dxfId="41" priority="1" operator="equal">
      <formula>"CUMPLE"</formula>
    </cfRule>
  </conditionalFormatting>
  <conditionalFormatting sqref="J31:J44">
    <cfRule type="cellIs" dxfId="40" priority="8" operator="equal">
      <formula>"CUMPLE"</formula>
    </cfRule>
    <cfRule type="cellIs" dxfId="39" priority="9" operator="equal">
      <formula>"NO CUMPLE"</formula>
    </cfRule>
  </conditionalFormatting>
  <conditionalFormatting sqref="J25:K26">
    <cfRule type="cellIs" dxfId="38" priority="3" operator="equal">
      <formula>"CUMPLE"</formula>
    </cfRule>
  </conditionalFormatting>
  <conditionalFormatting sqref="K31">
    <cfRule type="cellIs" dxfId="37" priority="21" operator="equal">
      <formula>"CUMPLE"</formula>
    </cfRule>
    <cfRule type="cellIs" dxfId="36" priority="22" operator="equal">
      <formula>"NO CUMPLE"</formula>
    </cfRule>
  </conditionalFormatting>
  <conditionalFormatting sqref="K33 K35 K39 K41">
    <cfRule type="cellIs" dxfId="35" priority="17" operator="equal">
      <formula>"CUMPLE"</formula>
    </cfRule>
    <cfRule type="cellIs" dxfId="34" priority="18" operator="equal">
      <formula>"NO CUMPLE"</formula>
    </cfRule>
  </conditionalFormatting>
  <conditionalFormatting sqref="K37">
    <cfRule type="cellIs" dxfId="33" priority="6" operator="equal">
      <formula>"CUMPLE"</formula>
    </cfRule>
    <cfRule type="cellIs" dxfId="32" priority="7" operator="equal">
      <formula>"NO CUMPLE"</formula>
    </cfRule>
  </conditionalFormatting>
  <conditionalFormatting sqref="K43">
    <cfRule type="cellIs" dxfId="31" priority="10" operator="equal">
      <formula>"CUMPLE"</formula>
    </cfRule>
    <cfRule type="cellIs" dxfId="30" priority="11" operator="equal">
      <formula>"NO CUMPLE"</formula>
    </cfRule>
  </conditionalFormatting>
  <conditionalFormatting sqref="M10:M12">
    <cfRule type="cellIs" dxfId="29" priority="15" operator="equal">
      <formula>"CUMPLE"</formula>
    </cfRule>
    <cfRule type="cellIs" dxfId="28" priority="16" operator="equal">
      <formula>"NO CUMPLE"</formula>
    </cfRule>
  </conditionalFormatting>
  <conditionalFormatting sqref="M16:M18">
    <cfRule type="cellIs" dxfId="27" priority="13" operator="equal">
      <formula>"CUMPLE"</formula>
    </cfRule>
    <cfRule type="cellIs" dxfId="26" priority="14" operator="equal">
      <formula>"NO CUMPLE"</formula>
    </cfRule>
  </conditionalFormatting>
  <conditionalFormatting sqref="M22:M26">
    <cfRule type="cellIs" dxfId="25" priority="4" operator="equal">
      <formula>"CUMPLE"</formula>
    </cfRule>
    <cfRule type="cellIs" dxfId="24" priority="5" operator="equal">
      <formula>"NO CUMPLE"</formula>
    </cfRule>
  </conditionalFormatting>
  <conditionalFormatting sqref="M31 M33 M35 M37 M39 M41 M43">
    <cfRule type="cellIs" dxfId="23" priority="19" operator="equal">
      <formula>"CUMPLE"</formula>
    </cfRule>
    <cfRule type="cellIs" dxfId="22"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3" fitToHeight="0" orientation="landscape" r:id="rId1"/>
  <headerFooter>
    <oddFooter>&amp;R&amp;P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EBD5C-B76C-4B83-B98C-049FB9FA461E}">
  <sheetPr>
    <tabColor rgb="FF00CC00"/>
    <pageSetUpPr fitToPage="1"/>
  </sheetPr>
  <dimension ref="A1:Q50"/>
  <sheetViews>
    <sheetView view="pageBreakPreview" topLeftCell="A7" zoomScale="50" zoomScaleNormal="70" zoomScaleSheetLayoutView="50" workbookViewId="0">
      <selection activeCell="J31" sqref="J31:J32"/>
    </sheetView>
  </sheetViews>
  <sheetFormatPr baseColWidth="10" defaultColWidth="11.42578125" defaultRowHeight="16.5" x14ac:dyDescent="0.25"/>
  <cols>
    <col min="1" max="1" width="16" style="4" customWidth="1"/>
    <col min="2" max="2" width="25.42578125" style="4" customWidth="1"/>
    <col min="3" max="3" width="43.42578125" style="4" customWidth="1"/>
    <col min="4" max="4" width="24.42578125" style="4" customWidth="1"/>
    <col min="5" max="5" width="26.140625" style="4" customWidth="1"/>
    <col min="6" max="6" width="32.42578125" style="4" customWidth="1"/>
    <col min="7" max="8" width="32.42578125" style="4" hidden="1" customWidth="1"/>
    <col min="9" max="9" width="29.85546875" style="4" customWidth="1"/>
    <col min="10" max="10" width="23.28515625" style="4" customWidth="1"/>
    <col min="11" max="11" width="46" style="4" customWidth="1"/>
    <col min="12" max="12" width="21.7109375" style="4" customWidth="1"/>
    <col min="13" max="13" width="11.42578125" style="38" hidden="1" customWidth="1"/>
    <col min="14" max="15" width="41.7109375" style="15" hidden="1" customWidth="1"/>
    <col min="16" max="16" width="23.28515625" style="15" hidden="1" customWidth="1"/>
    <col min="17" max="17" width="0" style="15" hidden="1" customWidth="1"/>
    <col min="18" max="16384" width="11.42578125" style="15"/>
  </cols>
  <sheetData>
    <row r="1" spans="1:17" ht="45.75" customHeight="1" thickBot="1" x14ac:dyDescent="0.3">
      <c r="A1" s="3">
        <v>18</v>
      </c>
      <c r="C1" s="207" t="s">
        <v>0</v>
      </c>
      <c r="D1" s="208"/>
      <c r="E1" s="208"/>
      <c r="F1" s="208"/>
      <c r="G1" s="208"/>
      <c r="H1" s="208"/>
      <c r="I1" s="208"/>
      <c r="J1" s="208"/>
      <c r="K1" s="209"/>
      <c r="L1" s="5"/>
      <c r="N1" s="38"/>
      <c r="O1" s="38"/>
      <c r="P1" s="38"/>
      <c r="Q1" s="38"/>
    </row>
    <row r="2" spans="1:17" ht="16.5" customHeight="1" thickBot="1" x14ac:dyDescent="0.3">
      <c r="A2" s="6"/>
      <c r="B2" s="7"/>
      <c r="C2" s="7"/>
      <c r="D2" s="7"/>
      <c r="E2" s="7"/>
      <c r="F2" s="7"/>
      <c r="G2" s="7"/>
      <c r="H2" s="7"/>
      <c r="I2" s="7"/>
      <c r="J2" s="7"/>
      <c r="K2" s="7"/>
      <c r="L2" s="7"/>
      <c r="N2" s="38"/>
      <c r="O2" s="38"/>
      <c r="P2" s="38"/>
      <c r="Q2" s="38"/>
    </row>
    <row r="3" spans="1:17" ht="49.5" customHeight="1" x14ac:dyDescent="0.25">
      <c r="A3" s="6"/>
      <c r="B3" s="6"/>
      <c r="C3" s="8" t="s">
        <v>2</v>
      </c>
      <c r="D3" s="210" t="str">
        <f>+'CONSOLIDADO FINANCIERO'!D5</f>
        <v>CONTRATAR UNIDAD DE CIBERSEGURIDAD QUE PROPORCIONE SERVICIOS DE SEGURIDAD INTEGRADOS AL FONDO NACIONAL DEL AHORRO</v>
      </c>
      <c r="E3" s="210"/>
      <c r="F3" s="210"/>
      <c r="G3" s="210"/>
      <c r="H3" s="210"/>
      <c r="I3" s="210"/>
      <c r="J3" s="210"/>
      <c r="K3" s="211"/>
      <c r="L3" s="9"/>
      <c r="N3" s="38"/>
      <c r="O3" s="38"/>
      <c r="P3" s="38"/>
      <c r="Q3" s="38"/>
    </row>
    <row r="4" spans="1:17" ht="36.75" customHeight="1" x14ac:dyDescent="0.25">
      <c r="A4" s="6"/>
      <c r="B4" s="6"/>
      <c r="C4" s="10" t="s">
        <v>3</v>
      </c>
      <c r="D4" s="212" t="str">
        <f>+'CONSOLIDADO FINANCIERO'!D6</f>
        <v>FNA-VTTD-CP-011-2023</v>
      </c>
      <c r="E4" s="212"/>
      <c r="F4" s="212"/>
      <c r="G4" s="212"/>
      <c r="H4" s="212"/>
      <c r="I4" s="212"/>
      <c r="J4" s="212"/>
      <c r="K4" s="213"/>
      <c r="L4" s="9"/>
      <c r="N4" s="38"/>
      <c r="O4" s="38"/>
      <c r="P4" s="38"/>
      <c r="Q4" s="38"/>
    </row>
    <row r="5" spans="1:17" ht="35.25" customHeight="1" thickBot="1" x14ac:dyDescent="0.3">
      <c r="A5" s="6"/>
      <c r="B5" s="6"/>
      <c r="C5" s="11" t="s">
        <v>25</v>
      </c>
      <c r="D5" s="216"/>
      <c r="E5" s="216"/>
      <c r="F5" s="216"/>
      <c r="G5" s="216"/>
      <c r="H5" s="216"/>
      <c r="I5" s="216"/>
      <c r="J5" s="216"/>
      <c r="K5" s="217"/>
      <c r="L5" s="9"/>
      <c r="N5" s="38"/>
      <c r="O5" s="38"/>
      <c r="P5" s="38"/>
      <c r="Q5" s="38"/>
    </row>
    <row r="6" spans="1:17" ht="16.5" customHeight="1" thickBot="1" x14ac:dyDescent="0.3">
      <c r="A6" s="6"/>
      <c r="B6" s="6"/>
      <c r="C6" s="12"/>
      <c r="D6" s="13"/>
      <c r="E6" s="13"/>
      <c r="F6" s="13"/>
      <c r="G6" s="13"/>
      <c r="H6" s="13"/>
      <c r="I6" s="13"/>
      <c r="J6" s="13"/>
      <c r="K6" s="13"/>
      <c r="L6" s="9"/>
      <c r="N6" s="38"/>
      <c r="O6" s="38"/>
      <c r="P6" s="38"/>
      <c r="Q6" s="38"/>
    </row>
    <row r="7" spans="1:17" ht="60" customHeight="1" thickBot="1" x14ac:dyDescent="0.3">
      <c r="A7" s="6"/>
      <c r="B7" s="6"/>
      <c r="C7" s="198" t="s">
        <v>60</v>
      </c>
      <c r="D7" s="199"/>
      <c r="E7" s="199"/>
      <c r="F7" s="199"/>
      <c r="G7" s="199"/>
      <c r="H7" s="199"/>
      <c r="I7" s="199"/>
      <c r="J7" s="199"/>
      <c r="K7" s="200"/>
      <c r="L7" s="9"/>
      <c r="N7" s="38"/>
      <c r="O7" s="38"/>
      <c r="P7" s="38"/>
      <c r="Q7" s="38"/>
    </row>
    <row r="8" spans="1:17" ht="5.0999999999999996" customHeight="1" thickBot="1" x14ac:dyDescent="0.3">
      <c r="A8" s="6"/>
      <c r="B8" s="6"/>
      <c r="C8" s="12"/>
      <c r="D8" s="13"/>
      <c r="E8" s="13"/>
      <c r="F8" s="13"/>
      <c r="G8" s="13"/>
      <c r="H8" s="13"/>
      <c r="I8" s="13"/>
      <c r="J8" s="13"/>
      <c r="K8" s="13"/>
      <c r="L8" s="9"/>
      <c r="N8" s="38"/>
      <c r="O8" s="38"/>
      <c r="P8" s="38"/>
      <c r="Q8" s="38"/>
    </row>
    <row r="9" spans="1:17" ht="36.75" customHeight="1" x14ac:dyDescent="0.25">
      <c r="A9" s="6"/>
      <c r="B9" s="6"/>
      <c r="C9" s="8" t="s">
        <v>26</v>
      </c>
      <c r="D9" s="206"/>
      <c r="E9" s="206"/>
      <c r="F9" s="206"/>
      <c r="G9" s="206"/>
      <c r="H9" s="206"/>
      <c r="I9" s="206"/>
      <c r="J9" s="204"/>
      <c r="K9" s="205"/>
      <c r="L9" s="9"/>
      <c r="N9" s="38"/>
      <c r="O9" s="38"/>
      <c r="P9" s="38"/>
      <c r="Q9" s="38"/>
    </row>
    <row r="10" spans="1:17" ht="36.75" customHeight="1" x14ac:dyDescent="0.25">
      <c r="A10" s="6"/>
      <c r="B10" s="6"/>
      <c r="C10" s="10" t="s">
        <v>27</v>
      </c>
      <c r="D10" s="197"/>
      <c r="E10" s="197"/>
      <c r="F10" s="197"/>
      <c r="G10" s="197"/>
      <c r="H10" s="197"/>
      <c r="I10" s="197"/>
      <c r="J10" s="190" t="str">
        <f>IF(D10&gt;=N10,"CUMPLE","NO CUMPLE")</f>
        <v>CUMPLE</v>
      </c>
      <c r="K10" s="190"/>
      <c r="L10" s="14" t="s">
        <v>28</v>
      </c>
      <c r="M10" s="76">
        <f>IF(J10="CUMPLE",0,1)</f>
        <v>0</v>
      </c>
      <c r="N10" s="39">
        <f>+D9-30</f>
        <v>-30</v>
      </c>
      <c r="O10" s="39">
        <f>+D9-30</f>
        <v>-30</v>
      </c>
      <c r="P10" s="38" t="s">
        <v>29</v>
      </c>
      <c r="Q10" s="38"/>
    </row>
    <row r="11" spans="1:17" ht="36.75" customHeight="1" x14ac:dyDescent="0.25">
      <c r="A11" s="6"/>
      <c r="B11" s="6"/>
      <c r="C11" s="10" t="s">
        <v>30</v>
      </c>
      <c r="D11" s="197"/>
      <c r="E11" s="197"/>
      <c r="F11" s="197"/>
      <c r="G11" s="197"/>
      <c r="H11" s="197"/>
      <c r="I11" s="197"/>
      <c r="J11" s="190" t="str">
        <f>IF(D10&gt;=O11,"CUMPLE","NO CUMPLE")</f>
        <v>NO CUMPLE</v>
      </c>
      <c r="K11" s="190"/>
      <c r="L11" s="14" t="s">
        <v>28</v>
      </c>
      <c r="M11" s="76">
        <f>IF(J11="CUMPLE",0,1)</f>
        <v>1</v>
      </c>
      <c r="N11" s="38"/>
      <c r="O11" s="40">
        <f>+D11+15</f>
        <v>15</v>
      </c>
      <c r="P11" s="38" t="s">
        <v>31</v>
      </c>
      <c r="Q11" s="38"/>
    </row>
    <row r="12" spans="1:17" ht="41.25" customHeight="1" thickBot="1" x14ac:dyDescent="0.3">
      <c r="A12" s="6"/>
      <c r="B12" s="6"/>
      <c r="C12" s="11" t="s">
        <v>32</v>
      </c>
      <c r="D12" s="189"/>
      <c r="E12" s="189"/>
      <c r="F12" s="189"/>
      <c r="G12" s="189"/>
      <c r="H12" s="189"/>
      <c r="I12" s="189"/>
      <c r="J12" s="190" t="str">
        <f>IF(D10&gt;=O12,"CUMPLE","NO CUMPLE")</f>
        <v>NO CUMPLE</v>
      </c>
      <c r="K12" s="190"/>
      <c r="L12" s="14" t="s">
        <v>28</v>
      </c>
      <c r="M12" s="76">
        <f>IF(J12="CUMPLE",0,1)</f>
        <v>1</v>
      </c>
      <c r="N12" s="38"/>
      <c r="O12" s="40">
        <f>+D12+15</f>
        <v>15</v>
      </c>
      <c r="P12" s="38"/>
      <c r="Q12" s="38"/>
    </row>
    <row r="13" spans="1:17" ht="31.5" hidden="1" customHeight="1" thickBot="1" x14ac:dyDescent="0.3">
      <c r="A13" s="6"/>
      <c r="B13" s="6"/>
      <c r="C13" s="198"/>
      <c r="D13" s="199"/>
      <c r="E13" s="199"/>
      <c r="F13" s="199"/>
      <c r="G13" s="199"/>
      <c r="H13" s="199"/>
      <c r="I13" s="199"/>
      <c r="J13" s="199"/>
      <c r="K13" s="200"/>
      <c r="L13" s="14"/>
      <c r="N13" s="38"/>
      <c r="O13" s="38"/>
      <c r="P13" s="38"/>
      <c r="Q13" s="38"/>
    </row>
    <row r="14" spans="1:17" ht="263.25" hidden="1" customHeight="1" x14ac:dyDescent="0.25">
      <c r="A14" s="6"/>
      <c r="B14" s="6"/>
      <c r="C14" s="12"/>
      <c r="D14" s="13"/>
      <c r="E14" s="13"/>
      <c r="F14" s="13"/>
      <c r="G14" s="13"/>
      <c r="H14" s="13"/>
      <c r="I14" s="13"/>
      <c r="J14" s="13"/>
      <c r="K14" s="13"/>
      <c r="L14" s="14"/>
      <c r="N14" s="38"/>
      <c r="O14" s="38"/>
      <c r="P14" s="38"/>
      <c r="Q14" s="38"/>
    </row>
    <row r="15" spans="1:17" ht="36.75" hidden="1" customHeight="1" x14ac:dyDescent="0.25">
      <c r="A15" s="6"/>
      <c r="B15" s="6"/>
      <c r="C15" s="8" t="s">
        <v>26</v>
      </c>
      <c r="D15" s="201"/>
      <c r="E15" s="202"/>
      <c r="F15" s="202"/>
      <c r="G15" s="202"/>
      <c r="H15" s="202"/>
      <c r="I15" s="203"/>
      <c r="J15" s="204"/>
      <c r="K15" s="205"/>
      <c r="L15" s="14"/>
      <c r="N15" s="38"/>
      <c r="O15" s="38"/>
      <c r="P15" s="38"/>
      <c r="Q15" s="38"/>
    </row>
    <row r="16" spans="1:17" ht="36.75" hidden="1" customHeight="1" x14ac:dyDescent="0.25">
      <c r="A16" s="6"/>
      <c r="B16" s="6"/>
      <c r="C16" s="10" t="s">
        <v>27</v>
      </c>
      <c r="D16" s="197"/>
      <c r="E16" s="197"/>
      <c r="F16" s="197"/>
      <c r="G16" s="197"/>
      <c r="H16" s="197"/>
      <c r="I16" s="197"/>
      <c r="J16" s="190"/>
      <c r="K16" s="190"/>
      <c r="L16" s="14" t="s">
        <v>28</v>
      </c>
      <c r="M16" s="76">
        <f>IF(J16="CUMPLE",0,1)</f>
        <v>1</v>
      </c>
      <c r="N16" s="39">
        <f>+D15-30</f>
        <v>-30</v>
      </c>
      <c r="O16" s="39">
        <f>+D15-30</f>
        <v>-30</v>
      </c>
      <c r="P16" s="38" t="s">
        <v>29</v>
      </c>
      <c r="Q16" s="38"/>
    </row>
    <row r="17" spans="1:17" ht="36.75" hidden="1" customHeight="1" x14ac:dyDescent="0.25">
      <c r="A17" s="6"/>
      <c r="B17" s="6"/>
      <c r="C17" s="10" t="s">
        <v>30</v>
      </c>
      <c r="D17" s="197"/>
      <c r="E17" s="197"/>
      <c r="F17" s="218"/>
      <c r="G17" s="218"/>
      <c r="H17" s="218"/>
      <c r="I17" s="197"/>
      <c r="J17" s="190"/>
      <c r="K17" s="190"/>
      <c r="L17" s="14" t="s">
        <v>28</v>
      </c>
      <c r="M17" s="76">
        <f>IF(J17="CUMPLE",0,1)</f>
        <v>1</v>
      </c>
      <c r="N17" s="38"/>
      <c r="O17" s="40">
        <f>+D17+15</f>
        <v>15</v>
      </c>
      <c r="P17" s="38" t="s">
        <v>31</v>
      </c>
      <c r="Q17" s="38"/>
    </row>
    <row r="18" spans="1:17" ht="36" hidden="1" customHeight="1" thickBot="1" x14ac:dyDescent="0.3">
      <c r="A18" s="6"/>
      <c r="B18" s="6"/>
      <c r="C18" s="11" t="s">
        <v>32</v>
      </c>
      <c r="D18" s="189"/>
      <c r="E18" s="189"/>
      <c r="F18" s="189"/>
      <c r="G18" s="189"/>
      <c r="H18" s="189"/>
      <c r="I18" s="189"/>
      <c r="J18" s="190"/>
      <c r="K18" s="190"/>
      <c r="L18" s="14" t="s">
        <v>28</v>
      </c>
      <c r="M18" s="76">
        <f>IF(J18="CUMPLE",0,1)</f>
        <v>1</v>
      </c>
      <c r="N18" s="38"/>
      <c r="O18" s="40">
        <f>+D18+15</f>
        <v>15</v>
      </c>
      <c r="P18" s="38"/>
      <c r="Q18" s="38"/>
    </row>
    <row r="19" spans="1:17" ht="31.5" hidden="1" customHeight="1" thickBot="1" x14ac:dyDescent="0.3">
      <c r="A19" s="6"/>
      <c r="B19" s="6"/>
      <c r="C19" s="198"/>
      <c r="D19" s="199"/>
      <c r="E19" s="199"/>
      <c r="F19" s="199"/>
      <c r="G19" s="199"/>
      <c r="H19" s="199"/>
      <c r="I19" s="199"/>
      <c r="J19" s="199"/>
      <c r="K19" s="200"/>
      <c r="L19" s="14"/>
      <c r="N19" s="38"/>
      <c r="O19" s="38"/>
      <c r="P19" s="38"/>
      <c r="Q19" s="38"/>
    </row>
    <row r="20" spans="1:17" ht="4.5" hidden="1" customHeight="1" thickBot="1" x14ac:dyDescent="0.3">
      <c r="A20" s="6"/>
      <c r="B20" s="6"/>
      <c r="C20" s="12"/>
      <c r="D20" s="13"/>
      <c r="E20" s="13"/>
      <c r="F20" s="13"/>
      <c r="G20" s="13"/>
      <c r="H20" s="13"/>
      <c r="I20" s="13"/>
      <c r="J20" s="13"/>
      <c r="K20" s="13"/>
      <c r="L20" s="14"/>
      <c r="N20" s="38"/>
      <c r="O20" s="38"/>
      <c r="P20" s="38"/>
      <c r="Q20" s="38"/>
    </row>
    <row r="21" spans="1:17" ht="36.75" hidden="1" customHeight="1" x14ac:dyDescent="0.25">
      <c r="A21" s="6"/>
      <c r="B21" s="6"/>
      <c r="C21" s="8" t="s">
        <v>26</v>
      </c>
      <c r="D21" s="201"/>
      <c r="E21" s="202"/>
      <c r="F21" s="202"/>
      <c r="G21" s="202"/>
      <c r="H21" s="202"/>
      <c r="I21" s="203"/>
      <c r="J21" s="204"/>
      <c r="K21" s="205"/>
      <c r="L21" s="14"/>
      <c r="N21" s="38"/>
      <c r="O21" s="38"/>
      <c r="P21" s="38"/>
      <c r="Q21" s="38"/>
    </row>
    <row r="22" spans="1:17" ht="36.75" hidden="1" customHeight="1" x14ac:dyDescent="0.25">
      <c r="A22" s="6"/>
      <c r="B22" s="6"/>
      <c r="C22" s="10" t="s">
        <v>27</v>
      </c>
      <c r="D22" s="197"/>
      <c r="E22" s="197"/>
      <c r="F22" s="197"/>
      <c r="G22" s="197"/>
      <c r="H22" s="197"/>
      <c r="I22" s="197"/>
      <c r="J22" s="190"/>
      <c r="K22" s="190"/>
      <c r="L22" s="14" t="s">
        <v>28</v>
      </c>
      <c r="M22" s="76">
        <f>IF(J22="CUMPLE",0,1)</f>
        <v>1</v>
      </c>
      <c r="N22" s="39">
        <f>+D21-30</f>
        <v>-30</v>
      </c>
      <c r="O22" s="39">
        <f>+D21-30</f>
        <v>-30</v>
      </c>
      <c r="P22" s="38" t="s">
        <v>29</v>
      </c>
      <c r="Q22" s="38"/>
    </row>
    <row r="23" spans="1:17" ht="36.75" hidden="1" customHeight="1" x14ac:dyDescent="0.25">
      <c r="A23" s="6"/>
      <c r="B23" s="6"/>
      <c r="C23" s="10" t="s">
        <v>30</v>
      </c>
      <c r="D23" s="197"/>
      <c r="E23" s="197"/>
      <c r="F23" s="218"/>
      <c r="G23" s="218"/>
      <c r="H23" s="218"/>
      <c r="I23" s="197"/>
      <c r="J23" s="190"/>
      <c r="K23" s="190"/>
      <c r="L23" s="14" t="s">
        <v>28</v>
      </c>
      <c r="M23" s="76">
        <f>IF(J23="CUMPLE",0,1)</f>
        <v>1</v>
      </c>
      <c r="N23" s="38"/>
      <c r="O23" s="40">
        <f>+D23+15</f>
        <v>15</v>
      </c>
      <c r="P23" s="38" t="s">
        <v>31</v>
      </c>
      <c r="Q23" s="38"/>
    </row>
    <row r="24" spans="1:17" ht="36" hidden="1" customHeight="1" thickBot="1" x14ac:dyDescent="0.3">
      <c r="A24" s="6"/>
      <c r="B24" s="6"/>
      <c r="C24" s="11" t="s">
        <v>32</v>
      </c>
      <c r="D24" s="189"/>
      <c r="E24" s="189"/>
      <c r="F24" s="189"/>
      <c r="G24" s="189"/>
      <c r="H24" s="189"/>
      <c r="I24" s="189"/>
      <c r="J24" s="190"/>
      <c r="K24" s="190"/>
      <c r="L24" s="14" t="s">
        <v>28</v>
      </c>
      <c r="M24" s="76">
        <f>IF(J24="CUMPLE",0,1)</f>
        <v>1</v>
      </c>
      <c r="N24" s="38"/>
      <c r="O24" s="40">
        <f>+D24+15</f>
        <v>15</v>
      </c>
      <c r="P24" s="38"/>
      <c r="Q24" s="38"/>
    </row>
    <row r="25" spans="1:17" ht="13.5" customHeight="1" x14ac:dyDescent="0.25">
      <c r="B25" s="6"/>
      <c r="C25" s="17"/>
      <c r="D25" s="18"/>
      <c r="E25" s="18"/>
      <c r="F25" s="16"/>
      <c r="G25" s="18"/>
      <c r="H25" s="18"/>
      <c r="I25" s="18"/>
      <c r="J25" s="19"/>
      <c r="K25" s="23"/>
      <c r="L25" s="9"/>
      <c r="M25" s="76"/>
      <c r="N25" s="38"/>
      <c r="O25" s="38"/>
      <c r="P25" s="38"/>
      <c r="Q25" s="38"/>
    </row>
    <row r="26" spans="1:17" ht="13.5" customHeight="1" thickBot="1" x14ac:dyDescent="0.3">
      <c r="B26" s="6"/>
      <c r="C26" s="17"/>
      <c r="D26" s="18"/>
      <c r="E26" s="18"/>
      <c r="F26" s="16"/>
      <c r="G26" s="18"/>
      <c r="H26" s="18"/>
      <c r="I26" s="18"/>
      <c r="J26" s="19"/>
      <c r="K26" s="23"/>
      <c r="L26" s="9"/>
      <c r="M26" s="76"/>
      <c r="N26" s="38"/>
      <c r="O26" s="38"/>
      <c r="P26" s="38"/>
      <c r="Q26" s="38"/>
    </row>
    <row r="27" spans="1:17" ht="39" customHeight="1" thickBot="1" x14ac:dyDescent="0.3">
      <c r="A27" s="6"/>
      <c r="B27" s="7"/>
      <c r="C27" s="191" t="s">
        <v>33</v>
      </c>
      <c r="D27" s="192"/>
      <c r="E27" s="192"/>
      <c r="F27" s="193"/>
      <c r="G27" s="192"/>
      <c r="H27" s="192"/>
      <c r="I27" s="192"/>
      <c r="J27" s="192"/>
      <c r="K27" s="194"/>
      <c r="L27" s="7"/>
      <c r="N27" s="38"/>
      <c r="O27" s="38"/>
      <c r="P27" s="38"/>
      <c r="Q27" s="38"/>
    </row>
    <row r="28" spans="1:17" ht="7.5" customHeight="1" x14ac:dyDescent="0.25">
      <c r="A28" s="6"/>
      <c r="B28" s="7"/>
      <c r="C28" s="7"/>
      <c r="D28" s="7"/>
      <c r="E28" s="7"/>
      <c r="F28" s="24"/>
      <c r="G28" s="7"/>
      <c r="H28" s="7"/>
      <c r="I28" s="7"/>
      <c r="J28" s="7"/>
      <c r="K28" s="25"/>
      <c r="L28" s="7"/>
      <c r="N28" s="38"/>
      <c r="O28" s="38"/>
      <c r="P28" s="38"/>
      <c r="Q28" s="38"/>
    </row>
    <row r="29" spans="1:17" s="38" customFormat="1" ht="69" customHeight="1" x14ac:dyDescent="0.25">
      <c r="A29" s="195" t="s">
        <v>34</v>
      </c>
      <c r="B29" s="195" t="s">
        <v>35</v>
      </c>
      <c r="C29" s="195" t="s">
        <v>36</v>
      </c>
      <c r="D29" s="195" t="s">
        <v>37</v>
      </c>
      <c r="E29" s="195" t="s">
        <v>38</v>
      </c>
      <c r="F29" s="27"/>
      <c r="G29" s="59"/>
      <c r="H29" s="59"/>
      <c r="I29" s="195" t="s">
        <v>39</v>
      </c>
      <c r="J29" s="195" t="s">
        <v>40</v>
      </c>
      <c r="K29" s="196" t="s">
        <v>41</v>
      </c>
      <c r="L29" s="184" t="s">
        <v>42</v>
      </c>
    </row>
    <row r="30" spans="1:17" s="38" customFormat="1" ht="27" customHeight="1" thickBot="1" x14ac:dyDescent="0.3">
      <c r="A30" s="195"/>
      <c r="B30" s="195"/>
      <c r="C30" s="195"/>
      <c r="D30" s="195"/>
      <c r="E30" s="195"/>
      <c r="F30" s="28">
        <v>1</v>
      </c>
      <c r="G30" s="46"/>
      <c r="H30" s="46"/>
      <c r="I30" s="195"/>
      <c r="J30" s="195"/>
      <c r="K30" s="196"/>
      <c r="L30" s="184"/>
    </row>
    <row r="31" spans="1:17" ht="33" customHeight="1" x14ac:dyDescent="0.25">
      <c r="A31" s="162">
        <v>4.2</v>
      </c>
      <c r="B31" s="163" t="s">
        <v>43</v>
      </c>
      <c r="C31" s="179" t="s">
        <v>7</v>
      </c>
      <c r="D31" s="185">
        <f>+'CONSOLIDADO FINANCIERO'!$D$7*25%</f>
        <v>9125025058.75</v>
      </c>
      <c r="E31" s="30" t="s">
        <v>44</v>
      </c>
      <c r="F31" s="31"/>
      <c r="G31" s="31"/>
      <c r="H31" s="31"/>
      <c r="I31" s="231">
        <f>((F31*F30)+(G31*G30)+(H31*H30))-((F32*F30)+(G32*G30)+(H32*H30))</f>
        <v>0</v>
      </c>
      <c r="J31" s="156" t="str">
        <f>IF(I31&gt;=D31,"CUMPLE","NO CUMPLE")</f>
        <v>NO CUMPLE</v>
      </c>
      <c r="K31" s="233" t="s">
        <v>45</v>
      </c>
      <c r="L31" s="159" t="s">
        <v>46</v>
      </c>
      <c r="M31" s="155">
        <f>IF(J31="CUMPLE",0,1)</f>
        <v>1</v>
      </c>
      <c r="N31" s="41"/>
      <c r="O31" s="38"/>
      <c r="P31" s="38"/>
      <c r="Q31" s="38"/>
    </row>
    <row r="32" spans="1:17" ht="33" customHeight="1" x14ac:dyDescent="0.25">
      <c r="A32" s="162"/>
      <c r="B32" s="163"/>
      <c r="C32" s="179"/>
      <c r="D32" s="185"/>
      <c r="E32" s="30" t="s">
        <v>47</v>
      </c>
      <c r="F32" s="31"/>
      <c r="G32" s="31"/>
      <c r="H32" s="31"/>
      <c r="I32" s="232"/>
      <c r="J32" s="157"/>
      <c r="K32" s="233"/>
      <c r="L32" s="159"/>
      <c r="M32" s="155"/>
      <c r="N32" s="38"/>
      <c r="O32" s="78"/>
      <c r="P32" s="38"/>
      <c r="Q32" s="38"/>
    </row>
    <row r="33" spans="1:17" ht="33" customHeight="1" x14ac:dyDescent="0.25">
      <c r="A33" s="162">
        <v>4.2</v>
      </c>
      <c r="B33" s="163" t="str">
        <f>B31</f>
        <v>4.2,8.1. Capacidad Fiinanciera</v>
      </c>
      <c r="C33" s="179" t="s">
        <v>8</v>
      </c>
      <c r="D33" s="224">
        <v>1.4</v>
      </c>
      <c r="E33" s="30" t="s">
        <v>44</v>
      </c>
      <c r="F33" s="62">
        <f>F31</f>
        <v>0</v>
      </c>
      <c r="G33" s="31"/>
      <c r="H33" s="31"/>
      <c r="I33" s="239" t="e">
        <f>((F33*F30)+(G33*G30)+(H33*H30))/((F34*F30)+(G34*G30)+(H34*H30))</f>
        <v>#DIV/0!</v>
      </c>
      <c r="J33" s="158" t="e">
        <f>IF(I33&gt;=D33,"CUMPLE","NO CUMPLE")</f>
        <v>#DIV/0!</v>
      </c>
      <c r="K33" s="233" t="s">
        <v>45</v>
      </c>
      <c r="L33" s="159"/>
      <c r="M33" s="155" t="e">
        <f>IF(J33="CUMPLE",0,1)</f>
        <v>#DIV/0!</v>
      </c>
      <c r="N33" s="38"/>
      <c r="O33" s="38"/>
      <c r="P33" s="38"/>
      <c r="Q33" s="38"/>
    </row>
    <row r="34" spans="1:17" ht="33" customHeight="1" x14ac:dyDescent="0.25">
      <c r="A34" s="162"/>
      <c r="B34" s="163"/>
      <c r="C34" s="179"/>
      <c r="D34" s="224"/>
      <c r="E34" s="30" t="s">
        <v>47</v>
      </c>
      <c r="F34" s="63">
        <f>F32</f>
        <v>0</v>
      </c>
      <c r="G34" s="31"/>
      <c r="H34" s="31"/>
      <c r="I34" s="239"/>
      <c r="J34" s="158"/>
      <c r="K34" s="237"/>
      <c r="L34" s="159"/>
      <c r="M34" s="155"/>
      <c r="N34" s="38"/>
      <c r="O34" s="38"/>
      <c r="P34" s="38"/>
      <c r="Q34" s="38"/>
    </row>
    <row r="35" spans="1:17" ht="33" customHeight="1" x14ac:dyDescent="0.25">
      <c r="A35" s="162">
        <v>4.2</v>
      </c>
      <c r="B35" s="163" t="str">
        <f>B33</f>
        <v>4.2,8.1. Capacidad Fiinanciera</v>
      </c>
      <c r="C35" s="179" t="s">
        <v>9</v>
      </c>
      <c r="D35" s="227">
        <v>0.7</v>
      </c>
      <c r="E35" s="35" t="s">
        <v>48</v>
      </c>
      <c r="F35" s="31"/>
      <c r="G35" s="31"/>
      <c r="H35" s="31"/>
      <c r="I35" s="241" t="e">
        <f>((F35*F30)+(G35*G30)+(H35*H30))/((F36*F30)+(G36*G30)+(H36*H30))</f>
        <v>#DIV/0!</v>
      </c>
      <c r="J35" s="158" t="e">
        <f>IF(I35&lt;=D35,"CUMPLE","NO CUMPLE")</f>
        <v>#DIV/0!</v>
      </c>
      <c r="K35" s="233" t="s">
        <v>45</v>
      </c>
      <c r="L35" s="159"/>
      <c r="M35" s="155" t="e">
        <f>IF(J35="CUMPLE",0,1)</f>
        <v>#DIV/0!</v>
      </c>
      <c r="N35" s="38"/>
      <c r="O35" s="38"/>
      <c r="P35" s="38"/>
      <c r="Q35" s="38"/>
    </row>
    <row r="36" spans="1:17" ht="33" customHeight="1" x14ac:dyDescent="0.25">
      <c r="A36" s="162"/>
      <c r="B36" s="163"/>
      <c r="C36" s="179"/>
      <c r="D36" s="227"/>
      <c r="E36" s="35" t="s">
        <v>49</v>
      </c>
      <c r="F36" s="31"/>
      <c r="G36" s="31"/>
      <c r="H36" s="31"/>
      <c r="I36" s="241"/>
      <c r="J36" s="158"/>
      <c r="K36" s="237"/>
      <c r="L36" s="159"/>
      <c r="M36" s="155"/>
      <c r="N36" s="38"/>
      <c r="O36" s="38"/>
      <c r="P36" s="38"/>
      <c r="Q36" s="38"/>
    </row>
    <row r="37" spans="1:17" s="79" customFormat="1" ht="27.75" customHeight="1" x14ac:dyDescent="0.25">
      <c r="A37" s="162">
        <v>4.2</v>
      </c>
      <c r="B37" s="163" t="str">
        <f>B35</f>
        <v>4.2,8.1. Capacidad Fiinanciera</v>
      </c>
      <c r="C37" s="179" t="s">
        <v>10</v>
      </c>
      <c r="D37" s="180">
        <v>1.6</v>
      </c>
      <c r="E37" s="35" t="s">
        <v>50</v>
      </c>
      <c r="F37" s="32"/>
      <c r="G37" s="31"/>
      <c r="H37" s="31"/>
      <c r="I37" s="240" t="e">
        <f>((F37*F30)+(G37*G30)+(H37*H30))/((F38*F30)+(G38*G30)+(H38*H30))</f>
        <v>#DIV/0!</v>
      </c>
      <c r="J37" s="158" t="e">
        <f>IF(I37&gt;=D37,"CUMPLE","NO CUMPLE")</f>
        <v>#DIV/0!</v>
      </c>
      <c r="K37" s="154" t="s">
        <v>45</v>
      </c>
      <c r="L37" s="159"/>
      <c r="M37" s="155" t="e">
        <f>IF(J37="CUMPLE",0,1)</f>
        <v>#DIV/0!</v>
      </c>
      <c r="N37" s="2"/>
      <c r="O37" s="2"/>
      <c r="P37" s="2"/>
      <c r="Q37" s="2"/>
    </row>
    <row r="38" spans="1:17" s="79" customFormat="1" ht="27.75" customHeight="1" x14ac:dyDescent="0.25">
      <c r="A38" s="162"/>
      <c r="B38" s="163"/>
      <c r="C38" s="179"/>
      <c r="D38" s="180"/>
      <c r="E38" s="35" t="s">
        <v>51</v>
      </c>
      <c r="F38" s="32"/>
      <c r="G38" s="31"/>
      <c r="H38" s="31"/>
      <c r="I38" s="240"/>
      <c r="J38" s="158"/>
      <c r="K38" s="154"/>
      <c r="L38" s="159"/>
      <c r="M38" s="155"/>
      <c r="N38" s="2"/>
      <c r="O38" s="2"/>
      <c r="P38" s="2"/>
      <c r="Q38" s="2"/>
    </row>
    <row r="39" spans="1:17" ht="33" customHeight="1" x14ac:dyDescent="0.25">
      <c r="A39" s="162">
        <v>4.2</v>
      </c>
      <c r="B39" s="163" t="s">
        <v>52</v>
      </c>
      <c r="C39" s="164" t="s">
        <v>11</v>
      </c>
      <c r="D39" s="173">
        <v>0.1</v>
      </c>
      <c r="E39" s="35" t="s">
        <v>53</v>
      </c>
      <c r="F39" s="65">
        <f>F37</f>
        <v>0</v>
      </c>
      <c r="G39" s="31"/>
      <c r="H39" s="31"/>
      <c r="I39" s="242" t="e">
        <f>((F39*F30)+(G39*G30)+(H39*H30))/((F40*F30)+(G40*G30)+(H40*H30))</f>
        <v>#DIV/0!</v>
      </c>
      <c r="J39" s="158" t="e">
        <f>IF(I39&gt;=D39,"CUMPLE","NO CUMPLE")</f>
        <v>#DIV/0!</v>
      </c>
      <c r="K39" s="237" t="s">
        <v>45</v>
      </c>
      <c r="L39" s="159"/>
      <c r="M39" s="155" t="e">
        <f>IF(J39="CUMPLE",0,1)</f>
        <v>#DIV/0!</v>
      </c>
      <c r="N39" s="38"/>
      <c r="O39" s="38"/>
      <c r="P39" s="38"/>
      <c r="Q39" s="38"/>
    </row>
    <row r="40" spans="1:17" ht="33" customHeight="1" x14ac:dyDescent="0.25">
      <c r="A40" s="162"/>
      <c r="B40" s="163"/>
      <c r="C40" s="164"/>
      <c r="D40" s="173"/>
      <c r="E40" s="35" t="s">
        <v>54</v>
      </c>
      <c r="F40" s="32"/>
      <c r="G40" s="31"/>
      <c r="H40" s="31"/>
      <c r="I40" s="242"/>
      <c r="J40" s="158"/>
      <c r="K40" s="237"/>
      <c r="L40" s="159"/>
      <c r="M40" s="155"/>
      <c r="N40" s="38"/>
      <c r="O40" s="38"/>
      <c r="P40" s="38"/>
      <c r="Q40" s="38"/>
    </row>
    <row r="41" spans="1:17" ht="33" customHeight="1" x14ac:dyDescent="0.25">
      <c r="A41" s="162">
        <v>4.2</v>
      </c>
      <c r="B41" s="163" t="str">
        <f>+B39</f>
        <v>4.2,8.2. Capacidad organizacional</v>
      </c>
      <c r="C41" s="164" t="s">
        <v>55</v>
      </c>
      <c r="D41" s="173">
        <v>0.06</v>
      </c>
      <c r="E41" s="35" t="s">
        <v>53</v>
      </c>
      <c r="F41" s="34">
        <f>F39</f>
        <v>0</v>
      </c>
      <c r="G41" s="31"/>
      <c r="H41" s="31"/>
      <c r="I41" s="242" t="e">
        <f>((F41*F30)+(G41*G30)+(H41*H30))/((F42*F30)+(G42*G30)+(H42*H30))</f>
        <v>#DIV/0!</v>
      </c>
      <c r="J41" s="158" t="e">
        <f>IF(I41&gt;=D41,"CUMPLE","NO CUMPLE")</f>
        <v>#DIV/0!</v>
      </c>
      <c r="K41" s="237" t="s">
        <v>45</v>
      </c>
      <c r="L41" s="159"/>
      <c r="M41" s="155" t="e">
        <f>IF(J41="CUMPLE",0,1)</f>
        <v>#DIV/0!</v>
      </c>
      <c r="N41" s="38"/>
      <c r="O41" s="38"/>
      <c r="P41" s="38"/>
      <c r="Q41" s="38"/>
    </row>
    <row r="42" spans="1:17" ht="33" customHeight="1" thickBot="1" x14ac:dyDescent="0.3">
      <c r="A42" s="162"/>
      <c r="B42" s="163"/>
      <c r="C42" s="164"/>
      <c r="D42" s="173"/>
      <c r="E42" s="35" t="s">
        <v>56</v>
      </c>
      <c r="F42" s="34">
        <f>F36</f>
        <v>0</v>
      </c>
      <c r="G42" s="31"/>
      <c r="H42" s="31"/>
      <c r="I42" s="242"/>
      <c r="J42" s="158"/>
      <c r="K42" s="237"/>
      <c r="L42" s="159"/>
      <c r="M42" s="155"/>
      <c r="N42" s="38"/>
      <c r="O42" s="38"/>
      <c r="P42" s="38"/>
      <c r="Q42" s="38"/>
    </row>
    <row r="43" spans="1:17" s="79" customFormat="1" ht="27.75" customHeight="1" x14ac:dyDescent="0.25">
      <c r="A43" s="162">
        <v>4.2</v>
      </c>
      <c r="B43" s="163" t="str">
        <f>+B41</f>
        <v>4.2,8.2. Capacidad organizacional</v>
      </c>
      <c r="C43" s="165" t="s">
        <v>13</v>
      </c>
      <c r="D43" s="175">
        <f>+'CONSOLIDADO FINANCIERO'!$D$7*25%</f>
        <v>9125025058.75</v>
      </c>
      <c r="E43" s="35" t="s">
        <v>56</v>
      </c>
      <c r="F43" s="65">
        <f>F36</f>
        <v>0</v>
      </c>
      <c r="G43" s="31"/>
      <c r="H43" s="31"/>
      <c r="I43" s="244">
        <f>+((F43*F30)+(G43*G30)+(H43*H30))-((F44*F30)+(G44*G30)+(H44*H30))</f>
        <v>0</v>
      </c>
      <c r="J43" s="156" t="str">
        <f>IF(I43&gt;=D43,"CUMPLE","NO CUMPLE")</f>
        <v>NO CUMPLE</v>
      </c>
      <c r="K43" s="243" t="s">
        <v>45</v>
      </c>
      <c r="L43" s="159"/>
      <c r="M43" s="155">
        <f>IF(J43="CUMPLE",0,1)</f>
        <v>1</v>
      </c>
      <c r="N43" s="42"/>
      <c r="O43" s="2"/>
      <c r="P43" s="2"/>
      <c r="Q43" s="2"/>
    </row>
    <row r="44" spans="1:17" s="79" customFormat="1" ht="27.75" customHeight="1" thickBot="1" x14ac:dyDescent="0.3">
      <c r="A44" s="162"/>
      <c r="B44" s="163"/>
      <c r="C44" s="166"/>
      <c r="D44" s="176"/>
      <c r="E44" s="35" t="s">
        <v>57</v>
      </c>
      <c r="F44" s="65">
        <f>F35</f>
        <v>0</v>
      </c>
      <c r="G44" s="31"/>
      <c r="H44" s="31"/>
      <c r="I44" s="245"/>
      <c r="J44" s="157"/>
      <c r="K44" s="179"/>
      <c r="L44" s="159"/>
      <c r="M44" s="155"/>
      <c r="N44" s="2"/>
      <c r="O44" s="2"/>
      <c r="P44" s="2"/>
      <c r="Q44" s="2"/>
    </row>
    <row r="45" spans="1:17" ht="34.5" customHeight="1" thickBot="1" x14ac:dyDescent="0.3">
      <c r="A45" s="6"/>
      <c r="B45" s="6"/>
      <c r="C45" s="6"/>
      <c r="D45" s="6"/>
      <c r="E45" s="167" t="s">
        <v>58</v>
      </c>
      <c r="F45" s="168"/>
      <c r="G45" s="169"/>
      <c r="H45" s="22"/>
      <c r="I45" s="170" t="e">
        <f>IF(M45&gt;0,"NO CUMPLE","CUMPLE")</f>
        <v>#DIV/0!</v>
      </c>
      <c r="J45" s="171"/>
      <c r="K45" s="172"/>
      <c r="L45" s="6"/>
      <c r="M45" s="38" t="e">
        <f>M43+M41+M39+M37+M35+M33+M31+M12+M11+M10</f>
        <v>#DIV/0!</v>
      </c>
      <c r="N45" s="38"/>
      <c r="O45" s="38"/>
      <c r="P45" s="38"/>
      <c r="Q45" s="38"/>
    </row>
    <row r="46" spans="1:17" x14ac:dyDescent="0.25">
      <c r="A46" s="6"/>
      <c r="B46" s="6"/>
      <c r="C46" s="6"/>
      <c r="D46" s="6"/>
      <c r="E46" s="22"/>
      <c r="F46" s="22"/>
      <c r="G46" s="22"/>
      <c r="H46" s="22"/>
      <c r="I46" s="22"/>
      <c r="J46" s="22"/>
      <c r="K46" s="22"/>
      <c r="L46" s="6"/>
      <c r="N46" s="38"/>
      <c r="O46" s="38"/>
      <c r="P46" s="38"/>
      <c r="Q46" s="38"/>
    </row>
    <row r="47" spans="1:17" x14ac:dyDescent="0.25">
      <c r="A47" s="6"/>
      <c r="B47" s="6"/>
      <c r="C47" s="6"/>
      <c r="D47" s="6"/>
      <c r="E47" s="6"/>
      <c r="F47" s="6"/>
      <c r="G47" s="6"/>
      <c r="H47" s="6"/>
      <c r="I47" s="6"/>
      <c r="J47" s="6"/>
      <c r="K47" s="6"/>
      <c r="L47" s="6"/>
      <c r="N47" s="38"/>
      <c r="O47" s="38"/>
      <c r="P47" s="38"/>
      <c r="Q47" s="38"/>
    </row>
    <row r="48" spans="1:17" x14ac:dyDescent="0.25">
      <c r="A48" s="6"/>
      <c r="B48" s="6"/>
      <c r="C48" s="6"/>
      <c r="D48" s="6"/>
      <c r="E48" s="6"/>
      <c r="F48" s="6"/>
      <c r="G48" s="6"/>
      <c r="H48" s="6"/>
      <c r="I48" s="6"/>
      <c r="J48" s="6"/>
      <c r="K48" s="6"/>
      <c r="L48" s="6"/>
      <c r="N48" s="38"/>
      <c r="O48" s="38"/>
      <c r="P48" s="38"/>
      <c r="Q48" s="38"/>
    </row>
    <row r="49" spans="1:17" ht="18.75" x14ac:dyDescent="0.25">
      <c r="A49" s="160"/>
      <c r="B49" s="160"/>
      <c r="C49" s="160"/>
      <c r="D49" s="6"/>
      <c r="E49" s="6"/>
      <c r="F49" s="6"/>
      <c r="G49" s="6"/>
      <c r="H49" s="6"/>
      <c r="I49" s="6"/>
      <c r="J49" s="6"/>
      <c r="K49" s="6"/>
      <c r="L49" s="6"/>
      <c r="N49" s="38"/>
      <c r="O49" s="38"/>
      <c r="P49" s="38"/>
      <c r="Q49" s="38"/>
    </row>
    <row r="50" spans="1:17" ht="98.25" customHeight="1" x14ac:dyDescent="0.25">
      <c r="A50" s="161">
        <f>+'CONSOLIDADO FINANCIERO'!$B$28</f>
        <v>0</v>
      </c>
      <c r="B50" s="161"/>
      <c r="C50" s="161"/>
      <c r="D50" s="6"/>
      <c r="E50" s="248" t="str">
        <f>'CONSOLIDADO FINANCIERO'!J28</f>
        <v>Elaboró: Diana Ximena Diaz Ramirez
Tecnico A
Gerencia Contratación 
Fondo Nacional del Ahorro</v>
      </c>
      <c r="F50" s="248"/>
      <c r="G50" s="248"/>
      <c r="H50" s="248"/>
      <c r="I50" s="248"/>
      <c r="J50" s="248"/>
      <c r="K50" s="6"/>
      <c r="L50" s="6"/>
      <c r="N50" s="38"/>
      <c r="O50" s="38"/>
      <c r="P50" s="38"/>
      <c r="Q50" s="38"/>
    </row>
  </sheetData>
  <mergeCells count="103">
    <mergeCell ref="D10:I10"/>
    <mergeCell ref="J10:K10"/>
    <mergeCell ref="D11:I11"/>
    <mergeCell ref="J11:K11"/>
    <mergeCell ref="D12:I12"/>
    <mergeCell ref="J12:K12"/>
    <mergeCell ref="C1:K1"/>
    <mergeCell ref="D3:K3"/>
    <mergeCell ref="D4:K4"/>
    <mergeCell ref="D5:K5"/>
    <mergeCell ref="C7:K7"/>
    <mergeCell ref="D9:I9"/>
    <mergeCell ref="J9:K9"/>
    <mergeCell ref="D18:I18"/>
    <mergeCell ref="J18:K18"/>
    <mergeCell ref="C19:K19"/>
    <mergeCell ref="D21:I21"/>
    <mergeCell ref="J21:K21"/>
    <mergeCell ref="D22:I22"/>
    <mergeCell ref="J22:K22"/>
    <mergeCell ref="C13:K13"/>
    <mergeCell ref="D15:I15"/>
    <mergeCell ref="J15:K15"/>
    <mergeCell ref="D16:I16"/>
    <mergeCell ref="J16:K16"/>
    <mergeCell ref="D17:I17"/>
    <mergeCell ref="J17:K17"/>
    <mergeCell ref="D23:I23"/>
    <mergeCell ref="J23:K23"/>
    <mergeCell ref="D24:I24"/>
    <mergeCell ref="J24:K24"/>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A35:A36"/>
    <mergeCell ref="B35:B36"/>
    <mergeCell ref="C35:C36"/>
    <mergeCell ref="D35:D36"/>
    <mergeCell ref="I35:I36"/>
    <mergeCell ref="J35:J36"/>
    <mergeCell ref="K35:K36"/>
    <mergeCell ref="M31:M32"/>
    <mergeCell ref="A33:A34"/>
    <mergeCell ref="B33:B34"/>
    <mergeCell ref="C33:C34"/>
    <mergeCell ref="D33:D34"/>
    <mergeCell ref="I33:I34"/>
    <mergeCell ref="J33:J34"/>
    <mergeCell ref="K33:K34"/>
    <mergeCell ref="M33:M34"/>
    <mergeCell ref="M37:M38"/>
    <mergeCell ref="A39:A40"/>
    <mergeCell ref="B39:B40"/>
    <mergeCell ref="C39:C40"/>
    <mergeCell ref="D39:D40"/>
    <mergeCell ref="I39:I40"/>
    <mergeCell ref="J39:J40"/>
    <mergeCell ref="K39:K40"/>
    <mergeCell ref="M39:M40"/>
    <mergeCell ref="A37:A38"/>
    <mergeCell ref="B37:B38"/>
    <mergeCell ref="C37:C38"/>
    <mergeCell ref="D37:D38"/>
    <mergeCell ref="I37:I38"/>
    <mergeCell ref="J37:J38"/>
    <mergeCell ref="E45:G45"/>
    <mergeCell ref="I45:K45"/>
    <mergeCell ref="A49:C49"/>
    <mergeCell ref="A50:C50"/>
    <mergeCell ref="K41:K42"/>
    <mergeCell ref="M41:M42"/>
    <mergeCell ref="A43:A44"/>
    <mergeCell ref="B43:B44"/>
    <mergeCell ref="C43:C44"/>
    <mergeCell ref="D43:D44"/>
    <mergeCell ref="I43:I44"/>
    <mergeCell ref="J43:J44"/>
    <mergeCell ref="K43:K44"/>
    <mergeCell ref="M43:M44"/>
    <mergeCell ref="A41:A42"/>
    <mergeCell ref="B41:B42"/>
    <mergeCell ref="C41:C42"/>
    <mergeCell ref="D41:D42"/>
    <mergeCell ref="I41:I42"/>
    <mergeCell ref="J41:J42"/>
    <mergeCell ref="E50:J50"/>
    <mergeCell ref="L31:L44"/>
    <mergeCell ref="M35:M36"/>
    <mergeCell ref="K37:K38"/>
  </mergeCells>
  <conditionalFormatting sqref="J10:J12">
    <cfRule type="cellIs" dxfId="21" priority="12" operator="equal">
      <formula>"CUMPLE"</formula>
    </cfRule>
  </conditionalFormatting>
  <conditionalFormatting sqref="J16:J18">
    <cfRule type="cellIs" dxfId="20" priority="2" operator="equal">
      <formula>"CUMPLE"</formula>
    </cfRule>
  </conditionalFormatting>
  <conditionalFormatting sqref="J22:J24">
    <cfRule type="cellIs" dxfId="19" priority="1" operator="equal">
      <formula>"CUMPLE"</formula>
    </cfRule>
  </conditionalFormatting>
  <conditionalFormatting sqref="J31:J44">
    <cfRule type="cellIs" dxfId="18" priority="8" operator="equal">
      <formula>"CUMPLE"</formula>
    </cfRule>
    <cfRule type="cellIs" dxfId="17" priority="9" operator="equal">
      <formula>"NO CUMPLE"</formula>
    </cfRule>
  </conditionalFormatting>
  <conditionalFormatting sqref="J25:K26">
    <cfRule type="cellIs" dxfId="16" priority="3" operator="equal">
      <formula>"CUMPLE"</formula>
    </cfRule>
  </conditionalFormatting>
  <conditionalFormatting sqref="K31">
    <cfRule type="cellIs" dxfId="15" priority="21" operator="equal">
      <formula>"CUMPLE"</formula>
    </cfRule>
    <cfRule type="cellIs" dxfId="14" priority="22" operator="equal">
      <formula>"NO CUMPLE"</formula>
    </cfRule>
  </conditionalFormatting>
  <conditionalFormatting sqref="K33 K35 K39 K41">
    <cfRule type="cellIs" dxfId="13" priority="17" operator="equal">
      <formula>"CUMPLE"</formula>
    </cfRule>
    <cfRule type="cellIs" dxfId="12" priority="18" operator="equal">
      <formula>"NO CUMPLE"</formula>
    </cfRule>
  </conditionalFormatting>
  <conditionalFormatting sqref="K37">
    <cfRule type="cellIs" dxfId="11" priority="6" operator="equal">
      <formula>"CUMPLE"</formula>
    </cfRule>
    <cfRule type="cellIs" dxfId="10" priority="7" operator="equal">
      <formula>"NO CUMPLE"</formula>
    </cfRule>
  </conditionalFormatting>
  <conditionalFormatting sqref="K43">
    <cfRule type="cellIs" dxfId="9" priority="10" operator="equal">
      <formula>"CUMPLE"</formula>
    </cfRule>
    <cfRule type="cellIs" dxfId="8" priority="11" operator="equal">
      <formula>"NO CUMPLE"</formula>
    </cfRule>
  </conditionalFormatting>
  <conditionalFormatting sqref="M10:M12">
    <cfRule type="cellIs" dxfId="7" priority="15" operator="equal">
      <formula>"CUMPLE"</formula>
    </cfRule>
    <cfRule type="cellIs" dxfId="6" priority="16" operator="equal">
      <formula>"NO CUMPLE"</formula>
    </cfRule>
  </conditionalFormatting>
  <conditionalFormatting sqref="M16:M18">
    <cfRule type="cellIs" dxfId="5" priority="13" operator="equal">
      <formula>"CUMPLE"</formula>
    </cfRule>
    <cfRule type="cellIs" dxfId="4" priority="14" operator="equal">
      <formula>"NO CUMPLE"</formula>
    </cfRule>
  </conditionalFormatting>
  <conditionalFormatting sqref="M22:M26">
    <cfRule type="cellIs" dxfId="3" priority="4" operator="equal">
      <formula>"CUMPLE"</formula>
    </cfRule>
    <cfRule type="cellIs" dxfId="2" priority="5" operator="equal">
      <formula>"NO CUMPLE"</formula>
    </cfRule>
  </conditionalFormatting>
  <conditionalFormatting sqref="M31 M33 M35 M37 M39 M41 M43">
    <cfRule type="cellIs" dxfId="1" priority="19" operator="equal">
      <formula>"CUMPLE"</formula>
    </cfRule>
    <cfRule type="cellIs" dxfId="0" priority="20" operator="equal">
      <formula>"NO CUMPLE"</formula>
    </cfRule>
  </conditionalFormatting>
  <printOptions verticalCentered="1"/>
  <pageMargins left="0.9055118110236221" right="0.70866141732283472" top="0.74803149606299213" bottom="0.74803149606299213" header="0.31496062992125984" footer="0.31496062992125984"/>
  <pageSetup scale="36" fitToHeight="0"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37</vt:i4>
      </vt:variant>
    </vt:vector>
  </HeadingPairs>
  <TitlesOfParts>
    <vt:vector size="56" baseType="lpstr">
      <vt:lpstr>CONSOLIDADO FINANCIERO</vt:lpstr>
      <vt:lpstr>COMWARE</vt:lpstr>
      <vt:lpstr>XXXXX</vt:lpstr>
      <vt:lpstr>XXXXXXX</vt:lpstr>
      <vt:lpstr>xx</vt:lpstr>
      <vt:lpstr>xxx</vt:lpstr>
      <vt:lpstr>xxxx</vt:lpstr>
      <vt:lpstr>CONSORCIO UNIDAD CIBERSEGURIDAD</vt:lpstr>
      <vt:lpstr>YYY</vt:lpstr>
      <vt:lpstr>SOFTICS INGENIEROS</vt:lpstr>
      <vt:lpstr>TTT</vt:lpstr>
      <vt:lpstr>IIIII</vt:lpstr>
      <vt:lpstr>VVVV</vt:lpstr>
      <vt:lpstr>V</vt:lpstr>
      <vt:lpstr>U</vt:lpstr>
      <vt:lpstr>UUU</vt:lpstr>
      <vt:lpstr>YYYYY</vt:lpstr>
      <vt:lpstr>YY</vt:lpstr>
      <vt:lpstr>VV</vt:lpstr>
      <vt:lpstr>COMWARE!Área_de_impresión</vt:lpstr>
      <vt:lpstr>'CONSOLIDADO FINANCIERO'!Área_de_impresión</vt:lpstr>
      <vt:lpstr>'CONSORCIO UNIDAD CIBERSEGURIDAD'!Área_de_impresión</vt:lpstr>
      <vt:lpstr>IIIII!Área_de_impresión</vt:lpstr>
      <vt:lpstr>'SOFTICS INGENIEROS'!Área_de_impresión</vt:lpstr>
      <vt:lpstr>TTT!Área_de_impresión</vt:lpstr>
      <vt:lpstr>U!Área_de_impresión</vt:lpstr>
      <vt:lpstr>UUU!Área_de_impresión</vt:lpstr>
      <vt:lpstr>V!Área_de_impresión</vt:lpstr>
      <vt:lpstr>VV!Área_de_impresión</vt:lpstr>
      <vt:lpstr>VVVV!Área_de_impresión</vt:lpstr>
      <vt:lpstr>xx!Área_de_impresión</vt:lpstr>
      <vt:lpstr>xxx!Área_de_impresión</vt:lpstr>
      <vt:lpstr>xxxx!Área_de_impresión</vt:lpstr>
      <vt:lpstr>XXXXX!Área_de_impresión</vt:lpstr>
      <vt:lpstr>XXXXXXX!Área_de_impresión</vt:lpstr>
      <vt:lpstr>YY!Área_de_impresión</vt:lpstr>
      <vt:lpstr>YYY!Área_de_impresión</vt:lpstr>
      <vt:lpstr>YYYYY!Área_de_impresión</vt:lpstr>
      <vt:lpstr>COMWARE!Títulos_a_imprimir</vt:lpstr>
      <vt:lpstr>'CONSORCIO UNIDAD CIBERSEGURIDAD'!Títulos_a_imprimir</vt:lpstr>
      <vt:lpstr>IIIII!Títulos_a_imprimir</vt:lpstr>
      <vt:lpstr>'SOFTICS INGENIEROS'!Títulos_a_imprimir</vt:lpstr>
      <vt:lpstr>TTT!Títulos_a_imprimir</vt:lpstr>
      <vt:lpstr>U!Títulos_a_imprimir</vt:lpstr>
      <vt:lpstr>UUU!Títulos_a_imprimir</vt:lpstr>
      <vt:lpstr>V!Títulos_a_imprimir</vt:lpstr>
      <vt:lpstr>VV!Títulos_a_imprimir</vt:lpstr>
      <vt:lpstr>VVVV!Títulos_a_imprimir</vt:lpstr>
      <vt:lpstr>xx!Títulos_a_imprimir</vt:lpstr>
      <vt:lpstr>xxx!Títulos_a_imprimir</vt:lpstr>
      <vt:lpstr>xxxx!Títulos_a_imprimir</vt:lpstr>
      <vt:lpstr>XXXXX!Títulos_a_imprimir</vt:lpstr>
      <vt:lpstr>XXXXXXX!Títulos_a_imprimir</vt:lpstr>
      <vt:lpstr>YY!Títulos_a_imprimir</vt:lpstr>
      <vt:lpstr>YYY!Títulos_a_imprimir</vt:lpstr>
      <vt:lpstr>YYYYY!Títulos_a_imprimir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Alejandro Pino Rojas</dc:creator>
  <cp:keywords/>
  <dc:description/>
  <cp:lastModifiedBy>Paola Andrea Gaitan Guerra</cp:lastModifiedBy>
  <cp:revision/>
  <cp:lastPrinted>2023-10-30T12:32:16Z</cp:lastPrinted>
  <dcterms:created xsi:type="dcterms:W3CDTF">2020-05-01T13:17:05Z</dcterms:created>
  <dcterms:modified xsi:type="dcterms:W3CDTF">2023-12-12T01:59:46Z</dcterms:modified>
  <cp:category/>
  <cp:contentStatus/>
</cp:coreProperties>
</file>