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showInkAnnotation="0" codeName="ThisWorkbook" autoCompressPictures="0" defaultThemeVersion="124226"/>
  <mc:AlternateContent xmlns:mc="http://schemas.openxmlformats.org/markup-compatibility/2006">
    <mc:Choice Requires="x15">
      <x15ac:absPath xmlns:x15ac="http://schemas.microsoft.com/office/spreadsheetml/2010/11/ac" url="H:\Mi unidad\JHS COLOMBIANA DE INGENIERIA SAS\LICITACIONES\PROCESOS 2023\ICBF REGIONAL BOGOTA\CORTES\CORTE No. 2\RADICADO\"/>
    </mc:Choice>
  </mc:AlternateContent>
  <xr:revisionPtr revIDLastSave="0" documentId="13_ncr:1_{83B88157-AE97-4011-827D-7B31C7E105DA}" xr6:coauthVersionLast="47" xr6:coauthVersionMax="47" xr10:uidLastSave="{00000000-0000-0000-0000-000000000000}"/>
  <bookViews>
    <workbookView xWindow="-108" yWindow="-108" windowWidth="23256" windowHeight="12456" tabRatio="940" firstSheet="2" activeTab="4" xr2:uid="{00000000-000D-0000-FFFF-FFFF00000000}"/>
  </bookViews>
  <sheets>
    <sheet name="LISTADO INSUMOS" sheetId="57" state="hidden" r:id="rId1"/>
    <sheet name="CUADRO DE RENDIMIENTOS" sheetId="58" state="hidden" r:id="rId2"/>
    <sheet name="CRONOGRAMA" sheetId="59" r:id="rId3"/>
    <sheet name="CORTE No. 2" sheetId="56" r:id="rId4"/>
    <sheet name="CUBIERTA 1.3" sheetId="79" r:id="rId5"/>
    <sheet name="CUBIERTA 2.1" sheetId="62" r:id="rId6"/>
    <sheet name="CUBIERTA 3.2" sheetId="71" r:id="rId7"/>
    <sheet name="CUBIERTA 3.3" sheetId="80" r:id="rId8"/>
    <sheet name="CUBIERTA 3.4" sheetId="81" r:id="rId9"/>
    <sheet name="CUBIERTA 3.8" sheetId="63" r:id="rId10"/>
    <sheet name="PINTURA 1.1" sheetId="64" r:id="rId11"/>
    <sheet name="PINTURA 1.2" sheetId="82" r:id="rId12"/>
    <sheet name="PISOS Y COCINA 1.3" sheetId="102" r:id="rId13"/>
    <sheet name="PISOS Y COCINA 2.1" sheetId="67" r:id="rId14"/>
    <sheet name="HIDROSANITARIO 1.1" sheetId="68" r:id="rId15"/>
    <sheet name="HIDROSANITARIO 1.2" sheetId="69" r:id="rId16"/>
    <sheet name="HIDROSANITARIO 1.3" sheetId="83" r:id="rId17"/>
    <sheet name="HIDROSANITARIO 1.4" sheetId="61" r:id="rId18"/>
    <sheet name="HIDROSANITARIO 1.5" sheetId="101" r:id="rId19"/>
    <sheet name="HIDROSANITARIO 2.1" sheetId="103" r:id="rId20"/>
    <sheet name="HIDROSANITARIO 2.2" sheetId="84" r:id="rId21"/>
    <sheet name="HIDROSANITARIO 2.3" sheetId="86" r:id="rId22"/>
    <sheet name="HIDROSANITARIO 2.4" sheetId="85" r:id="rId23"/>
    <sheet name="HIDROSANITARIO 3.1" sheetId="89" r:id="rId24"/>
    <sheet name="HIDROSANITARIO 3.2" sheetId="88" r:id="rId25"/>
    <sheet name="HIDROSANITARIO 3.3" sheetId="87" r:id="rId26"/>
    <sheet name="INSTALACIONES ELÉCTRICAS 2.1" sheetId="90" r:id="rId27"/>
    <sheet name="INSTALACIONES ELÉCTRICAS 2.3" sheetId="72" r:id="rId28"/>
    <sheet name="CARPINTERIA METALICA 1.1" sheetId="92" r:id="rId29"/>
    <sheet name="CARPINTERIA METALICA 1.2" sheetId="104" r:id="rId30"/>
    <sheet name="CARPINTERIA METALICA 3.1" sheetId="91" r:id="rId31"/>
    <sheet name="ACTIVIDADES NO PREVISTAS NP1" sheetId="73" r:id="rId32"/>
    <sheet name="ACTIVIDADES NO PREVISTAS NP 2" sheetId="76" r:id="rId33"/>
    <sheet name="ACTIVIDADES NO PREVISTAS NP 3" sheetId="95" r:id="rId34"/>
    <sheet name="ACTIVIDADES NO PREVISTAS NP 4" sheetId="93" r:id="rId35"/>
    <sheet name="ACTIVIDADES NO PREVISTAS NP 5" sheetId="94" r:id="rId36"/>
    <sheet name="ACTIVIDADES NO PREVISTAS NP7" sheetId="74" r:id="rId37"/>
    <sheet name="ACTIVIDADES NO PREVISTAS NP9" sheetId="75" r:id="rId38"/>
    <sheet name="ACTIVIDADES NO PREVISTAS NP10" sheetId="77" r:id="rId39"/>
    <sheet name="ACTIVIDADES NO PREVISTAS NP11" sheetId="78" r:id="rId40"/>
    <sheet name="ACTIVIDADES NO PREVISTAS NP14" sheetId="96" r:id="rId41"/>
    <sheet name="ACTIVIDADES NO PREVISTAS NP15" sheetId="97" r:id="rId42"/>
    <sheet name="ACTIVIDADES NO PREVISTAS NP16" sheetId="98" r:id="rId43"/>
    <sheet name="ACTIVIDADES NO PREVISTAS NP 17" sheetId="99" r:id="rId44"/>
    <sheet name="ACTIVIDADES NO PREVISTAS NP 18" sheetId="100" r:id="rId45"/>
  </sheets>
  <externalReferences>
    <externalReference r:id="rId46"/>
    <externalReference r:id="rId47"/>
    <externalReference r:id="rId48"/>
    <externalReference r:id="rId49"/>
  </externalReferences>
  <definedNames>
    <definedName name="_xlnm._FilterDatabase" localSheetId="3" hidden="1">'CORTE No. 2'!$A$16:$AE$16</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32">'ACTIVIDADES NO PREVISTAS NP 2'!$A$1:$AQ$88</definedName>
    <definedName name="_xlnm.Print_Area" localSheetId="33">'ACTIVIDADES NO PREVISTAS NP 3'!$A$1:$AQ$58</definedName>
    <definedName name="_xlnm.Print_Area" localSheetId="39">'ACTIVIDADES NO PREVISTAS NP11'!$A$1:$AQ$78</definedName>
    <definedName name="_xlnm.Print_Area" localSheetId="37">'ACTIVIDADES NO PREVISTAS NP9'!$A$1:$AQ$149</definedName>
    <definedName name="_xlnm.Print_Area" localSheetId="29">'CARPINTERIA METALICA 1.2'!$A$1:$AQ$56</definedName>
    <definedName name="_xlnm.Print_Area" localSheetId="30">'CARPINTERIA METALICA 3.1'!$A$1:$AQ$129</definedName>
    <definedName name="_xlnm.Print_Area" localSheetId="3">'CORTE No. 2'!$A$1:$R$184</definedName>
    <definedName name="_xlnm.Print_Area" localSheetId="1">'CUADRO DE RENDIMIENTOS'!$A$1:$L$74</definedName>
    <definedName name="_xlnm.Print_Area" localSheetId="14">'HIDROSANITARIO 1.1'!$A$1:$AQ$61</definedName>
    <definedName name="_xlnm.Print_Area" localSheetId="15">'HIDROSANITARIO 1.2'!$A$1:$AQ$91</definedName>
    <definedName name="_xlnm.Print_Area" localSheetId="16">'HIDROSANITARIO 1.3'!$A$1:$AQ$67</definedName>
    <definedName name="_xlnm.Print_Area" localSheetId="18">'HIDROSANITARIO 1.5'!$A$1:$AQ$56</definedName>
    <definedName name="_xlnm.Print_Area" localSheetId="20">'HIDROSANITARIO 2.2'!$A$1:$AQ$61</definedName>
    <definedName name="_xlnm.Print_Area" localSheetId="10">'PINTURA 1.1'!$A$1:$AQ$136</definedName>
    <definedName name="_xlnm.Print_Area" localSheetId="12">'PISOS Y COCINA 1.3'!$A$1:$AQ$56</definedName>
    <definedName name="_xlnm.Print_Area" localSheetId="13">'PISOS Y COCINA 2.1'!$A$1:$AQ$95</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3">#REF!</definedName>
    <definedName name="RESPUESTAS">#REF!</definedName>
    <definedName name="tipo">[2]lista!$A$11:$A$13</definedName>
    <definedName name="USD">'[1]DATOS ENTRADA'!$E$1</definedName>
    <definedName name="venc">'[1]Cash Flow (COP)'!$D$10</definedName>
    <definedName name="x">[2]lista!$A$11:$A$13</definedName>
  </definedNames>
  <calcPr calcId="191029"/>
</workbook>
</file>

<file path=xl/calcChain.xml><?xml version="1.0" encoding="utf-8"?>
<calcChain xmlns="http://schemas.openxmlformats.org/spreadsheetml/2006/main">
  <c r="K125" i="56" l="1"/>
  <c r="C11" i="104"/>
  <c r="B11" i="104"/>
  <c r="A11" i="104"/>
  <c r="B9" i="104"/>
  <c r="G15" i="104"/>
  <c r="G44" i="104" s="1"/>
  <c r="K83" i="56"/>
  <c r="C11" i="103"/>
  <c r="B11" i="103"/>
  <c r="A11" i="103"/>
  <c r="B9" i="103"/>
  <c r="G15" i="103"/>
  <c r="C11" i="61"/>
  <c r="B11" i="61"/>
  <c r="A11" i="61"/>
  <c r="B9" i="61"/>
  <c r="K79" i="56"/>
  <c r="G20" i="94"/>
  <c r="G106" i="64"/>
  <c r="G23" i="62"/>
  <c r="L155" i="56"/>
  <c r="L154" i="56"/>
  <c r="L150" i="56"/>
  <c r="L148" i="56"/>
  <c r="G21" i="74"/>
  <c r="G17" i="82"/>
  <c r="G16" i="82"/>
  <c r="G16" i="91"/>
  <c r="G20" i="72"/>
  <c r="G19" i="72"/>
  <c r="G18" i="72"/>
  <c r="G30" i="63"/>
  <c r="G28" i="63"/>
  <c r="G18" i="81"/>
  <c r="I178" i="56"/>
  <c r="G44" i="103" l="1"/>
  <c r="G15" i="102"/>
  <c r="G44" i="102" s="1"/>
  <c r="K60" i="56" s="1"/>
  <c r="C11" i="102"/>
  <c r="B11" i="102"/>
  <c r="A11" i="102"/>
  <c r="B9" i="102"/>
  <c r="G26" i="63"/>
  <c r="O160" i="56"/>
  <c r="O159" i="56"/>
  <c r="O158" i="56"/>
  <c r="Q148" i="56"/>
  <c r="R148" i="56" s="1"/>
  <c r="Q150" i="56"/>
  <c r="R150" i="56" s="1"/>
  <c r="Q154" i="56"/>
  <c r="R154" i="56" s="1"/>
  <c r="Q155" i="56"/>
  <c r="R155" i="56" s="1"/>
  <c r="G105" i="64"/>
  <c r="G104" i="64"/>
  <c r="G103" i="64"/>
  <c r="G102" i="64"/>
  <c r="G101" i="64"/>
  <c r="G100" i="64"/>
  <c r="G99" i="64"/>
  <c r="G98" i="64"/>
  <c r="G97" i="64"/>
  <c r="G92" i="64"/>
  <c r="G93" i="64"/>
  <c r="G94" i="64"/>
  <c r="G95" i="64"/>
  <c r="G96" i="64"/>
  <c r="G91" i="64"/>
  <c r="G15" i="101"/>
  <c r="G44" i="101" s="1"/>
  <c r="K80" i="56" s="1"/>
  <c r="C11" i="101"/>
  <c r="B11" i="101"/>
  <c r="A11" i="101"/>
  <c r="B9" i="101"/>
  <c r="G19" i="78"/>
  <c r="G18" i="78"/>
  <c r="G17" i="78"/>
  <c r="G16" i="78"/>
  <c r="G23" i="75"/>
  <c r="G16" i="74"/>
  <c r="G17" i="74"/>
  <c r="G18" i="74"/>
  <c r="G19" i="74"/>
  <c r="G20" i="74"/>
  <c r="G15" i="74"/>
  <c r="G41" i="73" l="1"/>
  <c r="G42" i="73"/>
  <c r="G40" i="73"/>
  <c r="G22" i="73"/>
  <c r="G23" i="73"/>
  <c r="G24" i="73"/>
  <c r="G25" i="73"/>
  <c r="G26" i="73"/>
  <c r="G27" i="73"/>
  <c r="G28" i="73"/>
  <c r="G29" i="73"/>
  <c r="G30" i="73"/>
  <c r="G31" i="73"/>
  <c r="G38" i="73"/>
  <c r="C37" i="73"/>
  <c r="G37" i="73" s="1"/>
  <c r="C36" i="73"/>
  <c r="G36" i="73" s="1"/>
  <c r="C35" i="73"/>
  <c r="G35" i="73" s="1"/>
  <c r="C34" i="73"/>
  <c r="G34" i="73" s="1"/>
  <c r="C32" i="73"/>
  <c r="G32" i="73" s="1"/>
  <c r="C20" i="73"/>
  <c r="G20" i="73" s="1"/>
  <c r="C19" i="73"/>
  <c r="G19" i="73" s="1"/>
  <c r="C18" i="73"/>
  <c r="G18" i="73" s="1"/>
  <c r="C17" i="73"/>
  <c r="G17" i="73" s="1"/>
  <c r="C16" i="73"/>
  <c r="G16" i="73" s="1"/>
  <c r="G77" i="73" l="1"/>
  <c r="K143" i="56" s="1"/>
  <c r="L143" i="56" s="1"/>
  <c r="G22" i="75"/>
  <c r="G21" i="75"/>
  <c r="G20" i="75"/>
  <c r="G19" i="75"/>
  <c r="G18" i="75"/>
  <c r="G17" i="75"/>
  <c r="G16" i="75"/>
  <c r="G16" i="77"/>
  <c r="C18" i="93"/>
  <c r="G18" i="93" s="1"/>
  <c r="C19" i="93"/>
  <c r="G19" i="93" s="1"/>
  <c r="C17" i="93"/>
  <c r="G17" i="93" s="1"/>
  <c r="C16" i="93"/>
  <c r="G16" i="93" s="1"/>
  <c r="C15" i="93"/>
  <c r="G15" i="93" s="1"/>
  <c r="G19" i="94"/>
  <c r="C18" i="94"/>
  <c r="G18" i="94" s="1"/>
  <c r="C17" i="94"/>
  <c r="G17" i="94" s="1"/>
  <c r="G16" i="94"/>
  <c r="G15" i="94"/>
  <c r="G72" i="94" s="1"/>
  <c r="K147" i="56" s="1"/>
  <c r="L147" i="56" s="1"/>
  <c r="C16" i="94"/>
  <c r="C15" i="94"/>
  <c r="G25" i="95"/>
  <c r="G24" i="95"/>
  <c r="G23" i="95"/>
  <c r="G22" i="95"/>
  <c r="G21" i="95"/>
  <c r="G20" i="95"/>
  <c r="G19" i="95"/>
  <c r="G18" i="95"/>
  <c r="G17" i="95"/>
  <c r="G16" i="95"/>
  <c r="G15" i="95"/>
  <c r="G46" i="95" s="1"/>
  <c r="K145" i="56" s="1"/>
  <c r="L145" i="56" s="1"/>
  <c r="G16" i="98"/>
  <c r="G17" i="98"/>
  <c r="G18" i="98"/>
  <c r="G18" i="97"/>
  <c r="G17" i="97"/>
  <c r="G16" i="97"/>
  <c r="G28" i="96"/>
  <c r="G27" i="96"/>
  <c r="G26" i="96"/>
  <c r="G25" i="96"/>
  <c r="G24" i="96"/>
  <c r="G23" i="96"/>
  <c r="G22" i="96"/>
  <c r="G21" i="96"/>
  <c r="G20" i="96"/>
  <c r="G19" i="96"/>
  <c r="G18" i="96"/>
  <c r="G17" i="96"/>
  <c r="G16" i="96"/>
  <c r="G15" i="100"/>
  <c r="G23" i="99"/>
  <c r="G22" i="99"/>
  <c r="G21" i="99"/>
  <c r="G20" i="99"/>
  <c r="G19" i="99"/>
  <c r="G18" i="99"/>
  <c r="G17" i="99"/>
  <c r="G16" i="99"/>
  <c r="G15" i="99"/>
  <c r="C11" i="100"/>
  <c r="B11" i="100"/>
  <c r="A11" i="100"/>
  <c r="C11" i="99"/>
  <c r="B11" i="99"/>
  <c r="A11" i="99"/>
  <c r="Q145" i="56" l="1"/>
  <c r="R145" i="56" s="1"/>
  <c r="Q143" i="56"/>
  <c r="R143" i="56" s="1"/>
  <c r="Q147" i="56"/>
  <c r="R147" i="56" s="1"/>
  <c r="G77" i="93"/>
  <c r="K146" i="56" s="1"/>
  <c r="L146" i="56" s="1"/>
  <c r="G59" i="99"/>
  <c r="K159" i="56" s="1"/>
  <c r="L159" i="56" s="1"/>
  <c r="I169" i="56"/>
  <c r="G49" i="100"/>
  <c r="K160" i="56" s="1"/>
  <c r="B9" i="100"/>
  <c r="B9" i="99"/>
  <c r="L160" i="56" l="1"/>
  <c r="Q160" i="56"/>
  <c r="R160" i="56" s="1"/>
  <c r="Q146" i="56"/>
  <c r="R146" i="56" s="1"/>
  <c r="Q159" i="56"/>
  <c r="R159" i="56" s="1"/>
  <c r="G29" i="76"/>
  <c r="G30" i="76"/>
  <c r="G28" i="76"/>
  <c r="G27" i="76"/>
  <c r="G26" i="76"/>
  <c r="G25" i="76"/>
  <c r="G24" i="76"/>
  <c r="G23" i="76"/>
  <c r="G16" i="76"/>
  <c r="G17" i="76"/>
  <c r="G18" i="76"/>
  <c r="G19" i="76"/>
  <c r="G20" i="76"/>
  <c r="G21" i="76"/>
  <c r="G22" i="76"/>
  <c r="G68" i="91"/>
  <c r="G67" i="91"/>
  <c r="G66" i="91"/>
  <c r="G65" i="91"/>
  <c r="G64" i="91"/>
  <c r="G63" i="91"/>
  <c r="G62" i="91"/>
  <c r="G61" i="91"/>
  <c r="G60" i="91"/>
  <c r="G59" i="91"/>
  <c r="G58" i="91"/>
  <c r="G57" i="91"/>
  <c r="G56" i="91"/>
  <c r="G55" i="91"/>
  <c r="G54" i="91"/>
  <c r="G53" i="91"/>
  <c r="G52" i="91"/>
  <c r="G51" i="91"/>
  <c r="G50" i="91"/>
  <c r="G49" i="91"/>
  <c r="G48" i="91"/>
  <c r="G47" i="91"/>
  <c r="G46" i="91"/>
  <c r="G45" i="91"/>
  <c r="G44" i="91"/>
  <c r="G43" i="91"/>
  <c r="G18" i="91"/>
  <c r="G19" i="91"/>
  <c r="G20" i="91"/>
  <c r="G21" i="91"/>
  <c r="G22" i="91"/>
  <c r="G23" i="91"/>
  <c r="G24" i="91"/>
  <c r="G25" i="91"/>
  <c r="G26" i="91"/>
  <c r="G27" i="91"/>
  <c r="G28" i="91"/>
  <c r="G29" i="91"/>
  <c r="G30" i="91"/>
  <c r="G31" i="91"/>
  <c r="G32" i="91"/>
  <c r="G33" i="91"/>
  <c r="G34" i="91"/>
  <c r="G35" i="91"/>
  <c r="G36" i="91"/>
  <c r="G37" i="91"/>
  <c r="G38" i="91"/>
  <c r="G39" i="91"/>
  <c r="G40" i="91"/>
  <c r="G41" i="91"/>
  <c r="G42" i="91"/>
  <c r="G17" i="91"/>
  <c r="G15" i="91"/>
  <c r="G117" i="91" l="1"/>
  <c r="K132" i="56" s="1"/>
  <c r="G23" i="92"/>
  <c r="G22" i="92"/>
  <c r="G21" i="92"/>
  <c r="G20" i="92"/>
  <c r="G19" i="92"/>
  <c r="G18" i="92"/>
  <c r="G17" i="92"/>
  <c r="G16" i="92"/>
  <c r="G17" i="72"/>
  <c r="G16" i="72"/>
  <c r="G17" i="90"/>
  <c r="G16" i="90"/>
  <c r="C25" i="88"/>
  <c r="G25" i="88" s="1"/>
  <c r="G24" i="88"/>
  <c r="G23" i="88"/>
  <c r="G22" i="88"/>
  <c r="G19" i="88"/>
  <c r="G18" i="88"/>
  <c r="G16" i="88"/>
  <c r="G17" i="88"/>
  <c r="G20" i="88"/>
  <c r="G21" i="88"/>
  <c r="G15" i="88"/>
  <c r="G17" i="89"/>
  <c r="G16" i="89"/>
  <c r="G15" i="89"/>
  <c r="G108" i="88" l="1"/>
  <c r="K90" i="56" s="1"/>
  <c r="G18" i="86" l="1"/>
  <c r="G17" i="86"/>
  <c r="C16" i="84"/>
  <c r="G16" i="84" s="1"/>
  <c r="C15" i="84"/>
  <c r="G15" i="84" s="1"/>
  <c r="AR28" i="84"/>
  <c r="G20" i="83"/>
  <c r="G18" i="83"/>
  <c r="G17" i="83"/>
  <c r="G16" i="83"/>
  <c r="G15" i="83"/>
  <c r="G23" i="69"/>
  <c r="G22" i="69"/>
  <c r="G21" i="69"/>
  <c r="G20" i="69"/>
  <c r="G19" i="69"/>
  <c r="G18" i="69"/>
  <c r="G17" i="69"/>
  <c r="C18" i="68"/>
  <c r="G18" i="68" s="1"/>
  <c r="G21" i="68"/>
  <c r="G20" i="68"/>
  <c r="C19" i="68"/>
  <c r="G19" i="68" s="1"/>
  <c r="G17" i="68"/>
  <c r="G16" i="68"/>
  <c r="G15" i="68"/>
  <c r="G49" i="68" l="1"/>
  <c r="K76" i="56" s="1"/>
  <c r="G55" i="83"/>
  <c r="K78" i="56" s="1"/>
  <c r="AS29" i="67" l="1"/>
  <c r="AS27" i="67"/>
  <c r="AS32" i="67" s="1"/>
  <c r="AS33" i="67" s="1"/>
  <c r="G22" i="67"/>
  <c r="G21" i="67"/>
  <c r="G20" i="67"/>
  <c r="G19" i="67"/>
  <c r="G18" i="67"/>
  <c r="G17" i="67"/>
  <c r="G16" i="67"/>
  <c r="G15" i="67"/>
  <c r="G15" i="82"/>
  <c r="G86" i="82" s="1"/>
  <c r="K46" i="56" s="1"/>
  <c r="G90" i="64"/>
  <c r="G89" i="64"/>
  <c r="G88" i="64"/>
  <c r="G87" i="64"/>
  <c r="G86" i="64"/>
  <c r="G85" i="64"/>
  <c r="G84" i="64"/>
  <c r="G83" i="64"/>
  <c r="G82" i="64"/>
  <c r="G81" i="64"/>
  <c r="G80" i="64"/>
  <c r="G79" i="64"/>
  <c r="G78" i="64"/>
  <c r="G77" i="64"/>
  <c r="G76" i="64"/>
  <c r="G75" i="64"/>
  <c r="G74" i="64"/>
  <c r="G73" i="64"/>
  <c r="G72" i="64"/>
  <c r="G71" i="64"/>
  <c r="G70" i="64"/>
  <c r="G69" i="64"/>
  <c r="G68" i="64"/>
  <c r="G66" i="64"/>
  <c r="G65" i="64"/>
  <c r="G64" i="64"/>
  <c r="G63" i="64"/>
  <c r="G62" i="64"/>
  <c r="G61" i="64"/>
  <c r="G60" i="64"/>
  <c r="G59" i="64"/>
  <c r="G58" i="64"/>
  <c r="G57" i="64"/>
  <c r="G56" i="64"/>
  <c r="G55" i="64"/>
  <c r="G54" i="64"/>
  <c r="G53" i="64"/>
  <c r="G52" i="64"/>
  <c r="G51" i="64"/>
  <c r="G50" i="64"/>
  <c r="G49" i="64"/>
  <c r="G48" i="64"/>
  <c r="G47" i="64"/>
  <c r="G46" i="64"/>
  <c r="G45" i="64"/>
  <c r="G44" i="64"/>
  <c r="G43" i="64"/>
  <c r="G41" i="64"/>
  <c r="G40" i="64"/>
  <c r="G38" i="64"/>
  <c r="G37" i="64"/>
  <c r="G36" i="64"/>
  <c r="G34" i="64"/>
  <c r="G33" i="64"/>
  <c r="G32" i="64"/>
  <c r="G31" i="64"/>
  <c r="G30" i="64"/>
  <c r="G29" i="64"/>
  <c r="G28" i="64"/>
  <c r="G27" i="64"/>
  <c r="G26" i="64"/>
  <c r="G25" i="64"/>
  <c r="G24" i="64"/>
  <c r="G23" i="64"/>
  <c r="G22" i="64"/>
  <c r="G21" i="64"/>
  <c r="G20" i="64"/>
  <c r="G19" i="64"/>
  <c r="G18" i="64"/>
  <c r="G17" i="64"/>
  <c r="G16" i="64"/>
  <c r="G15" i="64"/>
  <c r="F81" i="64"/>
  <c r="C67" i="64"/>
  <c r="G67" i="64" s="1"/>
  <c r="C46" i="64"/>
  <c r="C42" i="64"/>
  <c r="G42" i="64" s="1"/>
  <c r="C39" i="64"/>
  <c r="G39" i="64" s="1"/>
  <c r="C35" i="64"/>
  <c r="G35" i="64" s="1"/>
  <c r="G83" i="67" l="1"/>
  <c r="K63" i="56" s="1"/>
  <c r="G124" i="64"/>
  <c r="K45" i="56" s="1"/>
  <c r="G15" i="80"/>
  <c r="G15" i="71"/>
  <c r="G22" i="62"/>
  <c r="G21" i="62"/>
  <c r="G20" i="62"/>
  <c r="G19" i="62"/>
  <c r="G18" i="62"/>
  <c r="G17" i="62"/>
  <c r="G16" i="62"/>
  <c r="G15" i="62"/>
  <c r="G61" i="62" l="1"/>
  <c r="K23" i="56" s="1"/>
  <c r="G15" i="79"/>
  <c r="C11" i="98"/>
  <c r="B11" i="98"/>
  <c r="A11" i="98"/>
  <c r="C11" i="97"/>
  <c r="B11" i="97"/>
  <c r="A11" i="97"/>
  <c r="C11" i="96"/>
  <c r="B11" i="96"/>
  <c r="A11" i="96"/>
  <c r="C11" i="78"/>
  <c r="B11" i="78"/>
  <c r="A11" i="78"/>
  <c r="C11" i="77"/>
  <c r="B11" i="77"/>
  <c r="A11" i="77"/>
  <c r="C11" i="75"/>
  <c r="B11" i="75"/>
  <c r="A11" i="75"/>
  <c r="C11" i="94"/>
  <c r="B11" i="94"/>
  <c r="A11" i="94"/>
  <c r="C11" i="93"/>
  <c r="B11" i="93"/>
  <c r="A11" i="93"/>
  <c r="C11" i="95"/>
  <c r="B11" i="95"/>
  <c r="A11" i="95"/>
  <c r="C11" i="76"/>
  <c r="B11" i="76"/>
  <c r="A11" i="76"/>
  <c r="C11" i="73"/>
  <c r="B11" i="73"/>
  <c r="A11" i="73"/>
  <c r="C11" i="91"/>
  <c r="B11" i="91"/>
  <c r="A11" i="91"/>
  <c r="B9" i="91"/>
  <c r="C11" i="92"/>
  <c r="B11" i="92"/>
  <c r="A11" i="92"/>
  <c r="B9" i="92"/>
  <c r="A11" i="72"/>
  <c r="C11" i="90"/>
  <c r="B11" i="90"/>
  <c r="A11" i="90"/>
  <c r="C11" i="87"/>
  <c r="B11" i="87"/>
  <c r="A11" i="87"/>
  <c r="C11" i="88"/>
  <c r="B11" i="88"/>
  <c r="A11" i="88"/>
  <c r="C11" i="89"/>
  <c r="B11" i="89"/>
  <c r="A11" i="89"/>
  <c r="C11" i="85"/>
  <c r="B11" i="85"/>
  <c r="A11" i="85"/>
  <c r="C11" i="86"/>
  <c r="B11" i="86"/>
  <c r="A11" i="86"/>
  <c r="C11" i="84"/>
  <c r="B11" i="84"/>
  <c r="A11" i="84"/>
  <c r="C11" i="83"/>
  <c r="B11" i="83"/>
  <c r="A11" i="83"/>
  <c r="C11" i="67"/>
  <c r="B11" i="67"/>
  <c r="A11" i="67"/>
  <c r="C11" i="82"/>
  <c r="B11" i="82"/>
  <c r="A11" i="82"/>
  <c r="A11" i="63"/>
  <c r="C11" i="80"/>
  <c r="B11" i="80"/>
  <c r="A11" i="80"/>
  <c r="C11" i="71"/>
  <c r="B11" i="71"/>
  <c r="A11" i="71"/>
  <c r="C11" i="62"/>
  <c r="B11" i="62"/>
  <c r="A11" i="62"/>
  <c r="C11" i="79"/>
  <c r="B11" i="79"/>
  <c r="A11" i="79"/>
  <c r="G15" i="98"/>
  <c r="G49" i="98" s="1"/>
  <c r="K158" i="56" s="1"/>
  <c r="B9" i="98"/>
  <c r="G15" i="97"/>
  <c r="G49" i="97" s="1"/>
  <c r="B9" i="97"/>
  <c r="G15" i="96"/>
  <c r="B9" i="96"/>
  <c r="O157" i="56"/>
  <c r="G106" i="96" l="1"/>
  <c r="K156" i="56" s="1"/>
  <c r="L158" i="56"/>
  <c r="Q158" i="56"/>
  <c r="R158" i="56" s="1"/>
  <c r="L157" i="56"/>
  <c r="Q157" i="56"/>
  <c r="R157" i="56" s="1"/>
  <c r="B9" i="95"/>
  <c r="B9" i="94"/>
  <c r="B9" i="93"/>
  <c r="G15" i="92"/>
  <c r="G59" i="92" s="1"/>
  <c r="K124" i="56" s="1"/>
  <c r="G15" i="90"/>
  <c r="G56" i="90" s="1"/>
  <c r="K108" i="56" s="1"/>
  <c r="B9" i="90"/>
  <c r="B9" i="89"/>
  <c r="B9" i="88"/>
  <c r="G15" i="87"/>
  <c r="G49" i="87" s="1"/>
  <c r="K91" i="56" s="1"/>
  <c r="B9" i="87"/>
  <c r="G16" i="86"/>
  <c r="G15" i="86"/>
  <c r="B9" i="86"/>
  <c r="G15" i="85"/>
  <c r="B9" i="85"/>
  <c r="B9" i="84"/>
  <c r="B9" i="83"/>
  <c r="B9" i="82"/>
  <c r="G17" i="81"/>
  <c r="G16" i="81"/>
  <c r="G15" i="81"/>
  <c r="G67" i="81" s="1"/>
  <c r="C11" i="81"/>
  <c r="B11" i="81"/>
  <c r="A11" i="81"/>
  <c r="B9" i="81"/>
  <c r="G65" i="80"/>
  <c r="K28" i="56" s="1"/>
  <c r="B9" i="80"/>
  <c r="G43" i="79"/>
  <c r="K20" i="56" s="1"/>
  <c r="B9" i="79"/>
  <c r="Q129" i="56"/>
  <c r="L156" i="56" l="1"/>
  <c r="Q156" i="56"/>
  <c r="R156" i="56" s="1"/>
  <c r="G62" i="89"/>
  <c r="K89" i="56" s="1"/>
  <c r="Q89" i="56" s="1"/>
  <c r="G41" i="85"/>
  <c r="K86" i="56" s="1"/>
  <c r="Q86" i="56" s="1"/>
  <c r="G71" i="86"/>
  <c r="K85" i="56" s="1"/>
  <c r="Q85" i="56" s="1"/>
  <c r="G49" i="84"/>
  <c r="K84" i="56" s="1"/>
  <c r="Q84" i="56" s="1"/>
  <c r="K29" i="56"/>
  <c r="Q29" i="56" s="1"/>
  <c r="Q45" i="56"/>
  <c r="Q28" i="56"/>
  <c r="Q23" i="56"/>
  <c r="Q46" i="56"/>
  <c r="Q132" i="56"/>
  <c r="Q128" i="56"/>
  <c r="Q125" i="56"/>
  <c r="Q124" i="56"/>
  <c r="Q112" i="56"/>
  <c r="Q111" i="56"/>
  <c r="Q109" i="56"/>
  <c r="Q108" i="56"/>
  <c r="Q105" i="56"/>
  <c r="Q104" i="56"/>
  <c r="Q103" i="56"/>
  <c r="Q91" i="56"/>
  <c r="Q90" i="56"/>
  <c r="Q83" i="56"/>
  <c r="Q80" i="56"/>
  <c r="Q79" i="56"/>
  <c r="Q78" i="56"/>
  <c r="Q76" i="56"/>
  <c r="Q64" i="56"/>
  <c r="Q63" i="56"/>
  <c r="Q60" i="56"/>
  <c r="Q59" i="56"/>
  <c r="Q58" i="56"/>
  <c r="Q32" i="56"/>
  <c r="Q31" i="56"/>
  <c r="Q30" i="56"/>
  <c r="Q26" i="56"/>
  <c r="Q20" i="56"/>
  <c r="Q18" i="56"/>
  <c r="O156" i="56"/>
  <c r="O155" i="56"/>
  <c r="O154" i="56"/>
  <c r="O153" i="56"/>
  <c r="O152" i="56"/>
  <c r="O151" i="56"/>
  <c r="O150" i="56"/>
  <c r="O149" i="56"/>
  <c r="O148" i="56"/>
  <c r="O147" i="56"/>
  <c r="O146" i="56"/>
  <c r="O145" i="56"/>
  <c r="O144" i="56"/>
  <c r="O143" i="56"/>
  <c r="O137" i="56"/>
  <c r="O138" i="56" s="1"/>
  <c r="O136" i="56"/>
  <c r="O135" i="56"/>
  <c r="O161" i="56" l="1"/>
  <c r="O139" i="56"/>
  <c r="O164" i="56" l="1"/>
  <c r="O163" i="56"/>
  <c r="O165" i="56"/>
  <c r="O166" i="56" s="1"/>
  <c r="AG161" i="56"/>
  <c r="I161" i="56"/>
  <c r="Q87" i="56"/>
  <c r="G15" i="78"/>
  <c r="G66" i="78" s="1"/>
  <c r="K153" i="56" s="1"/>
  <c r="L153" i="56" s="1"/>
  <c r="B9" i="78"/>
  <c r="G15" i="77"/>
  <c r="G41" i="77" s="1"/>
  <c r="B9" i="77"/>
  <c r="G15" i="76"/>
  <c r="G76" i="76" s="1"/>
  <c r="K144" i="56" s="1"/>
  <c r="B9" i="76"/>
  <c r="G15" i="75"/>
  <c r="G137" i="75" s="1"/>
  <c r="B9" i="75"/>
  <c r="C11" i="74"/>
  <c r="B11" i="74"/>
  <c r="A11" i="74"/>
  <c r="B9" i="74"/>
  <c r="B9" i="73"/>
  <c r="B9" i="72"/>
  <c r="C11" i="72"/>
  <c r="B11" i="72"/>
  <c r="G15" i="72"/>
  <c r="G16" i="69"/>
  <c r="C11" i="69"/>
  <c r="B11" i="69"/>
  <c r="A11" i="69"/>
  <c r="B9" i="69"/>
  <c r="G59" i="71"/>
  <c r="K27" i="56" s="1"/>
  <c r="B9" i="71"/>
  <c r="K110" i="56" l="1"/>
  <c r="Q110" i="56" s="1"/>
  <c r="G60" i="72"/>
  <c r="L144" i="56"/>
  <c r="Q144" i="56"/>
  <c r="R144" i="56" s="1"/>
  <c r="Q27" i="56"/>
  <c r="Q153" i="56"/>
  <c r="R153" i="56" s="1"/>
  <c r="K152" i="56"/>
  <c r="L152" i="56" s="1"/>
  <c r="K151" i="56"/>
  <c r="L151" i="56" s="1"/>
  <c r="O167" i="56"/>
  <c r="AG164" i="56"/>
  <c r="AG163" i="56"/>
  <c r="AG165" i="56"/>
  <c r="AG166" i="56" s="1"/>
  <c r="G83" i="74"/>
  <c r="K149" i="56" s="1"/>
  <c r="L149" i="56" s="1"/>
  <c r="C11" i="68"/>
  <c r="B11" i="68"/>
  <c r="A11" i="68"/>
  <c r="B9" i="68"/>
  <c r="G18" i="61"/>
  <c r="B9" i="67"/>
  <c r="B9" i="64"/>
  <c r="C11" i="64"/>
  <c r="B11" i="64"/>
  <c r="A11" i="64"/>
  <c r="G18" i="63"/>
  <c r="G20" i="63"/>
  <c r="G22" i="63"/>
  <c r="G24" i="63"/>
  <c r="G16" i="63"/>
  <c r="C11" i="63"/>
  <c r="B11" i="63"/>
  <c r="G16" i="61"/>
  <c r="G17" i="61"/>
  <c r="G15" i="61"/>
  <c r="G67" i="61" s="1"/>
  <c r="Q19" i="56" s="1"/>
  <c r="G15" i="69"/>
  <c r="G79" i="69" s="1"/>
  <c r="K77" i="56" s="1"/>
  <c r="B9" i="63"/>
  <c r="B9" i="62"/>
  <c r="L161" i="56" l="1"/>
  <c r="Q152" i="56"/>
  <c r="R152" i="56" s="1"/>
  <c r="Q151" i="56"/>
  <c r="R151" i="56" s="1"/>
  <c r="Q149" i="56"/>
  <c r="R149" i="56" s="1"/>
  <c r="Q77" i="56"/>
  <c r="AG167" i="56"/>
  <c r="G49" i="63"/>
  <c r="K33" i="56" s="1"/>
  <c r="Q33" i="56" s="1"/>
  <c r="R161" i="56" l="1"/>
  <c r="R165" i="56" s="1"/>
  <c r="R166" i="56" s="1"/>
  <c r="L165" i="56"/>
  <c r="L166" i="56" s="1"/>
  <c r="L164" i="56"/>
  <c r="L163" i="56"/>
  <c r="G26" i="56"/>
  <c r="G29" i="56"/>
  <c r="H132" i="56"/>
  <c r="L132" i="56" s="1"/>
  <c r="L133" i="56" s="1"/>
  <c r="Y81" i="58"/>
  <c r="Y76" i="58"/>
  <c r="Y77" i="58"/>
  <c r="Y78" i="58"/>
  <c r="Y79" i="58"/>
  <c r="Y80" i="58"/>
  <c r="L167" i="56" l="1"/>
  <c r="R164" i="56"/>
  <c r="R163" i="56"/>
  <c r="R167" i="56" s="1"/>
  <c r="O132" i="56"/>
  <c r="R132" i="56"/>
  <c r="R133" i="56" s="1"/>
  <c r="J37" i="58"/>
  <c r="K37" i="58" s="1"/>
  <c r="J73" i="58"/>
  <c r="K73" i="58" s="1"/>
  <c r="J71" i="58"/>
  <c r="K71" i="58" s="1"/>
  <c r="J70" i="58"/>
  <c r="K70" i="58" s="1"/>
  <c r="J68" i="58"/>
  <c r="K68" i="58" s="1"/>
  <c r="J67" i="58"/>
  <c r="K67" i="58" s="1"/>
  <c r="J64" i="58"/>
  <c r="K64" i="58" s="1"/>
  <c r="J63" i="58"/>
  <c r="K63" i="58" s="1"/>
  <c r="J62" i="58"/>
  <c r="K62" i="58" s="1"/>
  <c r="J61" i="58"/>
  <c r="K61" i="58" s="1"/>
  <c r="J60" i="58"/>
  <c r="K60" i="58" s="1"/>
  <c r="J58" i="58"/>
  <c r="K58" i="58" s="1"/>
  <c r="J57" i="58"/>
  <c r="K57" i="58" s="1"/>
  <c r="J56" i="58"/>
  <c r="K56" i="58" s="1"/>
  <c r="J53" i="58"/>
  <c r="K53" i="58" s="1"/>
  <c r="J52" i="58"/>
  <c r="K52" i="58" s="1"/>
  <c r="J51" i="58"/>
  <c r="K51" i="58" s="1"/>
  <c r="J49" i="58"/>
  <c r="K49" i="58" s="1"/>
  <c r="J48" i="58"/>
  <c r="K48" i="58" s="1"/>
  <c r="J47" i="58"/>
  <c r="K47" i="58" s="1"/>
  <c r="J46" i="58"/>
  <c r="K46" i="58" s="1"/>
  <c r="J44" i="58"/>
  <c r="K44" i="58" s="1"/>
  <c r="J43" i="58"/>
  <c r="K43" i="58" s="1"/>
  <c r="J42" i="58"/>
  <c r="K42" i="58" s="1"/>
  <c r="J41" i="58"/>
  <c r="K41" i="58" s="1"/>
  <c r="J40" i="58"/>
  <c r="K40" i="58" s="1"/>
  <c r="J36" i="58"/>
  <c r="K36" i="58" s="1"/>
  <c r="J34" i="58"/>
  <c r="K34" i="58" s="1"/>
  <c r="J33" i="58"/>
  <c r="K33" i="58" s="1"/>
  <c r="J32" i="58"/>
  <c r="K32" i="58" s="1"/>
  <c r="J29" i="58"/>
  <c r="K29" i="58" s="1"/>
  <c r="J28" i="58"/>
  <c r="K28" i="58" s="1"/>
  <c r="J25" i="58"/>
  <c r="K25" i="58" s="1"/>
  <c r="J24" i="58"/>
  <c r="K24" i="58" s="1"/>
  <c r="J23" i="58"/>
  <c r="K23" i="58" s="1"/>
  <c r="J22" i="58"/>
  <c r="K22" i="58" s="1"/>
  <c r="J21" i="58"/>
  <c r="K21" i="58" s="1"/>
  <c r="J20" i="58"/>
  <c r="K20" i="58" s="1"/>
  <c r="J19" i="58"/>
  <c r="K19" i="58" s="1"/>
  <c r="J18" i="58"/>
  <c r="K18" i="58" s="1"/>
  <c r="J16" i="58"/>
  <c r="K16" i="58" s="1"/>
  <c r="J14" i="58"/>
  <c r="K14" i="58" s="1"/>
  <c r="J13" i="58"/>
  <c r="K13" i="58" s="1"/>
  <c r="J12" i="58"/>
  <c r="K12" i="58" s="1"/>
  <c r="C2" i="57" l="1"/>
  <c r="C11" i="57" s="1"/>
  <c r="E11" i="57" s="1"/>
  <c r="G11" i="57" s="1"/>
  <c r="C16" i="57"/>
  <c r="H129" i="56"/>
  <c r="L129" i="56" s="1"/>
  <c r="H128" i="56"/>
  <c r="H124" i="56"/>
  <c r="H112" i="56"/>
  <c r="H111" i="56"/>
  <c r="H110" i="56"/>
  <c r="H109" i="56"/>
  <c r="H108" i="56"/>
  <c r="H125" i="56"/>
  <c r="H105" i="56"/>
  <c r="H104" i="56"/>
  <c r="H103" i="56"/>
  <c r="H91" i="56"/>
  <c r="H90" i="56"/>
  <c r="H89" i="56"/>
  <c r="H83" i="56"/>
  <c r="H86" i="56"/>
  <c r="H85" i="56"/>
  <c r="H84" i="56"/>
  <c r="H80" i="56"/>
  <c r="H79" i="56"/>
  <c r="H78" i="56"/>
  <c r="H77" i="56"/>
  <c r="H76" i="56"/>
  <c r="H64" i="56"/>
  <c r="H63" i="56"/>
  <c r="H60" i="56"/>
  <c r="H59" i="56"/>
  <c r="H58" i="56"/>
  <c r="H46" i="56"/>
  <c r="H45" i="56"/>
  <c r="H33" i="56"/>
  <c r="H32" i="56"/>
  <c r="H31" i="56"/>
  <c r="H30" i="56"/>
  <c r="H29" i="56"/>
  <c r="H28" i="56"/>
  <c r="H27" i="56"/>
  <c r="H26" i="56"/>
  <c r="H23" i="56"/>
  <c r="H20" i="56"/>
  <c r="H19" i="56"/>
  <c r="H18" i="56"/>
  <c r="AG132" i="56"/>
  <c r="AG133" i="56" s="1"/>
  <c r="AG129" i="56"/>
  <c r="AG128" i="56"/>
  <c r="AG125" i="56"/>
  <c r="AG124" i="56"/>
  <c r="AG112" i="56"/>
  <c r="AG111" i="56"/>
  <c r="AG110" i="56"/>
  <c r="AG109" i="56"/>
  <c r="AG108" i="56"/>
  <c r="AG105" i="56"/>
  <c r="AG104" i="56"/>
  <c r="AG103" i="56"/>
  <c r="AG91" i="56"/>
  <c r="AG90" i="56"/>
  <c r="AG89" i="56"/>
  <c r="AG86" i="56"/>
  <c r="AG85" i="56"/>
  <c r="AG84" i="56"/>
  <c r="AG83" i="56"/>
  <c r="AG80" i="56"/>
  <c r="AG79" i="56"/>
  <c r="AG78" i="56"/>
  <c r="AG77" i="56"/>
  <c r="AG76" i="56"/>
  <c r="AG33" i="56"/>
  <c r="AG32" i="56"/>
  <c r="AG31" i="56"/>
  <c r="AG30" i="56"/>
  <c r="AG28" i="56"/>
  <c r="AG27" i="56"/>
  <c r="AG23" i="56"/>
  <c r="AG24" i="56" s="1"/>
  <c r="AG20" i="56"/>
  <c r="AG19" i="56"/>
  <c r="AG18" i="56"/>
  <c r="AG64" i="56"/>
  <c r="AG63" i="56"/>
  <c r="AG60" i="56"/>
  <c r="AG59" i="56"/>
  <c r="AG58" i="56"/>
  <c r="AG46" i="56"/>
  <c r="AG45" i="56"/>
  <c r="O90" i="56" l="1"/>
  <c r="L90" i="56"/>
  <c r="O79" i="56"/>
  <c r="L79" i="56"/>
  <c r="O29" i="56"/>
  <c r="L29" i="56"/>
  <c r="O80" i="56"/>
  <c r="L80" i="56"/>
  <c r="O112" i="56"/>
  <c r="L112" i="56"/>
  <c r="O18" i="56"/>
  <c r="L18" i="56"/>
  <c r="O30" i="56"/>
  <c r="L30" i="56"/>
  <c r="O60" i="56"/>
  <c r="L60" i="56"/>
  <c r="O84" i="56"/>
  <c r="L84" i="56"/>
  <c r="O104" i="56"/>
  <c r="L104" i="56"/>
  <c r="O124" i="56"/>
  <c r="L124" i="56"/>
  <c r="O46" i="56"/>
  <c r="L46" i="56"/>
  <c r="O58" i="56"/>
  <c r="L58" i="56"/>
  <c r="O59" i="56"/>
  <c r="L59" i="56"/>
  <c r="O103" i="56"/>
  <c r="L103" i="56"/>
  <c r="O19" i="56"/>
  <c r="L19" i="56"/>
  <c r="O31" i="56"/>
  <c r="L31" i="56"/>
  <c r="O63" i="56"/>
  <c r="O65" i="56" s="1"/>
  <c r="L63" i="56"/>
  <c r="L65" i="56" s="1"/>
  <c r="O85" i="56"/>
  <c r="L85" i="56"/>
  <c r="O105" i="56"/>
  <c r="L105" i="56"/>
  <c r="O128" i="56"/>
  <c r="L128" i="56"/>
  <c r="L130" i="56" s="1"/>
  <c r="O78" i="56"/>
  <c r="L78" i="56"/>
  <c r="O111" i="56"/>
  <c r="L111" i="56"/>
  <c r="O20" i="56"/>
  <c r="L20" i="56"/>
  <c r="O64" i="56"/>
  <c r="L64" i="56"/>
  <c r="O86" i="56"/>
  <c r="L86" i="56"/>
  <c r="O125" i="56"/>
  <c r="L125" i="56"/>
  <c r="O23" i="56"/>
  <c r="O24" i="56" s="1"/>
  <c r="L23" i="56"/>
  <c r="L24" i="56" s="1"/>
  <c r="O27" i="56"/>
  <c r="O34" i="56" s="1"/>
  <c r="L27" i="56"/>
  <c r="O110" i="56"/>
  <c r="L110" i="56"/>
  <c r="O28" i="56"/>
  <c r="L28" i="56"/>
  <c r="O91" i="56"/>
  <c r="L91" i="56"/>
  <c r="O32" i="56"/>
  <c r="L32" i="56"/>
  <c r="O33" i="56"/>
  <c r="L33" i="56"/>
  <c r="O76" i="56"/>
  <c r="L76" i="56"/>
  <c r="O83" i="56"/>
  <c r="O87" i="56" s="1"/>
  <c r="L83" i="56"/>
  <c r="L87" i="56" s="1"/>
  <c r="O108" i="56"/>
  <c r="L108" i="56"/>
  <c r="O26" i="56"/>
  <c r="L26" i="56"/>
  <c r="O45" i="56"/>
  <c r="O47" i="56" s="1"/>
  <c r="O51" i="56" s="1"/>
  <c r="O52" i="56" s="1"/>
  <c r="L45" i="56"/>
  <c r="O77" i="56"/>
  <c r="L77" i="56"/>
  <c r="O89" i="56"/>
  <c r="L89" i="56"/>
  <c r="L92" i="56" s="1"/>
  <c r="O109" i="56"/>
  <c r="L109" i="56"/>
  <c r="R129" i="56"/>
  <c r="O129" i="56"/>
  <c r="C7" i="57"/>
  <c r="C8" i="57"/>
  <c r="E8" i="57" s="1"/>
  <c r="G8" i="57" s="1"/>
  <c r="C9" i="57"/>
  <c r="E9" i="57" s="1"/>
  <c r="G9" i="57" s="1"/>
  <c r="C10" i="57"/>
  <c r="E10" i="57" s="1"/>
  <c r="G10" i="57" s="1"/>
  <c r="I20" i="56"/>
  <c r="R20" i="56"/>
  <c r="I32" i="56"/>
  <c r="R32" i="56"/>
  <c r="I64" i="56"/>
  <c r="R64" i="56"/>
  <c r="I86" i="56"/>
  <c r="R86" i="56"/>
  <c r="I125" i="56"/>
  <c r="R125" i="56"/>
  <c r="I129" i="56"/>
  <c r="R76" i="56"/>
  <c r="R45" i="56"/>
  <c r="I77" i="56"/>
  <c r="R77" i="56"/>
  <c r="I109" i="56"/>
  <c r="R109" i="56"/>
  <c r="I33" i="56"/>
  <c r="R33" i="56"/>
  <c r="R26" i="56"/>
  <c r="R89" i="56"/>
  <c r="I27" i="56"/>
  <c r="R27" i="56"/>
  <c r="I46" i="56"/>
  <c r="R46" i="56"/>
  <c r="I78" i="56"/>
  <c r="R78" i="56"/>
  <c r="I90" i="56"/>
  <c r="R90" i="56"/>
  <c r="I110" i="56"/>
  <c r="R110" i="56"/>
  <c r="R83" i="56"/>
  <c r="I28" i="56"/>
  <c r="R28" i="56"/>
  <c r="R58" i="56"/>
  <c r="I79" i="56"/>
  <c r="R79" i="56"/>
  <c r="I91" i="56"/>
  <c r="R91" i="56"/>
  <c r="I111" i="56"/>
  <c r="R111" i="56"/>
  <c r="R23" i="56"/>
  <c r="R24" i="56" s="1"/>
  <c r="I80" i="56"/>
  <c r="R80" i="56"/>
  <c r="I18" i="56"/>
  <c r="R18" i="56"/>
  <c r="I30" i="56"/>
  <c r="R30" i="56"/>
  <c r="I60" i="56"/>
  <c r="R60" i="56"/>
  <c r="I84" i="56"/>
  <c r="R84" i="56"/>
  <c r="I104" i="56"/>
  <c r="R104" i="56"/>
  <c r="R124" i="56"/>
  <c r="R108" i="56"/>
  <c r="R29" i="56"/>
  <c r="I59" i="56"/>
  <c r="R59" i="56"/>
  <c r="R103" i="56"/>
  <c r="I112" i="56"/>
  <c r="R112" i="56"/>
  <c r="I19" i="56"/>
  <c r="R19" i="56"/>
  <c r="I31" i="56"/>
  <c r="R31" i="56"/>
  <c r="R63" i="56"/>
  <c r="I85" i="56"/>
  <c r="R85" i="56"/>
  <c r="I105" i="56"/>
  <c r="R105" i="56"/>
  <c r="R128" i="56"/>
  <c r="AG130" i="56"/>
  <c r="AG47" i="56"/>
  <c r="AG49" i="56" s="1"/>
  <c r="AG106" i="56"/>
  <c r="AG87" i="56"/>
  <c r="AG126" i="56"/>
  <c r="AG92" i="56"/>
  <c r="AG65" i="56"/>
  <c r="AG21" i="56"/>
  <c r="E7" i="57"/>
  <c r="G7" i="57" s="1"/>
  <c r="C12" i="57"/>
  <c r="E12" i="57" s="1"/>
  <c r="G12" i="57" s="1"/>
  <c r="AG61" i="56"/>
  <c r="AG81" i="56"/>
  <c r="AG113" i="56"/>
  <c r="C6" i="57"/>
  <c r="E6" i="57" s="1"/>
  <c r="G6" i="57" s="1"/>
  <c r="C13" i="57"/>
  <c r="E13" i="57" s="1"/>
  <c r="G13" i="57" s="1"/>
  <c r="I132" i="56"/>
  <c r="I133" i="56" s="1"/>
  <c r="I128" i="56"/>
  <c r="I124" i="56"/>
  <c r="I108" i="56"/>
  <c r="I103" i="56"/>
  <c r="I89" i="56"/>
  <c r="I83" i="56"/>
  <c r="I76" i="56"/>
  <c r="I63" i="56"/>
  <c r="I58" i="56"/>
  <c r="AG26" i="56"/>
  <c r="L81" i="56" l="1"/>
  <c r="L21" i="56"/>
  <c r="L37" i="56" s="1"/>
  <c r="R81" i="56"/>
  <c r="R61" i="56"/>
  <c r="L95" i="56"/>
  <c r="L94" i="56"/>
  <c r="L96" i="56"/>
  <c r="L97" i="56" s="1"/>
  <c r="R21" i="56"/>
  <c r="R38" i="56" s="1"/>
  <c r="R39" i="56" s="1"/>
  <c r="R87" i="56"/>
  <c r="R113" i="56"/>
  <c r="R34" i="56"/>
  <c r="R65" i="56"/>
  <c r="R69" i="56" s="1"/>
  <c r="R70" i="56" s="1"/>
  <c r="L34" i="56"/>
  <c r="O92" i="56"/>
  <c r="O106" i="56"/>
  <c r="O61" i="56"/>
  <c r="R92" i="56"/>
  <c r="L113" i="56"/>
  <c r="L61" i="56"/>
  <c r="L69" i="56" s="1"/>
  <c r="L70" i="56" s="1"/>
  <c r="L47" i="56"/>
  <c r="L50" i="56" s="1"/>
  <c r="R47" i="56"/>
  <c r="R50" i="56" s="1"/>
  <c r="O21" i="56"/>
  <c r="O38" i="56" s="1"/>
  <c r="O39" i="56" s="1"/>
  <c r="O81" i="56"/>
  <c r="O94" i="56" s="1"/>
  <c r="O113" i="56"/>
  <c r="O115" i="56" s="1"/>
  <c r="L106" i="56"/>
  <c r="L126" i="56"/>
  <c r="O50" i="56"/>
  <c r="O116" i="56"/>
  <c r="O49" i="56"/>
  <c r="O117" i="56"/>
  <c r="O118" i="56" s="1"/>
  <c r="O69" i="56"/>
  <c r="O70" i="56" s="1"/>
  <c r="O67" i="56"/>
  <c r="O68" i="56"/>
  <c r="I61" i="56"/>
  <c r="R130" i="56"/>
  <c r="I21" i="56"/>
  <c r="I126" i="56"/>
  <c r="I130" i="56"/>
  <c r="I92" i="56"/>
  <c r="I65" i="56"/>
  <c r="AG50" i="56"/>
  <c r="I106" i="56"/>
  <c r="I113" i="56"/>
  <c r="R126" i="56"/>
  <c r="R135" i="56" s="1"/>
  <c r="I81" i="56"/>
  <c r="I87" i="56"/>
  <c r="AG115" i="56"/>
  <c r="R106" i="56"/>
  <c r="AG137" i="56"/>
  <c r="AG138" i="56" s="1"/>
  <c r="AG51" i="56"/>
  <c r="AG52" i="56" s="1"/>
  <c r="AG96" i="56"/>
  <c r="AG97" i="56" s="1"/>
  <c r="AG135" i="56"/>
  <c r="AG136" i="56"/>
  <c r="AG116" i="56"/>
  <c r="AG69" i="56"/>
  <c r="AG70" i="56" s="1"/>
  <c r="AG67" i="56"/>
  <c r="AG68" i="56"/>
  <c r="AG94" i="56"/>
  <c r="AG95" i="56"/>
  <c r="AG117" i="56"/>
  <c r="AG118" i="56" s="1"/>
  <c r="I29" i="56"/>
  <c r="AG29" i="56"/>
  <c r="AG34" i="56" s="1"/>
  <c r="I26" i="56"/>
  <c r="I45" i="56"/>
  <c r="I47" i="56" s="1"/>
  <c r="L38" i="56" l="1"/>
  <c r="L39" i="56" s="1"/>
  <c r="L36" i="56"/>
  <c r="R37" i="56"/>
  <c r="O95" i="56"/>
  <c r="R36" i="56"/>
  <c r="R40" i="56" s="1"/>
  <c r="L98" i="56"/>
  <c r="O96" i="56"/>
  <c r="O97" i="56" s="1"/>
  <c r="R67" i="56"/>
  <c r="R71" i="56" s="1"/>
  <c r="L67" i="56"/>
  <c r="L71" i="56" s="1"/>
  <c r="L137" i="56"/>
  <c r="L138" i="56" s="1"/>
  <c r="L136" i="56"/>
  <c r="L135" i="56"/>
  <c r="L139" i="56"/>
  <c r="L68" i="56"/>
  <c r="R68" i="56"/>
  <c r="L117" i="56"/>
  <c r="L118" i="56" s="1"/>
  <c r="L116" i="56"/>
  <c r="L115" i="56"/>
  <c r="L119" i="56" s="1"/>
  <c r="L51" i="56"/>
  <c r="L52" i="56" s="1"/>
  <c r="L49" i="56"/>
  <c r="L53" i="56" s="1"/>
  <c r="O37" i="56"/>
  <c r="O36" i="56"/>
  <c r="O40" i="56" s="1"/>
  <c r="O53" i="56"/>
  <c r="O119" i="56"/>
  <c r="O98" i="56"/>
  <c r="O71" i="56"/>
  <c r="R51" i="56"/>
  <c r="R52" i="56" s="1"/>
  <c r="I68" i="56"/>
  <c r="I137" i="56"/>
  <c r="I138" i="56" s="1"/>
  <c r="R49" i="56"/>
  <c r="I67" i="56"/>
  <c r="I135" i="56"/>
  <c r="I136" i="56"/>
  <c r="I117" i="56"/>
  <c r="I118" i="56" s="1"/>
  <c r="I69" i="56"/>
  <c r="I70" i="56" s="1"/>
  <c r="I94" i="56"/>
  <c r="I115" i="56"/>
  <c r="I116" i="56"/>
  <c r="I96" i="56"/>
  <c r="I97" i="56" s="1"/>
  <c r="R115" i="56"/>
  <c r="R116" i="56"/>
  <c r="R117" i="56"/>
  <c r="R118" i="56" s="1"/>
  <c r="R137" i="56"/>
  <c r="R138" i="56" s="1"/>
  <c r="R136" i="56"/>
  <c r="I95" i="56"/>
  <c r="R94" i="56"/>
  <c r="R96" i="56"/>
  <c r="R97" i="56" s="1"/>
  <c r="R95" i="56"/>
  <c r="AG53" i="56"/>
  <c r="AG139" i="56"/>
  <c r="AG119" i="56"/>
  <c r="AG71" i="56"/>
  <c r="AG98" i="56"/>
  <c r="I34" i="56"/>
  <c r="AG36" i="56"/>
  <c r="AG37" i="56"/>
  <c r="AG38" i="56"/>
  <c r="AG39" i="56" s="1"/>
  <c r="I51" i="56"/>
  <c r="I52" i="56" s="1"/>
  <c r="I50" i="56"/>
  <c r="I49" i="56"/>
  <c r="I23" i="56"/>
  <c r="I24" i="56" s="1"/>
  <c r="L40" i="56" l="1"/>
  <c r="L173" i="56" s="1"/>
  <c r="R119" i="56"/>
  <c r="R139" i="56"/>
  <c r="R53" i="56"/>
  <c r="R98" i="56"/>
  <c r="O173" i="56"/>
  <c r="I139" i="56"/>
  <c r="I71" i="56"/>
  <c r="I119" i="56"/>
  <c r="I98" i="56"/>
  <c r="AG40" i="56"/>
  <c r="AG173" i="56" s="1"/>
  <c r="I53" i="56"/>
  <c r="I37" i="56"/>
  <c r="I36" i="56"/>
  <c r="I38" i="56"/>
  <c r="I39" i="56" s="1"/>
  <c r="R173" i="56" l="1"/>
  <c r="I40" i="56"/>
  <c r="I173" i="56" s="1"/>
  <c r="AF175" i="56" l="1"/>
  <c r="AF177" i="56"/>
</calcChain>
</file>

<file path=xl/sharedStrings.xml><?xml version="1.0" encoding="utf-8"?>
<sst xmlns="http://schemas.openxmlformats.org/spreadsheetml/2006/main" count="2644" uniqueCount="527">
  <si>
    <t xml:space="preserve">EMPRESA: </t>
  </si>
  <si>
    <t>NIT:</t>
  </si>
  <si>
    <t>FECHA:</t>
  </si>
  <si>
    <t>CONTACTO:</t>
  </si>
  <si>
    <t>CARGO:</t>
  </si>
  <si>
    <t>TEL. CELULAR :</t>
  </si>
  <si>
    <t>E-MAIL:</t>
  </si>
  <si>
    <t>DIRECCIÓN:</t>
  </si>
  <si>
    <t>TELEFONO FIJO:</t>
  </si>
  <si>
    <t>Instrucciones para el diligenciamiento del formato de cotización</t>
  </si>
  <si>
    <t>Porcentaje %</t>
  </si>
  <si>
    <t>UNIDAD</t>
  </si>
  <si>
    <t>ADMINISTRACIÓN.</t>
  </si>
  <si>
    <t>IMPREVISTOS</t>
  </si>
  <si>
    <t>UTILIDAD</t>
  </si>
  <si>
    <t>IVA SOBRE UTILIDAD</t>
  </si>
  <si>
    <t>DESCRIPCION ACTIVIDADES</t>
  </si>
  <si>
    <t>Precio unitario</t>
  </si>
  <si>
    <t>CANTIDAD</t>
  </si>
  <si>
    <t>La presente oferta:</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</si>
  <si>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t>
  </si>
  <si>
    <r>
      <t xml:space="preserve">• Por favor diligenciar solo las celdas en AMARILLO. Se debem de llenar todas las casillas.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Asignar el precio en las celdas de la columnas: </t>
    </r>
    <r>
      <rPr>
        <b/>
        <sz val="9"/>
        <color rgb="FFFF0000"/>
        <rFont val="Arial"/>
        <family val="2"/>
      </rPr>
      <t>"Precio unitario"</t>
    </r>
    <r>
      <rPr>
        <sz val="9"/>
        <rFont val="Arial"/>
        <family val="2"/>
      </rPr>
      <t xml:space="preserve">, asignar el porcentaje de ADMINISTRACIÓN, IMPREVISTOS Y UTULIDAD en la columna </t>
    </r>
    <r>
      <rPr>
        <b/>
        <sz val="9"/>
        <color rgb="FFFF0000"/>
        <rFont val="Arial"/>
        <family val="2"/>
      </rPr>
      <t>"Porcentaje %"</t>
    </r>
    <r>
      <rPr>
        <sz val="9"/>
        <rFont val="Arial"/>
        <family val="2"/>
      </rPr>
      <t xml:space="preserve">
• Los precios de la oferta deben ser expresados en PESOS COLOMBIANOS.
• Los precios unitarios deberán aproximarse por exceso o por defecto al entero más cercano. Si la cifra no está aproximada y aparece con centavos, el ICBF aproximará al entero inferior.
• No modificar o quitar ningún ítem o sub-ítem.</t>
    </r>
  </si>
  <si>
    <r>
      <t xml:space="preserve">República de Colombia
Instituto Colombiano de Bienestar Familiar
Cecilia de la Fuente de Lleras 
</t>
    </r>
    <r>
      <rPr>
        <sz val="11"/>
        <rFont val="Arial"/>
        <family val="2"/>
      </rPr>
      <t>Regional Bogotá
Grupo Administrativo</t>
    </r>
  </si>
  <si>
    <t>valor total</t>
  </si>
  <si>
    <t>*</t>
  </si>
  <si>
    <t>SUBTOTAL</t>
  </si>
  <si>
    <t>CUBIERTAS</t>
  </si>
  <si>
    <t>PRELIMINARES</t>
  </si>
  <si>
    <t>DESMONTE DE IMPERMEABILIZACIÓN DE CUBIERTAS EN CUALQUIER MATERIAL INCLUYE EQUIPOS, HERRAMIENTAS Y TODO LOS ELEMENTOS NECESARIOS PARA SU CORRECTA EJECUCION.</t>
  </si>
  <si>
    <t>DEMOLICION CIELO RASO EN CUALQUIER MATERIAL, INCLUYE EQUIPOS, HERRAMIENTAS Y TODO LOS ELEMENTOS NECESARIOS PARA SU CORRECTA EJECUCION.</t>
  </si>
  <si>
    <t>RETIRO DE ESCOMBROS, INCLUYE CARGUE Y RETIRO A SITIO AUTORIZADO</t>
  </si>
  <si>
    <t>MUROS Y ACABADOS</t>
  </si>
  <si>
    <t>CIELO FALSO EN LAMINA DE DRYWALL 12 MM TERMINADO. INCLUYE HERRAMIENTAS Y EQUIPOS NECESARIOS PARA SU CORRECTA INSTALACION.</t>
  </si>
  <si>
    <t>IMPERMEABILIZACION CUBIERTAS  (BICAPA MANTO ASFÁLTICO 6,2MM)</t>
  </si>
  <si>
    <t>ACABADOS</t>
  </si>
  <si>
    <t>CIELO RASO ACRILICO DE 60 X1.20 CM</t>
  </si>
  <si>
    <t>FLANCHE EN LAMINA GALVANIZADA</t>
  </si>
  <si>
    <t>LIMPIEZA Y MANTENIMIENTO DE CANALES Y BAJANTES.</t>
  </si>
  <si>
    <t>DESMONTE DE REMATE EN TEJA DE ZINC. (Caras laterales fachada occidental) .</t>
  </si>
  <si>
    <t>SUMINISTRO E INSTALACIÓN FLANCHE EN LAMINA ALVANIZADA CALIBRE 20; DS=25- TIPO A (Fachada occidental). 
Incluye accesorios de anclaje y tapas laterales.</t>
  </si>
  <si>
    <t>SUMINISTRO E INSTALACIÓN FLANCHE EN LAMINA GALVANIZADA CALIBRE 20; DS=25 - TIPO B (Fachada norte). Incluye accesorios de anclaje y tapas laterales</t>
  </si>
  <si>
    <t>Suministro de andamios certificados altura aproximada 14 m (6 secciones de 2 m).  Incluye transporte.</t>
  </si>
  <si>
    <t>TOTAL COSTOS</t>
  </si>
  <si>
    <t>PINTURA INTERIOR EN VINILO TIPO 1 CON 3 MANOS DE PINTURA, INCLUYE FILOS, DILATACIONES Y RESANES, ANDAMIOS Y HERRAMIENTAS NECESARIAS PARA SU CORRECTA EJECUCION.</t>
  </si>
  <si>
    <t>APLICACION DE IMPERMEABILIZANTE ACRILICO EN MUROS PARA TANQUE SUBTERRANEO, CON DOS MANOS DE IMPRIMACION DEL PRODUCTO. INCLUYE TODOS LOS ELEMENTOS NECESARIOS PARA SU CORRECTA APLICACIÓN.</t>
  </si>
  <si>
    <t>M2</t>
  </si>
  <si>
    <t>UN</t>
  </si>
  <si>
    <t>ML</t>
  </si>
  <si>
    <t>SEMANA</t>
  </si>
  <si>
    <t>M3</t>
  </si>
  <si>
    <t>PISOS Y COCINA</t>
  </si>
  <si>
    <t>DEMOLICIONES DE ENCHAPES DE PISO Y  MURO INCLUYE HERRAMIENTAS Y EQUIPOS NECESARIOS PARA SU CORRECTA INSTALACION.</t>
  </si>
  <si>
    <t>DEMOLICION MESÓN CORRIDO (INC. RETIRO DE SOBR.) INCLUYE EQUIPOS, HERRAMIENTAS Y TODO LOS ELEMENTOS NECESARIOS PARA SU CORRECTA EJECUCION.</t>
  </si>
  <si>
    <t>MUROS Y MUEBLES</t>
  </si>
  <si>
    <t>SUMINISTRO E INSTALACION DE ENCHAPE CERAMICO PARA MUROS 25X43 CM COLOR A ELECCION ACABADO BRILLANTE INCLUYE PREGANTE CERAMICO, EMBOQUILLADO, HERRAMIENTAS Y EQUIPOS NECESARIOS PARA SU CORRECTA INSTALACION.</t>
  </si>
  <si>
    <t>SUMINISTRO E INSTALACION DE MESON PARA COCINA EN ACERO INOXIDABLE CALIBRE 16 DE L = 1,80 M CON SALPICADERO. INCLUYE HERRAMIENTAS Y EQUIPOS NECESARIOS PARA SU CORRECTA INSTALACION.</t>
  </si>
  <si>
    <t>HIDROSANITARIO</t>
  </si>
  <si>
    <t>DESMONTE DE LAVAMANOS Y SANITARIOS (INC. RETIRO DE SOBR.) INCLUYE HERRAMIENTAS Y EQUIPOS NECESARIOS PARA SU CORRECTA INSTALACION.</t>
  </si>
  <si>
    <t>DEMOLICION PAÑETES (INC. RETIRO DE SOBR.) INCLUYE EQUIPOS, HERRAMIENTAS Y TODO LOS ELEMENTOS NECESARIOS PARA SU CORRECTA EJECUCION.</t>
  </si>
  <si>
    <t>DEMOLICION CIELO RASO FALSO (INC. RETIRO DE SOBR.) INCLUYE EQUIPOS, HERRAMIENTAS Y TODO LOS ELEMENTOS NECESARIOS PARA SU CORRECTA EJECUCION.</t>
  </si>
  <si>
    <t>SUMINISTRO E INSTALACIÓN DE COMBO SAN GIORGIO BLANCO (SANITARIO Y LAVAMANOS) O SIMILAR.INCLUYE TUBERIA Y TODOS LOS ACCESORIOS, EQUIPOS Y HERRAMIENTAS NECESARIAS PARA SU CORRECTA INSTALACION.</t>
  </si>
  <si>
    <t>SUMINISTRO E INSTALACION DE ORINAL BLANCO TIPO INSTITUCIONAL. INCLUYE TUBERIA, ACCESORIOS Y TODOS LOS ELEMENTOS NECESARIOS PARA SU CORRECTA INSTALACION.</t>
  </si>
  <si>
    <t>INSTALACIONES HIDROSANITARIAS</t>
  </si>
  <si>
    <t>GL</t>
  </si>
  <si>
    <t>SUMINISTRO E INSTALACION DE ACOMETIDA PVC AGUA POTABLE Ø 1" (INC. ACCESORIOS)</t>
  </si>
  <si>
    <t>ACOMETIDA PVC DESAGUES DE 3" (INC. ACCESORIOS)</t>
  </si>
  <si>
    <t xml:space="preserve">DIAGNOSTICO (PERITAJE) HIDROSANITARIO, PARA HALLAR SOLUCIONES  ESPECIFICAS DE FUGAS EN ALOJAMIENTOS USADOS PARA INTERNAMIENTO PREVENTIVO, CORRESPONDENCIA CESPA, DOS BAÑOS Y UN ARCHIVO UBICADOS EN FISCALIA. </t>
  </si>
  <si>
    <t>INSTALACIONES ELÉCTRICAS</t>
  </si>
  <si>
    <t>SUMINISTRO, INSTALACIÓN DE SALIDA DE ILUMINACIÓN PROMEDIO 6 M DE LONGITUD,  INCLUYE TUBERÍA TIPO E.M.T, INTERRUPTOR, RESANES. CONDUCTOR CALIBRE 12 AWG, THWN/THHW, HILO DE CONTINUIDAD, CAJAS GALVANIZADA Y ACCESORIOS. INCLUYE  ACCESORIOS, HERRAMIENTOS, EQUIPOS Y TODOS LOS ELEMENTOS NECESARIOS PARA SU CORRECTA INSTALACION.</t>
  </si>
  <si>
    <t>SUMINISTRO E INSTALACION DE TABLERO DE 12 CIRCUITOS BIFASICO CON PUERTA, INCLUYE BREAKERS, HERRAMIENTAS Y EQUIPOS NECESARIOS PARA SU CORRECTA INSTALACION.</t>
  </si>
  <si>
    <t>SUMINISTRO E INSTALACIÓN PANEL TIPO LED 60X60 CM  DE 48W, 120 VOLTIOS INCLUYE ACCESORIOS, HERRAMIENTAS Y EQUIPOS NECESARIOS PARA SU CORRECTA INSTALACION.</t>
  </si>
  <si>
    <t>SUMINISTRO E INSTALACIÓN DE ACOMETIDA ELÉCTRICA  1#12 + 1#12 + 1#12T EN CABLE AWG THHN DESDE TABLERO DE DISTRIBUCIÓN POR TUBERÍA EXISTENTE. INCLUYE BKEAKER 2X30 AMPERIOS, CONECTORES ROSCADOS Y ACCESORIOS.</t>
  </si>
  <si>
    <t>REALIZAR EL LEVANTAMIENTO EN PLANOS DE LAS INSTALACIONES ELÉCTRICAS EN FORMATO AUTOCAD, QUE INCLUYA LOS EQUIPOS ELÉCTRICOS E ILUMINACIÓN, PLANOS UNIFILARES, PLANOS DE SALIDAS ELÉCTRICAS NORMALES, REGULADAS, ILUMINACIÓN, TABLEROS, TIPOS DE CONDUCTORES DE CIRCUITOS Y DUCTERÍA, ACOMETIDA PRINCIPAL, PLANTA ELÉCTRICA, UPS,CUADROS DE CARGA.  INCLUYE LA IDENTIFICACIÓN Y MARQUILLADO DE SALIDAS  Y TABLEROS ELÉCTRICOS, USO DE EQUIPO TRAZADOR E IDENTIFICADOR DE ACOMETIDAS.</t>
  </si>
  <si>
    <t>CARPINTERÍA METÁLICA</t>
  </si>
  <si>
    <t>DESMONTE DE PUERTA DE DOS HOJAS INCLUYE HERRAMIENTAS Y EQUIPOS NECESARIOS PARA SU CORRECTA INSTALACION.</t>
  </si>
  <si>
    <t>PUERTA DE DOS HOJAS EN ALUMINIO Y VIDRIO TEMPLADO DE 6MM DE  2,00 X 2,10 CON CIERRAPUERTA HIDRAULICO AJUSTABLE HASTA 80 KILOS EN AMBAS HOJAS. INCLUYE MARCO EN EL MISMO MATERIAL, ACCESORIOS, HERRAMIENTAS Y EQUIPOS NECESARIOS PARA SU CORRECTA INSTALACION.</t>
  </si>
  <si>
    <t>SUMINISTRO E INSTALACION DE REJA METÁLICA DE SEGURIDAD EN VARILLA CUADRADA LISA DE 1/2 " EN RETICULA DE 10X25 CM, INCLUYE ANTICORROSIVO Y PINTURA, EQUIPOS Y HERRAMIENTAS NECESARIAS PARA SU CORRECTA INSTALACION.</t>
  </si>
  <si>
    <t>PALOMAS</t>
  </si>
  <si>
    <t>SUMINISTRO E INSTALACIÓN DE MALLA LIVIANA TIPO GALLINERO NO SUPERIOR A 1 CM PARA LA VENTANERIA DE FACHADAS EXTERIORES E INTERIORES Y EN ESPACIOS DE CUBIERTA POR DONDE LOS VECTORES PUEDAN ACCEDER A LA EDIFICACIÓN (INCLUYE PERSONAL CALIFICADO, EQUIPOS Y TODA HERRAMIENTA NECESARIA PARA LA CORRECTA INSTALACIÓN).</t>
  </si>
  <si>
    <t>TOTAL COSTO TODO EL PROYECTO</t>
  </si>
  <si>
    <r>
      <rPr>
        <u/>
        <sz val="9"/>
        <color theme="1"/>
        <rFont val="Arial"/>
        <family val="2"/>
      </rPr>
      <t xml:space="preserve">
</t>
    </r>
    <r>
      <rPr>
        <b/>
        <sz val="9"/>
        <color rgb="FFFF0000"/>
        <rFont val="Arial"/>
        <family val="2"/>
      </rPr>
      <t>Nota (1) Administración, imprevistos y Utilidad:</t>
    </r>
    <r>
      <rPr>
        <b/>
        <sz val="9"/>
        <rFont val="Arial"/>
        <family val="2"/>
      </rPr>
      <t xml:space="preserve"> </t>
    </r>
    <r>
      <rPr>
        <sz val="9"/>
        <rFont val="Arial"/>
        <family val="2"/>
      </rPr>
      <t xml:space="preserve">Establecer los porcentajes que correspondan a estos tres factores. Con respecto a la Administración incluir  los costos correspondientes a demás costos indirectos relacionados en el contrato  entre ellos se deben tener en cuenta ICA, pólizas para la legalización del contrato, gastos de oficina, gravamen al impuesto financiero (4 x mil), estampillas y demas costos asociados.
</t>
    </r>
  </si>
  <si>
    <r>
      <t xml:space="preserve">ADMINISTRACIÓN, IMPREVISTOS Y UTULIDAD </t>
    </r>
    <r>
      <rPr>
        <b/>
        <sz val="9"/>
        <color rgb="FFFF0000"/>
        <rFont val="Arial"/>
        <family val="2"/>
      </rPr>
      <t>Nota (1)</t>
    </r>
  </si>
  <si>
    <t>PINTURA EN ALTURA</t>
  </si>
  <si>
    <t>MENOR</t>
  </si>
  <si>
    <t>MEDIO</t>
  </si>
  <si>
    <t>MAYOR</t>
  </si>
  <si>
    <t>SALARIO MINIMO</t>
  </si>
  <si>
    <t>MANO DE OBRA TRABAJADOR</t>
  </si>
  <si>
    <t>CARGO</t>
  </si>
  <si>
    <t>JORNAL</t>
  </si>
  <si>
    <t>PRESTACIONES</t>
  </si>
  <si>
    <t>TOTAL DIARIO</t>
  </si>
  <si>
    <t>UNIDAD DE MEDIDA</t>
  </si>
  <si>
    <t>VALOR UNITARIO HORA</t>
  </si>
  <si>
    <t>AYUDANTE ARBAÑILERIA</t>
  </si>
  <si>
    <t>HORA</t>
  </si>
  <si>
    <t>OFICIAL ALBAÑILERIA</t>
  </si>
  <si>
    <t>AYUDANTE ELÉCTRICO</t>
  </si>
  <si>
    <t>OFICIAL ELECTRICO</t>
  </si>
  <si>
    <t>AYUDANTE METALISTERIA</t>
  </si>
  <si>
    <t>OFICIAL METALISTERIA</t>
  </si>
  <si>
    <t>AYUDANTE PINTURA</t>
  </si>
  <si>
    <t>OFICIAL PINTURA</t>
  </si>
  <si>
    <t>HERRAMIENTA MENOR</t>
  </si>
  <si>
    <t>LISTA DE EQUIPOS</t>
  </si>
  <si>
    <t>DESCRIPCIÓN EQUIPO</t>
  </si>
  <si>
    <t>TARIFA OPERATIVA</t>
  </si>
  <si>
    <t>VOLQUETA 5 M3</t>
  </si>
  <si>
    <t>VJE</t>
  </si>
  <si>
    <t>ANDAMIO METALICO TUBULAR</t>
  </si>
  <si>
    <t>U/D</t>
  </si>
  <si>
    <t>CRUCETA ANDAMIO</t>
  </si>
  <si>
    <t>DIA</t>
  </si>
  <si>
    <t>HIDROLAVADORA CHORRO PRESION-AUTONOMA</t>
  </si>
  <si>
    <t>EQUIPO DE SOLDADURA</t>
  </si>
  <si>
    <t>EQUIPO OXICORTE</t>
  </si>
  <si>
    <t>ROTOMARTILLO 8-10 JLS</t>
  </si>
  <si>
    <t>CORTADORA CERAMICA</t>
  </si>
  <si>
    <t>VIBROCOMPACTADOR TIPO RANA</t>
  </si>
  <si>
    <t>TIPOS DE CUADRILLA</t>
  </si>
  <si>
    <t>ALBAÑILERIA</t>
  </si>
  <si>
    <t>A</t>
  </si>
  <si>
    <t>ELECTRICA</t>
  </si>
  <si>
    <t>E</t>
  </si>
  <si>
    <t>METALISTERIA</t>
  </si>
  <si>
    <t>M</t>
  </si>
  <si>
    <t>PINTURA</t>
  </si>
  <si>
    <t>P</t>
  </si>
  <si>
    <t>Ítem</t>
  </si>
  <si>
    <t>Descripción</t>
  </si>
  <si>
    <t>Unidad</t>
  </si>
  <si>
    <t>Cantidad</t>
  </si>
  <si>
    <t>Rendimientos</t>
  </si>
  <si>
    <t>TIPO DE CUADRILLA</t>
  </si>
  <si>
    <t>Oficiales Disponibles</t>
  </si>
  <si>
    <t>Ayudantes disponibles</t>
  </si>
  <si>
    <t xml:space="preserve">Duración calculada </t>
  </si>
  <si>
    <t>Duración calculada (dias)</t>
  </si>
  <si>
    <t>Duracion ajustada (dias)</t>
  </si>
  <si>
    <t>PLAZO DE EJECUCIÓN CONTRATUAL</t>
  </si>
  <si>
    <t>60 DIAS CALENDARIO</t>
  </si>
  <si>
    <t>H</t>
  </si>
  <si>
    <t>SUMINISTRO E INSTALACIÓN FLANCHE EN LAMINA ALVANIZADA CALIBRE 20; DS=25- TIPO A (Fachada occidental). Incluye accesorios de anclaje y tapas laterales.</t>
  </si>
  <si>
    <t>ALBAÑILES AYUDANTES</t>
  </si>
  <si>
    <t>PINTURA OFICIAL</t>
  </si>
  <si>
    <t>PINTURA AYUDANTE</t>
  </si>
  <si>
    <t>ALBAÑILES OFICIAL</t>
  </si>
  <si>
    <t>METALISTERIA AYUDANTE</t>
  </si>
  <si>
    <t>METALISTERIA OFICIAL</t>
  </si>
  <si>
    <t>DURACION TRABAJOS</t>
  </si>
  <si>
    <t>AYUDANTE HIDROSANITARIO</t>
  </si>
  <si>
    <t>OFICIAL HIDROSANITARIO</t>
  </si>
  <si>
    <t>DESCRIPCIÓN</t>
  </si>
  <si>
    <t>ING</t>
  </si>
  <si>
    <t>INGENERO</t>
  </si>
  <si>
    <t>FRENTE DE TRABAJO 1 CUBIERTAS</t>
  </si>
  <si>
    <t>FRENTE DE TRABAJO 2 PINTURA EN ALTURAS</t>
  </si>
  <si>
    <t>FRENTE DE TRABAJO 3 PISOS Y COCINA</t>
  </si>
  <si>
    <t>FRENTE DE TRABAJO 4 HIDROSANITARIO</t>
  </si>
  <si>
    <t>FRENTE DE TRABAJO 5 INSTALACIONES ELECTRICAS</t>
  </si>
  <si>
    <t>FRENTE DE TRABAJO 6 CARPINTERIA METALICA</t>
  </si>
  <si>
    <t>jhscolombianadeingenieria@gmail.com</t>
  </si>
  <si>
    <t>JORGE DAVID GONZALEZ MARTINEZ</t>
  </si>
  <si>
    <t>REPRESENTANTE LEGAL</t>
  </si>
  <si>
    <t>CONSORCIO JHS - CONSTRUCCIONES AL DIA</t>
  </si>
  <si>
    <t>NO APLICA</t>
  </si>
  <si>
    <t>317 666 70 43</t>
  </si>
  <si>
    <t>CALLE 22 # 1 - 64 TORR 2 AP. 302</t>
  </si>
  <si>
    <t>601 729 36 39</t>
  </si>
  <si>
    <t>Atentamente,</t>
  </si>
  <si>
    <t>_____________________________________</t>
  </si>
  <si>
    <t>Nombre completo: JORGE DAVID GONZÁLEZ MARTÍNEZ</t>
  </si>
  <si>
    <t>INGENIERO</t>
  </si>
  <si>
    <t>DIA 60</t>
  </si>
  <si>
    <t>DIA 59</t>
  </si>
  <si>
    <t>DIA 58</t>
  </si>
  <si>
    <t>DIA 57</t>
  </si>
  <si>
    <t>DIA 56</t>
  </si>
  <si>
    <t>DIA 55</t>
  </si>
  <si>
    <t>DIA 54</t>
  </si>
  <si>
    <t>DIA 53</t>
  </si>
  <si>
    <t>DIA 52</t>
  </si>
  <si>
    <t>DIA 51</t>
  </si>
  <si>
    <t>DIA 50</t>
  </si>
  <si>
    <t>DIA 49</t>
  </si>
  <si>
    <t>DIA 48</t>
  </si>
  <si>
    <t>DIA 47</t>
  </si>
  <si>
    <t>DIA 46</t>
  </si>
  <si>
    <t>DIA 45</t>
  </si>
  <si>
    <t>DIA 44</t>
  </si>
  <si>
    <t>DIA 43</t>
  </si>
  <si>
    <t>DIA 42</t>
  </si>
  <si>
    <t>DIA 41</t>
  </si>
  <si>
    <t>DIA 40</t>
  </si>
  <si>
    <t>DIA 39</t>
  </si>
  <si>
    <t>DIA 38</t>
  </si>
  <si>
    <t>DIA 37</t>
  </si>
  <si>
    <t>DIA 36</t>
  </si>
  <si>
    <t>DIA 35</t>
  </si>
  <si>
    <t>DIA 34</t>
  </si>
  <si>
    <t>DIA 33</t>
  </si>
  <si>
    <t>DIA 32</t>
  </si>
  <si>
    <t>DIA 31</t>
  </si>
  <si>
    <t>DIA 30</t>
  </si>
  <si>
    <t>DIA 29</t>
  </si>
  <si>
    <t>DIA 28</t>
  </si>
  <si>
    <t>DIA 27</t>
  </si>
  <si>
    <t>DIA 26</t>
  </si>
  <si>
    <t>DIA 25</t>
  </si>
  <si>
    <t>DIA 24</t>
  </si>
  <si>
    <t>DIA 23</t>
  </si>
  <si>
    <t>DIA 22</t>
  </si>
  <si>
    <t>DIA 21</t>
  </si>
  <si>
    <t>DIA 20</t>
  </si>
  <si>
    <t>DIA 19</t>
  </si>
  <si>
    <t>DIA 18</t>
  </si>
  <si>
    <t>DIA 17</t>
  </si>
  <si>
    <t>DIA 16</t>
  </si>
  <si>
    <t>DIA 15</t>
  </si>
  <si>
    <t>DIA 14</t>
  </si>
  <si>
    <t>DIA 13</t>
  </si>
  <si>
    <t>DIA 12</t>
  </si>
  <si>
    <t>DIA 11</t>
  </si>
  <si>
    <t>DIA 10</t>
  </si>
  <si>
    <t>DIA 9</t>
  </si>
  <si>
    <t>DIA 8</t>
  </si>
  <si>
    <t>DIA 7</t>
  </si>
  <si>
    <t>DIA 6</t>
  </si>
  <si>
    <t>DIA 5</t>
  </si>
  <si>
    <t>DIA 4</t>
  </si>
  <si>
    <t>DIA 3</t>
  </si>
  <si>
    <t>DIA 2</t>
  </si>
  <si>
    <t>DIA 1</t>
  </si>
  <si>
    <t>ITEMS</t>
  </si>
  <si>
    <t>TOTAL DIAS OFERTADOS</t>
  </si>
  <si>
    <t>TOTAL CUADRILLAS OFERTADAS</t>
  </si>
  <si>
    <t>CUBIERTAS - FRENTE 1</t>
  </si>
  <si>
    <t>PINTURA EN ALTURA - FRENTE 2</t>
  </si>
  <si>
    <t>PISOS Y COCINA - FRENTE 3</t>
  </si>
  <si>
    <t>HIDROSANITARIO - FRENTE 4</t>
  </si>
  <si>
    <t>INSTALACIONES ELECTRICAS - FRENTE 5</t>
  </si>
  <si>
    <t>CARPINTERIA METALICA - FRENTE 6</t>
  </si>
  <si>
    <t>VALOR</t>
  </si>
  <si>
    <t>VR. EJECUTADO</t>
  </si>
  <si>
    <t>PRESENTE ACTA</t>
  </si>
  <si>
    <t>ACUMULADO ANTERIOR</t>
  </si>
  <si>
    <t>ACUMULADO ACTUAL</t>
  </si>
  <si>
    <t>ACTIVIDADES NO PREVISTAS</t>
  </si>
  <si>
    <t>NP6</t>
  </si>
  <si>
    <t>NP7</t>
  </si>
  <si>
    <t>NP8</t>
  </si>
  <si>
    <t>NP 11</t>
  </si>
  <si>
    <t>NP 12</t>
  </si>
  <si>
    <t>NP 13</t>
  </si>
  <si>
    <t xml:space="preserve">Mantenimiento de baranda </t>
  </si>
  <si>
    <t>Suministro e instalación de Panel led 24 w</t>
  </si>
  <si>
    <t>Suministro  e instalación lampara hermetica</t>
  </si>
  <si>
    <t>Suministro e instalación de puntos electricos (incluye todo los necesario para su correcta instalación)</t>
  </si>
  <si>
    <t>Suministro e instalación de union dresser de 3"</t>
  </si>
  <si>
    <t>Suministro e instalación de union dresser de 4"</t>
  </si>
  <si>
    <t>UND</t>
  </si>
  <si>
    <t>MEMORIAS DE CANTIDADES DE OBRA</t>
  </si>
  <si>
    <t>INFORMACIÓN GENERAL DEL CONTRATO</t>
  </si>
  <si>
    <t>CONTRATISTA DE OBRA:</t>
  </si>
  <si>
    <t>N° CONTRATO DE OBRA</t>
  </si>
  <si>
    <t>DE</t>
  </si>
  <si>
    <t>pag.</t>
  </si>
  <si>
    <t>de</t>
  </si>
  <si>
    <t>OBJETO:</t>
  </si>
  <si>
    <t>CAPÍTULO</t>
  </si>
  <si>
    <t>ITEM No.</t>
  </si>
  <si>
    <t>ZONA O ÁREA DE UBICACIÓN</t>
  </si>
  <si>
    <t>CORTE No.</t>
  </si>
  <si>
    <t>FECHA</t>
  </si>
  <si>
    <t>GENERAL</t>
  </si>
  <si>
    <t>ÁREA O LUGAR ESPECIFICO</t>
  </si>
  <si>
    <t>DIMENSIONES</t>
  </si>
  <si>
    <t>MEDIDA TOTAL</t>
  </si>
  <si>
    <t xml:space="preserve">PLANO O REGISTRO GRÁFICO O ESQUEMA
</t>
  </si>
  <si>
    <t>LARGO</t>
  </si>
  <si>
    <t>ANCHO</t>
  </si>
  <si>
    <t>ALTO</t>
  </si>
  <si>
    <t>CANT.</t>
  </si>
  <si>
    <t>OBSERVACIONES</t>
  </si>
  <si>
    <t>N.A</t>
  </si>
  <si>
    <t>QUIEN ENTREGA</t>
  </si>
  <si>
    <t>QUIEN RECIBE:</t>
  </si>
  <si>
    <t xml:space="preserve">ING.HECTOR PARDO </t>
  </si>
  <si>
    <t>RESIDENTE DE OBRA</t>
  </si>
  <si>
    <t>ARQ. JOHNY ALEXANDER HERNANDEZ</t>
  </si>
  <si>
    <t>REALIZAR ADECUACIONES, REPARACIONES Y MEJORAS A LA PLANTA FISICA DEL INMUEBLE UBICADO EN LA DIRECCIÓN KR 30 NO. 12 - 35</t>
  </si>
  <si>
    <t>NOMBRE .</t>
  </si>
  <si>
    <t>INSTITUTO COLOMBIANO DE BIENESTAR FAMILIAR</t>
  </si>
  <si>
    <t>CO1_PCCNTR_5116115</t>
  </si>
  <si>
    <t>CANTIDAD TOTAL</t>
  </si>
  <si>
    <t xml:space="preserve">ANDAMIO CERTIFICADO </t>
  </si>
  <si>
    <t>CANAL COSTADO OCCIDENTAL</t>
  </si>
  <si>
    <t>CANAL COSTADO ORIENTAL</t>
  </si>
  <si>
    <t>OBJETO: “REALIZAR ADECUACIONES, REPARACIONES Y MEJORAS A LA PLANTA FISICA DEL INMUEBLE UBICADO EN LA DIRECCIÓN KRA. 30 NO. 12 – 35”</t>
  </si>
  <si>
    <t>NP1</t>
  </si>
  <si>
    <t>Demolición de piso, espesor promedio 10 cm</t>
  </si>
  <si>
    <t>NP2</t>
  </si>
  <si>
    <t>Suministro y aplicación de estuco, dos (02) manos, sobre muros y placas de entrepisos</t>
  </si>
  <si>
    <t>NP3</t>
  </si>
  <si>
    <t xml:space="preserve">Suministro e instalación de alistado de piso mortero 1:3, espesor promedio 3 cm </t>
  </si>
  <si>
    <t>NP4</t>
  </si>
  <si>
    <t>Suministro e instalación de tubería sanitaria en PVC 2" (Incluye todos los accesorios para su correcta instalación)</t>
  </si>
  <si>
    <t>NP5</t>
  </si>
  <si>
    <t>Suministro e instalación de tubería sanitaria en PVC 4" (Incluye todos los accesorios para su correcta instalación)</t>
  </si>
  <si>
    <t>NP9</t>
  </si>
  <si>
    <t>Suministro e instalación de punto hidraulico en 1/2" para entrada o salida de agua</t>
  </si>
  <si>
    <t>NP10</t>
  </si>
  <si>
    <t>Suministro e instalación barra en acero inoxidable ancho 0.4</t>
  </si>
  <si>
    <t>NP 14</t>
  </si>
  <si>
    <t>Suministro e instalación de enchape para piso o pared formato a elegir (incluye todos los accesorios para su correcta instalacion)</t>
  </si>
  <si>
    <t>DEMOLICIÓN TERCER PISO ARREGLO SIFON</t>
  </si>
  <si>
    <t>DEMOLICI´´ON SEGUNDO PISO DUCTO BAJANTE</t>
  </si>
  <si>
    <t>DEMOLICIÓN CUARTO PISO ARREGLO</t>
  </si>
  <si>
    <t>DEMOLICIÓN ÁREA DE INSPECCIÓN BAÑOS</t>
  </si>
  <si>
    <t>NP 15</t>
  </si>
  <si>
    <t>NP 16</t>
  </si>
  <si>
    <t>Mantenimiento de cubiertas y tanques expuestos a agentes contaminantes y que generan deterioro en las estructuras  (incluye todo lo necesario para su correcto mantenimiento)</t>
  </si>
  <si>
    <t>Trasiego de equipos a punto de acopido destinado dentro de las instalaciones del ICBF</t>
  </si>
  <si>
    <t>CIELO RASO ARCHIVO FISCALIA</t>
  </si>
  <si>
    <t>CIELO RASO CUARTO FISCALIA</t>
  </si>
  <si>
    <t>CIELO RASO HALL FISCALIA</t>
  </si>
  <si>
    <t>CIELO FALSO BAÑO ACCESO FISCALIA</t>
  </si>
  <si>
    <t>CIELO RASO BAÑO SEGUNDO PISO</t>
  </si>
  <si>
    <t>CIELO RASO DUCTO SEGUNDO PISO</t>
  </si>
  <si>
    <t>REPARACIONES TECHO CUARTO PISO</t>
  </si>
  <si>
    <t>REPARACIÓN TECHO MEDICINA LEGAL</t>
  </si>
  <si>
    <t>RETIRO ESCOMBRO MANTO</t>
  </si>
  <si>
    <t>CIELO RASO ACRILICO</t>
  </si>
  <si>
    <t>FLANCE COBERTURA FACHADA</t>
  </si>
  <si>
    <t>CANAL COSTADO SUR</t>
  </si>
  <si>
    <t>SEMANA 6 LUNES 14 DE AGOSTO A DOMINGO 20 DE AGOSTO</t>
  </si>
  <si>
    <t>SEMANA 7 LUNES 21 DE AGOSTO A DOMINGO 27 DE AGOSTO</t>
  </si>
  <si>
    <t>SEMANA 8 LUNES 28 DE AGOSTO A DOMINGO 3 DE SEPTIEMBRE</t>
  </si>
  <si>
    <t>SEMANA 9 LUNES 4 DE SEPTIEMBRE A DOMINGO 10 DE SEPTIEMBRE</t>
  </si>
  <si>
    <t>SEMANA 10 LUNES 11 DE SEPTIEMBRE A DOMINGO 17 DE SEPTIEMBRE</t>
  </si>
  <si>
    <t>MUROS BAÑO FISCALIA HOMBRES</t>
  </si>
  <si>
    <t>TERCER PISO TECHO OFICINAS</t>
  </si>
  <si>
    <t>TECHO BAÑO FISCALIA HOMBRES</t>
  </si>
  <si>
    <t>TECHO BAÑO FISCLIA MUJERES</t>
  </si>
  <si>
    <t>MUROS BAÑO FISCALIA MUJERES</t>
  </si>
  <si>
    <t>MUROS CUARTO DE ARCHIVO FISCALIA</t>
  </si>
  <si>
    <t>MUROS CUARTO FISCALIA</t>
  </si>
  <si>
    <t>MUROS CUARTO CONSEJE CUARTO PISO</t>
  </si>
  <si>
    <t>TECHO CUARTO CONSERJE CUARTO PISO</t>
  </si>
  <si>
    <t>MUROS COCINETA CUARTO PISO</t>
  </si>
  <si>
    <t>TECHO COCINETA CUARTO PISO</t>
  </si>
  <si>
    <t>TECHO ZONA NORTE CUARTO PISO</t>
  </si>
  <si>
    <t>MURO COCINETA TERCER PISO</t>
  </si>
  <si>
    <t>TECHO COCINETA TERCER PISO</t>
  </si>
  <si>
    <t>MURO BAÑO HOMBRE SEGUNDO PISO</t>
  </si>
  <si>
    <t>TECHO BAÑO HOMBRE SEGUNDO PISO</t>
  </si>
  <si>
    <t>MURO BAÑO MUJERES SEGUNDO PISO</t>
  </si>
  <si>
    <t>TECHO BAÑO MUJERES SEGUNDO PISO</t>
  </si>
  <si>
    <t>MURO HALL BAÑOS</t>
  </si>
  <si>
    <t>TECHO HALL BAÑOS</t>
  </si>
  <si>
    <t>MURO BATERIA DE BAÑOS HOMBRES SEGUNDO PISO</t>
  </si>
  <si>
    <t>TECHO BATERIA DE BAÑOS HOMBRES SEGUNDO PISO</t>
  </si>
  <si>
    <t>MURO BATERIA DE BAÑOS MUJERES SEGUNDO PISO</t>
  </si>
  <si>
    <t>TECHO BATERIA DE BAÑOS MUJERES SEGUNDO PISO</t>
  </si>
  <si>
    <t>MUROS CAFETERIA SEGUNDO PISO</t>
  </si>
  <si>
    <t>TECHO CAFETERIA SEGUNDO PISO</t>
  </si>
  <si>
    <t>PISO CUARTO DE BOMBAS</t>
  </si>
  <si>
    <t>TECHO CUARTO DE BOMBAS</t>
  </si>
  <si>
    <t>MUROS CUARTO DE BOMBAS</t>
  </si>
  <si>
    <t>TECHO CUARTO DORMITORIO</t>
  </si>
  <si>
    <t>MUROS HALL DE ACCESO COCINETA SEGUNDO PISO</t>
  </si>
  <si>
    <t>TECHO HALL DE ACCESO COCINETA SEGUNDO PISO</t>
  </si>
  <si>
    <t>CUARTO DE ASEO CUARTO PISO</t>
  </si>
  <si>
    <t>TECHO BAÑO PMR SEGUNDO PISO</t>
  </si>
  <si>
    <t>MUROS BAÑO PMR SEGUNDO PISO</t>
  </si>
  <si>
    <t>IMPERMEABLIZACIÓN PISO TANQUE</t>
  </si>
  <si>
    <t>IMPERMEABLIZACIÓN MUROS TANQUE</t>
  </si>
  <si>
    <t>MURO CUARTO DE INSUMOS COCINETA TERCER PISO</t>
  </si>
  <si>
    <t>MUROS COCINETA SEGUNDO PISO</t>
  </si>
  <si>
    <t>POCETA COCINETA SEGUNDO PISO</t>
  </si>
  <si>
    <t>BAÑO HOMBRES SEGUNDO PISO</t>
  </si>
  <si>
    <t>BAÑO MUJERES SEGUNDO PISO</t>
  </si>
  <si>
    <t>BATERIA DE BAÑOS MUJRES SEGUNDO PISO</t>
  </si>
  <si>
    <t>MURO BAÑO HOMBRES SEGUNDO PISO</t>
  </si>
  <si>
    <t>BAÑO HOMBRES FISCALIA</t>
  </si>
  <si>
    <t>DESMONTE LAVAMANOS BAÑO HOMBRES FISCALIA</t>
  </si>
  <si>
    <t>DESMONTE SANITARIOS BAÑO HOMBRES FISCALIA</t>
  </si>
  <si>
    <t>DESMONTE ORINAL BAÑO HOMBRES FISCALIA</t>
  </si>
  <si>
    <t>DESMONTE LAVAMANOS BATERIA DE BAÑOS MUJERES SEGUNDO PISO</t>
  </si>
  <si>
    <t>DESMONTE SANITARIOS BATERIA DE BAÑOS MUJERES SEGUNDO PISO</t>
  </si>
  <si>
    <t>DESMONTE LAVAMANOS BAÑO HOMBRES SEGUNDO PISO</t>
  </si>
  <si>
    <t>DESMONTE SANITARIO BAÑO HOMBRES SEGUNDO PISO</t>
  </si>
  <si>
    <t>DESMONTE LAVAMANOS BAÑO MUJRES SEGUNDO PISO</t>
  </si>
  <si>
    <t>DESMONTE SANITARIO BAÑO MUJERES SEGUNDO PISO</t>
  </si>
  <si>
    <t>DEMOLICIÓN PAÑETE CUARTO COCINETA TERCER PISO</t>
  </si>
  <si>
    <t>DEMOLICIÓN PAÑETE CUARTO CONSERJE CUARTO PISO</t>
  </si>
  <si>
    <t>DEMOLICIÓN PAÑETE INSTALACIÓN MUEBLE COCINETA TERCER PISO</t>
  </si>
  <si>
    <t>DEMOLICIÓN PAÑETE TECHOS DORMITORIO</t>
  </si>
  <si>
    <t>DEMOLICIÓN PAÑETE CUARTOS FISCALIA</t>
  </si>
  <si>
    <t>ENCHAPE BAÑO MUJERES SEGUNDO PISO</t>
  </si>
  <si>
    <t>ENCHAPE BAÑO HOMBRES SEGUNDO PISO</t>
  </si>
  <si>
    <t>COMBO BAÑO MUJERES FISCALIA</t>
  </si>
  <si>
    <t>COMBOS BAÑO HOMBRES FISCALIA</t>
  </si>
  <si>
    <t>COMBO BAÑO HOMBRES SEGUNDO PISO</t>
  </si>
  <si>
    <t>COMBO BAÑO MUJERES SEGUNDO PISO</t>
  </si>
  <si>
    <t>ORINAL BAÑO HOMBRES SEGUNDO PISO</t>
  </si>
  <si>
    <t>SALIDA ILUMINACIÓN ARCHIVO SEGUNDO PISO</t>
  </si>
  <si>
    <t>BAÑO FISCALIA MUJERES</t>
  </si>
  <si>
    <t>BAÑO FISCALIA HOMBRES</t>
  </si>
  <si>
    <t>CUARTO CONSERJE 4 PISO</t>
  </si>
  <si>
    <t>COCINETA CUARTO PISO</t>
  </si>
  <si>
    <t>BAÑO MUJRES FISCALIA</t>
  </si>
  <si>
    <t>BAÑO MUJRES SEGUNDO PISO</t>
  </si>
  <si>
    <t>COCINETA SEGUNDO PISO</t>
  </si>
  <si>
    <t>DIAGNOSTICO PERIJATE</t>
  </si>
  <si>
    <t>SALIDA DE ILUMINACIÓN ARCHIVO FISCALIA</t>
  </si>
  <si>
    <t>SALIDA DE ILUMINACIÓN CUARTO FISCALIA</t>
  </si>
  <si>
    <t>PANEL CUARTO DE VIGILANCIA</t>
  </si>
  <si>
    <t>PANEL LED PASILLO CESPA SEGUNDO PISO</t>
  </si>
  <si>
    <t>PANEL LED ARCHIVO FISCALIA</t>
  </si>
  <si>
    <t>DESMONTE PUERTA FISCALIA BAÑO MUJERES</t>
  </si>
  <si>
    <t>DESMONTE PUERTA FISCALIA BAÑO HOMBRES</t>
  </si>
  <si>
    <t>DESMONTE PUERTA CUARTO CONSERJE</t>
  </si>
  <si>
    <t>DESMONTE PUERTA COCINETA CUARTO PISO</t>
  </si>
  <si>
    <t>DESMONTE PUERTA COCINETA TERCER PISO</t>
  </si>
  <si>
    <t>DESMONTE PUERTA COCINETA SEGUNDO PISO</t>
  </si>
  <si>
    <t>DESMONTE PUERTA  BATERIA DE BAÑOS SEGUNDO PISO</t>
  </si>
  <si>
    <t>DESMONTE PUERTA BAÑO HOMBRES SEGUNDO PISO</t>
  </si>
  <si>
    <t>DESMONTE PUERTA BAÑO MUJERES SEGUNDO PISO</t>
  </si>
  <si>
    <t>MALLA EN ÁREA BAJO ÁREA DE VENTILACIÓN</t>
  </si>
  <si>
    <t>MALLA EN ÁREA DE CANALES</t>
  </si>
  <si>
    <t>MALLA EN CULATA ZONA NORTE</t>
  </si>
  <si>
    <t>MALLA EN CULATA ZONA SUR</t>
  </si>
  <si>
    <t>ÁREA DE BARANDA</t>
  </si>
  <si>
    <t>ESTUCO EN TECHO DE PUNTO FIJO DE ESCALERAS</t>
  </si>
  <si>
    <t>TECHO DORMITORIO IPSICOL</t>
  </si>
  <si>
    <t>MUROS ARCHIVO FISCALIA</t>
  </si>
  <si>
    <t>CUARTO CONSERJE</t>
  </si>
  <si>
    <t>NP 17</t>
  </si>
  <si>
    <t>NP 18</t>
  </si>
  <si>
    <t>Suministro e instalación de vidrio de 4 a 5 mm, tipo a elegir según área para destinación.</t>
  </si>
  <si>
    <t>Mantenimiento y reparación de sistema de bombeo de agua potable</t>
  </si>
  <si>
    <t>GB</t>
  </si>
  <si>
    <t xml:space="preserve">VIDRIO PUERTA ÁREA DE OFICINA SEGUNDO PISO </t>
  </si>
  <si>
    <t>VIDRIO PUERTA COCINETA CUARTO PISO</t>
  </si>
  <si>
    <t>VIDRIO PUERTA CUARTO CONSERJE</t>
  </si>
  <si>
    <t>VIDRIOS BAÑOS HOMBRE Y MUJER SEGUNDO PISO</t>
  </si>
  <si>
    <t>VIDRIOS ÁREA DE POLICIA</t>
  </si>
  <si>
    <t>VIDRIO VENTANA TERCER PISO</t>
  </si>
  <si>
    <t>VENTANA TERCER PISO OFICINAS</t>
  </si>
  <si>
    <t>MANTENIMIENTO SISTEMA DE BOMBEO</t>
  </si>
  <si>
    <t>PISO BAÑO MUJERES FISCALIA</t>
  </si>
  <si>
    <t>MURO BAÑO MUJERES FISCALIA</t>
  </si>
  <si>
    <t>PISO BAÑO HOMBRES FISCALIA</t>
  </si>
  <si>
    <t>PISO CUARTO INSUMOS COCINETA TERCER PISO</t>
  </si>
  <si>
    <t>PISO POYO COCINETA TERCER PISO</t>
  </si>
  <si>
    <t>PISO COCINETA CUARTO PISO</t>
  </si>
  <si>
    <t>PISO CUARTO CONSERJE</t>
  </si>
  <si>
    <t>BATERIA DE BAÑOS MUJERES SEGUNDO PISO</t>
  </si>
  <si>
    <t>HALL INGRESO COCINETA SEGUNDO PISO</t>
  </si>
  <si>
    <t>MANTENIMIENTO TANQUE SUBTERRANEO ANTES DE IMPERMEABILIZACIÓN</t>
  </si>
  <si>
    <t>MANTENIMIENTO TANQUE SUBTERRANEO DESPUES DE IMPERMEABILIZACIÓN</t>
  </si>
  <si>
    <t>MANTENIMIENTO DE TANQUES PARA USO DE IPSICOL</t>
  </si>
  <si>
    <t>MANTENIMIENTO DE CUBIERTA CUARTO PISO</t>
  </si>
  <si>
    <t>TRASIEGO DE MOTOBOMBAS A PUNTO DESTINADO POR ICBF</t>
  </si>
  <si>
    <t>TARSIEGO DE HIDROFLOW A PUNTO DESTINADO POR ICBF</t>
  </si>
  <si>
    <t>TRASIEGO DE TANQUES A PATIO IPSICOL</t>
  </si>
  <si>
    <t>TRASIEGO TANQUES A LUGAR DE ORIGEN</t>
  </si>
  <si>
    <t>BATERIA DE BAÑOS SEGUNDO PISO</t>
  </si>
  <si>
    <t>BAÑO HOMBRES Y MUJERES SEGUNDO PISO</t>
  </si>
  <si>
    <t>BATERIA DE BAÑOS MUJERES Y HOMBRES FISCALIA</t>
  </si>
  <si>
    <t>CODO REVENTILADO FISCALIA</t>
  </si>
  <si>
    <t>HALL Y COCINETA SEGUNDO PISO</t>
  </si>
  <si>
    <t>BAÑOS HOMBRES Y MUJERES FISCALIA</t>
  </si>
  <si>
    <t>BARRA EN ACERO INOXIDABLE</t>
  </si>
  <si>
    <t>COMPLEMENTO MESON</t>
  </si>
  <si>
    <t>PUNTOS HIDRAULICOS SEGUNDO PISO</t>
  </si>
  <si>
    <t>PUNTOS HIDRAULICOS BAÑOS FISCALIA</t>
  </si>
  <si>
    <t>PUNTO HIDRAULICO CUARTO CONSERJE</t>
  </si>
  <si>
    <t>PUNTO HIDRAULICO COCINETA CUARTO PISO</t>
  </si>
  <si>
    <t>PUNTO HIDRAULICO COCINETA SEGUNDO PISO</t>
  </si>
  <si>
    <t>PUNTO HIDRAULICO CUARTO DE BASURAS</t>
  </si>
  <si>
    <t>PUNTO HIDRAULICO TERRAZA TERCER PISO</t>
  </si>
  <si>
    <t>PUNTO HIDRAULICO COCINETA TERCER PISO</t>
  </si>
  <si>
    <t>DEMOLICIÓN DE PISO PARA TUBERIA DE 2"</t>
  </si>
  <si>
    <t>DEMOLICIÓN DE PISO PARA TUBERIA DE 3"</t>
  </si>
  <si>
    <t>DEMOLICIÓN DE PISO PARA TUBERIA DE 4"</t>
  </si>
  <si>
    <t>DEMOLICIÓN DE PISO PARA TUBERIA DE 1"</t>
  </si>
  <si>
    <t>PANEL LED COCINETA SEGUNDO PISO</t>
  </si>
  <si>
    <t>PANEL LED BATERIA DE BAÑO SEGUNDO PISO</t>
  </si>
  <si>
    <t>PANEL LED BAÑO MUJERES SEGUNDO PISO</t>
  </si>
  <si>
    <t>PANEL LED BAÑO HOMBRES SEGUNDO PISO</t>
  </si>
  <si>
    <t>PANEL LED CUARTO DE VIGILANCIA</t>
  </si>
  <si>
    <t>PANEL LED CUARTO FISCALIA</t>
  </si>
  <si>
    <t>PUNTO HIDRAULICO ACCESO ICBF</t>
  </si>
  <si>
    <t>PUNTO ELECTRICO COCINETA SEGUNDO PISO TOMACORRIENTE</t>
  </si>
  <si>
    <t>PUNTO ELECTRICO BAÑO HOMBRES SEGUNDO PISO INTERRUPTOR</t>
  </si>
  <si>
    <t>PUNTO ELECTRICO BAÑO MUJERES SEGUNDO PISO INTERRUPTOR</t>
  </si>
  <si>
    <t xml:space="preserve">PUNTO ELECTRICO COCINETA TERCER PISO </t>
  </si>
  <si>
    <t>PUNTO ELECTRICO COCINETA CUARTO PISO</t>
  </si>
  <si>
    <t>RETIRO DE ESCOMBROS DE DEMOLICIÓN</t>
  </si>
  <si>
    <t>COLUMNAS PRIMER PISO</t>
  </si>
  <si>
    <t>PUERTA BAÑO HOMBRES SEGUNDO PISO</t>
  </si>
  <si>
    <t>PUERTA BAÑO MUJERES SEGUNDO PISO</t>
  </si>
  <si>
    <t>PUERTA COCINETA SEGUNDO PISO</t>
  </si>
  <si>
    <t>PUERTA HALL DE ACCESO CUARTO VIGILANCIA</t>
  </si>
  <si>
    <t>PUERTA BATERIA DE BAÑO MUJERES SEGUNDO PISO</t>
  </si>
  <si>
    <t>PUERTA BAÑO PMR SEGUNDO PISO</t>
  </si>
  <si>
    <t>PUERTA COCINETA TERCER PISO</t>
  </si>
  <si>
    <t>PUERTA CUARTO FISCALIA TERCER PISO</t>
  </si>
  <si>
    <t>PUERTA REJA FISCALIA</t>
  </si>
  <si>
    <t>SEMANA 11 LUNES 18 DE SEPTIEMBRE A DOMINGO 24 DE SEPTIEMBRE</t>
  </si>
  <si>
    <t xml:space="preserve">RETIRO DE ESCOMBROS DE DEMOLICIÓN </t>
  </si>
  <si>
    <t>AJUSTE DEL CONTRATO POR BOLSA DE RECURSOS</t>
  </si>
  <si>
    <t>ADICIÓN PRESUPUESTAL</t>
  </si>
  <si>
    <t>CANAL SALON DE COLORES</t>
  </si>
  <si>
    <t>SEMANA 12 LUNES 25 DE SEPTIEMBRE A DOMINGO 1 DE OCTUBRE</t>
  </si>
  <si>
    <t>SEMANA 13 LUNES 2 DE OCTUBRE A DOMINGO 8 DE OCTUBRE</t>
  </si>
  <si>
    <t>OFICINA SEGUNDO PISO</t>
  </si>
  <si>
    <t>PANEL LED BAJO ESCALERA PRINCIPAL</t>
  </si>
  <si>
    <t>PANEL LED ACCESO EDIFICIO</t>
  </si>
  <si>
    <t>PANEL LED HALL TERCER PISO</t>
  </si>
  <si>
    <t>MUROS CUARTO CONSERJE</t>
  </si>
  <si>
    <t>CORTE No. 2</t>
  </si>
  <si>
    <t>CIELO RASO BAÑO CENTRO DE RECLUSIÓN</t>
  </si>
  <si>
    <t>TECHO OFICINA MEDICINA LEGAL</t>
  </si>
  <si>
    <t>DESAGUE SIFON COCINETA CUARTO PISO HACIA BAJANTE CAJA AGUAS NEGRAS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</si>
</sst>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64" formatCode="&quot;$&quot;#,##0;\-&quot;$&quot;#,##0"/>
    <numFmt numFmtId="165" formatCode="_-&quot;$&quot;* #,##0.00_-;\-&quot;$&quot;* #,##0.00_-;_-&quot;$&quot;* &quot;-&quot;??_-;_-@_-"/>
    <numFmt numFmtId="166" formatCode="_(&quot;$&quot;\ * #,##0.00_);_(&quot;$&quot;\ * \(#,##0.00\);_(&quot;$&quot;\ * &quot;-&quot;??_);_(@_)"/>
    <numFmt numFmtId="167" formatCode="_(* #,##0.00_);_(* \(#,##0.00\);_(* &quot;-&quot;??_);_(@_)"/>
    <numFmt numFmtId="168" formatCode="_ * #,##0.00_ ;_ * \-#,##0.00_ ;_ * &quot;-&quot;??_ ;_ @_ "/>
    <numFmt numFmtId="169" formatCode="_ &quot;$&quot;\ * #,##0.00_ ;_ &quot;$&quot;\ * \-#,##0.00_ ;_ &quot;$&quot;\ * &quot;-&quot;??_ ;_ @_ "/>
    <numFmt numFmtId="170" formatCode="&quot;$&quot;\ #,##0"/>
    <numFmt numFmtId="171" formatCode="0.0\ &quot;Meses&quot;"/>
    <numFmt numFmtId="172" formatCode="_-[$$-240A]\ * #,##0_-;\-[$$-240A]\ * #,##0_-;_-[$$-240A]\ * &quot;-&quot;??_-;_-@_-"/>
    <numFmt numFmtId="173" formatCode="_-[$$-240A]\ * #,##0.00_-;\-[$$-240A]\ * #,##0.00_-;_-[$$-240A]\ * &quot;-&quot;??_-;_-@_-"/>
    <numFmt numFmtId="174" formatCode="0.0"/>
    <numFmt numFmtId="175" formatCode="[$$-240A]\ #,##0.00;[Red][$$-240A]\ #,##0.00"/>
    <numFmt numFmtId="176" formatCode="[$-240A]General"/>
    <numFmt numFmtId="177" formatCode="0.000"/>
    <numFmt numFmtId="178" formatCode="[$-240A]0.00"/>
    <numFmt numFmtId="179" formatCode="&quot;$&quot;\ #,##0.00"/>
    <numFmt numFmtId="180" formatCode="&quot;$&quot;#,##0.00;\-&quot;$&quot;#,##0.00"/>
    <numFmt numFmtId="181" formatCode="#,##0_);\-#,##0"/>
  </numFmts>
  <fonts count="47">
    <font>
      <sz val="11"/>
      <color theme="1"/>
      <name val="Calibri"/>
      <family val="2"/>
      <scheme val="minor"/>
    </font>
    <font>
      <sz val="11"/>
      <color theme="1"/>
      <name val="Arial"/>
      <family val="2"/>
    </font>
    <font>
      <b/>
      <sz val="10"/>
      <color theme="1"/>
      <name val="Arial"/>
      <family val="2"/>
    </font>
    <font>
      <b/>
      <sz val="10"/>
      <color rgb="FF000000"/>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name val="Arial"/>
      <family val="2"/>
    </font>
    <font>
      <b/>
      <sz val="9"/>
      <color rgb="FFFF0000"/>
      <name val="Arial"/>
      <family val="2"/>
    </font>
    <font>
      <b/>
      <sz val="9"/>
      <color rgb="FF000000"/>
      <name val="Arial"/>
      <family val="2"/>
    </font>
    <font>
      <b/>
      <sz val="9"/>
      <color theme="1"/>
      <name val="Arial"/>
      <family val="2"/>
    </font>
    <font>
      <b/>
      <sz val="9"/>
      <color theme="0"/>
      <name val="Arial"/>
      <family val="2"/>
    </font>
    <font>
      <u/>
      <sz val="9"/>
      <color theme="1"/>
      <name val="Arial"/>
      <family val="2"/>
    </font>
    <font>
      <sz val="11"/>
      <name val="Arial"/>
      <family val="2"/>
    </font>
    <font>
      <sz val="10"/>
      <color indexed="8"/>
      <name val="MS Sans Serif"/>
      <family val="2"/>
    </font>
    <font>
      <sz val="11"/>
      <color rgb="FF9C0006"/>
      <name val="Calibri"/>
      <family val="2"/>
      <scheme val="minor"/>
    </font>
    <font>
      <sz val="11"/>
      <color rgb="FF000000"/>
      <name val="Calibri"/>
      <family val="2"/>
      <scheme val="minor"/>
    </font>
    <font>
      <b/>
      <sz val="11"/>
      <color theme="1"/>
      <name val="Arial"/>
      <family val="2"/>
    </font>
    <font>
      <b/>
      <sz val="11"/>
      <color theme="1"/>
      <name val="Calibri"/>
      <family val="2"/>
      <scheme val="minor"/>
    </font>
    <font>
      <b/>
      <sz val="10"/>
      <name val="Arial Narrow"/>
      <family val="2"/>
    </font>
    <font>
      <sz val="10"/>
      <name val="Arial Narrow"/>
      <family val="2"/>
    </font>
    <font>
      <sz val="11"/>
      <color theme="1"/>
      <name val="Arial Narrow"/>
      <family val="2"/>
    </font>
    <font>
      <b/>
      <sz val="11"/>
      <color theme="1"/>
      <name val="Arial Narrow"/>
      <family val="2"/>
    </font>
    <font>
      <b/>
      <sz val="28"/>
      <color theme="1"/>
      <name val="Calibri"/>
      <family val="2"/>
      <scheme val="minor"/>
    </font>
    <font>
      <b/>
      <sz val="25"/>
      <color theme="1"/>
      <name val="Calibri"/>
      <family val="2"/>
      <scheme val="minor"/>
    </font>
    <font>
      <sz val="25"/>
      <color theme="1"/>
      <name val="Calibri"/>
      <family val="2"/>
      <scheme val="minor"/>
    </font>
    <font>
      <b/>
      <sz val="10"/>
      <name val="Arial"/>
      <family val="2"/>
    </font>
    <font>
      <sz val="10"/>
      <color theme="1"/>
      <name val="Arial1"/>
    </font>
    <font>
      <b/>
      <sz val="11"/>
      <color rgb="FF000000"/>
      <name val="Arial Narrow"/>
      <family val="2"/>
    </font>
    <font>
      <b/>
      <sz val="18"/>
      <color rgb="FF000000"/>
      <name val="Arial Narrow"/>
      <family val="2"/>
    </font>
    <font>
      <b/>
      <sz val="11"/>
      <name val="Arial Narrow"/>
      <family val="2"/>
    </font>
    <font>
      <sz val="11"/>
      <color rgb="FF000000"/>
      <name val="Arial Narrow"/>
      <family val="2"/>
    </font>
    <font>
      <sz val="11"/>
      <name val="Arial Narrow"/>
      <family val="2"/>
    </font>
    <font>
      <b/>
      <sz val="16"/>
      <name val="Arial Narrow"/>
      <family val="2"/>
    </font>
    <font>
      <sz val="10"/>
      <color theme="1"/>
      <name val="Calibri"/>
      <family val="2"/>
      <scheme val="minor"/>
    </font>
    <font>
      <sz val="10"/>
      <color rgb="FF000000"/>
      <name val="MS Sans Serif"/>
      <family val="2"/>
    </font>
    <font>
      <sz val="8"/>
      <name val="Calibri"/>
      <family val="2"/>
      <scheme val="minor"/>
    </font>
    <font>
      <b/>
      <sz val="12"/>
      <name val="Arial"/>
      <family val="2"/>
    </font>
    <font>
      <sz val="11"/>
      <color rgb="FF00B050"/>
      <name val="Arial"/>
      <family val="2"/>
    </font>
    <font>
      <sz val="11"/>
      <color theme="9" tint="-0.249977111117893"/>
      <name val="Arial"/>
      <family val="2"/>
    </font>
    <font>
      <sz val="9"/>
      <color rgb="FF00B050"/>
      <name val="Arial"/>
      <family val="2"/>
    </font>
    <font>
      <sz val="9"/>
      <color theme="9" tint="-0.249977111117893"/>
      <name val="Arial"/>
      <family val="2"/>
    </font>
  </fonts>
  <fills count="2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indexed="22"/>
        <bgColor indexed="64"/>
      </patternFill>
    </fill>
    <fill>
      <patternFill patternType="solid">
        <fgColor rgb="FFFFC7CE"/>
      </patternFill>
    </fill>
    <fill>
      <patternFill patternType="solid">
        <fgColor rgb="FFA5A5A5"/>
        <bgColor rgb="FFA5A5A5"/>
      </patternFill>
    </fill>
    <fill>
      <patternFill patternType="solid">
        <fgColor rgb="FFFEF2CB"/>
        <bgColor rgb="FFFEF2CB"/>
      </patternFill>
    </fill>
    <fill>
      <patternFill patternType="solid">
        <fgColor theme="7" tint="0.59999389629810485"/>
        <bgColor indexed="64"/>
      </patternFill>
    </fill>
    <fill>
      <patternFill patternType="solid">
        <fgColor theme="4" tint="0.39997558519241921"/>
        <bgColor indexed="64"/>
      </patternFill>
    </fill>
    <fill>
      <patternFill patternType="solid">
        <fgColor theme="9" tint="0.59999389629810485"/>
        <bgColor rgb="FF000000"/>
      </patternFill>
    </fill>
    <fill>
      <patternFill patternType="darkGray">
        <fgColor rgb="FF000000"/>
        <bgColor rgb="FFFFFFFF"/>
      </patternFill>
    </fill>
    <fill>
      <patternFill patternType="darkGrid">
        <fgColor indexed="9"/>
        <bgColor theme="0"/>
      </patternFill>
    </fill>
    <fill>
      <patternFill patternType="solid">
        <fgColor rgb="FFFF0000"/>
        <bgColor indexed="64"/>
      </patternFill>
    </fill>
    <fill>
      <patternFill patternType="solid">
        <fgColor theme="9"/>
        <bgColor indexed="64"/>
      </patternFill>
    </fill>
    <fill>
      <patternFill patternType="solid">
        <fgColor theme="6" tint="0.39997558519241921"/>
        <bgColor indexed="64"/>
      </patternFill>
    </fill>
    <fill>
      <patternFill patternType="solid">
        <fgColor rgb="FF00B0F0"/>
        <bgColor indexed="64"/>
      </patternFill>
    </fill>
    <fill>
      <patternFill patternType="solid">
        <fgColor rgb="FFFFFF00"/>
        <bgColor indexed="64"/>
      </patternFill>
    </fill>
  </fills>
  <borders count="120">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right style="thin">
        <color theme="0" tint="-0.499984740745262"/>
      </right>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bottom/>
      <diagonal/>
    </border>
    <border>
      <left/>
      <right style="thin">
        <color theme="0" tint="-0.499984740745262"/>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right style="medium">
        <color indexed="64"/>
      </right>
      <top style="thin">
        <color auto="1"/>
      </top>
      <bottom style="thin">
        <color auto="1"/>
      </bottom>
      <diagonal/>
    </border>
    <border>
      <left/>
      <right style="thin">
        <color auto="1"/>
      </right>
      <top style="medium">
        <color indexed="64"/>
      </top>
      <bottom/>
      <diagonal/>
    </border>
    <border>
      <left style="medium">
        <color indexed="64"/>
      </left>
      <right style="thin">
        <color auto="1"/>
      </right>
      <top style="thin">
        <color auto="1"/>
      </top>
      <bottom/>
      <diagonal/>
    </border>
    <border>
      <left/>
      <right style="medium">
        <color indexed="64"/>
      </right>
      <top style="thin">
        <color auto="1"/>
      </top>
      <bottom/>
      <diagonal/>
    </border>
    <border>
      <left/>
      <right style="thin">
        <color auto="1"/>
      </right>
      <top style="thin">
        <color auto="1"/>
      </top>
      <bottom style="medium">
        <color indexed="64"/>
      </bottom>
      <diagonal/>
    </border>
    <border>
      <left/>
      <right style="thin">
        <color auto="1"/>
      </right>
      <top/>
      <bottom style="thin">
        <color auto="1"/>
      </bottom>
      <diagonal/>
    </border>
    <border>
      <left style="thin">
        <color indexed="64"/>
      </left>
      <right style="thin">
        <color indexed="64"/>
      </right>
      <top/>
      <bottom/>
      <diagonal/>
    </border>
    <border>
      <left style="medium">
        <color indexed="64"/>
      </left>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thin">
        <color rgb="FF000000"/>
      </right>
      <top/>
      <bottom style="medium">
        <color indexed="64"/>
      </bottom>
      <diagonal/>
    </border>
    <border>
      <left style="thin">
        <color rgb="FF000000"/>
      </left>
      <right/>
      <top/>
      <bottom style="medium">
        <color indexed="64"/>
      </bottom>
      <diagonal/>
    </border>
    <border>
      <left/>
      <right/>
      <top/>
      <bottom style="medium">
        <color indexed="64"/>
      </bottom>
      <diagonal/>
    </border>
    <border>
      <left/>
      <right style="medium">
        <color auto="1"/>
      </right>
      <top/>
      <bottom style="medium">
        <color auto="1"/>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auto="1"/>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rgb="FF000000"/>
      </right>
      <top/>
      <bottom style="thin">
        <color rgb="FF000000"/>
      </bottom>
      <diagonal/>
    </border>
    <border>
      <left style="thin">
        <color rgb="FF000000"/>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auto="1"/>
      </right>
      <top style="thin">
        <color rgb="FF000000"/>
      </top>
      <bottom style="medium">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rgb="FF000000"/>
      </right>
      <top style="medium">
        <color auto="1"/>
      </top>
      <bottom style="thin">
        <color rgb="FF000000"/>
      </bottom>
      <diagonal/>
    </border>
    <border>
      <left style="thin">
        <color rgb="FF000000"/>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right style="thin">
        <color indexed="64"/>
      </right>
      <top/>
      <bottom/>
      <diagonal/>
    </border>
    <border>
      <left style="thin">
        <color indexed="64"/>
      </left>
      <right style="medium">
        <color indexed="64"/>
      </right>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auto="1"/>
      </right>
      <top style="thin">
        <color rgb="FF000000"/>
      </top>
      <bottom/>
      <diagonal/>
    </border>
    <border>
      <left/>
      <right/>
      <top style="medium">
        <color rgb="FF008000"/>
      </top>
      <bottom/>
      <diagonal/>
    </border>
    <border>
      <left/>
      <right style="medium">
        <color auto="1"/>
      </right>
      <top style="medium">
        <color rgb="FF008000"/>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rgb="FF000000"/>
      </top>
      <bottom/>
      <diagonal/>
    </border>
    <border>
      <left style="medium">
        <color indexed="64"/>
      </left>
      <right/>
      <top/>
      <bottom style="thin">
        <color indexed="64"/>
      </bottom>
      <diagonal/>
    </border>
    <border>
      <left style="medium">
        <color indexed="64"/>
      </left>
      <right style="thin">
        <color auto="1"/>
      </right>
      <top style="medium">
        <color indexed="64"/>
      </top>
      <bottom/>
      <diagonal/>
    </border>
    <border>
      <left style="medium">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auto="1"/>
      </top>
      <bottom/>
      <diagonal/>
    </border>
    <border>
      <left/>
      <right style="thin">
        <color auto="1"/>
      </right>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s>
  <cellStyleXfs count="121">
    <xf numFmtId="0" fontId="0" fillId="0" borderId="0"/>
    <xf numFmtId="0" fontId="1" fillId="0" borderId="0"/>
    <xf numFmtId="0" fontId="4" fillId="0" borderId="0"/>
    <xf numFmtId="9" fontId="4" fillId="0" borderId="0" applyFont="0" applyFill="0" applyBorder="0" applyAlignment="0" applyProtection="0"/>
    <xf numFmtId="167" fontId="1" fillId="0" borderId="0" applyFont="0" applyFill="0" applyBorder="0" applyAlignment="0" applyProtection="0"/>
    <xf numFmtId="168"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5" fillId="0" borderId="0"/>
    <xf numFmtId="0" fontId="1" fillId="0" borderId="0"/>
    <xf numFmtId="0" fontId="4" fillId="0" borderId="0"/>
    <xf numFmtId="9" fontId="1" fillId="0" borderId="0" applyFon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9" fontId="11" fillId="0" borderId="0" applyFont="0" applyFill="0" applyBorder="0" applyAlignment="0" applyProtection="0"/>
    <xf numFmtId="0" fontId="4" fillId="0" borderId="0"/>
    <xf numFmtId="0" fontId="1" fillId="0" borderId="0"/>
    <xf numFmtId="43" fontId="11" fillId="0" borderId="0" applyFont="0" applyFill="0" applyBorder="0" applyAlignment="0" applyProtection="0"/>
    <xf numFmtId="166" fontId="1" fillId="0" borderId="0" applyFont="0" applyFill="0" applyBorder="0" applyAlignment="0" applyProtection="0"/>
    <xf numFmtId="165" fontId="11" fillId="0" borderId="0" applyFont="0" applyFill="0" applyBorder="0" applyAlignment="0" applyProtection="0"/>
    <xf numFmtId="0" fontId="19" fillId="0" borderId="0"/>
    <xf numFmtId="0" fontId="5" fillId="0" borderId="0"/>
    <xf numFmtId="0" fontId="5" fillId="0" borderId="0"/>
    <xf numFmtId="0" fontId="20" fillId="8" borderId="0" applyNumberFormat="0" applyBorder="0" applyAlignment="0" applyProtection="0"/>
    <xf numFmtId="0" fontId="9" fillId="0" borderId="0" applyNumberFormat="0" applyFill="0" applyBorder="0" applyAlignment="0" applyProtection="0"/>
    <xf numFmtId="0" fontId="5" fillId="0" borderId="0"/>
    <xf numFmtId="176" fontId="32" fillId="0" borderId="0"/>
    <xf numFmtId="0" fontId="5" fillId="0" borderId="0"/>
    <xf numFmtId="0" fontId="18" fillId="0" borderId="0"/>
    <xf numFmtId="0" fontId="19" fillId="0" borderId="0"/>
    <xf numFmtId="41" fontId="11" fillId="0" borderId="0" applyFont="0" applyFill="0" applyBorder="0" applyAlignment="0" applyProtection="0"/>
    <xf numFmtId="168" fontId="5" fillId="0" borderId="0" applyFont="0" applyFill="0" applyBorder="0" applyAlignment="0" applyProtection="0"/>
    <xf numFmtId="176" fontId="40" fillId="0" borderId="0"/>
    <xf numFmtId="0" fontId="11" fillId="0" borderId="0"/>
    <xf numFmtId="0" fontId="1" fillId="0" borderId="0"/>
  </cellStyleXfs>
  <cellXfs count="561">
    <xf numFmtId="0" fontId="0" fillId="0" borderId="0" xfId="0"/>
    <xf numFmtId="0" fontId="1" fillId="0" borderId="0" xfId="0" applyFont="1" applyAlignment="1">
      <alignment vertical="center"/>
    </xf>
    <xf numFmtId="0" fontId="1" fillId="0" borderId="0" xfId="0" applyFont="1"/>
    <xf numFmtId="0" fontId="7" fillId="0" borderId="0" xfId="102" applyFont="1" applyAlignment="1">
      <alignment horizontal="left" vertical="center" wrapText="1"/>
    </xf>
    <xf numFmtId="37" fontId="6" fillId="0" borderId="0" xfId="103" applyNumberFormat="1" applyFont="1" applyAlignment="1">
      <alignment horizontal="center" vertical="center"/>
    </xf>
    <xf numFmtId="171" fontId="6" fillId="0" borderId="0" xfId="103" applyNumberFormat="1" applyFont="1" applyAlignment="1">
      <alignment horizontal="center" vertical="center"/>
    </xf>
    <xf numFmtId="9" fontId="7" fillId="0" borderId="0" xfId="102" applyNumberFormat="1" applyFont="1" applyAlignment="1">
      <alignment horizontal="center" vertical="center" wrapText="1"/>
    </xf>
    <xf numFmtId="170" fontId="6" fillId="0" borderId="0" xfId="102" applyNumberFormat="1" applyFont="1" applyAlignment="1">
      <alignment vertical="center"/>
    </xf>
    <xf numFmtId="0" fontId="1" fillId="4" borderId="7" xfId="0" applyFont="1" applyFill="1" applyBorder="1" applyProtection="1">
      <protection locked="0"/>
    </xf>
    <xf numFmtId="0" fontId="12" fillId="7" borderId="11" xfId="106" applyFont="1" applyFill="1" applyBorder="1" applyAlignment="1" applyProtection="1">
      <alignment horizontal="right" vertical="center"/>
      <protection hidden="1"/>
    </xf>
    <xf numFmtId="0" fontId="7" fillId="2" borderId="11" xfId="106" applyFont="1" applyFill="1" applyBorder="1" applyAlignment="1" applyProtection="1">
      <alignment horizontal="right" vertical="center"/>
      <protection hidden="1"/>
    </xf>
    <xf numFmtId="164" fontId="6" fillId="4" borderId="11" xfId="102" applyNumberFormat="1" applyFont="1" applyFill="1" applyBorder="1" applyAlignment="1" applyProtection="1">
      <alignment vertical="center"/>
      <protection locked="0"/>
    </xf>
    <xf numFmtId="173" fontId="7" fillId="4" borderId="6" xfId="100" applyNumberFormat="1" applyFont="1" applyFill="1" applyBorder="1" applyAlignment="1" applyProtection="1">
      <alignment horizontal="right" vertical="center"/>
      <protection locked="0"/>
    </xf>
    <xf numFmtId="174" fontId="6" fillId="0" borderId="11" xfId="102" applyNumberFormat="1" applyFont="1" applyBorder="1" applyAlignment="1" applyProtection="1">
      <alignment horizontal="center" vertical="center" wrapText="1"/>
      <protection locked="0"/>
    </xf>
    <xf numFmtId="173" fontId="6" fillId="4" borderId="11" xfId="102" applyNumberFormat="1" applyFont="1" applyFill="1" applyBorder="1" applyAlignment="1" applyProtection="1">
      <alignment vertical="center"/>
      <protection locked="0"/>
    </xf>
    <xf numFmtId="172" fontId="12" fillId="7" borderId="11" xfId="106" applyNumberFormat="1" applyFont="1" applyFill="1" applyBorder="1" applyAlignment="1" applyProtection="1">
      <alignment horizontal="center" vertical="center" wrapText="1"/>
      <protection hidden="1"/>
    </xf>
    <xf numFmtId="0" fontId="12" fillId="7" borderId="11" xfId="106" applyFont="1" applyFill="1" applyBorder="1" applyAlignment="1" applyProtection="1">
      <alignment horizontal="center" vertical="center" wrapText="1"/>
      <protection hidden="1"/>
    </xf>
    <xf numFmtId="1" fontId="12" fillId="7" borderId="11" xfId="106" applyNumberFormat="1" applyFont="1" applyFill="1" applyBorder="1" applyAlignment="1" applyProtection="1">
      <alignment horizontal="center" vertical="center" wrapText="1"/>
      <protection hidden="1"/>
    </xf>
    <xf numFmtId="0" fontId="21" fillId="0" borderId="0" xfId="0" applyFont="1" applyAlignment="1">
      <alignment horizontal="center" vertical="top" wrapText="1"/>
    </xf>
    <xf numFmtId="0" fontId="7" fillId="2" borderId="0" xfId="106" applyFont="1" applyFill="1" applyAlignment="1" applyProtection="1">
      <alignment horizontal="right" vertical="center"/>
      <protection hidden="1"/>
    </xf>
    <xf numFmtId="0" fontId="21" fillId="0" borderId="11" xfId="0" applyFont="1" applyBorder="1" applyAlignment="1">
      <alignment horizontal="center" vertical="top"/>
    </xf>
    <xf numFmtId="0" fontId="14" fillId="3" borderId="13" xfId="101" applyFont="1" applyFill="1" applyBorder="1" applyAlignment="1">
      <alignment horizontal="center" vertical="center" wrapText="1"/>
    </xf>
    <xf numFmtId="0" fontId="14" fillId="3" borderId="12" xfId="101" applyFont="1" applyFill="1" applyBorder="1" applyAlignment="1">
      <alignment vertical="center" wrapText="1"/>
    </xf>
    <xf numFmtId="0" fontId="14" fillId="3" borderId="12" xfId="101" applyFont="1" applyFill="1" applyBorder="1" applyAlignment="1">
      <alignment horizontal="center" vertical="center" wrapText="1"/>
    </xf>
    <xf numFmtId="0" fontId="7" fillId="2" borderId="14" xfId="106" applyFont="1" applyFill="1" applyBorder="1" applyAlignment="1" applyProtection="1">
      <alignment horizontal="right" vertical="center"/>
      <protection hidden="1"/>
    </xf>
    <xf numFmtId="0" fontId="7" fillId="0" borderId="0" xfId="106" applyFont="1" applyAlignment="1" applyProtection="1">
      <alignment horizontal="right" vertical="center"/>
      <protection hidden="1"/>
    </xf>
    <xf numFmtId="0" fontId="16" fillId="0" borderId="0" xfId="102" applyFont="1" applyAlignment="1">
      <alignment vertical="center"/>
    </xf>
    <xf numFmtId="173" fontId="7" fillId="4" borderId="8" xfId="100" applyNumberFormat="1" applyFont="1" applyFill="1" applyBorder="1" applyAlignment="1" applyProtection="1">
      <alignment horizontal="right" vertical="center"/>
      <protection locked="0"/>
    </xf>
    <xf numFmtId="0" fontId="7" fillId="0" borderId="11" xfId="102" applyFont="1" applyBorder="1" applyAlignment="1">
      <alignment horizontal="center" vertical="center" wrapText="1"/>
    </xf>
    <xf numFmtId="37" fontId="6" fillId="0" borderId="11" xfId="103" applyNumberFormat="1" applyFont="1" applyBorder="1" applyAlignment="1">
      <alignment horizontal="center" vertical="center"/>
    </xf>
    <xf numFmtId="37" fontId="7" fillId="0" borderId="11" xfId="103" applyNumberFormat="1" applyFont="1" applyFill="1" applyBorder="1" applyAlignment="1">
      <alignment horizontal="center" vertical="center"/>
    </xf>
    <xf numFmtId="37" fontId="6" fillId="0" borderId="11" xfId="103" applyNumberFormat="1" applyFont="1" applyFill="1" applyBorder="1" applyAlignment="1" applyProtection="1">
      <alignment horizontal="center" vertical="center"/>
    </xf>
    <xf numFmtId="39" fontId="6" fillId="0" borderId="11" xfId="103" applyNumberFormat="1" applyFont="1" applyFill="1" applyBorder="1" applyAlignment="1" applyProtection="1">
      <alignment horizontal="center" vertical="center"/>
    </xf>
    <xf numFmtId="0" fontId="12" fillId="0" borderId="0" xfId="106" applyFont="1" applyAlignment="1" applyProtection="1">
      <alignment horizontal="center" vertical="center"/>
      <protection hidden="1"/>
    </xf>
    <xf numFmtId="0" fontId="6" fillId="6" borderId="6" xfId="102" applyFont="1" applyFill="1" applyBorder="1" applyAlignment="1">
      <alignment horizontal="center" vertical="center" wrapText="1"/>
    </xf>
    <xf numFmtId="0" fontId="6" fillId="6" borderId="11" xfId="102" applyFont="1" applyFill="1" applyBorder="1" applyAlignment="1">
      <alignment horizontal="center" vertical="center" wrapText="1"/>
    </xf>
    <xf numFmtId="9" fontId="6" fillId="0" borderId="11" xfId="100" applyFont="1" applyBorder="1" applyAlignment="1">
      <alignment horizontal="center" vertical="center"/>
    </xf>
    <xf numFmtId="37" fontId="6" fillId="0" borderId="11" xfId="103" applyNumberFormat="1" applyFont="1" applyFill="1" applyBorder="1" applyAlignment="1">
      <alignment horizontal="center" vertical="center"/>
    </xf>
    <xf numFmtId="37" fontId="7" fillId="0" borderId="11" xfId="103" applyNumberFormat="1" applyFont="1" applyBorder="1" applyAlignment="1">
      <alignment horizontal="center" vertical="center"/>
    </xf>
    <xf numFmtId="0" fontId="6" fillId="6" borderId="15" xfId="102" applyFont="1" applyFill="1" applyBorder="1" applyAlignment="1">
      <alignment horizontal="center" vertical="center" wrapText="1"/>
    </xf>
    <xf numFmtId="0" fontId="6" fillId="6" borderId="9" xfId="102" applyFont="1" applyFill="1" applyBorder="1" applyAlignment="1">
      <alignment horizontal="center" vertical="center" wrapText="1"/>
    </xf>
    <xf numFmtId="1" fontId="12" fillId="0" borderId="0" xfId="106" applyNumberFormat="1" applyFont="1" applyAlignment="1" applyProtection="1">
      <alignment horizontal="center" vertical="center" wrapText="1"/>
      <protection hidden="1"/>
    </xf>
    <xf numFmtId="164" fontId="15" fillId="0" borderId="0" xfId="102" applyNumberFormat="1" applyFont="1" applyAlignment="1" applyProtection="1">
      <alignment vertical="center"/>
      <protection locked="0"/>
    </xf>
    <xf numFmtId="9" fontId="6" fillId="0" borderId="14" xfId="100" applyFont="1" applyBorder="1" applyAlignment="1">
      <alignment horizontal="center" vertical="center"/>
    </xf>
    <xf numFmtId="173" fontId="7" fillId="4" borderId="11" xfId="100" applyNumberFormat="1" applyFont="1" applyFill="1" applyBorder="1" applyAlignment="1" applyProtection="1">
      <alignment horizontal="right" vertical="center"/>
      <protection locked="0"/>
    </xf>
    <xf numFmtId="170" fontId="15" fillId="0" borderId="11" xfId="102" applyNumberFormat="1" applyFont="1" applyBorder="1" applyAlignment="1">
      <alignment vertical="center"/>
    </xf>
    <xf numFmtId="175" fontId="1" fillId="0" borderId="0" xfId="0" applyNumberFormat="1" applyFont="1"/>
    <xf numFmtId="175" fontId="1" fillId="0" borderId="0" xfId="0" applyNumberFormat="1" applyFont="1" applyAlignment="1">
      <alignment vertical="center"/>
    </xf>
    <xf numFmtId="175" fontId="1" fillId="0" borderId="0" xfId="0" applyNumberFormat="1" applyFont="1" applyAlignment="1">
      <alignment horizontal="center" vertical="center"/>
    </xf>
    <xf numFmtId="173" fontId="6" fillId="0" borderId="11" xfId="102" applyNumberFormat="1" applyFont="1" applyBorder="1" applyAlignment="1" applyProtection="1">
      <alignment horizontal="center" vertical="center" wrapText="1"/>
      <protection locked="0"/>
    </xf>
    <xf numFmtId="173" fontId="12" fillId="7" borderId="11" xfId="106" applyNumberFormat="1" applyFont="1" applyFill="1" applyBorder="1" applyAlignment="1" applyProtection="1">
      <alignment horizontal="center" vertical="center" wrapText="1"/>
      <protection hidden="1"/>
    </xf>
    <xf numFmtId="175" fontId="14" fillId="3" borderId="12" xfId="101" applyNumberFormat="1" applyFont="1" applyFill="1" applyBorder="1" applyAlignment="1">
      <alignment horizontal="center" vertical="center" wrapText="1"/>
    </xf>
    <xf numFmtId="175" fontId="12" fillId="7" borderId="11" xfId="106" applyNumberFormat="1" applyFont="1" applyFill="1" applyBorder="1" applyAlignment="1" applyProtection="1">
      <alignment horizontal="center" vertical="center" wrapText="1"/>
      <protection hidden="1"/>
    </xf>
    <xf numFmtId="175" fontId="6" fillId="4" borderId="11" xfId="102" applyNumberFormat="1" applyFont="1" applyFill="1" applyBorder="1" applyAlignment="1" applyProtection="1">
      <alignment vertical="center"/>
      <protection locked="0"/>
    </xf>
    <xf numFmtId="175" fontId="6" fillId="6" borderId="9" xfId="102" applyNumberFormat="1" applyFont="1" applyFill="1" applyBorder="1" applyAlignment="1">
      <alignment horizontal="center" vertical="center" wrapText="1"/>
    </xf>
    <xf numFmtId="175" fontId="7" fillId="4" borderId="6" xfId="100" applyNumberFormat="1" applyFont="1" applyFill="1" applyBorder="1" applyAlignment="1" applyProtection="1">
      <alignment horizontal="right" vertical="center"/>
      <protection locked="0"/>
    </xf>
    <xf numFmtId="175" fontId="7" fillId="4" borderId="8" xfId="100" applyNumberFormat="1" applyFont="1" applyFill="1" applyBorder="1" applyAlignment="1" applyProtection="1">
      <alignment horizontal="right" vertical="center"/>
      <protection locked="0"/>
    </xf>
    <xf numFmtId="175" fontId="6" fillId="0" borderId="2" xfId="102" applyNumberFormat="1" applyFont="1" applyBorder="1" applyAlignment="1">
      <alignment vertical="center"/>
    </xf>
    <xf numFmtId="175" fontId="6" fillId="0" borderId="0" xfId="102" applyNumberFormat="1" applyFont="1" applyAlignment="1">
      <alignment vertical="center"/>
    </xf>
    <xf numFmtId="175" fontId="7" fillId="4" borderId="11" xfId="100" applyNumberFormat="1" applyFont="1" applyFill="1" applyBorder="1" applyAlignment="1" applyProtection="1">
      <alignment horizontal="right" vertical="center"/>
      <protection locked="0"/>
    </xf>
    <xf numFmtId="175" fontId="6" fillId="0" borderId="11" xfId="102" applyNumberFormat="1" applyFont="1" applyBorder="1" applyAlignment="1">
      <alignment vertical="center"/>
    </xf>
    <xf numFmtId="175" fontId="15" fillId="0" borderId="0" xfId="102" applyNumberFormat="1" applyFont="1" applyAlignment="1" applyProtection="1">
      <alignment vertical="center"/>
      <protection locked="0"/>
    </xf>
    <xf numFmtId="175" fontId="6" fillId="6" borderId="6" xfId="102" applyNumberFormat="1" applyFont="1" applyFill="1" applyBorder="1" applyAlignment="1">
      <alignment horizontal="center" vertical="center" wrapText="1"/>
    </xf>
    <xf numFmtId="175" fontId="15" fillId="0" borderId="11" xfId="102" applyNumberFormat="1" applyFont="1" applyBorder="1" applyAlignment="1">
      <alignment vertical="center"/>
    </xf>
    <xf numFmtId="172" fontId="12" fillId="7" borderId="15" xfId="106" applyNumberFormat="1" applyFont="1" applyFill="1" applyBorder="1" applyAlignment="1" applyProtection="1">
      <alignment horizontal="center" vertical="center" wrapText="1"/>
      <protection hidden="1"/>
    </xf>
    <xf numFmtId="175" fontId="12" fillId="7" borderId="15" xfId="106" applyNumberFormat="1" applyFont="1" applyFill="1" applyBorder="1" applyAlignment="1" applyProtection="1">
      <alignment horizontal="center" vertical="center" wrapText="1"/>
      <protection hidden="1"/>
    </xf>
    <xf numFmtId="10" fontId="14" fillId="3" borderId="20" xfId="101" applyNumberFormat="1" applyFont="1" applyFill="1" applyBorder="1" applyAlignment="1">
      <alignment horizontal="center" vertical="center" wrapText="1"/>
    </xf>
    <xf numFmtId="10" fontId="14" fillId="3" borderId="21" xfId="101" applyNumberFormat="1" applyFont="1" applyFill="1" applyBorder="1" applyAlignment="1">
      <alignment horizontal="center" vertical="center" wrapText="1"/>
    </xf>
    <xf numFmtId="10" fontId="14" fillId="3" borderId="22" xfId="101" applyNumberFormat="1" applyFont="1" applyFill="1" applyBorder="1" applyAlignment="1">
      <alignment horizontal="center" vertical="center" wrapText="1"/>
    </xf>
    <xf numFmtId="175" fontId="22" fillId="0" borderId="19" xfId="0" applyNumberFormat="1" applyFont="1" applyBorder="1" applyAlignment="1">
      <alignment horizontal="center" vertical="center"/>
    </xf>
    <xf numFmtId="0" fontId="22" fillId="0" borderId="19" xfId="0" applyFont="1" applyBorder="1" applyAlignment="1">
      <alignment horizontal="center"/>
    </xf>
    <xf numFmtId="10" fontId="6" fillId="0" borderId="11" xfId="100" applyNumberFormat="1" applyFont="1" applyBorder="1" applyAlignment="1">
      <alignment horizontal="center" vertical="center"/>
    </xf>
    <xf numFmtId="0" fontId="23" fillId="0" borderId="19" xfId="0" applyFont="1" applyBorder="1" applyAlignment="1">
      <alignment horizontal="center"/>
    </xf>
    <xf numFmtId="0" fontId="0" fillId="2" borderId="0" xfId="0" applyFill="1"/>
    <xf numFmtId="0" fontId="23" fillId="0" borderId="26" xfId="0" applyFont="1" applyBorder="1" applyAlignment="1">
      <alignment horizontal="center" vertical="center"/>
    </xf>
    <xf numFmtId="0" fontId="23" fillId="0" borderId="27" xfId="0" applyFont="1" applyBorder="1" applyAlignment="1">
      <alignment horizontal="center" vertical="center"/>
    </xf>
    <xf numFmtId="0" fontId="0" fillId="0" borderId="28" xfId="0" applyBorder="1" applyAlignment="1">
      <alignment horizontal="left" vertical="center"/>
    </xf>
    <xf numFmtId="175" fontId="0" fillId="0" borderId="29" xfId="0" applyNumberFormat="1" applyBorder="1" applyAlignment="1">
      <alignment horizontal="center" vertical="center"/>
    </xf>
    <xf numFmtId="9" fontId="0" fillId="0" borderId="29" xfId="0" applyNumberFormat="1" applyBorder="1" applyAlignment="1">
      <alignment horizontal="center" vertical="center"/>
    </xf>
    <xf numFmtId="175" fontId="0" fillId="0" borderId="30" xfId="0" applyNumberFormat="1" applyBorder="1" applyAlignment="1">
      <alignment horizontal="center" vertical="center"/>
    </xf>
    <xf numFmtId="175" fontId="0" fillId="0" borderId="31" xfId="0" applyNumberFormat="1" applyBorder="1" applyAlignment="1">
      <alignment horizontal="center" vertical="center"/>
    </xf>
    <xf numFmtId="0" fontId="0" fillId="0" borderId="32" xfId="0" applyBorder="1" applyAlignment="1">
      <alignment horizontal="left" vertical="center"/>
    </xf>
    <xf numFmtId="175" fontId="0" fillId="0" borderId="11" xfId="0" applyNumberFormat="1" applyBorder="1" applyAlignment="1">
      <alignment horizontal="center" vertical="center"/>
    </xf>
    <xf numFmtId="9" fontId="0" fillId="0" borderId="11" xfId="0" applyNumberFormat="1" applyBorder="1" applyAlignment="1">
      <alignment horizontal="center" vertical="center"/>
    </xf>
    <xf numFmtId="175" fontId="0" fillId="0" borderId="1" xfId="0" applyNumberFormat="1" applyBorder="1" applyAlignment="1">
      <alignment horizontal="center" vertical="center"/>
    </xf>
    <xf numFmtId="175" fontId="0" fillId="0" borderId="33" xfId="0" applyNumberFormat="1" applyBorder="1" applyAlignment="1">
      <alignment horizontal="center" vertical="center"/>
    </xf>
    <xf numFmtId="0" fontId="0" fillId="0" borderId="34" xfId="0" applyBorder="1" applyAlignment="1">
      <alignment horizontal="left" vertical="center"/>
    </xf>
    <xf numFmtId="175" fontId="0" fillId="0" borderId="35" xfId="0" applyNumberFormat="1" applyBorder="1" applyAlignment="1">
      <alignment horizontal="center" vertical="center"/>
    </xf>
    <xf numFmtId="9" fontId="0" fillId="0" borderId="35" xfId="0" applyNumberFormat="1" applyBorder="1" applyAlignment="1">
      <alignment horizontal="center" vertical="center"/>
    </xf>
    <xf numFmtId="175" fontId="0" fillId="0" borderId="36" xfId="0" applyNumberFormat="1" applyBorder="1" applyAlignment="1">
      <alignment horizontal="center" vertical="center"/>
    </xf>
    <xf numFmtId="175" fontId="0" fillId="0" borderId="37" xfId="0" applyNumberFormat="1" applyBorder="1" applyAlignment="1">
      <alignment horizontal="center" vertical="center"/>
    </xf>
    <xf numFmtId="0" fontId="0" fillId="0" borderId="20" xfId="0" applyBorder="1" applyAlignment="1">
      <alignment horizontal="center" vertical="center"/>
    </xf>
    <xf numFmtId="175" fontId="0" fillId="0" borderId="22" xfId="0" applyNumberFormat="1" applyBorder="1" applyAlignment="1">
      <alignment horizontal="center" vertical="center"/>
    </xf>
    <xf numFmtId="0" fontId="0" fillId="0" borderId="41" xfId="0" applyBorder="1" applyAlignment="1">
      <alignment wrapText="1"/>
    </xf>
    <xf numFmtId="0" fontId="0" fillId="0" borderId="15" xfId="0" applyBorder="1" applyAlignment="1">
      <alignment horizontal="center" vertical="center" wrapText="1"/>
    </xf>
    <xf numFmtId="175" fontId="0" fillId="0" borderId="42" xfId="0" applyNumberFormat="1" applyBorder="1" applyAlignment="1">
      <alignment horizontal="center" vertical="center" wrapText="1"/>
    </xf>
    <xf numFmtId="0" fontId="0" fillId="0" borderId="32" xfId="0" applyBorder="1" applyAlignment="1">
      <alignment wrapText="1"/>
    </xf>
    <xf numFmtId="0" fontId="0" fillId="0" borderId="11" xfId="0" applyBorder="1" applyAlignment="1">
      <alignment horizontal="center" vertical="center" wrapText="1"/>
    </xf>
    <xf numFmtId="175" fontId="0" fillId="0" borderId="33" xfId="0" applyNumberFormat="1" applyBorder="1" applyAlignment="1">
      <alignment horizontal="center" vertical="center" wrapText="1"/>
    </xf>
    <xf numFmtId="0" fontId="0" fillId="0" borderId="11" xfId="0" applyBorder="1" applyAlignment="1">
      <alignment horizontal="center" wrapText="1"/>
    </xf>
    <xf numFmtId="0" fontId="0" fillId="0" borderId="11" xfId="0" applyBorder="1" applyAlignment="1">
      <alignment horizontal="center"/>
    </xf>
    <xf numFmtId="0" fontId="0" fillId="0" borderId="34" xfId="0" applyBorder="1"/>
    <xf numFmtId="0" fontId="0" fillId="0" borderId="35" xfId="0" applyBorder="1" applyAlignment="1">
      <alignment horizontal="center"/>
    </xf>
    <xf numFmtId="175" fontId="0" fillId="0" borderId="37" xfId="0" applyNumberFormat="1" applyBorder="1" applyAlignment="1">
      <alignment horizontal="center" vertical="center" wrapText="1"/>
    </xf>
    <xf numFmtId="0" fontId="0" fillId="0" borderId="31" xfId="0" applyBorder="1" applyAlignment="1">
      <alignment horizontal="center" vertical="center"/>
    </xf>
    <xf numFmtId="0" fontId="0" fillId="0" borderId="11" xfId="0" applyBorder="1" applyAlignment="1">
      <alignment horizontal="center" vertical="center"/>
    </xf>
    <xf numFmtId="0" fontId="0" fillId="0" borderId="33" xfId="0" applyBorder="1" applyAlignment="1">
      <alignment horizontal="center" vertical="center"/>
    </xf>
    <xf numFmtId="0" fontId="0" fillId="0" borderId="37" xfId="0" applyBorder="1" applyAlignment="1">
      <alignment horizontal="center" vertical="center"/>
    </xf>
    <xf numFmtId="0" fontId="24" fillId="9" borderId="28" xfId="0" applyFont="1" applyFill="1" applyBorder="1" applyAlignment="1">
      <alignment horizontal="center" vertical="center" wrapText="1"/>
    </xf>
    <xf numFmtId="0" fontId="24" fillId="9" borderId="29" xfId="0" applyFont="1" applyFill="1" applyBorder="1" applyAlignment="1">
      <alignment horizontal="center" vertical="center" wrapText="1"/>
    </xf>
    <xf numFmtId="0" fontId="24" fillId="9" borderId="31" xfId="0" applyFont="1" applyFill="1" applyBorder="1" applyAlignment="1">
      <alignment horizontal="center" vertical="center" wrapText="1"/>
    </xf>
    <xf numFmtId="0" fontId="24" fillId="10" borderId="32" xfId="0" applyFont="1" applyFill="1" applyBorder="1" applyAlignment="1">
      <alignment horizontal="center" vertical="center" wrapText="1"/>
    </xf>
    <xf numFmtId="0" fontId="25" fillId="0" borderId="32" xfId="0" applyFont="1" applyBorder="1" applyAlignment="1">
      <alignment horizontal="center" vertical="center" wrapText="1"/>
    </xf>
    <xf numFmtId="0" fontId="25" fillId="0" borderId="11" xfId="0" applyFont="1" applyBorder="1" applyAlignment="1">
      <alignment vertical="center" wrapText="1"/>
    </xf>
    <xf numFmtId="0" fontId="25" fillId="0" borderId="11" xfId="0" applyFont="1" applyBorder="1" applyAlignment="1">
      <alignment horizontal="center" vertical="center" wrapText="1"/>
    </xf>
    <xf numFmtId="4" fontId="25" fillId="0" borderId="11" xfId="0" applyNumberFormat="1" applyFont="1" applyBorder="1" applyAlignment="1">
      <alignment horizontal="center" vertical="center" wrapText="1"/>
    </xf>
    <xf numFmtId="2" fontId="0" fillId="0" borderId="11" xfId="0" applyNumberFormat="1" applyBorder="1" applyAlignment="1">
      <alignment horizontal="center" vertical="center"/>
    </xf>
    <xf numFmtId="0" fontId="25" fillId="0" borderId="0" xfId="0" applyFont="1" applyAlignment="1">
      <alignment horizontal="center" vertical="center" wrapText="1"/>
    </xf>
    <xf numFmtId="0" fontId="25" fillId="0" borderId="0" xfId="0" applyFont="1" applyAlignment="1">
      <alignment vertical="center" wrapText="1"/>
    </xf>
    <xf numFmtId="4" fontId="25" fillId="0" borderId="0" xfId="0" applyNumberFormat="1" applyFont="1" applyAlignment="1">
      <alignment horizontal="center" vertical="center" wrapText="1"/>
    </xf>
    <xf numFmtId="0" fontId="0" fillId="0" borderId="0" xfId="0" applyAlignment="1">
      <alignment horizontal="center" vertical="center"/>
    </xf>
    <xf numFmtId="2" fontId="0" fillId="0" borderId="0" xfId="0" applyNumberFormat="1" applyAlignment="1">
      <alignment horizontal="center" vertical="center"/>
    </xf>
    <xf numFmtId="0" fontId="0" fillId="0" borderId="37" xfId="0" applyBorder="1" applyAlignment="1">
      <alignment horizontal="center" vertical="center" wrapText="1"/>
    </xf>
    <xf numFmtId="0" fontId="24" fillId="10" borderId="47" xfId="0" applyFont="1" applyFill="1" applyBorder="1" applyAlignment="1">
      <alignment horizontal="center" vertical="center" wrapText="1"/>
    </xf>
    <xf numFmtId="0" fontId="25" fillId="0" borderId="41" xfId="0" applyFont="1" applyBorder="1" applyAlignment="1">
      <alignment horizontal="center" vertical="center" wrapText="1"/>
    </xf>
    <xf numFmtId="0" fontId="25" fillId="0" borderId="15" xfId="0" applyFont="1" applyBorder="1" applyAlignment="1">
      <alignment vertical="center" wrapText="1"/>
    </xf>
    <xf numFmtId="0" fontId="25" fillId="0" borderId="15" xfId="0" applyFont="1" applyBorder="1" applyAlignment="1">
      <alignment horizontal="center" vertical="center" wrapText="1"/>
    </xf>
    <xf numFmtId="4" fontId="25" fillId="0" borderId="15" xfId="0" applyNumberFormat="1" applyFont="1" applyBorder="1" applyAlignment="1">
      <alignment horizontal="center" vertical="center" wrapText="1"/>
    </xf>
    <xf numFmtId="0" fontId="0" fillId="0" borderId="15" xfId="0" applyBorder="1" applyAlignment="1">
      <alignment horizontal="center" vertical="center"/>
    </xf>
    <xf numFmtId="0" fontId="0" fillId="0" borderId="42" xfId="0" applyBorder="1" applyAlignment="1">
      <alignment horizontal="center" vertical="center"/>
    </xf>
    <xf numFmtId="0" fontId="24" fillId="0" borderId="19" xfId="0" applyFont="1" applyBorder="1" applyAlignment="1">
      <alignment horizontal="center" vertical="center" wrapText="1"/>
    </xf>
    <xf numFmtId="0" fontId="0" fillId="0" borderId="0" xfId="0" applyAlignment="1">
      <alignment wrapText="1"/>
    </xf>
    <xf numFmtId="0" fontId="0" fillId="0" borderId="33" xfId="0" applyBorder="1" applyAlignment="1">
      <alignment horizontal="center" vertical="center" wrapText="1"/>
    </xf>
    <xf numFmtId="0" fontId="0" fillId="0" borderId="35" xfId="0" applyBorder="1" applyAlignment="1">
      <alignment horizontal="center" vertical="center" wrapText="1"/>
    </xf>
    <xf numFmtId="0" fontId="0" fillId="0" borderId="2"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0" fillId="0" borderId="42" xfId="0" applyBorder="1" applyAlignment="1">
      <alignment horizontal="center" vertical="center" wrapText="1"/>
    </xf>
    <xf numFmtId="0" fontId="23" fillId="0" borderId="19" xfId="0" applyFont="1" applyBorder="1" applyAlignment="1">
      <alignment horizontal="center" vertical="center" wrapText="1"/>
    </xf>
    <xf numFmtId="0" fontId="6" fillId="0" borderId="4" xfId="0" applyFont="1" applyBorder="1" applyAlignment="1">
      <alignment horizontal="center" vertical="center"/>
    </xf>
    <xf numFmtId="3" fontId="1" fillId="4" borderId="4" xfId="0" applyNumberFormat="1" applyFont="1" applyFill="1" applyBorder="1" applyAlignment="1" applyProtection="1">
      <alignment horizontal="center" vertical="center" wrapText="1"/>
      <protection locked="0"/>
    </xf>
    <xf numFmtId="0" fontId="6" fillId="0" borderId="7" xfId="0" applyFont="1" applyBorder="1" applyAlignment="1">
      <alignment horizontal="center" vertical="center" wrapText="1"/>
    </xf>
    <xf numFmtId="0" fontId="8" fillId="0" borderId="7" xfId="0" applyFont="1" applyBorder="1" applyAlignment="1">
      <alignment horizontal="center" vertical="center" wrapText="1"/>
    </xf>
    <xf numFmtId="3" fontId="9" fillId="4" borderId="4" xfId="110" applyNumberFormat="1" applyFill="1" applyBorder="1" applyAlignment="1" applyProtection="1">
      <alignment horizontal="center" vertical="center" wrapText="1"/>
      <protection locked="0"/>
    </xf>
    <xf numFmtId="14" fontId="1" fillId="4" borderId="7" xfId="0" applyNumberFormat="1" applyFont="1" applyFill="1" applyBorder="1" applyAlignment="1" applyProtection="1">
      <alignment horizontal="center" vertical="center" wrapText="1"/>
      <protection locked="0"/>
    </xf>
    <xf numFmtId="0" fontId="1" fillId="4" borderId="7" xfId="0" applyFont="1" applyFill="1" applyBorder="1" applyAlignment="1" applyProtection="1">
      <alignment horizontal="center" vertical="center" wrapText="1"/>
      <protection locked="0"/>
    </xf>
    <xf numFmtId="0" fontId="26" fillId="0" borderId="0" xfId="0" applyFont="1" applyAlignment="1">
      <alignment horizontal="justify" vertical="center"/>
    </xf>
    <xf numFmtId="0" fontId="27" fillId="0" borderId="0" xfId="0" applyFont="1" applyAlignment="1">
      <alignment horizontal="justify" vertical="center"/>
    </xf>
    <xf numFmtId="0" fontId="24" fillId="9" borderId="15" xfId="0" applyFont="1" applyFill="1" applyBorder="1" applyAlignment="1">
      <alignment horizontal="center" vertical="center" wrapText="1"/>
    </xf>
    <xf numFmtId="0" fontId="23" fillId="0" borderId="19" xfId="0" applyFont="1" applyBorder="1" applyAlignment="1">
      <alignment horizontal="center" vertical="center" textRotation="90"/>
    </xf>
    <xf numFmtId="0" fontId="29" fillId="0" borderId="19" xfId="0" applyFont="1" applyBorder="1" applyAlignment="1">
      <alignment horizontal="center" vertical="center"/>
    </xf>
    <xf numFmtId="0" fontId="30" fillId="11" borderId="50" xfId="0" applyFont="1" applyFill="1" applyBorder="1" applyAlignment="1">
      <alignment horizontal="center" vertical="center"/>
    </xf>
    <xf numFmtId="0" fontId="30" fillId="11" borderId="11" xfId="0" applyFont="1" applyFill="1" applyBorder="1" applyAlignment="1">
      <alignment horizontal="center" vertical="center"/>
    </xf>
    <xf numFmtId="0" fontId="30" fillId="0" borderId="11" xfId="0" applyFont="1" applyBorder="1" applyAlignment="1">
      <alignment horizontal="center" vertical="center"/>
    </xf>
    <xf numFmtId="0" fontId="30" fillId="0" borderId="33" xfId="0" applyFont="1" applyBorder="1" applyAlignment="1">
      <alignment horizontal="center" vertical="center"/>
    </xf>
    <xf numFmtId="0" fontId="30" fillId="0" borderId="0" xfId="0" applyFont="1" applyAlignment="1">
      <alignment horizontal="center" vertical="center"/>
    </xf>
    <xf numFmtId="0" fontId="30" fillId="0" borderId="2" xfId="0" applyFont="1" applyBorder="1" applyAlignment="1">
      <alignment horizontal="center" vertical="center"/>
    </xf>
    <xf numFmtId="0" fontId="30" fillId="12" borderId="11" xfId="0" applyFont="1" applyFill="1" applyBorder="1" applyAlignment="1">
      <alignment horizontal="center" vertical="center"/>
    </xf>
    <xf numFmtId="0" fontId="30" fillId="0" borderId="49" xfId="0" applyFont="1" applyBorder="1" applyAlignment="1">
      <alignment horizontal="center" vertical="center"/>
    </xf>
    <xf numFmtId="0" fontId="30" fillId="0" borderId="35" xfId="0" applyFont="1" applyBorder="1" applyAlignment="1">
      <alignment horizontal="center" vertical="center"/>
    </xf>
    <xf numFmtId="0" fontId="30" fillId="0" borderId="37" xfId="0" applyFont="1" applyBorder="1" applyAlignment="1">
      <alignment horizontal="center" vertical="center"/>
    </xf>
    <xf numFmtId="0" fontId="29" fillId="0" borderId="19" xfId="0" applyFont="1" applyBorder="1" applyAlignment="1">
      <alignment horizontal="center" vertical="center" wrapText="1"/>
    </xf>
    <xf numFmtId="0" fontId="30" fillId="12" borderId="35" xfId="0" applyFont="1" applyFill="1" applyBorder="1" applyAlignment="1">
      <alignment horizontal="center" vertical="center"/>
    </xf>
    <xf numFmtId="3" fontId="31" fillId="0" borderId="0" xfId="8" applyNumberFormat="1" applyFont="1" applyAlignment="1" applyProtection="1">
      <alignment horizontal="center"/>
      <protection locked="0"/>
    </xf>
    <xf numFmtId="3" fontId="31" fillId="0" borderId="51" xfId="8" applyNumberFormat="1" applyFont="1" applyBorder="1" applyAlignment="1" applyProtection="1">
      <alignment horizontal="center"/>
      <protection locked="0"/>
    </xf>
    <xf numFmtId="170" fontId="1" fillId="0" borderId="0" xfId="0" applyNumberFormat="1" applyFont="1"/>
    <xf numFmtId="0" fontId="1" fillId="0" borderId="0" xfId="0" applyFont="1" applyAlignment="1">
      <alignment horizontal="center" vertical="center"/>
    </xf>
    <xf numFmtId="39" fontId="1" fillId="0" borderId="0" xfId="0" applyNumberFormat="1" applyFont="1" applyAlignment="1">
      <alignment horizontal="center" vertical="center"/>
    </xf>
    <xf numFmtId="39" fontId="12" fillId="7" borderId="11" xfId="106" applyNumberFormat="1" applyFont="1" applyFill="1" applyBorder="1" applyAlignment="1" applyProtection="1">
      <alignment horizontal="center" vertical="center" wrapText="1"/>
      <protection hidden="1"/>
    </xf>
    <xf numFmtId="39" fontId="6" fillId="0" borderId="11" xfId="102" applyNumberFormat="1" applyFont="1" applyBorder="1" applyAlignment="1" applyProtection="1">
      <alignment horizontal="center" vertical="center" wrapText="1"/>
      <protection locked="0"/>
    </xf>
    <xf numFmtId="39" fontId="6" fillId="6" borderId="15" xfId="102" applyNumberFormat="1" applyFont="1" applyFill="1" applyBorder="1" applyAlignment="1">
      <alignment horizontal="center" vertical="center" wrapText="1"/>
    </xf>
    <xf numFmtId="39" fontId="6" fillId="0" borderId="11" xfId="100" applyNumberFormat="1" applyFont="1" applyBorder="1" applyAlignment="1">
      <alignment horizontal="center" vertical="center"/>
    </xf>
    <xf numFmtId="39" fontId="6" fillId="0" borderId="11" xfId="103" applyNumberFormat="1" applyFont="1" applyBorder="1" applyAlignment="1">
      <alignment horizontal="center" vertical="center"/>
    </xf>
    <xf numFmtId="39" fontId="7" fillId="0" borderId="11" xfId="103" applyNumberFormat="1" applyFont="1" applyFill="1" applyBorder="1" applyAlignment="1">
      <alignment horizontal="center" vertical="center"/>
    </xf>
    <xf numFmtId="39" fontId="12" fillId="0" borderId="0" xfId="106" applyNumberFormat="1" applyFont="1" applyAlignment="1" applyProtection="1">
      <alignment horizontal="center" vertical="center" wrapText="1"/>
      <protection hidden="1"/>
    </xf>
    <xf numFmtId="39" fontId="6" fillId="0" borderId="11" xfId="103" applyNumberFormat="1" applyFont="1" applyFill="1" applyBorder="1" applyAlignment="1">
      <alignment horizontal="center" vertical="center"/>
    </xf>
    <xf numFmtId="39" fontId="6" fillId="6" borderId="11" xfId="102" applyNumberFormat="1" applyFont="1" applyFill="1" applyBorder="1" applyAlignment="1">
      <alignment horizontal="center" vertical="center" wrapText="1"/>
    </xf>
    <xf numFmtId="39" fontId="14" fillId="3" borderId="12" xfId="101" applyNumberFormat="1" applyFont="1" applyFill="1" applyBorder="1" applyAlignment="1">
      <alignment horizontal="center" vertical="center" wrapText="1"/>
    </xf>
    <xf numFmtId="39" fontId="1" fillId="0" borderId="0" xfId="0" applyNumberFormat="1" applyFont="1" applyAlignment="1">
      <alignment horizontal="center"/>
    </xf>
    <xf numFmtId="39" fontId="16" fillId="0" borderId="0" xfId="102" applyNumberFormat="1" applyFont="1" applyAlignment="1">
      <alignment horizontal="center" vertical="center"/>
    </xf>
    <xf numFmtId="39" fontId="6" fillId="0" borderId="0" xfId="102" applyNumberFormat="1" applyFont="1" applyAlignment="1">
      <alignment horizontal="center" vertical="center"/>
    </xf>
    <xf numFmtId="170" fontId="15" fillId="0" borderId="19" xfId="102" applyNumberFormat="1" applyFont="1" applyBorder="1" applyAlignment="1">
      <alignment vertical="center"/>
    </xf>
    <xf numFmtId="0" fontId="0" fillId="0" borderId="32" xfId="0" applyBorder="1" applyAlignment="1">
      <alignment horizontal="center" vertical="center" wrapText="1"/>
    </xf>
    <xf numFmtId="0" fontId="33" fillId="0" borderId="65" xfId="8" applyFont="1" applyBorder="1" applyAlignment="1">
      <alignment vertical="center"/>
    </xf>
    <xf numFmtId="0" fontId="33" fillId="0" borderId="78" xfId="8" applyFont="1" applyBorder="1"/>
    <xf numFmtId="176" fontId="35" fillId="13" borderId="62" xfId="112" applyFont="1" applyFill="1" applyBorder="1" applyAlignment="1">
      <alignment horizontal="center" vertical="center" wrapText="1"/>
    </xf>
    <xf numFmtId="176" fontId="35" fillId="13" borderId="83" xfId="112" applyFont="1" applyFill="1" applyBorder="1" applyAlignment="1">
      <alignment horizontal="center" vertical="center" wrapText="1"/>
    </xf>
    <xf numFmtId="176" fontId="35" fillId="13" borderId="84" xfId="112" applyFont="1" applyFill="1" applyBorder="1" applyAlignment="1">
      <alignment horizontal="center" vertical="center" wrapText="1"/>
    </xf>
    <xf numFmtId="0" fontId="35" fillId="0" borderId="89" xfId="113" applyFont="1" applyBorder="1" applyAlignment="1">
      <alignment horizontal="center" vertical="center" wrapText="1"/>
    </xf>
    <xf numFmtId="0" fontId="37" fillId="0" borderId="90" xfId="114" applyFont="1" applyBorder="1" applyAlignment="1">
      <alignment horizontal="center" vertical="center"/>
    </xf>
    <xf numFmtId="176" fontId="36" fillId="14" borderId="82" xfId="112" applyFont="1" applyFill="1" applyBorder="1" applyAlignment="1">
      <alignment vertical="center" wrapText="1"/>
    </xf>
    <xf numFmtId="176" fontId="36" fillId="14" borderId="0" xfId="112" applyFont="1" applyFill="1" applyAlignment="1">
      <alignment vertical="center" wrapText="1"/>
    </xf>
    <xf numFmtId="176" fontId="36" fillId="14" borderId="27" xfId="112" applyFont="1" applyFill="1" applyBorder="1" applyAlignment="1">
      <alignment vertical="center" wrapText="1"/>
    </xf>
    <xf numFmtId="0" fontId="24" fillId="0" borderId="16" xfId="113" applyFont="1" applyBorder="1" applyAlignment="1">
      <alignment horizontal="center" vertical="center" wrapText="1"/>
    </xf>
    <xf numFmtId="0" fontId="24" fillId="0" borderId="11" xfId="113" applyFont="1" applyBorder="1" applyAlignment="1">
      <alignment horizontal="center" vertical="center" wrapText="1"/>
    </xf>
    <xf numFmtId="0" fontId="24" fillId="0" borderId="14" xfId="113" applyFont="1" applyBorder="1" applyAlignment="1">
      <alignment horizontal="center" vertical="center" wrapText="1"/>
    </xf>
    <xf numFmtId="0" fontId="24" fillId="0" borderId="17" xfId="113" applyFont="1" applyBorder="1" applyAlignment="1">
      <alignment horizontal="center" vertical="center" wrapText="1"/>
    </xf>
    <xf numFmtId="2" fontId="31" fillId="0" borderId="11" xfId="0" applyNumberFormat="1" applyFont="1" applyBorder="1" applyAlignment="1">
      <alignment horizontal="center" vertical="center" wrapText="1"/>
    </xf>
    <xf numFmtId="2" fontId="31" fillId="0" borderId="11" xfId="115" applyNumberFormat="1" applyFont="1" applyBorder="1" applyAlignment="1">
      <alignment horizontal="center" vertical="center" wrapText="1"/>
    </xf>
    <xf numFmtId="0" fontId="31" fillId="0" borderId="11" xfId="111" applyFont="1" applyBorder="1" applyAlignment="1">
      <alignment horizontal="center" vertical="center" wrapText="1"/>
    </xf>
    <xf numFmtId="4" fontId="31" fillId="0" borderId="33" xfId="116" applyNumberFormat="1" applyFont="1" applyBorder="1" applyAlignment="1">
      <alignment horizontal="right" vertical="center" wrapText="1"/>
    </xf>
    <xf numFmtId="177" fontId="31" fillId="0" borderId="11" xfId="115" applyNumberFormat="1" applyFont="1" applyBorder="1" applyAlignment="1">
      <alignment horizontal="center" vertical="center" wrapText="1"/>
    </xf>
    <xf numFmtId="0" fontId="31" fillId="0" borderId="107" xfId="111" applyFont="1" applyBorder="1" applyAlignment="1">
      <alignment horizontal="center" vertical="center" wrapText="1"/>
    </xf>
    <xf numFmtId="0" fontId="31" fillId="0" borderId="2" xfId="111" applyFont="1" applyBorder="1" applyAlignment="1">
      <alignment horizontal="center" vertical="center" wrapText="1"/>
    </xf>
    <xf numFmtId="0" fontId="31" fillId="0" borderId="11" xfId="111" applyFont="1" applyBorder="1" applyAlignment="1">
      <alignment vertical="center" wrapText="1"/>
    </xf>
    <xf numFmtId="177" fontId="31" fillId="0" borderId="11" xfId="0" applyNumberFormat="1" applyFont="1" applyBorder="1" applyAlignment="1">
      <alignment horizontal="center" vertical="center" wrapText="1"/>
    </xf>
    <xf numFmtId="0" fontId="5" fillId="0" borderId="11" xfId="111" applyBorder="1" applyAlignment="1">
      <alignment vertical="center" wrapText="1"/>
    </xf>
    <xf numFmtId="4" fontId="5" fillId="0" borderId="11" xfId="111" applyNumberFormat="1" applyBorder="1" applyAlignment="1">
      <alignment horizontal="center" vertical="center" wrapText="1"/>
    </xf>
    <xf numFmtId="168" fontId="37" fillId="0" borderId="11" xfId="117" applyFont="1" applyFill="1" applyBorder="1" applyAlignment="1">
      <alignment vertical="center" wrapText="1"/>
    </xf>
    <xf numFmtId="168" fontId="37" fillId="0" borderId="33" xfId="117" applyFont="1" applyFill="1" applyBorder="1" applyAlignment="1">
      <alignment horizontal="center" vertical="center" wrapText="1"/>
    </xf>
    <xf numFmtId="4" fontId="5" fillId="0" borderId="33" xfId="116" applyNumberFormat="1" applyFont="1" applyBorder="1" applyAlignment="1">
      <alignment horizontal="right" vertical="center" wrapText="1"/>
    </xf>
    <xf numFmtId="168" fontId="37" fillId="0" borderId="11" xfId="117" applyFont="1" applyFill="1" applyBorder="1" applyAlignment="1" applyProtection="1">
      <alignment horizontal="center" vertical="center" wrapText="1"/>
      <protection hidden="1"/>
    </xf>
    <xf numFmtId="43" fontId="37" fillId="0" borderId="11" xfId="118" applyNumberFormat="1" applyFont="1" applyBorder="1" applyAlignment="1" applyProtection="1">
      <alignment horizontal="center" vertical="center"/>
      <protection hidden="1"/>
    </xf>
    <xf numFmtId="168" fontId="37" fillId="0" borderId="14" xfId="117" applyFont="1" applyFill="1" applyBorder="1" applyAlignment="1" applyProtection="1">
      <alignment horizontal="center" vertical="center" wrapText="1"/>
      <protection hidden="1"/>
    </xf>
    <xf numFmtId="43" fontId="37" fillId="0" borderId="14" xfId="118" applyNumberFormat="1" applyFont="1" applyBorder="1" applyAlignment="1" applyProtection="1">
      <alignment horizontal="center" vertical="center"/>
      <protection hidden="1"/>
    </xf>
    <xf numFmtId="168" fontId="37" fillId="0" borderId="14" xfId="117" applyFont="1" applyFill="1" applyBorder="1" applyAlignment="1">
      <alignment vertical="center" wrapText="1"/>
    </xf>
    <xf numFmtId="168" fontId="37" fillId="0" borderId="108" xfId="117" applyFont="1" applyFill="1" applyBorder="1" applyAlignment="1">
      <alignment horizontal="center" vertical="center" wrapText="1"/>
    </xf>
    <xf numFmtId="176" fontId="33" fillId="0" borderId="19" xfId="112" applyFont="1" applyBorder="1" applyAlignment="1">
      <alignment vertical="center" wrapText="1"/>
    </xf>
    <xf numFmtId="178" fontId="33" fillId="0" borderId="19" xfId="112" applyNumberFormat="1" applyFont="1" applyBorder="1" applyAlignment="1">
      <alignment horizontal="center" vertical="center" wrapText="1"/>
    </xf>
    <xf numFmtId="0" fontId="35" fillId="2" borderId="52" xfId="119" applyFont="1" applyFill="1" applyBorder="1" applyAlignment="1" applyProtection="1">
      <alignment vertical="center"/>
      <protection locked="0"/>
    </xf>
    <xf numFmtId="0" fontId="36" fillId="2" borderId="55" xfId="8" applyFont="1" applyFill="1" applyBorder="1"/>
    <xf numFmtId="176" fontId="36" fillId="2" borderId="55" xfId="112" applyFont="1" applyFill="1" applyBorder="1" applyAlignment="1">
      <alignment vertical="center" wrapText="1"/>
    </xf>
    <xf numFmtId="0" fontId="35" fillId="2" borderId="55" xfId="119" applyFont="1" applyFill="1" applyBorder="1" applyAlignment="1" applyProtection="1">
      <alignment vertical="center"/>
      <protection locked="0"/>
    </xf>
    <xf numFmtId="176" fontId="33" fillId="2" borderId="55" xfId="112" applyFont="1" applyFill="1" applyBorder="1" applyAlignment="1">
      <alignment horizontal="center" vertical="center"/>
    </xf>
    <xf numFmtId="0" fontId="36" fillId="2" borderId="56" xfId="8" applyFont="1" applyFill="1" applyBorder="1"/>
    <xf numFmtId="0" fontId="35" fillId="2" borderId="82" xfId="119" applyFont="1" applyFill="1" applyBorder="1" applyAlignment="1" applyProtection="1">
      <alignment vertical="center"/>
      <protection locked="0"/>
    </xf>
    <xf numFmtId="0" fontId="36" fillId="2" borderId="0" xfId="8" applyFont="1" applyFill="1"/>
    <xf numFmtId="0" fontId="1" fillId="2" borderId="0" xfId="120" applyFill="1"/>
    <xf numFmtId="176" fontId="36" fillId="2" borderId="0" xfId="112" applyFont="1" applyFill="1" applyAlignment="1">
      <alignment vertical="center" wrapText="1"/>
    </xf>
    <xf numFmtId="0" fontId="35" fillId="2" borderId="0" xfId="119" applyFont="1" applyFill="1" applyAlignment="1" applyProtection="1">
      <alignment vertical="center"/>
      <protection locked="0"/>
    </xf>
    <xf numFmtId="176" fontId="33" fillId="2" borderId="0" xfId="112" applyFont="1" applyFill="1" applyAlignment="1">
      <alignment horizontal="center" vertical="center"/>
    </xf>
    <xf numFmtId="0" fontId="36" fillId="2" borderId="27" xfId="8" applyFont="1" applyFill="1" applyBorder="1"/>
    <xf numFmtId="0" fontId="37" fillId="2" borderId="0" xfId="119" applyFont="1" applyFill="1" applyAlignment="1" applyProtection="1">
      <alignment vertical="center"/>
      <protection locked="0"/>
    </xf>
    <xf numFmtId="0" fontId="37" fillId="2" borderId="60" xfId="119" applyFont="1" applyFill="1" applyBorder="1" applyAlignment="1" applyProtection="1">
      <alignment vertical="center"/>
      <protection locked="0"/>
    </xf>
    <xf numFmtId="0" fontId="11" fillId="2" borderId="60" xfId="119" applyFill="1" applyBorder="1" applyAlignment="1">
      <alignment vertical="center"/>
    </xf>
    <xf numFmtId="0" fontId="11" fillId="2" borderId="0" xfId="119" applyFill="1" applyAlignment="1">
      <alignment vertical="center"/>
    </xf>
    <xf numFmtId="0" fontId="37" fillId="2" borderId="55" xfId="119" applyFont="1" applyFill="1" applyBorder="1" applyAlignment="1" applyProtection="1">
      <alignment vertical="center"/>
      <protection locked="0"/>
    </xf>
    <xf numFmtId="0" fontId="11" fillId="2" borderId="0" xfId="119" applyFill="1"/>
    <xf numFmtId="0" fontId="37" fillId="2" borderId="82" xfId="119" applyFont="1" applyFill="1" applyBorder="1" applyAlignment="1" applyProtection="1">
      <alignment vertical="center"/>
      <protection locked="0"/>
    </xf>
    <xf numFmtId="0" fontId="11" fillId="2" borderId="60" xfId="119" applyFill="1" applyBorder="1" applyAlignment="1">
      <alignment horizontal="center" vertical="center"/>
    </xf>
    <xf numFmtId="4" fontId="31" fillId="0" borderId="33" xfId="116" applyNumberFormat="1" applyFont="1" applyBorder="1" applyAlignment="1">
      <alignment horizontal="center" vertical="center" wrapText="1"/>
    </xf>
    <xf numFmtId="2" fontId="31" fillId="0" borderId="14" xfId="115" applyNumberFormat="1" applyFont="1" applyBorder="1" applyAlignment="1">
      <alignment horizontal="center" vertical="center" wrapText="1"/>
    </xf>
    <xf numFmtId="4" fontId="31" fillId="0" borderId="108" xfId="116" applyNumberFormat="1" applyFont="1" applyBorder="1" applyAlignment="1">
      <alignment horizontal="center" vertical="center" wrapText="1"/>
    </xf>
    <xf numFmtId="2" fontId="31" fillId="0" borderId="14" xfId="0" applyNumberFormat="1" applyFont="1" applyBorder="1" applyAlignment="1">
      <alignment horizontal="center" vertical="center" wrapText="1"/>
    </xf>
    <xf numFmtId="0" fontId="31" fillId="0" borderId="14" xfId="111" applyFont="1" applyBorder="1" applyAlignment="1">
      <alignment horizontal="center" vertical="center" wrapText="1"/>
    </xf>
    <xf numFmtId="4" fontId="31" fillId="0" borderId="11" xfId="116" applyNumberFormat="1" applyFont="1" applyBorder="1" applyAlignment="1">
      <alignment horizontal="center" vertical="center" wrapText="1"/>
    </xf>
    <xf numFmtId="4" fontId="31" fillId="0" borderId="11" xfId="116" applyNumberFormat="1" applyFont="1" applyBorder="1" applyAlignment="1">
      <alignment horizontal="right" vertical="center" wrapText="1"/>
    </xf>
    <xf numFmtId="39" fontId="6" fillId="0" borderId="14" xfId="100" applyNumberFormat="1" applyFont="1" applyBorder="1" applyAlignment="1">
      <alignment horizontal="center" vertical="center"/>
    </xf>
    <xf numFmtId="179" fontId="15" fillId="0" borderId="11" xfId="102" applyNumberFormat="1" applyFont="1" applyBorder="1" applyAlignment="1">
      <alignment vertical="center"/>
    </xf>
    <xf numFmtId="179" fontId="15" fillId="0" borderId="19" xfId="102" applyNumberFormat="1" applyFont="1" applyBorder="1" applyAlignment="1">
      <alignment vertical="center"/>
    </xf>
    <xf numFmtId="180" fontId="6" fillId="4" borderId="11" xfId="102" applyNumberFormat="1" applyFont="1" applyFill="1" applyBorder="1" applyAlignment="1" applyProtection="1">
      <alignment vertical="center"/>
      <protection locked="0"/>
    </xf>
    <xf numFmtId="180" fontId="1" fillId="0" borderId="0" xfId="0" applyNumberFormat="1" applyFont="1"/>
    <xf numFmtId="173" fontId="1" fillId="0" borderId="0" xfId="0" applyNumberFormat="1" applyFont="1"/>
    <xf numFmtId="4" fontId="31" fillId="0" borderId="42" xfId="116" applyNumberFormat="1" applyFont="1" applyBorder="1" applyAlignment="1">
      <alignment horizontal="center" vertical="center" wrapText="1"/>
    </xf>
    <xf numFmtId="2" fontId="31" fillId="0" borderId="15" xfId="115" applyNumberFormat="1" applyFont="1" applyBorder="1" applyAlignment="1">
      <alignment horizontal="center" vertical="center" wrapText="1"/>
    </xf>
    <xf numFmtId="37" fontId="37" fillId="0" borderId="90" xfId="114" applyNumberFormat="1" applyFont="1" applyBorder="1" applyAlignment="1">
      <alignment horizontal="center" vertical="center"/>
    </xf>
    <xf numFmtId="176" fontId="33" fillId="0" borderId="23" xfId="112" applyFont="1" applyBorder="1" applyAlignment="1">
      <alignment vertical="center" wrapText="1"/>
    </xf>
    <xf numFmtId="4" fontId="31" fillId="0" borderId="19" xfId="116" applyNumberFormat="1" applyFont="1" applyBorder="1" applyAlignment="1">
      <alignment horizontal="center" vertical="center" wrapText="1"/>
    </xf>
    <xf numFmtId="2" fontId="31" fillId="0" borderId="40" xfId="0" applyNumberFormat="1" applyFont="1" applyBorder="1" applyAlignment="1">
      <alignment horizontal="center" vertical="center" wrapText="1"/>
    </xf>
    <xf numFmtId="2" fontId="31" fillId="0" borderId="40" xfId="115" applyNumberFormat="1" applyFont="1" applyBorder="1" applyAlignment="1">
      <alignment horizontal="center" vertical="center" wrapText="1"/>
    </xf>
    <xf numFmtId="0" fontId="31" fillId="0" borderId="40" xfId="111" applyFont="1" applyBorder="1" applyAlignment="1">
      <alignment horizontal="center" vertical="center" wrapText="1"/>
    </xf>
    <xf numFmtId="4" fontId="31" fillId="0" borderId="39" xfId="116" applyNumberFormat="1" applyFont="1" applyBorder="1" applyAlignment="1">
      <alignment horizontal="center" vertical="center" wrapText="1"/>
    </xf>
    <xf numFmtId="2" fontId="31" fillId="0" borderId="29" xfId="0" applyNumberFormat="1" applyFont="1" applyBorder="1" applyAlignment="1">
      <alignment horizontal="center" vertical="center" wrapText="1"/>
    </xf>
    <xf numFmtId="2" fontId="31" fillId="0" borderId="29" xfId="115" applyNumberFormat="1" applyFont="1" applyBorder="1" applyAlignment="1">
      <alignment horizontal="center" vertical="center" wrapText="1"/>
    </xf>
    <xf numFmtId="4" fontId="31" fillId="0" borderId="31" xfId="116" applyNumberFormat="1" applyFont="1" applyBorder="1" applyAlignment="1">
      <alignment horizontal="center" vertical="center" wrapText="1"/>
    </xf>
    <xf numFmtId="2" fontId="31" fillId="0" borderId="35" xfId="0" applyNumberFormat="1" applyFont="1" applyBorder="1" applyAlignment="1">
      <alignment horizontal="center" vertical="center" wrapText="1"/>
    </xf>
    <xf numFmtId="2" fontId="31" fillId="0" borderId="35" xfId="115" applyNumberFormat="1" applyFont="1" applyBorder="1" applyAlignment="1">
      <alignment horizontal="center" vertical="center" wrapText="1"/>
    </xf>
    <xf numFmtId="4" fontId="31" fillId="0" borderId="37" xfId="116" applyNumberFormat="1" applyFont="1" applyBorder="1" applyAlignment="1">
      <alignment horizontal="center" vertical="center" wrapText="1"/>
    </xf>
    <xf numFmtId="0" fontId="0" fillId="0" borderId="11" xfId="0" applyBorder="1"/>
    <xf numFmtId="0" fontId="0" fillId="0" borderId="29" xfId="0" applyBorder="1"/>
    <xf numFmtId="0" fontId="0" fillId="0" borderId="35" xfId="0" applyBorder="1"/>
    <xf numFmtId="0" fontId="0" fillId="0" borderId="14" xfId="0" applyBorder="1"/>
    <xf numFmtId="2" fontId="31" fillId="0" borderId="43" xfId="0" applyNumberFormat="1" applyFont="1" applyBorder="1" applyAlignment="1">
      <alignment horizontal="center" vertical="center" wrapText="1"/>
    </xf>
    <xf numFmtId="2" fontId="31" fillId="0" borderId="43" xfId="115" applyNumberFormat="1" applyFont="1" applyBorder="1" applyAlignment="1">
      <alignment horizontal="center" vertical="center" wrapText="1"/>
    </xf>
    <xf numFmtId="4" fontId="31" fillId="0" borderId="44" xfId="116" applyNumberFormat="1" applyFont="1" applyBorder="1" applyAlignment="1">
      <alignment horizontal="center" vertical="center" wrapText="1"/>
    </xf>
    <xf numFmtId="2" fontId="31" fillId="0" borderId="21" xfId="0" applyNumberFormat="1" applyFont="1" applyBorder="1" applyAlignment="1">
      <alignment horizontal="center" vertical="center" wrapText="1"/>
    </xf>
    <xf numFmtId="2" fontId="31" fillId="0" borderId="21" xfId="115" applyNumberFormat="1" applyFont="1" applyBorder="1" applyAlignment="1">
      <alignment horizontal="center" vertical="center" wrapText="1"/>
    </xf>
    <xf numFmtId="4" fontId="31" fillId="0" borderId="22" xfId="116" applyNumberFormat="1" applyFont="1" applyBorder="1" applyAlignment="1">
      <alignment horizontal="center" vertical="center" wrapText="1"/>
    </xf>
    <xf numFmtId="2" fontId="31" fillId="0" borderId="51" xfId="0" applyNumberFormat="1" applyFont="1" applyBorder="1" applyAlignment="1">
      <alignment horizontal="center" vertical="center" wrapText="1"/>
    </xf>
    <xf numFmtId="2" fontId="31" fillId="0" borderId="51" xfId="115" applyNumberFormat="1" applyFont="1" applyBorder="1" applyAlignment="1">
      <alignment horizontal="center" vertical="center" wrapText="1"/>
    </xf>
    <xf numFmtId="0" fontId="31" fillId="0" borderId="29" xfId="111" applyFont="1" applyBorder="1" applyAlignment="1">
      <alignment horizontal="center" vertical="center" wrapText="1"/>
    </xf>
    <xf numFmtId="0" fontId="31" fillId="0" borderId="35" xfId="111" applyFont="1" applyBorder="1" applyAlignment="1">
      <alignment horizontal="center" vertical="center" wrapText="1"/>
    </xf>
    <xf numFmtId="0" fontId="39" fillId="0" borderId="1" xfId="0" applyFont="1" applyBorder="1" applyAlignment="1">
      <alignment horizontal="left"/>
    </xf>
    <xf numFmtId="0" fontId="39" fillId="0" borderId="2" xfId="0" applyFont="1" applyBorder="1" applyAlignment="1">
      <alignment horizontal="left"/>
    </xf>
    <xf numFmtId="0" fontId="39" fillId="0" borderId="50" xfId="0" applyFont="1" applyBorder="1" applyAlignment="1">
      <alignment horizontal="center" vertical="center"/>
    </xf>
    <xf numFmtId="0" fontId="39" fillId="0" borderId="76" xfId="0" applyFont="1" applyBorder="1" applyAlignment="1">
      <alignment horizontal="center" vertical="center"/>
    </xf>
    <xf numFmtId="0" fontId="39" fillId="0" borderId="11" xfId="0" applyFont="1" applyBorder="1" applyAlignment="1">
      <alignment horizontal="left"/>
    </xf>
    <xf numFmtId="0" fontId="39" fillId="0" borderId="76" xfId="0" applyFont="1" applyBorder="1" applyAlignment="1">
      <alignment horizontal="left"/>
    </xf>
    <xf numFmtId="0" fontId="39" fillId="0" borderId="50" xfId="0" applyFont="1" applyBorder="1" applyAlignment="1">
      <alignment horizontal="left"/>
    </xf>
    <xf numFmtId="0" fontId="39" fillId="0" borderId="3" xfId="0" applyFont="1" applyBorder="1" applyAlignment="1">
      <alignment horizontal="left"/>
    </xf>
    <xf numFmtId="10" fontId="1" fillId="0" borderId="0" xfId="0" applyNumberFormat="1" applyFont="1"/>
    <xf numFmtId="181" fontId="42" fillId="15" borderId="119" xfId="111" applyNumberFormat="1" applyFont="1" applyFill="1" applyBorder="1" applyAlignment="1" applyProtection="1">
      <alignment horizontal="right" vertical="center"/>
      <protection locked="0"/>
    </xf>
    <xf numFmtId="2" fontId="31" fillId="16" borderId="11" xfId="115" applyNumberFormat="1" applyFont="1" applyFill="1" applyBorder="1" applyAlignment="1">
      <alignment horizontal="center" vertical="center" wrapText="1"/>
    </xf>
    <xf numFmtId="2" fontId="31" fillId="17" borderId="11" xfId="115" applyNumberFormat="1" applyFont="1" applyFill="1" applyBorder="1" applyAlignment="1">
      <alignment horizontal="center" vertical="center" wrapText="1"/>
    </xf>
    <xf numFmtId="2" fontId="31" fillId="18" borderId="11" xfId="115" applyNumberFormat="1" applyFont="1" applyFill="1" applyBorder="1" applyAlignment="1">
      <alignment horizontal="center" vertical="center" wrapText="1"/>
    </xf>
    <xf numFmtId="177" fontId="31" fillId="19" borderId="11" xfId="115" applyNumberFormat="1" applyFont="1" applyFill="1" applyBorder="1" applyAlignment="1">
      <alignment horizontal="center" vertical="center" wrapText="1"/>
    </xf>
    <xf numFmtId="0" fontId="43" fillId="20" borderId="0" xfId="0" applyFont="1" applyFill="1"/>
    <xf numFmtId="0" fontId="44" fillId="0" borderId="0" xfId="0" applyFont="1"/>
    <xf numFmtId="0" fontId="43" fillId="0" borderId="0" xfId="0" applyFont="1"/>
    <xf numFmtId="39" fontId="45" fillId="20" borderId="11" xfId="102" applyNumberFormat="1" applyFont="1" applyFill="1" applyBorder="1" applyAlignment="1" applyProtection="1">
      <alignment horizontal="center" vertical="center" wrapText="1"/>
      <protection locked="0"/>
    </xf>
    <xf numFmtId="39" fontId="46" fillId="20" borderId="11" xfId="102" applyNumberFormat="1" applyFont="1" applyFill="1" applyBorder="1" applyAlignment="1" applyProtection="1">
      <alignment horizontal="center" vertical="center" wrapText="1"/>
      <protection locked="0"/>
    </xf>
    <xf numFmtId="0" fontId="23" fillId="0" borderId="23"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38" xfId="0" applyFont="1" applyBorder="1" applyAlignment="1">
      <alignment horizontal="center"/>
    </xf>
    <xf numFmtId="0" fontId="23" fillId="0" borderId="39" xfId="0" applyFont="1" applyBorder="1" applyAlignment="1">
      <alignment horizontal="center"/>
    </xf>
    <xf numFmtId="0" fontId="23" fillId="0" borderId="40" xfId="0" applyFont="1" applyBorder="1" applyAlignment="1">
      <alignment horizontal="center"/>
    </xf>
    <xf numFmtId="0" fontId="25" fillId="0" borderId="23" xfId="0" applyFont="1" applyBorder="1" applyAlignment="1">
      <alignment horizontal="center" vertical="center" wrapText="1"/>
    </xf>
    <xf numFmtId="0" fontId="25" fillId="0" borderId="24" xfId="0" applyFont="1" applyBorder="1" applyAlignment="1">
      <alignment horizontal="center" vertical="center" wrapText="1"/>
    </xf>
    <xf numFmtId="0" fontId="25" fillId="0" borderId="25" xfId="0" applyFont="1" applyBorder="1" applyAlignment="1">
      <alignment horizontal="center" vertical="center" wrapText="1"/>
    </xf>
    <xf numFmtId="0" fontId="24" fillId="10" borderId="1" xfId="0" applyFont="1" applyFill="1" applyBorder="1" applyAlignment="1">
      <alignment horizontal="center" vertical="center" wrapText="1"/>
    </xf>
    <xf numFmtId="0" fontId="24" fillId="10" borderId="3" xfId="0" applyFont="1" applyFill="1" applyBorder="1" applyAlignment="1">
      <alignment horizontal="center" vertical="center" wrapText="1"/>
    </xf>
    <xf numFmtId="0" fontId="24" fillId="10" borderId="45" xfId="0" applyFont="1" applyFill="1" applyBorder="1" applyAlignment="1">
      <alignment horizontal="center" vertical="center" wrapText="1"/>
    </xf>
    <xf numFmtId="0" fontId="0" fillId="0" borderId="32" xfId="0" applyBorder="1" applyAlignment="1">
      <alignment horizontal="center" vertical="center"/>
    </xf>
    <xf numFmtId="0" fontId="0" fillId="0" borderId="11"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0" fillId="0" borderId="31" xfId="0" applyBorder="1" applyAlignment="1">
      <alignment horizontal="center" vertical="center" wrapText="1"/>
    </xf>
    <xf numFmtId="0" fontId="0" fillId="0" borderId="36" xfId="0" applyBorder="1" applyAlignment="1">
      <alignment horizontal="center" vertical="center" wrapText="1"/>
    </xf>
    <xf numFmtId="0" fontId="24" fillId="10" borderId="17" xfId="0" applyFont="1" applyFill="1" applyBorder="1" applyAlignment="1">
      <alignment horizontal="center" vertical="center" wrapText="1"/>
    </xf>
    <xf numFmtId="0" fontId="24" fillId="10" borderId="18" xfId="0" applyFont="1" applyFill="1" applyBorder="1" applyAlignment="1">
      <alignment horizontal="center" vertical="center" wrapText="1"/>
    </xf>
    <xf numFmtId="0" fontId="24" fillId="10" borderId="48" xfId="0" applyFont="1" applyFill="1" applyBorder="1" applyAlignment="1">
      <alignment horizontal="center" vertical="center" wrapText="1"/>
    </xf>
    <xf numFmtId="0" fontId="23" fillId="0" borderId="46" xfId="0" applyFont="1" applyBorder="1" applyAlignment="1">
      <alignment horizontal="center"/>
    </xf>
    <xf numFmtId="0" fontId="23" fillId="0" borderId="43" xfId="0" applyFont="1" applyBorder="1" applyAlignment="1">
      <alignment horizontal="center"/>
    </xf>
    <xf numFmtId="0" fontId="23" fillId="0" borderId="44" xfId="0" applyFont="1" applyBorder="1" applyAlignment="1">
      <alignment horizontal="center"/>
    </xf>
    <xf numFmtId="0" fontId="0" fillId="0" borderId="28" xfId="0" applyBorder="1" applyAlignment="1">
      <alignment horizontal="center" vertical="center"/>
    </xf>
    <xf numFmtId="0" fontId="0" fillId="0" borderId="29" xfId="0" applyBorder="1" applyAlignment="1">
      <alignment horizontal="center" vertical="center"/>
    </xf>
    <xf numFmtId="0" fontId="28" fillId="0" borderId="23" xfId="0" applyFont="1" applyBorder="1" applyAlignment="1">
      <alignment horizontal="center"/>
    </xf>
    <xf numFmtId="0" fontId="28" fillId="0" borderId="24" xfId="0" applyFont="1" applyBorder="1" applyAlignment="1">
      <alignment horizontal="center"/>
    </xf>
    <xf numFmtId="0" fontId="28" fillId="0" borderId="25" xfId="0" applyFont="1" applyBorder="1" applyAlignment="1">
      <alignment horizontal="center"/>
    </xf>
    <xf numFmtId="0" fontId="28" fillId="0" borderId="23" xfId="0" applyFont="1" applyBorder="1" applyAlignment="1">
      <alignment horizontal="center" vertical="center"/>
    </xf>
    <xf numFmtId="0" fontId="28" fillId="0" borderId="24" xfId="0" applyFont="1" applyBorder="1" applyAlignment="1">
      <alignment horizontal="center" vertical="center"/>
    </xf>
    <xf numFmtId="0" fontId="28" fillId="0" borderId="25" xfId="0" applyFont="1" applyBorder="1" applyAlignment="1">
      <alignment horizontal="center" vertical="center"/>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3" fontId="31" fillId="0" borderId="38" xfId="111" applyNumberFormat="1" applyFont="1" applyBorder="1" applyAlignment="1" applyProtection="1">
      <alignment horizontal="center" vertical="center"/>
      <protection locked="0"/>
    </xf>
    <xf numFmtId="3" fontId="31" fillId="0" borderId="39" xfId="111" applyNumberFormat="1" applyFont="1" applyBorder="1" applyAlignment="1" applyProtection="1">
      <alignment horizontal="center" vertical="center"/>
      <protection locked="0"/>
    </xf>
    <xf numFmtId="0" fontId="7" fillId="0" borderId="11" xfId="106" applyFont="1" applyBorder="1" applyAlignment="1">
      <alignment horizontal="center" vertical="center" wrapText="1"/>
    </xf>
    <xf numFmtId="1" fontId="12" fillId="7" borderId="11" xfId="106" applyNumberFormat="1" applyFont="1" applyFill="1" applyBorder="1" applyAlignment="1" applyProtection="1">
      <alignment horizontal="center" vertical="center" wrapText="1"/>
      <protection hidden="1"/>
    </xf>
    <xf numFmtId="0" fontId="21" fillId="0" borderId="11" xfId="0" applyFont="1" applyBorder="1" applyAlignment="1">
      <alignment horizontal="center" vertical="top" wrapText="1"/>
    </xf>
    <xf numFmtId="0" fontId="12" fillId="0" borderId="1" xfId="106" applyFont="1" applyBorder="1" applyAlignment="1">
      <alignment horizontal="center" vertical="center" wrapText="1"/>
    </xf>
    <xf numFmtId="0" fontId="12" fillId="0" borderId="3" xfId="106" applyFont="1" applyBorder="1" applyAlignment="1">
      <alignment horizontal="center" vertical="center" wrapText="1"/>
    </xf>
    <xf numFmtId="0" fontId="12" fillId="0" borderId="2" xfId="106" applyFont="1" applyBorder="1" applyAlignment="1">
      <alignment horizontal="center" vertical="center" wrapText="1"/>
    </xf>
    <xf numFmtId="0" fontId="22" fillId="0" borderId="11" xfId="0" applyFont="1" applyBorder="1" applyAlignment="1">
      <alignment horizontal="center"/>
    </xf>
    <xf numFmtId="0" fontId="12" fillId="0" borderId="11" xfId="106" applyFont="1" applyBorder="1" applyAlignment="1">
      <alignment horizontal="center" vertical="center" wrapText="1"/>
    </xf>
    <xf numFmtId="0" fontId="21" fillId="0" borderId="1" xfId="0" applyFont="1" applyBorder="1" applyAlignment="1">
      <alignment horizontal="center" vertical="top" wrapText="1"/>
    </xf>
    <xf numFmtId="0" fontId="21" fillId="0" borderId="3" xfId="0" applyFont="1" applyBorder="1" applyAlignment="1">
      <alignment horizontal="center" vertical="top" wrapText="1"/>
    </xf>
    <xf numFmtId="0" fontId="21" fillId="0" borderId="2" xfId="0" applyFont="1" applyBorder="1" applyAlignment="1">
      <alignment horizontal="center" vertical="top" wrapText="1"/>
    </xf>
    <xf numFmtId="0" fontId="15" fillId="6" borderId="15" xfId="102" applyFont="1" applyFill="1" applyBorder="1" applyAlignment="1">
      <alignment horizontal="center" vertical="center" wrapText="1"/>
    </xf>
    <xf numFmtId="0" fontId="3" fillId="3" borderId="12" xfId="101" applyFont="1" applyFill="1" applyBorder="1" applyAlignment="1">
      <alignment horizontal="center" vertical="center" wrapText="1"/>
    </xf>
    <xf numFmtId="0" fontId="26" fillId="0" borderId="0" xfId="0" applyFont="1" applyAlignment="1">
      <alignment horizontal="center"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0" fontId="12" fillId="0" borderId="10" xfId="0" applyFont="1" applyBorder="1" applyAlignment="1">
      <alignment horizontal="left" vertical="center" wrapText="1"/>
    </xf>
    <xf numFmtId="0" fontId="7" fillId="0" borderId="11" xfId="109" applyNumberFormat="1" applyFont="1" applyFill="1" applyBorder="1" applyAlignment="1" applyProtection="1">
      <alignment horizontal="center" vertical="center"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15" fillId="0" borderId="4" xfId="0" applyFont="1" applyBorder="1" applyAlignment="1">
      <alignment horizontal="left"/>
    </xf>
    <xf numFmtId="0" fontId="15" fillId="0" borderId="5" xfId="0" applyFont="1" applyBorder="1" applyAlignment="1">
      <alignment horizontal="left"/>
    </xf>
    <xf numFmtId="0" fontId="15" fillId="0" borderId="6" xfId="0" applyFont="1" applyBorder="1" applyAlignment="1">
      <alignment horizontal="left"/>
    </xf>
    <xf numFmtId="0" fontId="7" fillId="0" borderId="1" xfId="102" applyFont="1" applyBorder="1" applyAlignment="1">
      <alignment horizontal="center" vertical="center" wrapText="1"/>
    </xf>
    <xf numFmtId="0" fontId="7" fillId="0" borderId="3" xfId="102" applyFont="1" applyBorder="1" applyAlignment="1">
      <alignment horizontal="center" vertical="center" wrapText="1"/>
    </xf>
    <xf numFmtId="0" fontId="7" fillId="0" borderId="2" xfId="102" applyFont="1" applyBorder="1" applyAlignment="1">
      <alignment horizontal="center" vertical="center" wrapText="1"/>
    </xf>
    <xf numFmtId="0" fontId="16" fillId="5" borderId="11" xfId="102" applyFont="1" applyFill="1" applyBorder="1" applyAlignment="1">
      <alignment horizontal="center" vertical="center"/>
    </xf>
    <xf numFmtId="0" fontId="16" fillId="5" borderId="1" xfId="102" applyFont="1" applyFill="1" applyBorder="1" applyAlignment="1">
      <alignment horizontal="center" vertical="center"/>
    </xf>
    <xf numFmtId="0" fontId="12" fillId="0" borderId="0" xfId="106" applyFont="1" applyAlignment="1" applyProtection="1">
      <alignment horizontal="center" vertical="center"/>
      <protection hidden="1"/>
    </xf>
    <xf numFmtId="0" fontId="7" fillId="0" borderId="17" xfId="102" applyFont="1" applyBorder="1" applyAlignment="1">
      <alignment horizontal="center" vertical="center" wrapText="1"/>
    </xf>
    <xf numFmtId="0" fontId="7" fillId="0" borderId="18" xfId="102" applyFont="1" applyBorder="1" applyAlignment="1">
      <alignment horizontal="center" vertical="center" wrapText="1"/>
    </xf>
    <xf numFmtId="0" fontId="7" fillId="0" borderId="16" xfId="102" applyFont="1" applyBorder="1" applyAlignment="1">
      <alignment horizontal="center" vertical="center" wrapText="1"/>
    </xf>
    <xf numFmtId="0" fontId="7" fillId="0" borderId="11" xfId="102" applyFont="1" applyBorder="1" applyAlignment="1">
      <alignment horizontal="center" vertical="center" wrapText="1"/>
    </xf>
    <xf numFmtId="0" fontId="15" fillId="6" borderId="11" xfId="102" applyFont="1" applyFill="1" applyBorder="1" applyAlignment="1">
      <alignment horizontal="center" vertical="center" wrapText="1"/>
    </xf>
    <xf numFmtId="0" fontId="21" fillId="0" borderId="11" xfId="0" applyFont="1" applyBorder="1" applyAlignment="1">
      <alignment horizontal="left" vertical="top" wrapText="1"/>
    </xf>
    <xf numFmtId="0" fontId="16" fillId="5" borderId="4" xfId="102" applyFont="1" applyFill="1" applyBorder="1" applyAlignment="1">
      <alignment horizontal="center" vertical="center"/>
    </xf>
    <xf numFmtId="0" fontId="16" fillId="5" borderId="5" xfId="102" applyFont="1" applyFill="1" applyBorder="1" applyAlignment="1">
      <alignment horizontal="center" vertical="center"/>
    </xf>
    <xf numFmtId="0" fontId="36" fillId="0" borderId="79" xfId="8" applyFont="1" applyBorder="1" applyAlignment="1">
      <alignment horizontal="center" vertical="center" wrapText="1"/>
    </xf>
    <xf numFmtId="0" fontId="36" fillId="0" borderId="80" xfId="8" applyFont="1" applyBorder="1" applyAlignment="1">
      <alignment horizontal="center" vertical="center" wrapText="1"/>
    </xf>
    <xf numFmtId="0" fontId="36" fillId="0" borderId="81" xfId="8" applyFont="1" applyBorder="1" applyAlignment="1">
      <alignment horizontal="center" vertical="center" wrapText="1"/>
    </xf>
    <xf numFmtId="176" fontId="33" fillId="0" borderId="52" xfId="112" applyFont="1" applyBorder="1" applyAlignment="1">
      <alignment horizontal="center" vertical="center" wrapText="1"/>
    </xf>
    <xf numFmtId="176" fontId="33" fillId="0" borderId="53" xfId="112" applyFont="1" applyBorder="1" applyAlignment="1">
      <alignment horizontal="center" vertical="center" wrapText="1"/>
    </xf>
    <xf numFmtId="176" fontId="33" fillId="0" borderId="57" xfId="112" applyFont="1" applyBorder="1" applyAlignment="1">
      <alignment horizontal="center" vertical="center" wrapText="1"/>
    </xf>
    <xf numFmtId="176" fontId="33" fillId="0" borderId="58" xfId="112" applyFont="1" applyBorder="1" applyAlignment="1">
      <alignment horizontal="center" vertical="center" wrapText="1"/>
    </xf>
    <xf numFmtId="176" fontId="34" fillId="0" borderId="54" xfId="112" applyFont="1" applyBorder="1" applyAlignment="1">
      <alignment horizontal="center" vertical="center" wrapText="1"/>
    </xf>
    <xf numFmtId="176" fontId="34" fillId="0" borderId="55" xfId="112" applyFont="1" applyBorder="1" applyAlignment="1">
      <alignment horizontal="center" vertical="center" wrapText="1"/>
    </xf>
    <xf numFmtId="176" fontId="34" fillId="0" borderId="59" xfId="112" applyFont="1" applyBorder="1" applyAlignment="1">
      <alignment horizontal="center" vertical="center" wrapText="1"/>
    </xf>
    <xf numFmtId="176" fontId="34" fillId="0" borderId="60" xfId="112" applyFont="1" applyBorder="1" applyAlignment="1">
      <alignment horizontal="center" vertical="center" wrapText="1"/>
    </xf>
    <xf numFmtId="176" fontId="34" fillId="0" borderId="56" xfId="112" applyFont="1" applyBorder="1" applyAlignment="1">
      <alignment horizontal="center" vertical="center" wrapText="1"/>
    </xf>
    <xf numFmtId="176" fontId="34" fillId="0" borderId="61" xfId="112" applyFont="1" applyBorder="1" applyAlignment="1">
      <alignment horizontal="center" vertical="center" wrapText="1"/>
    </xf>
    <xf numFmtId="0" fontId="35" fillId="13" borderId="62" xfId="8" applyFont="1" applyFill="1" applyBorder="1" applyAlignment="1">
      <alignment horizontal="center"/>
    </xf>
    <xf numFmtId="0" fontId="35" fillId="13" borderId="63" xfId="8" applyFont="1" applyFill="1" applyBorder="1" applyAlignment="1">
      <alignment horizontal="center"/>
    </xf>
    <xf numFmtId="0" fontId="35" fillId="13" borderId="64" xfId="8" applyFont="1" applyFill="1" applyBorder="1" applyAlignment="1">
      <alignment horizontal="center"/>
    </xf>
    <xf numFmtId="0" fontId="36" fillId="0" borderId="66" xfId="8" applyFont="1" applyBorder="1" applyAlignment="1">
      <alignment horizontal="center" vertical="center"/>
    </xf>
    <xf numFmtId="0" fontId="36" fillId="0" borderId="67" xfId="8" applyFont="1" applyBorder="1" applyAlignment="1">
      <alignment horizontal="center" vertical="center"/>
    </xf>
    <xf numFmtId="0" fontId="36" fillId="0" borderId="68" xfId="8" applyFont="1" applyBorder="1" applyAlignment="1">
      <alignment horizontal="center" vertical="center"/>
    </xf>
    <xf numFmtId="0" fontId="33" fillId="0" borderId="66" xfId="8" applyFont="1" applyBorder="1" applyAlignment="1">
      <alignment horizontal="center" vertical="center" wrapText="1"/>
    </xf>
    <xf numFmtId="0" fontId="33" fillId="0" borderId="67" xfId="8" applyFont="1" applyBorder="1" applyAlignment="1">
      <alignment horizontal="center" vertical="center" wrapText="1"/>
    </xf>
    <xf numFmtId="0" fontId="33" fillId="0" borderId="68" xfId="8" applyFont="1" applyBorder="1" applyAlignment="1">
      <alignment horizontal="center" vertical="center" wrapText="1"/>
    </xf>
    <xf numFmtId="176" fontId="33" fillId="0" borderId="67" xfId="112" applyFont="1" applyBorder="1" applyAlignment="1">
      <alignment horizontal="center" vertical="center" wrapText="1"/>
    </xf>
    <xf numFmtId="176" fontId="35" fillId="0" borderId="67" xfId="112" applyFont="1" applyBorder="1" applyAlignment="1">
      <alignment horizontal="center" vertical="center" wrapText="1"/>
    </xf>
    <xf numFmtId="176" fontId="36" fillId="0" borderId="67" xfId="112" applyFont="1" applyBorder="1" applyAlignment="1">
      <alignment horizontal="center" vertical="center"/>
    </xf>
    <xf numFmtId="176" fontId="33" fillId="0" borderId="69" xfId="112" applyFont="1" applyBorder="1" applyAlignment="1">
      <alignment horizontal="center" vertical="center" wrapText="1"/>
    </xf>
    <xf numFmtId="0" fontId="33" fillId="0" borderId="70" xfId="8" applyFont="1" applyBorder="1" applyAlignment="1">
      <alignment horizontal="left" vertical="center"/>
    </xf>
    <xf numFmtId="0" fontId="33" fillId="0" borderId="74" xfId="8" applyFont="1" applyBorder="1" applyAlignment="1">
      <alignment horizontal="left" vertical="center"/>
    </xf>
    <xf numFmtId="0" fontId="36" fillId="0" borderId="71" xfId="8" applyFont="1" applyBorder="1" applyAlignment="1">
      <alignment horizontal="left" vertical="center" wrapText="1"/>
    </xf>
    <xf numFmtId="0" fontId="36" fillId="0" borderId="72" xfId="8" applyFont="1" applyBorder="1" applyAlignment="1">
      <alignment horizontal="left" vertical="center" wrapText="1"/>
    </xf>
    <xf numFmtId="0" fontId="36" fillId="0" borderId="73" xfId="8" applyFont="1" applyBorder="1" applyAlignment="1">
      <alignment horizontal="left" vertical="center" wrapText="1"/>
    </xf>
    <xf numFmtId="0" fontId="36" fillId="0" borderId="75" xfId="8" applyFont="1" applyBorder="1" applyAlignment="1">
      <alignment horizontal="left" vertical="center" wrapText="1"/>
    </xf>
    <xf numFmtId="0" fontId="36" fillId="0" borderId="76" xfId="8" applyFont="1" applyBorder="1" applyAlignment="1">
      <alignment horizontal="left" vertical="center" wrapText="1"/>
    </xf>
    <xf numFmtId="0" fontId="36" fillId="0" borderId="77" xfId="8" applyFont="1" applyBorder="1" applyAlignment="1">
      <alignment horizontal="left" vertical="center" wrapText="1"/>
    </xf>
    <xf numFmtId="176" fontId="36" fillId="14" borderId="82" xfId="112" applyFont="1" applyFill="1" applyBorder="1" applyAlignment="1">
      <alignment horizontal="center" vertical="center" wrapText="1"/>
    </xf>
    <xf numFmtId="176" fontId="36" fillId="14" borderId="0" xfId="112" applyFont="1" applyFill="1" applyAlignment="1">
      <alignment horizontal="center" vertical="center" wrapText="1"/>
    </xf>
    <xf numFmtId="176" fontId="36" fillId="14" borderId="27" xfId="112" applyFont="1" applyFill="1" applyBorder="1" applyAlignment="1">
      <alignment horizontal="center" vertical="center" wrapText="1"/>
    </xf>
    <xf numFmtId="0" fontId="37" fillId="0" borderId="11" xfId="112" applyNumberFormat="1" applyFont="1" applyBorder="1" applyAlignment="1">
      <alignment horizontal="center" vertical="center" wrapText="1"/>
    </xf>
    <xf numFmtId="0" fontId="37" fillId="0" borderId="33" xfId="112" applyNumberFormat="1" applyFont="1" applyBorder="1" applyAlignment="1">
      <alignment horizontal="center" vertical="center" wrapText="1"/>
    </xf>
    <xf numFmtId="176" fontId="35" fillId="13" borderId="85" xfId="112" applyFont="1" applyFill="1" applyBorder="1" applyAlignment="1">
      <alignment horizontal="center" vertical="center" wrapText="1"/>
    </xf>
    <xf numFmtId="176" fontId="35" fillId="13" borderId="86" xfId="112" applyFont="1" applyFill="1" applyBorder="1" applyAlignment="1">
      <alignment horizontal="center" vertical="center" wrapText="1"/>
    </xf>
    <xf numFmtId="176" fontId="35" fillId="13" borderId="87" xfId="112" applyFont="1" applyFill="1" applyBorder="1" applyAlignment="1">
      <alignment horizontal="center" vertical="center" wrapText="1"/>
    </xf>
    <xf numFmtId="176" fontId="35" fillId="13" borderId="88" xfId="112" applyFont="1" applyFill="1" applyBorder="1" applyAlignment="1">
      <alignment horizontal="center" vertical="center" wrapText="1"/>
    </xf>
    <xf numFmtId="1" fontId="25" fillId="0" borderId="91" xfId="113" applyNumberFormat="1" applyFont="1" applyBorder="1" applyAlignment="1">
      <alignment horizontal="left" vertical="center" wrapText="1"/>
    </xf>
    <xf numFmtId="0" fontId="25" fillId="0" borderId="91" xfId="113" applyFont="1" applyBorder="1" applyAlignment="1">
      <alignment horizontal="left" vertical="center" wrapText="1"/>
    </xf>
    <xf numFmtId="0" fontId="25" fillId="0" borderId="92" xfId="113" applyFont="1" applyBorder="1" applyAlignment="1">
      <alignment horizontal="left" vertical="center" wrapText="1"/>
    </xf>
    <xf numFmtId="176" fontId="33" fillId="0" borderId="93" xfId="112" applyFont="1" applyBorder="1" applyAlignment="1">
      <alignment horizontal="center" vertical="center" wrapText="1"/>
    </xf>
    <xf numFmtId="176" fontId="33" fillId="0" borderId="91" xfId="112" applyFont="1" applyBorder="1" applyAlignment="1">
      <alignment horizontal="center" vertical="center" wrapText="1"/>
    </xf>
    <xf numFmtId="176" fontId="33" fillId="0" borderId="92" xfId="112" applyFont="1" applyBorder="1" applyAlignment="1">
      <alignment horizontal="center" vertical="center" wrapText="1"/>
    </xf>
    <xf numFmtId="176" fontId="38" fillId="0" borderId="93" xfId="112" applyFont="1" applyBorder="1" applyAlignment="1">
      <alignment horizontal="center" vertical="center" wrapText="1"/>
    </xf>
    <xf numFmtId="176" fontId="38" fillId="0" borderId="91" xfId="112" applyFont="1" applyBorder="1" applyAlignment="1">
      <alignment horizontal="center" vertical="center" wrapText="1"/>
    </xf>
    <xf numFmtId="176" fontId="38" fillId="0" borderId="92" xfId="112" applyFont="1" applyBorder="1" applyAlignment="1">
      <alignment horizontal="center" vertical="center" wrapText="1"/>
    </xf>
    <xf numFmtId="176" fontId="27" fillId="0" borderId="93" xfId="112" applyFont="1" applyBorder="1" applyAlignment="1">
      <alignment horizontal="center" vertical="center" wrapText="1"/>
    </xf>
    <xf numFmtId="176" fontId="27" fillId="0" borderId="91" xfId="112" applyFont="1" applyBorder="1" applyAlignment="1">
      <alignment horizontal="center" vertical="center" wrapText="1"/>
    </xf>
    <xf numFmtId="176" fontId="27" fillId="0" borderId="94" xfId="112" applyFont="1" applyBorder="1" applyAlignment="1">
      <alignment horizontal="center" vertical="center" wrapText="1"/>
    </xf>
    <xf numFmtId="0" fontId="35" fillId="0" borderId="52" xfId="113" applyFont="1" applyBorder="1" applyAlignment="1">
      <alignment horizontal="center" vertical="center" wrapText="1"/>
    </xf>
    <xf numFmtId="0" fontId="35" fillId="0" borderId="46" xfId="113" applyFont="1" applyBorder="1" applyAlignment="1">
      <alignment horizontal="center" vertical="center" wrapText="1"/>
    </xf>
    <xf numFmtId="0" fontId="35" fillId="0" borderId="82" xfId="113" applyFont="1" applyBorder="1" applyAlignment="1">
      <alignment horizontal="center" vertical="center" wrapText="1"/>
    </xf>
    <xf numFmtId="0" fontId="35" fillId="0" borderId="100" xfId="113" applyFont="1" applyBorder="1" applyAlignment="1">
      <alignment horizontal="center" vertical="center" wrapText="1"/>
    </xf>
    <xf numFmtId="0" fontId="24" fillId="0" borderId="95" xfId="113" applyFont="1" applyBorder="1" applyAlignment="1">
      <alignment horizontal="center" vertical="center" wrapText="1"/>
    </xf>
    <xf numFmtId="0" fontId="24" fillId="0" borderId="96" xfId="113" applyFont="1" applyBorder="1" applyAlignment="1">
      <alignment horizontal="center" vertical="center" wrapText="1"/>
    </xf>
    <xf numFmtId="0" fontId="24" fillId="0" borderId="44" xfId="113" applyFont="1" applyBorder="1" applyAlignment="1">
      <alignment horizontal="center" vertical="center" wrapText="1"/>
    </xf>
    <xf numFmtId="0" fontId="24" fillId="0" borderId="101" xfId="113" applyFont="1" applyBorder="1" applyAlignment="1">
      <alignment horizontal="center" vertical="center" wrapText="1"/>
    </xf>
    <xf numFmtId="176" fontId="33" fillId="0" borderId="97" xfId="112" applyFont="1" applyBorder="1" applyAlignment="1">
      <alignment horizontal="center" wrapText="1"/>
    </xf>
    <xf numFmtId="176" fontId="33" fillId="0" borderId="98" xfId="112" applyFont="1" applyBorder="1" applyAlignment="1">
      <alignment horizontal="center" wrapText="1"/>
    </xf>
    <xf numFmtId="176" fontId="33" fillId="0" borderId="99" xfId="112" applyFont="1" applyBorder="1" applyAlignment="1">
      <alignment horizontal="center" wrapText="1"/>
    </xf>
    <xf numFmtId="176" fontId="33" fillId="0" borderId="102" xfId="112" applyFont="1" applyBorder="1" applyAlignment="1">
      <alignment horizontal="center" wrapText="1"/>
    </xf>
    <xf numFmtId="176" fontId="33" fillId="0" borderId="103" xfId="112" applyFont="1" applyBorder="1" applyAlignment="1">
      <alignment horizontal="center" wrapText="1"/>
    </xf>
    <xf numFmtId="176" fontId="33" fillId="0" borderId="104" xfId="112" applyFont="1" applyBorder="1" applyAlignment="1">
      <alignment horizontal="center" wrapText="1"/>
    </xf>
    <xf numFmtId="0" fontId="31" fillId="0" borderId="107" xfId="111" applyFont="1" applyBorder="1" applyAlignment="1">
      <alignment horizontal="center" vertical="center" wrapText="1"/>
    </xf>
    <xf numFmtId="0" fontId="31" fillId="0" borderId="2" xfId="111" applyFont="1" applyBorder="1" applyAlignment="1">
      <alignment horizontal="center" vertical="center" wrapText="1"/>
    </xf>
    <xf numFmtId="0" fontId="39" fillId="0" borderId="32" xfId="0" applyFont="1" applyBorder="1" applyAlignment="1">
      <alignment horizontal="left"/>
    </xf>
    <xf numFmtId="0" fontId="39" fillId="0" borderId="11" xfId="0" applyFont="1" applyBorder="1" applyAlignment="1">
      <alignment horizontal="left"/>
    </xf>
    <xf numFmtId="176" fontId="36" fillId="0" borderId="105" xfId="112" applyFont="1" applyBorder="1" applyAlignment="1">
      <alignment horizontal="center" vertical="center" wrapText="1"/>
    </xf>
    <xf numFmtId="176" fontId="36" fillId="0" borderId="106" xfId="112" applyFont="1" applyBorder="1" applyAlignment="1">
      <alignment horizontal="center" vertical="center" wrapText="1"/>
    </xf>
    <xf numFmtId="176" fontId="36" fillId="0" borderId="0" xfId="112" applyFont="1" applyAlignment="1">
      <alignment horizontal="center" vertical="center" wrapText="1"/>
    </xf>
    <xf numFmtId="176" fontId="36" fillId="0" borderId="27" xfId="112" applyFont="1" applyBorder="1" applyAlignment="1">
      <alignment horizontal="center" vertical="center" wrapText="1"/>
    </xf>
    <xf numFmtId="0" fontId="39" fillId="0" borderId="110" xfId="0" applyFont="1" applyBorder="1" applyAlignment="1">
      <alignment horizontal="left"/>
    </xf>
    <xf numFmtId="0" fontId="39" fillId="0" borderId="50" xfId="0" applyFont="1" applyBorder="1" applyAlignment="1">
      <alignment horizontal="left"/>
    </xf>
    <xf numFmtId="0" fontId="37" fillId="2" borderId="0" xfId="119" applyFont="1" applyFill="1" applyAlignment="1" applyProtection="1">
      <alignment horizontal="center" vertical="center"/>
      <protection locked="0"/>
    </xf>
    <xf numFmtId="176" fontId="33" fillId="0" borderId="23" xfId="112" applyFont="1" applyBorder="1" applyAlignment="1">
      <alignment horizontal="left" vertical="center" wrapText="1"/>
    </xf>
    <xf numFmtId="176" fontId="33" fillId="0" borderId="24" xfId="112" applyFont="1" applyBorder="1" applyAlignment="1">
      <alignment horizontal="left" vertical="center" wrapText="1"/>
    </xf>
    <xf numFmtId="176" fontId="33" fillId="0" borderId="25" xfId="112" applyFont="1" applyBorder="1" applyAlignment="1">
      <alignment horizontal="left" vertical="center" wrapText="1"/>
    </xf>
    <xf numFmtId="0" fontId="35" fillId="13" borderId="83" xfId="8" applyFont="1" applyFill="1" applyBorder="1" applyAlignment="1">
      <alignment horizontal="center"/>
    </xf>
    <xf numFmtId="0" fontId="35" fillId="13" borderId="67" xfId="8" applyFont="1" applyFill="1" applyBorder="1" applyAlignment="1">
      <alignment horizontal="center"/>
    </xf>
    <xf numFmtId="0" fontId="35" fillId="13" borderId="69" xfId="8" applyFont="1" applyFill="1" applyBorder="1" applyAlignment="1">
      <alignment horizontal="center"/>
    </xf>
    <xf numFmtId="176" fontId="36" fillId="0" borderId="109" xfId="112" applyFont="1" applyBorder="1" applyAlignment="1">
      <alignment horizontal="left" vertical="center" wrapText="1"/>
    </xf>
    <xf numFmtId="176" fontId="36" fillId="0" borderId="72" xfId="112" applyFont="1" applyBorder="1" applyAlignment="1">
      <alignment horizontal="left" vertical="center" wrapText="1"/>
    </xf>
    <xf numFmtId="176" fontId="36" fillId="0" borderId="73" xfId="112" applyFont="1" applyBorder="1" applyAlignment="1">
      <alignment horizontal="left" vertical="center" wrapText="1"/>
    </xf>
    <xf numFmtId="0" fontId="39" fillId="0" borderId="76" xfId="0" applyFont="1" applyBorder="1" applyAlignment="1">
      <alignment horizontal="left"/>
    </xf>
    <xf numFmtId="4" fontId="31" fillId="0" borderId="108" xfId="116" applyNumberFormat="1" applyFont="1" applyBorder="1" applyAlignment="1">
      <alignment horizontal="center" vertical="center" wrapText="1"/>
    </xf>
    <xf numFmtId="4" fontId="31" fillId="0" borderId="42" xfId="116" applyNumberFormat="1" applyFont="1" applyBorder="1" applyAlignment="1">
      <alignment horizontal="center" vertical="center" wrapText="1"/>
    </xf>
    <xf numFmtId="0" fontId="31" fillId="0" borderId="14" xfId="111" applyFont="1" applyBorder="1" applyAlignment="1">
      <alignment horizontal="center" vertical="center" wrapText="1"/>
    </xf>
    <xf numFmtId="0" fontId="31" fillId="0" borderId="15" xfId="111" applyFont="1" applyBorder="1" applyAlignment="1">
      <alignment horizontal="center" vertical="center" wrapText="1"/>
    </xf>
    <xf numFmtId="2" fontId="31" fillId="0" borderId="14" xfId="115" applyNumberFormat="1" applyFont="1" applyBorder="1" applyAlignment="1">
      <alignment horizontal="center" vertical="center" wrapText="1"/>
    </xf>
    <xf numFmtId="2" fontId="31" fillId="0" borderId="15" xfId="115" applyNumberFormat="1" applyFont="1" applyBorder="1" applyAlignment="1">
      <alignment horizontal="center" vertical="center" wrapText="1"/>
    </xf>
    <xf numFmtId="0" fontId="39" fillId="0" borderId="18" xfId="0" applyFont="1" applyBorder="1" applyAlignment="1">
      <alignment horizontal="center" vertical="center" wrapText="1"/>
    </xf>
    <xf numFmtId="0" fontId="39" fillId="0" borderId="16" xfId="0" applyFont="1" applyBorder="1" applyAlignment="1">
      <alignment horizontal="center" vertical="center" wrapText="1"/>
    </xf>
    <xf numFmtId="0" fontId="39" fillId="0" borderId="76" xfId="0" applyFont="1" applyBorder="1" applyAlignment="1">
      <alignment horizontal="center" vertical="center" wrapText="1"/>
    </xf>
    <xf numFmtId="0" fontId="39" fillId="0" borderId="50" xfId="0" applyFont="1" applyBorder="1" applyAlignment="1">
      <alignment horizontal="center" vertical="center" wrapText="1"/>
    </xf>
    <xf numFmtId="2" fontId="31" fillId="0" borderId="14" xfId="0" applyNumberFormat="1" applyFont="1" applyBorder="1" applyAlignment="1">
      <alignment horizontal="center" vertical="center" wrapText="1"/>
    </xf>
    <xf numFmtId="2" fontId="31" fillId="0" borderId="15" xfId="0" applyNumberFormat="1" applyFont="1" applyBorder="1" applyAlignment="1">
      <alignment horizontal="center" vertical="center" wrapText="1"/>
    </xf>
    <xf numFmtId="0" fontId="39" fillId="0" borderId="118" xfId="0" applyFont="1" applyBorder="1" applyAlignment="1">
      <alignment horizontal="left" vertical="center"/>
    </xf>
    <xf numFmtId="0" fontId="39" fillId="0" borderId="46" xfId="0" applyFont="1" applyBorder="1" applyAlignment="1">
      <alignment horizontal="left" vertical="center"/>
    </xf>
    <xf numFmtId="0" fontId="39" fillId="0" borderId="116" xfId="0" applyFont="1" applyBorder="1" applyAlignment="1">
      <alignment horizontal="left" vertical="center"/>
    </xf>
    <xf numFmtId="0" fontId="39" fillId="0" borderId="100" xfId="0" applyFont="1" applyBorder="1" applyAlignment="1">
      <alignment horizontal="left" vertical="center"/>
    </xf>
    <xf numFmtId="0" fontId="39" fillId="0" borderId="117" xfId="0" applyFont="1" applyBorder="1" applyAlignment="1">
      <alignment horizontal="left" vertical="center"/>
    </xf>
    <xf numFmtId="0" fontId="39" fillId="0" borderId="50" xfId="0" applyFont="1" applyBorder="1" applyAlignment="1">
      <alignment horizontal="left" vertical="center"/>
    </xf>
    <xf numFmtId="0" fontId="39" fillId="0" borderId="28" xfId="0" applyFont="1" applyBorder="1" applyAlignment="1">
      <alignment horizontal="left" vertical="center" wrapText="1"/>
    </xf>
    <xf numFmtId="0" fontId="39" fillId="0" borderId="29" xfId="0" applyFont="1" applyBorder="1" applyAlignment="1">
      <alignment horizontal="left" vertical="center" wrapText="1"/>
    </xf>
    <xf numFmtId="0" fontId="39" fillId="0" borderId="32" xfId="0" applyFont="1" applyBorder="1" applyAlignment="1">
      <alignment horizontal="left" vertical="center" wrapText="1"/>
    </xf>
    <xf numFmtId="0" fontId="39" fillId="0" borderId="11" xfId="0" applyFont="1" applyBorder="1" applyAlignment="1">
      <alignment horizontal="left" vertical="center" wrapText="1"/>
    </xf>
    <xf numFmtId="0" fontId="39" fillId="0" borderId="34" xfId="0" applyFont="1" applyBorder="1" applyAlignment="1">
      <alignment horizontal="left" vertical="center" wrapText="1"/>
    </xf>
    <xf numFmtId="0" fontId="39" fillId="0" borderId="35" xfId="0" applyFont="1" applyBorder="1" applyAlignment="1">
      <alignment horizontal="left" vertical="center" wrapText="1"/>
    </xf>
    <xf numFmtId="0" fontId="39" fillId="0" borderId="28" xfId="0" applyFont="1" applyBorder="1" applyAlignment="1">
      <alignment horizontal="left" vertical="center"/>
    </xf>
    <xf numFmtId="0" fontId="39" fillId="0" borderId="29" xfId="0" applyFont="1" applyBorder="1" applyAlignment="1">
      <alignment horizontal="left" vertical="center"/>
    </xf>
    <xf numFmtId="0" fontId="39" fillId="0" borderId="32" xfId="0" applyFont="1" applyBorder="1" applyAlignment="1">
      <alignment horizontal="left" vertical="center"/>
    </xf>
    <xf numFmtId="0" fontId="39" fillId="0" borderId="11" xfId="0" applyFont="1" applyBorder="1" applyAlignment="1">
      <alignment horizontal="left" vertical="center"/>
    </xf>
    <xf numFmtId="0" fontId="39" fillId="0" borderId="34" xfId="0" applyFont="1" applyBorder="1" applyAlignment="1">
      <alignment horizontal="left" vertical="center"/>
    </xf>
    <xf numFmtId="0" fontId="39" fillId="0" borderId="35" xfId="0" applyFont="1" applyBorder="1" applyAlignment="1">
      <alignment horizontal="left" vertical="center"/>
    </xf>
    <xf numFmtId="0" fontId="39" fillId="0" borderId="47" xfId="0" applyFont="1" applyBorder="1" applyAlignment="1">
      <alignment horizontal="left" vertical="center"/>
    </xf>
    <xf numFmtId="0" fontId="39" fillId="0" borderId="14" xfId="0" applyFont="1" applyBorder="1" applyAlignment="1">
      <alignment horizontal="left" vertical="center"/>
    </xf>
    <xf numFmtId="0" fontId="39" fillId="0" borderId="112" xfId="0" applyFont="1" applyBorder="1" applyAlignment="1">
      <alignment horizontal="left"/>
    </xf>
    <xf numFmtId="0" fontId="39" fillId="0" borderId="51" xfId="0" applyFont="1" applyBorder="1" applyAlignment="1">
      <alignment horizontal="left"/>
    </xf>
    <xf numFmtId="0" fontId="39" fillId="0" borderId="111" xfId="0" applyFont="1" applyBorder="1" applyAlignment="1">
      <alignment horizontal="left"/>
    </xf>
    <xf numFmtId="0" fontId="39" fillId="0" borderId="43" xfId="0" applyFont="1" applyBorder="1" applyAlignment="1">
      <alignment horizontal="left"/>
    </xf>
    <xf numFmtId="0" fontId="39" fillId="0" borderId="38" xfId="0" applyFont="1" applyBorder="1" applyAlignment="1">
      <alignment horizontal="left"/>
    </xf>
    <xf numFmtId="0" fontId="39" fillId="0" borderId="40" xfId="0" applyFont="1" applyBorder="1" applyAlignment="1">
      <alignment horizontal="left"/>
    </xf>
    <xf numFmtId="0" fontId="39" fillId="0" borderId="20" xfId="0" applyFont="1" applyBorder="1" applyAlignment="1">
      <alignment horizontal="left"/>
    </xf>
    <xf numFmtId="0" fontId="39" fillId="0" borderId="21" xfId="0" applyFont="1" applyBorder="1" applyAlignment="1">
      <alignment horizontal="left"/>
    </xf>
    <xf numFmtId="0" fontId="39" fillId="0" borderId="113" xfId="0" applyFont="1" applyBorder="1" applyAlignment="1">
      <alignment horizontal="center"/>
    </xf>
    <xf numFmtId="0" fontId="39" fillId="0" borderId="96" xfId="0" applyFont="1" applyBorder="1" applyAlignment="1">
      <alignment horizontal="center"/>
    </xf>
    <xf numFmtId="0" fontId="39" fillId="0" borderId="110" xfId="0" applyFont="1" applyBorder="1" applyAlignment="1">
      <alignment horizontal="center"/>
    </xf>
    <xf numFmtId="0" fontId="39" fillId="0" borderId="50" xfId="0" applyFont="1" applyBorder="1" applyAlignment="1">
      <alignment horizontal="center"/>
    </xf>
    <xf numFmtId="0" fontId="39" fillId="0" borderId="114" xfId="0" applyFont="1" applyBorder="1" applyAlignment="1">
      <alignment horizontal="center" vertical="center"/>
    </xf>
    <xf numFmtId="0" fontId="39" fillId="0" borderId="16" xfId="0" applyFont="1" applyBorder="1" applyAlignment="1">
      <alignment horizontal="center" vertical="center"/>
    </xf>
    <xf numFmtId="0" fontId="39" fillId="0" borderId="110" xfId="0" applyFont="1" applyBorder="1" applyAlignment="1">
      <alignment horizontal="center" vertical="center"/>
    </xf>
    <xf numFmtId="0" fontId="39" fillId="0" borderId="50" xfId="0" applyFont="1" applyBorder="1" applyAlignment="1">
      <alignment horizontal="center" vertical="center"/>
    </xf>
    <xf numFmtId="0" fontId="39" fillId="0" borderId="57" xfId="0" applyFont="1" applyBorder="1" applyAlignment="1">
      <alignment horizontal="center"/>
    </xf>
    <xf numFmtId="0" fontId="39" fillId="0" borderId="115" xfId="0" applyFont="1" applyBorder="1" applyAlignment="1">
      <alignment horizontal="center"/>
    </xf>
    <xf numFmtId="176" fontId="33" fillId="0" borderId="97" xfId="112" applyFont="1" applyBorder="1" applyAlignment="1">
      <alignment horizontal="center" vertical="center" wrapText="1"/>
    </xf>
    <xf numFmtId="176" fontId="33" fillId="0" borderId="98" xfId="112" applyFont="1" applyBorder="1" applyAlignment="1">
      <alignment horizontal="center" vertical="center" wrapText="1"/>
    </xf>
    <xf numFmtId="176" fontId="33" fillId="0" borderId="99" xfId="112" applyFont="1" applyBorder="1" applyAlignment="1">
      <alignment horizontal="center" vertical="center" wrapText="1"/>
    </xf>
    <xf numFmtId="176" fontId="33" fillId="0" borderId="102" xfId="112" applyFont="1" applyBorder="1" applyAlignment="1">
      <alignment horizontal="center" vertical="center" wrapText="1"/>
    </xf>
    <xf numFmtId="176" fontId="33" fillId="0" borderId="103" xfId="112" applyFont="1" applyBorder="1" applyAlignment="1">
      <alignment horizontal="center" vertical="center" wrapText="1"/>
    </xf>
    <xf numFmtId="176" fontId="33" fillId="0" borderId="104" xfId="112" applyFont="1" applyBorder="1" applyAlignment="1">
      <alignment horizontal="center" vertical="center" wrapText="1"/>
    </xf>
    <xf numFmtId="0" fontId="39" fillId="0" borderId="15" xfId="0" applyFont="1" applyBorder="1" applyAlignment="1">
      <alignment horizontal="left"/>
    </xf>
    <xf numFmtId="0" fontId="39" fillId="0" borderId="52" xfId="0" applyFont="1" applyBorder="1" applyAlignment="1">
      <alignment horizontal="left" vertical="center"/>
    </xf>
    <xf numFmtId="0" fontId="39" fillId="0" borderId="82" xfId="0" applyFont="1" applyBorder="1" applyAlignment="1">
      <alignment horizontal="left" vertical="center"/>
    </xf>
    <xf numFmtId="0" fontId="39" fillId="0" borderId="57" xfId="0" applyFont="1" applyBorder="1" applyAlignment="1">
      <alignment horizontal="left" vertical="center"/>
    </xf>
    <xf numFmtId="0" fontId="39" fillId="0" borderId="115" xfId="0" applyFont="1" applyBorder="1" applyAlignment="1">
      <alignment horizontal="left" vertical="center"/>
    </xf>
    <xf numFmtId="0" fontId="31" fillId="0" borderId="107" xfId="111" applyFont="1" applyBorder="1" applyAlignment="1">
      <alignment horizontal="left" vertical="center" wrapText="1"/>
    </xf>
    <xf numFmtId="0" fontId="31" fillId="0" borderId="2" xfId="111" applyFont="1" applyBorder="1" applyAlignment="1">
      <alignment horizontal="left" vertical="center" wrapText="1"/>
    </xf>
    <xf numFmtId="0" fontId="39" fillId="0" borderId="1" xfId="0" applyFont="1" applyBorder="1" applyAlignment="1">
      <alignment horizontal="left"/>
    </xf>
    <xf numFmtId="0" fontId="39" fillId="0" borderId="2" xfId="0" applyFont="1" applyBorder="1" applyAlignment="1">
      <alignment horizontal="left"/>
    </xf>
    <xf numFmtId="0" fontId="39" fillId="0" borderId="18" xfId="0" applyFont="1" applyBorder="1" applyAlignment="1">
      <alignment horizontal="left" vertical="center"/>
    </xf>
    <xf numFmtId="0" fontId="39" fillId="0" borderId="16" xfId="0" applyFont="1" applyBorder="1" applyAlignment="1">
      <alignment horizontal="left" vertical="center"/>
    </xf>
    <xf numFmtId="0" fontId="39" fillId="0" borderId="76" xfId="0" applyFont="1" applyBorder="1" applyAlignment="1">
      <alignment horizontal="left" vertical="center"/>
    </xf>
    <xf numFmtId="0" fontId="5" fillId="0" borderId="107" xfId="111" applyBorder="1" applyAlignment="1">
      <alignment horizontal="left" vertical="center" wrapText="1"/>
    </xf>
    <xf numFmtId="0" fontId="5" fillId="0" borderId="2" xfId="111" applyBorder="1" applyAlignment="1">
      <alignment horizontal="left" vertical="center" wrapText="1"/>
    </xf>
    <xf numFmtId="0" fontId="39" fillId="0" borderId="0" xfId="0" applyFont="1" applyAlignment="1">
      <alignment horizontal="left" vertical="center"/>
    </xf>
    <xf numFmtId="1" fontId="37" fillId="0" borderId="11" xfId="112" applyNumberFormat="1" applyFont="1" applyBorder="1" applyAlignment="1">
      <alignment horizontal="center" vertical="center" wrapText="1"/>
    </xf>
    <xf numFmtId="0" fontId="39" fillId="0" borderId="18" xfId="0" applyFont="1" applyBorder="1" applyAlignment="1">
      <alignment horizontal="center" vertical="center"/>
    </xf>
    <xf numFmtId="0" fontId="39" fillId="0" borderId="0" xfId="0" applyFont="1" applyAlignment="1">
      <alignment horizontal="center" vertical="center"/>
    </xf>
    <xf numFmtId="0" fontId="39" fillId="0" borderId="100" xfId="0" applyFont="1" applyBorder="1" applyAlignment="1">
      <alignment horizontal="center" vertical="center"/>
    </xf>
    <xf numFmtId="0" fontId="39" fillId="0" borderId="76" xfId="0" applyFont="1" applyBorder="1" applyAlignment="1">
      <alignment horizontal="center" vertical="center"/>
    </xf>
    <xf numFmtId="0" fontId="39" fillId="0" borderId="17" xfId="0" applyFont="1" applyBorder="1" applyAlignment="1">
      <alignment horizontal="left" vertical="center"/>
    </xf>
    <xf numFmtId="0" fontId="39" fillId="0" borderId="11" xfId="0" applyFont="1" applyBorder="1" applyAlignment="1">
      <alignment horizontal="left" wrapText="1"/>
    </xf>
    <xf numFmtId="0" fontId="39" fillId="0" borderId="3" xfId="0" applyFont="1" applyBorder="1" applyAlignment="1">
      <alignment horizontal="left"/>
    </xf>
  </cellXfs>
  <cellStyles count="121">
    <cellStyle name="Excel Built-in Normal" xfId="112" xr:uid="{8860FC7D-1277-49CF-8035-DA71B5E54392}"/>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10" builtinId="8"/>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Incorrecto" xfId="109" builtinId="27"/>
    <cellStyle name="Millares [0] 2" xfId="116" xr:uid="{E387199A-75D1-4085-86C9-0D1E6693E109}"/>
    <cellStyle name="Millares 2" xfId="4" xr:uid="{00000000-0005-0000-0000-000059000000}"/>
    <cellStyle name="Millares 2 2" xfId="117" xr:uid="{180CA04F-A711-465B-BD77-817963C365FB}"/>
    <cellStyle name="Millares 3" xfId="103" xr:uid="{00000000-0005-0000-0000-00005A000000}"/>
    <cellStyle name="Millares 5" xfId="5" xr:uid="{00000000-0005-0000-0000-00005B000000}"/>
    <cellStyle name="Moneda 2" xfId="105" xr:uid="{00000000-0005-0000-0000-00005C000000}"/>
    <cellStyle name="Moneda 4" xfId="6" xr:uid="{00000000-0005-0000-0000-00005D000000}"/>
    <cellStyle name="Moneda 4 6" xfId="104" xr:uid="{00000000-0005-0000-0000-00005E000000}"/>
    <cellStyle name="Moneda 5" xfId="7" xr:uid="{00000000-0005-0000-0000-00005F000000}"/>
    <cellStyle name="Normal" xfId="0" builtinId="0"/>
    <cellStyle name="Normal 2" xfId="1" xr:uid="{00000000-0005-0000-0000-000061000000}"/>
    <cellStyle name="Normal 2 2" xfId="8" xr:uid="{00000000-0005-0000-0000-000062000000}"/>
    <cellStyle name="Normal 2 2 2" xfId="111" xr:uid="{DAFD436B-C221-454A-BD63-D96E6E5C8D7B}"/>
    <cellStyle name="Normal 2 3" xfId="9" xr:uid="{00000000-0005-0000-0000-000063000000}"/>
    <cellStyle name="Normal 2 3 2" xfId="114" xr:uid="{780E31AF-04DF-4E49-A0BA-076900E3648B}"/>
    <cellStyle name="Normal 2 4" xfId="115" xr:uid="{074C889C-8135-4368-A73B-5DA373F2F033}"/>
    <cellStyle name="Normal 27 2" xfId="108" xr:uid="{7CA02611-646E-4A44-BFFE-7B0936E5ECA3}"/>
    <cellStyle name="Normal 28" xfId="102" xr:uid="{00000000-0005-0000-0000-000064000000}"/>
    <cellStyle name="Normal 3" xfId="10" xr:uid="{00000000-0005-0000-0000-000065000000}"/>
    <cellStyle name="Normal 3 2 3" xfId="113" xr:uid="{5CB180D0-E50B-4D6F-ADDD-3415353DFB85}"/>
    <cellStyle name="Normal 33 2" xfId="107" xr:uid="{7EE1195C-899A-474B-8DAE-98597C202C08}"/>
    <cellStyle name="Normal 4" xfId="2" xr:uid="{00000000-0005-0000-0000-000066000000}"/>
    <cellStyle name="Normal 4 4" xfId="101" xr:uid="{00000000-0005-0000-0000-000067000000}"/>
    <cellStyle name="Normal 5 2" xfId="119" xr:uid="{A80B8284-0A63-4124-B787-E3E26121A4CB}"/>
    <cellStyle name="Normal 5 3" xfId="120" xr:uid="{FBE9CCF2-00B3-4CEA-9BF4-C988712A2C96}"/>
    <cellStyle name="Normal_precios 2001-2 y 2002-1" xfId="106" xr:uid="{374635CF-DCF9-4EAE-8BC7-85BC16C7C0DF}"/>
    <cellStyle name="Normal_precios 2001-2 y 2002-1 2" xfId="118" xr:uid="{113D6CD8-88F7-46EE-A3AA-FF4D069E6900}"/>
    <cellStyle name="Porcentaje" xfId="100" builtinId="5"/>
    <cellStyle name="Porcentual 2" xfId="11" xr:uid="{00000000-0005-0000-0000-000069000000}"/>
    <cellStyle name="Porcentual 5" xfId="3" xr:uid="{00000000-0005-0000-0000-00006A000000}"/>
  </cellStyles>
  <dxfs count="41">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4.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png"/><Relationship Id="rId1" Type="http://schemas.openxmlformats.org/officeDocument/2006/relationships/image" Target="../media/image5.jpeg"/><Relationship Id="rId4" Type="http://schemas.openxmlformats.org/officeDocument/2006/relationships/image" Target="../media/image10.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8.png"/><Relationship Id="rId1" Type="http://schemas.openxmlformats.org/officeDocument/2006/relationships/image" Target="../media/image5.jpeg"/><Relationship Id="rId4"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3.jpg"/><Relationship Id="rId2" Type="http://schemas.openxmlformats.org/officeDocument/2006/relationships/image" Target="../media/image8.png"/><Relationship Id="rId1" Type="http://schemas.openxmlformats.org/officeDocument/2006/relationships/image" Target="../media/image5.jpeg"/><Relationship Id="rId4" Type="http://schemas.openxmlformats.org/officeDocument/2006/relationships/image" Target="../media/image14.jpg"/></Relationships>
</file>

<file path=xl/drawings/_rels/drawing6.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8.png"/><Relationship Id="rId1" Type="http://schemas.openxmlformats.org/officeDocument/2006/relationships/image" Target="../media/image5.jpeg"/><Relationship Id="rId6" Type="http://schemas.openxmlformats.org/officeDocument/2006/relationships/image" Target="../media/image18.jpg"/><Relationship Id="rId5" Type="http://schemas.openxmlformats.org/officeDocument/2006/relationships/image" Target="../media/image17.jpg"/><Relationship Id="rId4" Type="http://schemas.openxmlformats.org/officeDocument/2006/relationships/image" Target="../media/image16.jpg"/></Relationships>
</file>

<file path=xl/drawings/_rels/drawing7.xml.rels><?xml version="1.0" encoding="UTF-8" standalone="yes"?>
<Relationships xmlns="http://schemas.openxmlformats.org/package/2006/relationships"><Relationship Id="rId3" Type="http://schemas.openxmlformats.org/officeDocument/2006/relationships/image" Target="../media/image19.jpeg"/><Relationship Id="rId2" Type="http://schemas.openxmlformats.org/officeDocument/2006/relationships/image" Target="../media/image8.png"/><Relationship Id="rId1" Type="http://schemas.openxmlformats.org/officeDocument/2006/relationships/image" Target="../media/image5.jpeg"/><Relationship Id="rId4" Type="http://schemas.openxmlformats.org/officeDocument/2006/relationships/image" Target="../media/image20.jpeg"/></Relationships>
</file>

<file path=xl/drawings/_rels/drawing8.xml.rels><?xml version="1.0" encoding="UTF-8" standalone="yes"?>
<Relationships xmlns="http://schemas.openxmlformats.org/package/2006/relationships"><Relationship Id="rId8" Type="http://schemas.openxmlformats.org/officeDocument/2006/relationships/image" Target="../media/image26.png"/><Relationship Id="rId3" Type="http://schemas.openxmlformats.org/officeDocument/2006/relationships/image" Target="../media/image21.png"/><Relationship Id="rId7" Type="http://schemas.openxmlformats.org/officeDocument/2006/relationships/image" Target="../media/image25.png"/><Relationship Id="rId2" Type="http://schemas.openxmlformats.org/officeDocument/2006/relationships/image" Target="../media/image8.png"/><Relationship Id="rId1" Type="http://schemas.openxmlformats.org/officeDocument/2006/relationships/image" Target="../media/image5.jpeg"/><Relationship Id="rId6" Type="http://schemas.openxmlformats.org/officeDocument/2006/relationships/image" Target="../media/image24.png"/><Relationship Id="rId5" Type="http://schemas.openxmlformats.org/officeDocument/2006/relationships/image" Target="../media/image23.png"/><Relationship Id="rId10" Type="http://schemas.openxmlformats.org/officeDocument/2006/relationships/image" Target="../media/image28.png"/><Relationship Id="rId4" Type="http://schemas.openxmlformats.org/officeDocument/2006/relationships/image" Target="../media/image22.png"/><Relationship Id="rId9" Type="http://schemas.openxmlformats.org/officeDocument/2006/relationships/image" Target="../media/image27.png"/></Relationships>
</file>

<file path=xl/drawings/_rels/drawing9.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8.png"/><Relationship Id="rId1" Type="http://schemas.openxmlformats.org/officeDocument/2006/relationships/image" Target="../media/image5.jpeg"/><Relationship Id="rId6" Type="http://schemas.openxmlformats.org/officeDocument/2006/relationships/image" Target="../media/image32.jpg"/><Relationship Id="rId5" Type="http://schemas.openxmlformats.org/officeDocument/2006/relationships/image" Target="../media/image31.jpg"/><Relationship Id="rId4" Type="http://schemas.openxmlformats.org/officeDocument/2006/relationships/image" Target="../media/image30.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3.png"/><Relationship Id="rId2" Type="http://schemas.openxmlformats.org/officeDocument/2006/relationships/image" Target="../media/image8.png"/><Relationship Id="rId1" Type="http://schemas.openxmlformats.org/officeDocument/2006/relationships/image" Target="../media/image5.jpeg"/><Relationship Id="rId4" Type="http://schemas.openxmlformats.org/officeDocument/2006/relationships/image" Target="../media/image3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5.jpeg"/><Relationship Id="rId2" Type="http://schemas.openxmlformats.org/officeDocument/2006/relationships/image" Target="../media/image8.png"/><Relationship Id="rId1" Type="http://schemas.openxmlformats.org/officeDocument/2006/relationships/image" Target="../media/image5.jpeg"/><Relationship Id="rId4" Type="http://schemas.openxmlformats.org/officeDocument/2006/relationships/image" Target="../media/image36.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8.jpe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39.jpeg"/></Relationships>
</file>

<file path=xl/drawings/_rels/drawing13.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4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42.jp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44.jpeg"/><Relationship Id="rId4" Type="http://schemas.openxmlformats.org/officeDocument/2006/relationships/image" Target="../media/image43.jpg"/></Relationships>
</file>

<file path=xl/drawings/_rels/drawing15.xml.rels><?xml version="1.0" encoding="UTF-8" standalone="yes"?>
<Relationships xmlns="http://schemas.openxmlformats.org/package/2006/relationships"><Relationship Id="rId3" Type="http://schemas.openxmlformats.org/officeDocument/2006/relationships/image" Target="../media/image46.jpeg"/><Relationship Id="rId2" Type="http://schemas.openxmlformats.org/officeDocument/2006/relationships/image" Target="../media/image45.jpeg"/><Relationship Id="rId1" Type="http://schemas.openxmlformats.org/officeDocument/2006/relationships/image" Target="../media/image4.png"/><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image" Target="../media/image47.jp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48.png"/></Relationships>
</file>

<file path=xl/drawings/_rels/drawing17.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8.png"/><Relationship Id="rId1"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49.png"/><Relationship Id="rId2" Type="http://schemas.openxmlformats.org/officeDocument/2006/relationships/image" Target="../media/image37.png"/><Relationship Id="rId1" Type="http://schemas.openxmlformats.org/officeDocument/2006/relationships/image" Target="../media/image5.jpeg"/></Relationships>
</file>

<file path=xl/drawings/_rels/drawing19.xml.rels><?xml version="1.0" encoding="UTF-8" standalone="yes"?>
<Relationships xmlns="http://schemas.openxmlformats.org/package/2006/relationships"><Relationship Id="rId3" Type="http://schemas.openxmlformats.org/officeDocument/2006/relationships/image" Target="../media/image50.pn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52.png"/><Relationship Id="rId4" Type="http://schemas.openxmlformats.org/officeDocument/2006/relationships/image" Target="../media/image5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52.png"/><Relationship Id="rId2" Type="http://schemas.openxmlformats.org/officeDocument/2006/relationships/image" Target="../media/image37.png"/><Relationship Id="rId1"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image" Target="../media/image53.pn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5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55.pn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58.png"/><Relationship Id="rId5" Type="http://schemas.openxmlformats.org/officeDocument/2006/relationships/image" Target="../media/image57.png"/><Relationship Id="rId4" Type="http://schemas.openxmlformats.org/officeDocument/2006/relationships/image" Target="../media/image56.png"/></Relationships>
</file>

<file path=xl/drawings/_rels/drawing23.xml.rels><?xml version="1.0" encoding="UTF-8" standalone="yes"?>
<Relationships xmlns="http://schemas.openxmlformats.org/package/2006/relationships"><Relationship Id="rId2" Type="http://schemas.openxmlformats.org/officeDocument/2006/relationships/image" Target="../media/image37.png"/><Relationship Id="rId1"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image" Target="../media/image59.jp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60.png"/></Relationships>
</file>

<file path=xl/drawings/_rels/drawing25.xml.rels><?xml version="1.0" encoding="UTF-8" standalone="yes"?>
<Relationships xmlns="http://schemas.openxmlformats.org/package/2006/relationships"><Relationship Id="rId3" Type="http://schemas.openxmlformats.org/officeDocument/2006/relationships/image" Target="../media/image61.pn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60.png"/></Relationships>
</file>

<file path=xl/drawings/_rels/drawing26.xml.rels><?xml version="1.0" encoding="UTF-8" standalone="yes"?>
<Relationships xmlns="http://schemas.openxmlformats.org/package/2006/relationships"><Relationship Id="rId3" Type="http://schemas.openxmlformats.org/officeDocument/2006/relationships/image" Target="../media/image62.pn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65.png"/><Relationship Id="rId5" Type="http://schemas.openxmlformats.org/officeDocument/2006/relationships/image" Target="../media/image64.png"/><Relationship Id="rId4" Type="http://schemas.openxmlformats.org/officeDocument/2006/relationships/image" Target="../media/image63.png"/></Relationships>
</file>

<file path=xl/drawings/_rels/drawing27.xml.rels><?xml version="1.0" encoding="UTF-8" standalone="yes"?>
<Relationships xmlns="http://schemas.openxmlformats.org/package/2006/relationships"><Relationship Id="rId3" Type="http://schemas.openxmlformats.org/officeDocument/2006/relationships/image" Target="../media/image47.jp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48.png"/></Relationships>
</file>

<file path=xl/drawings/_rels/drawing28.xml.rels><?xml version="1.0" encoding="UTF-8" standalone="yes"?>
<Relationships xmlns="http://schemas.openxmlformats.org/package/2006/relationships"><Relationship Id="rId8" Type="http://schemas.openxmlformats.org/officeDocument/2006/relationships/image" Target="../media/image71.jpeg"/><Relationship Id="rId3" Type="http://schemas.openxmlformats.org/officeDocument/2006/relationships/image" Target="../media/image66.png"/><Relationship Id="rId7" Type="http://schemas.openxmlformats.org/officeDocument/2006/relationships/image" Target="../media/image70.jpe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69.jpeg"/><Relationship Id="rId5" Type="http://schemas.openxmlformats.org/officeDocument/2006/relationships/image" Target="../media/image68.jpeg"/><Relationship Id="rId4" Type="http://schemas.openxmlformats.org/officeDocument/2006/relationships/image" Target="../media/image67.png"/><Relationship Id="rId9" Type="http://schemas.openxmlformats.org/officeDocument/2006/relationships/image" Target="../media/image72.jpeg"/></Relationships>
</file>

<file path=xl/drawings/_rels/drawing29.xml.rels><?xml version="1.0" encoding="UTF-8" standalone="yes"?>
<Relationships xmlns="http://schemas.openxmlformats.org/package/2006/relationships"><Relationship Id="rId3" Type="http://schemas.openxmlformats.org/officeDocument/2006/relationships/image" Target="../media/image73.pn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75.png"/><Relationship Id="rId4" Type="http://schemas.openxmlformats.org/officeDocument/2006/relationships/image" Target="../media/image74.png"/></Relationships>
</file>

<file path=xl/drawings/_rels/drawing30.xml.rels><?xml version="1.0" encoding="UTF-8" standalone="yes"?>
<Relationships xmlns="http://schemas.openxmlformats.org/package/2006/relationships"><Relationship Id="rId3" Type="http://schemas.openxmlformats.org/officeDocument/2006/relationships/image" Target="../media/image76.pn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78.png"/><Relationship Id="rId4" Type="http://schemas.openxmlformats.org/officeDocument/2006/relationships/image" Target="../media/image77.png"/></Relationships>
</file>

<file path=xl/drawings/_rels/drawing31.xml.rels><?xml version="1.0" encoding="UTF-8" standalone="yes"?>
<Relationships xmlns="http://schemas.openxmlformats.org/package/2006/relationships"><Relationship Id="rId3" Type="http://schemas.openxmlformats.org/officeDocument/2006/relationships/image" Target="../media/image79.jpg"/><Relationship Id="rId2" Type="http://schemas.openxmlformats.org/officeDocument/2006/relationships/image" Target="../media/image37.png"/><Relationship Id="rId1" Type="http://schemas.openxmlformats.org/officeDocument/2006/relationships/image" Target="../media/image5.jpeg"/><Relationship Id="rId4" Type="http://schemas.openxmlformats.org/officeDocument/2006/relationships/image" Target="../media/image80.jpeg"/></Relationships>
</file>

<file path=xl/drawings/_rels/drawing32.xml.rels><?xml version="1.0" encoding="UTF-8" standalone="yes"?>
<Relationships xmlns="http://schemas.openxmlformats.org/package/2006/relationships"><Relationship Id="rId3" Type="http://schemas.openxmlformats.org/officeDocument/2006/relationships/image" Target="../media/image81.jpe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83.jpeg"/><Relationship Id="rId4" Type="http://schemas.openxmlformats.org/officeDocument/2006/relationships/image" Target="../media/image82.jpeg"/></Relationships>
</file>

<file path=xl/drawings/_rels/drawing33.xml.rels><?xml version="1.0" encoding="UTF-8" standalone="yes"?>
<Relationships xmlns="http://schemas.openxmlformats.org/package/2006/relationships"><Relationship Id="rId3" Type="http://schemas.openxmlformats.org/officeDocument/2006/relationships/image" Target="../media/image84.jpe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86.jpeg"/><Relationship Id="rId4" Type="http://schemas.openxmlformats.org/officeDocument/2006/relationships/image" Target="../media/image8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87.png"/><Relationship Id="rId7" Type="http://schemas.openxmlformats.org/officeDocument/2006/relationships/image" Target="../media/image77.pn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61.png"/><Relationship Id="rId5" Type="http://schemas.openxmlformats.org/officeDocument/2006/relationships/image" Target="../media/image89.svg"/><Relationship Id="rId4" Type="http://schemas.openxmlformats.org/officeDocument/2006/relationships/image" Target="../media/image88.png"/></Relationships>
</file>

<file path=xl/drawings/_rels/drawing35.xml.rels><?xml version="1.0" encoding="UTF-8" standalone="yes"?>
<Relationships xmlns="http://schemas.openxmlformats.org/package/2006/relationships"><Relationship Id="rId8" Type="http://schemas.openxmlformats.org/officeDocument/2006/relationships/image" Target="../media/image95.jpeg"/><Relationship Id="rId3" Type="http://schemas.openxmlformats.org/officeDocument/2006/relationships/image" Target="../media/image90.jpeg"/><Relationship Id="rId7" Type="http://schemas.openxmlformats.org/officeDocument/2006/relationships/image" Target="../media/image94.jpe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93.jpeg"/><Relationship Id="rId11" Type="http://schemas.openxmlformats.org/officeDocument/2006/relationships/image" Target="../media/image98.png"/><Relationship Id="rId5" Type="http://schemas.openxmlformats.org/officeDocument/2006/relationships/image" Target="../media/image92.jpeg"/><Relationship Id="rId10" Type="http://schemas.openxmlformats.org/officeDocument/2006/relationships/image" Target="../media/image97.jpeg"/><Relationship Id="rId4" Type="http://schemas.openxmlformats.org/officeDocument/2006/relationships/image" Target="../media/image91.jpeg"/><Relationship Id="rId9" Type="http://schemas.openxmlformats.org/officeDocument/2006/relationships/image" Target="../media/image96.jpeg"/></Relationships>
</file>

<file path=xl/drawings/_rels/drawing36.xml.rels><?xml version="1.0" encoding="UTF-8" standalone="yes"?>
<Relationships xmlns="http://schemas.openxmlformats.org/package/2006/relationships"><Relationship Id="rId3" Type="http://schemas.openxmlformats.org/officeDocument/2006/relationships/image" Target="../media/image99.jpeg"/><Relationship Id="rId2" Type="http://schemas.openxmlformats.org/officeDocument/2006/relationships/image" Target="../media/image37.png"/><Relationship Id="rId1"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image" Target="../media/image100.jpe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102.png"/><Relationship Id="rId4" Type="http://schemas.openxmlformats.org/officeDocument/2006/relationships/image" Target="../media/image101.jpeg"/></Relationships>
</file>

<file path=xl/drawings/_rels/drawing38.xml.rels><?xml version="1.0" encoding="UTF-8" standalone="yes"?>
<Relationships xmlns="http://schemas.openxmlformats.org/package/2006/relationships"><Relationship Id="rId3" Type="http://schemas.openxmlformats.org/officeDocument/2006/relationships/image" Target="../media/image100.jpeg"/><Relationship Id="rId7" Type="http://schemas.openxmlformats.org/officeDocument/2006/relationships/image" Target="../media/image102.pn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101.jpeg"/><Relationship Id="rId5" Type="http://schemas.openxmlformats.org/officeDocument/2006/relationships/image" Target="../media/image104.jpeg"/><Relationship Id="rId4" Type="http://schemas.openxmlformats.org/officeDocument/2006/relationships/image" Target="../media/image103.jpeg"/></Relationships>
</file>

<file path=xl/drawings/_rels/drawing39.xml.rels><?xml version="1.0" encoding="UTF-8" standalone="yes"?>
<Relationships xmlns="http://schemas.openxmlformats.org/package/2006/relationships"><Relationship Id="rId3" Type="http://schemas.openxmlformats.org/officeDocument/2006/relationships/image" Target="../media/image105.jpe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108.jpeg"/><Relationship Id="rId5" Type="http://schemas.openxmlformats.org/officeDocument/2006/relationships/image" Target="../media/image107.jpeg"/><Relationship Id="rId4" Type="http://schemas.openxmlformats.org/officeDocument/2006/relationships/image" Target="../media/image106.jpeg"/></Relationships>
</file>

<file path=xl/drawings/_rels/drawing40.xml.rels><?xml version="1.0" encoding="UTF-8" standalone="yes"?>
<Relationships xmlns="http://schemas.openxmlformats.org/package/2006/relationships"><Relationship Id="rId3" Type="http://schemas.openxmlformats.org/officeDocument/2006/relationships/image" Target="../media/image109.jpg"/><Relationship Id="rId2" Type="http://schemas.openxmlformats.org/officeDocument/2006/relationships/image" Target="../media/image37.png"/><Relationship Id="rId1" Type="http://schemas.openxmlformats.org/officeDocument/2006/relationships/image" Target="../media/image5.jpeg"/><Relationship Id="rId5" Type="http://schemas.openxmlformats.org/officeDocument/2006/relationships/image" Target="../media/image111.jpg"/><Relationship Id="rId4" Type="http://schemas.openxmlformats.org/officeDocument/2006/relationships/image" Target="../media/image110.jpeg"/></Relationships>
</file>

<file path=xl/drawings/_rels/drawing41.xml.rels><?xml version="1.0" encoding="UTF-8" standalone="yes"?>
<Relationships xmlns="http://schemas.openxmlformats.org/package/2006/relationships"><Relationship Id="rId3" Type="http://schemas.openxmlformats.org/officeDocument/2006/relationships/image" Target="../media/image112.jpeg"/><Relationship Id="rId7" Type="http://schemas.openxmlformats.org/officeDocument/2006/relationships/image" Target="../media/image116.jpe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115.jpeg"/><Relationship Id="rId5" Type="http://schemas.openxmlformats.org/officeDocument/2006/relationships/image" Target="../media/image114.jpeg"/><Relationship Id="rId4" Type="http://schemas.openxmlformats.org/officeDocument/2006/relationships/image" Target="../media/image113.jpeg"/></Relationships>
</file>

<file path=xl/drawings/_rels/drawing42.xml.rels><?xml version="1.0" encoding="UTF-8" standalone="yes"?>
<Relationships xmlns="http://schemas.openxmlformats.org/package/2006/relationships"><Relationship Id="rId3" Type="http://schemas.openxmlformats.org/officeDocument/2006/relationships/image" Target="../media/image117.jpeg"/><Relationship Id="rId2" Type="http://schemas.openxmlformats.org/officeDocument/2006/relationships/image" Target="../media/image37.png"/><Relationship Id="rId1" Type="http://schemas.openxmlformats.org/officeDocument/2006/relationships/image" Target="../media/image5.jpeg"/><Relationship Id="rId6" Type="http://schemas.openxmlformats.org/officeDocument/2006/relationships/image" Target="../media/image120.jpeg"/><Relationship Id="rId5" Type="http://schemas.openxmlformats.org/officeDocument/2006/relationships/image" Target="../media/image119.jpeg"/><Relationship Id="rId4" Type="http://schemas.openxmlformats.org/officeDocument/2006/relationships/image" Target="../media/image118.jpeg"/></Relationships>
</file>

<file path=xl/drawings/drawing1.xml><?xml version="1.0" encoding="utf-8"?>
<xdr:wsDr xmlns:xdr="http://schemas.openxmlformats.org/drawingml/2006/spreadsheetDrawing" xmlns:a="http://schemas.openxmlformats.org/drawingml/2006/main">
  <xdr:twoCellAnchor editAs="oneCell">
    <xdr:from>
      <xdr:col>7</xdr:col>
      <xdr:colOff>34018</xdr:colOff>
      <xdr:row>1</xdr:row>
      <xdr:rowOff>31296</xdr:rowOff>
    </xdr:from>
    <xdr:to>
      <xdr:col>7</xdr:col>
      <xdr:colOff>805542</xdr:colOff>
      <xdr:row>1</xdr:row>
      <xdr:rowOff>953462</xdr:rowOff>
    </xdr:to>
    <xdr:pic>
      <xdr:nvPicPr>
        <xdr:cNvPr id="2" name="45 Imagen" descr="LOGO-ICBF">
          <a:extLst>
            <a:ext uri="{FF2B5EF4-FFF2-40B4-BE49-F238E27FC236}">
              <a16:creationId xmlns:a16="http://schemas.microsoft.com/office/drawing/2014/main" id="{369D0F0C-0E07-430A-9A6C-C0164B0B810F}"/>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97561" y="630010"/>
          <a:ext cx="771524" cy="922166"/>
        </a:xfrm>
        <a:prstGeom prst="rect">
          <a:avLst/>
        </a:prstGeom>
        <a:noFill/>
        <a:ln w="9525">
          <a:noFill/>
          <a:miter lim="800000"/>
          <a:headEnd/>
          <a:tailEnd/>
        </a:ln>
      </xdr:spPr>
    </xdr:pic>
    <xdr:clientData/>
  </xdr:twoCellAnchor>
  <xdr:twoCellAnchor editAs="oneCell">
    <xdr:from>
      <xdr:col>2</xdr:col>
      <xdr:colOff>195944</xdr:colOff>
      <xdr:row>1</xdr:row>
      <xdr:rowOff>97971</xdr:rowOff>
    </xdr:from>
    <xdr:to>
      <xdr:col>3</xdr:col>
      <xdr:colOff>269830</xdr:colOff>
      <xdr:row>1</xdr:row>
      <xdr:rowOff>892629</xdr:rowOff>
    </xdr:to>
    <xdr:pic>
      <xdr:nvPicPr>
        <xdr:cNvPr id="3" name="Imagen 2">
          <a:extLst>
            <a:ext uri="{FF2B5EF4-FFF2-40B4-BE49-F238E27FC236}">
              <a16:creationId xmlns:a16="http://schemas.microsoft.com/office/drawing/2014/main" id="{C6A7929A-6C80-DFAB-7BFF-28B16D47E83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6430" y="696685"/>
          <a:ext cx="1826486" cy="794658"/>
        </a:xfrm>
        <a:prstGeom prst="rect">
          <a:avLst/>
        </a:prstGeom>
        <a:noFill/>
      </xdr:spPr>
    </xdr:pic>
    <xdr:clientData/>
  </xdr:twoCellAnchor>
  <xdr:twoCellAnchor editAs="oneCell">
    <xdr:from>
      <xdr:col>2</xdr:col>
      <xdr:colOff>674915</xdr:colOff>
      <xdr:row>176</xdr:row>
      <xdr:rowOff>141514</xdr:rowOff>
    </xdr:from>
    <xdr:to>
      <xdr:col>3</xdr:col>
      <xdr:colOff>942250</xdr:colOff>
      <xdr:row>183</xdr:row>
      <xdr:rowOff>164103</xdr:rowOff>
    </xdr:to>
    <xdr:pic>
      <xdr:nvPicPr>
        <xdr:cNvPr id="4" name="Imagen 3">
          <a:extLst>
            <a:ext uri="{FF2B5EF4-FFF2-40B4-BE49-F238E27FC236}">
              <a16:creationId xmlns:a16="http://schemas.microsoft.com/office/drawing/2014/main" id="{C6D8F289-51D4-61FB-4B72-1079BEEB008C}"/>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95401" y="55016400"/>
          <a:ext cx="2019935" cy="12744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0</xdr:colOff>
      <xdr:row>0</xdr:row>
      <xdr:rowOff>1</xdr:rowOff>
    </xdr:from>
    <xdr:to>
      <xdr:col>34</xdr:col>
      <xdr:colOff>177799</xdr:colOff>
      <xdr:row>1</xdr:row>
      <xdr:rowOff>987274</xdr:rowOff>
    </xdr:to>
    <xdr:pic>
      <xdr:nvPicPr>
        <xdr:cNvPr id="2" name="Imagen 1" descr="Logo ICBF gris">
          <a:extLst>
            <a:ext uri="{FF2B5EF4-FFF2-40B4-BE49-F238E27FC236}">
              <a16:creationId xmlns:a16="http://schemas.microsoft.com/office/drawing/2014/main" id="{D0F72EDB-8E3D-463B-8DAA-4AD3B74F4D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12664440" y="1"/>
          <a:ext cx="795019" cy="1170153"/>
        </a:xfrm>
        <a:prstGeom prst="rect">
          <a:avLst/>
        </a:prstGeom>
        <a:noFill/>
        <a:ln>
          <a:noFill/>
        </a:ln>
      </xdr:spPr>
    </xdr:pic>
    <xdr:clientData/>
  </xdr:twoCellAnchor>
  <xdr:twoCellAnchor editAs="oneCell">
    <xdr:from>
      <xdr:col>2</xdr:col>
      <xdr:colOff>163286</xdr:colOff>
      <xdr:row>48</xdr:row>
      <xdr:rowOff>57151</xdr:rowOff>
    </xdr:from>
    <xdr:to>
      <xdr:col>4</xdr:col>
      <xdr:colOff>45669</xdr:colOff>
      <xdr:row>52</xdr:row>
      <xdr:rowOff>35815</xdr:rowOff>
    </xdr:to>
    <xdr:pic>
      <xdr:nvPicPr>
        <xdr:cNvPr id="5" name="Imagen 4">
          <a:extLst>
            <a:ext uri="{FF2B5EF4-FFF2-40B4-BE49-F238E27FC236}">
              <a16:creationId xmlns:a16="http://schemas.microsoft.com/office/drawing/2014/main" id="{4C22D071-4B6D-4ACA-8559-4C192E41D397}"/>
            </a:ext>
          </a:extLst>
        </xdr:cNvPr>
        <xdr:cNvPicPr>
          <a:picLocks noChangeAspect="1"/>
        </xdr:cNvPicPr>
      </xdr:nvPicPr>
      <xdr:blipFill>
        <a:blip xmlns:r="http://schemas.openxmlformats.org/officeDocument/2006/relationships" r:embed="rId2"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584666" y="14535151"/>
          <a:ext cx="1634983" cy="717804"/>
        </a:xfrm>
        <a:prstGeom prst="rect">
          <a:avLst/>
        </a:prstGeom>
      </xdr:spPr>
    </xdr:pic>
    <xdr:clientData/>
  </xdr:twoCellAnchor>
  <xdr:twoCellAnchor editAs="oneCell">
    <xdr:from>
      <xdr:col>7</xdr:col>
      <xdr:colOff>38100</xdr:colOff>
      <xdr:row>14</xdr:row>
      <xdr:rowOff>63499</xdr:rowOff>
    </xdr:from>
    <xdr:to>
      <xdr:col>23</xdr:col>
      <xdr:colOff>139700</xdr:colOff>
      <xdr:row>40</xdr:row>
      <xdr:rowOff>42732</xdr:rowOff>
    </xdr:to>
    <xdr:pic>
      <xdr:nvPicPr>
        <xdr:cNvPr id="9" name="Imagen 8">
          <a:extLst>
            <a:ext uri="{FF2B5EF4-FFF2-40B4-BE49-F238E27FC236}">
              <a16:creationId xmlns:a16="http://schemas.microsoft.com/office/drawing/2014/main" id="{8E23DBDC-F489-E3EC-C60A-7C60D93A1994}"/>
            </a:ext>
          </a:extLst>
        </xdr:cNvPr>
        <xdr:cNvPicPr>
          <a:picLocks noChangeAspect="1"/>
        </xdr:cNvPicPr>
      </xdr:nvPicPr>
      <xdr:blipFill>
        <a:blip xmlns:r="http://schemas.openxmlformats.org/officeDocument/2006/relationships" r:embed="rId3"/>
        <a:stretch>
          <a:fillRect/>
        </a:stretch>
      </xdr:blipFill>
      <xdr:spPr>
        <a:xfrm>
          <a:off x="7835900" y="3873499"/>
          <a:ext cx="3454400" cy="4602033"/>
        </a:xfrm>
        <a:prstGeom prst="rect">
          <a:avLst/>
        </a:prstGeom>
      </xdr:spPr>
    </xdr:pic>
    <xdr:clientData/>
  </xdr:twoCellAnchor>
  <xdr:twoCellAnchor editAs="oneCell">
    <xdr:from>
      <xdr:col>24</xdr:col>
      <xdr:colOff>50800</xdr:colOff>
      <xdr:row>15</xdr:row>
      <xdr:rowOff>76200</xdr:rowOff>
    </xdr:from>
    <xdr:to>
      <xdr:col>42</xdr:col>
      <xdr:colOff>80587</xdr:colOff>
      <xdr:row>38</xdr:row>
      <xdr:rowOff>157876</xdr:rowOff>
    </xdr:to>
    <xdr:pic>
      <xdr:nvPicPr>
        <xdr:cNvPr id="3" name="Imagen 2">
          <a:extLst>
            <a:ext uri="{FF2B5EF4-FFF2-40B4-BE49-F238E27FC236}">
              <a16:creationId xmlns:a16="http://schemas.microsoft.com/office/drawing/2014/main" id="{90E91B58-162E-EFC0-059E-1C4ADD3AA7E7}"/>
            </a:ext>
          </a:extLst>
        </xdr:cNvPr>
        <xdr:cNvPicPr>
          <a:picLocks noChangeAspect="1"/>
        </xdr:cNvPicPr>
      </xdr:nvPicPr>
      <xdr:blipFill>
        <a:blip xmlns:r="http://schemas.openxmlformats.org/officeDocument/2006/relationships" r:embed="rId4"/>
        <a:stretch>
          <a:fillRect/>
        </a:stretch>
      </xdr:blipFill>
      <xdr:spPr>
        <a:xfrm>
          <a:off x="11366500" y="4064000"/>
          <a:ext cx="3293687" cy="41710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163286</xdr:colOff>
      <xdr:row>66</xdr:row>
      <xdr:rowOff>57151</xdr:rowOff>
    </xdr:from>
    <xdr:to>
      <xdr:col>4</xdr:col>
      <xdr:colOff>45669</xdr:colOff>
      <xdr:row>70</xdr:row>
      <xdr:rowOff>35815</xdr:rowOff>
    </xdr:to>
    <xdr:pic>
      <xdr:nvPicPr>
        <xdr:cNvPr id="2" name="Imagen 1">
          <a:extLst>
            <a:ext uri="{FF2B5EF4-FFF2-40B4-BE49-F238E27FC236}">
              <a16:creationId xmlns:a16="http://schemas.microsoft.com/office/drawing/2014/main" id="{740E1745-F034-4ECE-9500-144FB01880FD}"/>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0184"/>
        </a:xfrm>
        <a:prstGeom prst="rect">
          <a:avLst/>
        </a:prstGeom>
      </xdr:spPr>
    </xdr:pic>
    <xdr:clientData/>
  </xdr:twoCellAnchor>
  <xdr:twoCellAnchor editAs="oneCell">
    <xdr:from>
      <xdr:col>30</xdr:col>
      <xdr:colOff>114300</xdr:colOff>
      <xdr:row>0</xdr:row>
      <xdr:rowOff>82720</xdr:rowOff>
    </xdr:from>
    <xdr:to>
      <xdr:col>34</xdr:col>
      <xdr:colOff>177800</xdr:colOff>
      <xdr:row>1</xdr:row>
      <xdr:rowOff>965200</xdr:rowOff>
    </xdr:to>
    <xdr:pic>
      <xdr:nvPicPr>
        <xdr:cNvPr id="3" name="Imagen 2" descr="Logo ICBF gris">
          <a:extLst>
            <a:ext uri="{FF2B5EF4-FFF2-40B4-BE49-F238E27FC236}">
              <a16:creationId xmlns:a16="http://schemas.microsoft.com/office/drawing/2014/main" id="{FEE391F7-11CD-4BC2-A59A-A97574A141A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42800" y="82720"/>
          <a:ext cx="876300" cy="1060280"/>
        </a:xfrm>
        <a:prstGeom prst="rect">
          <a:avLst/>
        </a:prstGeom>
        <a:noFill/>
        <a:ln>
          <a:noFill/>
        </a:ln>
      </xdr:spPr>
    </xdr:pic>
    <xdr:clientData/>
  </xdr:twoCellAnchor>
  <xdr:twoCellAnchor editAs="oneCell">
    <xdr:from>
      <xdr:col>7</xdr:col>
      <xdr:colOff>50800</xdr:colOff>
      <xdr:row>14</xdr:row>
      <xdr:rowOff>78600</xdr:rowOff>
    </xdr:from>
    <xdr:to>
      <xdr:col>34</xdr:col>
      <xdr:colOff>164420</xdr:colOff>
      <xdr:row>38</xdr:row>
      <xdr:rowOff>6723</xdr:rowOff>
    </xdr:to>
    <xdr:pic>
      <xdr:nvPicPr>
        <xdr:cNvPr id="5" name="Imagen 4">
          <a:extLst>
            <a:ext uri="{FF2B5EF4-FFF2-40B4-BE49-F238E27FC236}">
              <a16:creationId xmlns:a16="http://schemas.microsoft.com/office/drawing/2014/main" id="{5FCED4B0-DEF2-0E91-EC9C-BC76297BC12C}"/>
            </a:ext>
          </a:extLst>
        </xdr:cNvPr>
        <xdr:cNvPicPr>
          <a:picLocks noChangeAspect="1"/>
        </xdr:cNvPicPr>
      </xdr:nvPicPr>
      <xdr:blipFill>
        <a:blip xmlns:r="http://schemas.openxmlformats.org/officeDocument/2006/relationships" r:embed="rId3"/>
        <a:stretch>
          <a:fillRect/>
        </a:stretch>
      </xdr:blipFill>
      <xdr:spPr>
        <a:xfrm>
          <a:off x="7518400" y="3888600"/>
          <a:ext cx="5587320" cy="4195323"/>
        </a:xfrm>
        <a:prstGeom prst="rect">
          <a:avLst/>
        </a:prstGeom>
      </xdr:spPr>
    </xdr:pic>
    <xdr:clientData/>
  </xdr:twoCellAnchor>
  <xdr:twoCellAnchor editAs="oneCell">
    <xdr:from>
      <xdr:col>14</xdr:col>
      <xdr:colOff>124600</xdr:colOff>
      <xdr:row>38</xdr:row>
      <xdr:rowOff>112251</xdr:rowOff>
    </xdr:from>
    <xdr:to>
      <xdr:col>40</xdr:col>
      <xdr:colOff>63500</xdr:colOff>
      <xdr:row>60</xdr:row>
      <xdr:rowOff>156723</xdr:rowOff>
    </xdr:to>
    <xdr:pic>
      <xdr:nvPicPr>
        <xdr:cNvPr id="9" name="Imagen 8">
          <a:extLst>
            <a:ext uri="{FF2B5EF4-FFF2-40B4-BE49-F238E27FC236}">
              <a16:creationId xmlns:a16="http://schemas.microsoft.com/office/drawing/2014/main" id="{0F4B2663-1EEF-398A-40C1-F83CE3871DB9}"/>
            </a:ext>
          </a:extLst>
        </xdr:cNvPr>
        <xdr:cNvPicPr>
          <a:picLocks noChangeAspect="1"/>
        </xdr:cNvPicPr>
      </xdr:nvPicPr>
      <xdr:blipFill>
        <a:blip xmlns:r="http://schemas.openxmlformats.org/officeDocument/2006/relationships" r:embed="rId4"/>
        <a:stretch>
          <a:fillRect/>
        </a:stretch>
      </xdr:blipFill>
      <xdr:spPr>
        <a:xfrm>
          <a:off x="8747900" y="8189451"/>
          <a:ext cx="5285600" cy="396877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163286</xdr:colOff>
      <xdr:row>64</xdr:row>
      <xdr:rowOff>57151</xdr:rowOff>
    </xdr:from>
    <xdr:to>
      <xdr:col>4</xdr:col>
      <xdr:colOff>45669</xdr:colOff>
      <xdr:row>68</xdr:row>
      <xdr:rowOff>35815</xdr:rowOff>
    </xdr:to>
    <xdr:pic>
      <xdr:nvPicPr>
        <xdr:cNvPr id="2" name="Imagen 1">
          <a:extLst>
            <a:ext uri="{FF2B5EF4-FFF2-40B4-BE49-F238E27FC236}">
              <a16:creationId xmlns:a16="http://schemas.microsoft.com/office/drawing/2014/main" id="{C37543DF-A89A-41F3-9900-1FDC40FD9C13}"/>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3986511"/>
          <a:ext cx="1634983" cy="717804"/>
        </a:xfrm>
        <a:prstGeom prst="rect">
          <a:avLst/>
        </a:prstGeom>
      </xdr:spPr>
    </xdr:pic>
    <xdr:clientData/>
  </xdr:twoCellAnchor>
  <xdr:twoCellAnchor editAs="oneCell">
    <xdr:from>
      <xdr:col>30</xdr:col>
      <xdr:colOff>114300</xdr:colOff>
      <xdr:row>0</xdr:row>
      <xdr:rowOff>82720</xdr:rowOff>
    </xdr:from>
    <xdr:to>
      <xdr:col>34</xdr:col>
      <xdr:colOff>177800</xdr:colOff>
      <xdr:row>1</xdr:row>
      <xdr:rowOff>965200</xdr:rowOff>
    </xdr:to>
    <xdr:pic>
      <xdr:nvPicPr>
        <xdr:cNvPr id="3" name="Imagen 2" descr="Logo ICBF gris">
          <a:extLst>
            <a:ext uri="{FF2B5EF4-FFF2-40B4-BE49-F238E27FC236}">
              <a16:creationId xmlns:a16="http://schemas.microsoft.com/office/drawing/2014/main" id="{E04FBA00-BA31-4AE0-813B-328ED60506E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45340" y="82720"/>
          <a:ext cx="886460" cy="1065360"/>
        </a:xfrm>
        <a:prstGeom prst="rect">
          <a:avLst/>
        </a:prstGeom>
        <a:noFill/>
        <a:ln>
          <a:noFill/>
        </a:ln>
      </xdr:spPr>
    </xdr:pic>
    <xdr:clientData/>
  </xdr:twoCellAnchor>
  <xdr:twoCellAnchor editAs="oneCell">
    <xdr:from>
      <xdr:col>7</xdr:col>
      <xdr:colOff>38101</xdr:colOff>
      <xdr:row>14</xdr:row>
      <xdr:rowOff>43769</xdr:rowOff>
    </xdr:from>
    <xdr:to>
      <xdr:col>31</xdr:col>
      <xdr:colOff>63501</xdr:colOff>
      <xdr:row>34</xdr:row>
      <xdr:rowOff>159123</xdr:rowOff>
    </xdr:to>
    <xdr:pic>
      <xdr:nvPicPr>
        <xdr:cNvPr id="5" name="Imagen 4">
          <a:extLst>
            <a:ext uri="{FF2B5EF4-FFF2-40B4-BE49-F238E27FC236}">
              <a16:creationId xmlns:a16="http://schemas.microsoft.com/office/drawing/2014/main" id="{3F38D277-E759-F695-C9E9-7848ED680012}"/>
            </a:ext>
          </a:extLst>
        </xdr:cNvPr>
        <xdr:cNvPicPr>
          <a:picLocks noChangeAspect="1"/>
        </xdr:cNvPicPr>
      </xdr:nvPicPr>
      <xdr:blipFill>
        <a:blip xmlns:r="http://schemas.openxmlformats.org/officeDocument/2006/relationships" r:embed="rId3"/>
        <a:stretch>
          <a:fillRect/>
        </a:stretch>
      </xdr:blipFill>
      <xdr:spPr>
        <a:xfrm>
          <a:off x="7505701" y="3853769"/>
          <a:ext cx="4889500" cy="3671354"/>
        </a:xfrm>
        <a:prstGeom prst="rect">
          <a:avLst/>
        </a:prstGeom>
      </xdr:spPr>
    </xdr:pic>
    <xdr:clientData/>
  </xdr:twoCellAnchor>
  <xdr:twoCellAnchor editAs="oneCell">
    <xdr:from>
      <xdr:col>14</xdr:col>
      <xdr:colOff>88900</xdr:colOff>
      <xdr:row>35</xdr:row>
      <xdr:rowOff>50800</xdr:rowOff>
    </xdr:from>
    <xdr:to>
      <xdr:col>42</xdr:col>
      <xdr:colOff>50800</xdr:colOff>
      <xdr:row>58</xdr:row>
      <xdr:rowOff>139700</xdr:rowOff>
    </xdr:to>
    <xdr:pic>
      <xdr:nvPicPr>
        <xdr:cNvPr id="7" name="Imagen 6">
          <a:extLst>
            <a:ext uri="{FF2B5EF4-FFF2-40B4-BE49-F238E27FC236}">
              <a16:creationId xmlns:a16="http://schemas.microsoft.com/office/drawing/2014/main" id="{BD350B03-4E7E-8778-5300-A079F3B389E6}"/>
            </a:ext>
          </a:extLst>
        </xdr:cNvPr>
        <xdr:cNvPicPr>
          <a:picLocks noChangeAspect="1"/>
        </xdr:cNvPicPr>
      </xdr:nvPicPr>
      <xdr:blipFill>
        <a:blip xmlns:r="http://schemas.openxmlformats.org/officeDocument/2006/relationships" r:embed="rId4"/>
        <a:stretch>
          <a:fillRect/>
        </a:stretch>
      </xdr:blipFill>
      <xdr:spPr>
        <a:xfrm>
          <a:off x="8712200" y="7594600"/>
          <a:ext cx="5588000" cy="4191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163286</xdr:colOff>
      <xdr:row>70</xdr:row>
      <xdr:rowOff>57151</xdr:rowOff>
    </xdr:from>
    <xdr:to>
      <xdr:col>4</xdr:col>
      <xdr:colOff>45669</xdr:colOff>
      <xdr:row>74</xdr:row>
      <xdr:rowOff>35815</xdr:rowOff>
    </xdr:to>
    <xdr:pic>
      <xdr:nvPicPr>
        <xdr:cNvPr id="2" name="Imagen 1">
          <a:extLst>
            <a:ext uri="{FF2B5EF4-FFF2-40B4-BE49-F238E27FC236}">
              <a16:creationId xmlns:a16="http://schemas.microsoft.com/office/drawing/2014/main" id="{B930E057-E765-441E-A414-89F62103CD1F}"/>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4900911"/>
          <a:ext cx="1634983" cy="717804"/>
        </a:xfrm>
        <a:prstGeom prst="rect">
          <a:avLst/>
        </a:prstGeom>
      </xdr:spPr>
    </xdr:pic>
    <xdr:clientData/>
  </xdr:twoCellAnchor>
  <xdr:twoCellAnchor editAs="oneCell">
    <xdr:from>
      <xdr:col>30</xdr:col>
      <xdr:colOff>114300</xdr:colOff>
      <xdr:row>0</xdr:row>
      <xdr:rowOff>82720</xdr:rowOff>
    </xdr:from>
    <xdr:to>
      <xdr:col>34</xdr:col>
      <xdr:colOff>177800</xdr:colOff>
      <xdr:row>1</xdr:row>
      <xdr:rowOff>965200</xdr:rowOff>
    </xdr:to>
    <xdr:pic>
      <xdr:nvPicPr>
        <xdr:cNvPr id="3" name="Imagen 2" descr="Logo ICBF gris">
          <a:extLst>
            <a:ext uri="{FF2B5EF4-FFF2-40B4-BE49-F238E27FC236}">
              <a16:creationId xmlns:a16="http://schemas.microsoft.com/office/drawing/2014/main" id="{71C6C095-2BAA-4236-8B04-1318611B61D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45340" y="82720"/>
          <a:ext cx="886460" cy="1065360"/>
        </a:xfrm>
        <a:prstGeom prst="rect">
          <a:avLst/>
        </a:prstGeom>
        <a:noFill/>
        <a:ln>
          <a:noFill/>
        </a:ln>
      </xdr:spPr>
    </xdr:pic>
    <xdr:clientData/>
  </xdr:twoCellAnchor>
  <xdr:twoCellAnchor editAs="oneCell">
    <xdr:from>
      <xdr:col>15</xdr:col>
      <xdr:colOff>63500</xdr:colOff>
      <xdr:row>41</xdr:row>
      <xdr:rowOff>71805</xdr:rowOff>
    </xdr:from>
    <xdr:to>
      <xdr:col>42</xdr:col>
      <xdr:colOff>114300</xdr:colOff>
      <xdr:row>64</xdr:row>
      <xdr:rowOff>108323</xdr:rowOff>
    </xdr:to>
    <xdr:pic>
      <xdr:nvPicPr>
        <xdr:cNvPr id="16" name="Imagen 15">
          <a:extLst>
            <a:ext uri="{FF2B5EF4-FFF2-40B4-BE49-F238E27FC236}">
              <a16:creationId xmlns:a16="http://schemas.microsoft.com/office/drawing/2014/main" id="{7AA1A246-C984-26D8-6BF1-4E79FC251FB7}"/>
            </a:ext>
          </a:extLst>
        </xdr:cNvPr>
        <xdr:cNvPicPr>
          <a:picLocks noChangeAspect="1"/>
        </xdr:cNvPicPr>
      </xdr:nvPicPr>
      <xdr:blipFill>
        <a:blip xmlns:r="http://schemas.openxmlformats.org/officeDocument/2006/relationships" r:embed="rId3"/>
        <a:stretch>
          <a:fillRect/>
        </a:stretch>
      </xdr:blipFill>
      <xdr:spPr>
        <a:xfrm>
          <a:off x="8851900" y="8682405"/>
          <a:ext cx="5511800" cy="4138618"/>
        </a:xfrm>
        <a:prstGeom prst="rect">
          <a:avLst/>
        </a:prstGeom>
      </xdr:spPr>
    </xdr:pic>
    <xdr:clientData/>
  </xdr:twoCellAnchor>
  <xdr:twoCellAnchor editAs="oneCell">
    <xdr:from>
      <xdr:col>7</xdr:col>
      <xdr:colOff>48401</xdr:colOff>
      <xdr:row>14</xdr:row>
      <xdr:rowOff>49433</xdr:rowOff>
    </xdr:from>
    <xdr:to>
      <xdr:col>24</xdr:col>
      <xdr:colOff>103402</xdr:colOff>
      <xdr:row>41</xdr:row>
      <xdr:rowOff>12701</xdr:rowOff>
    </xdr:to>
    <xdr:pic>
      <xdr:nvPicPr>
        <xdr:cNvPr id="18" name="Imagen 17">
          <a:extLst>
            <a:ext uri="{FF2B5EF4-FFF2-40B4-BE49-F238E27FC236}">
              <a16:creationId xmlns:a16="http://schemas.microsoft.com/office/drawing/2014/main" id="{CE2E662A-6691-CB97-B44E-64EAF77A36E6}"/>
            </a:ext>
          </a:extLst>
        </xdr:cNvPr>
        <xdr:cNvPicPr>
          <a:picLocks noChangeAspect="1"/>
        </xdr:cNvPicPr>
      </xdr:nvPicPr>
      <xdr:blipFill>
        <a:blip xmlns:r="http://schemas.openxmlformats.org/officeDocument/2006/relationships" r:embed="rId4"/>
        <a:stretch>
          <a:fillRect/>
        </a:stretch>
      </xdr:blipFill>
      <xdr:spPr>
        <a:xfrm>
          <a:off x="7516001" y="3859433"/>
          <a:ext cx="3572901" cy="476386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163286</xdr:colOff>
      <xdr:row>72</xdr:row>
      <xdr:rowOff>57151</xdr:rowOff>
    </xdr:from>
    <xdr:to>
      <xdr:col>4</xdr:col>
      <xdr:colOff>45669</xdr:colOff>
      <xdr:row>76</xdr:row>
      <xdr:rowOff>35815</xdr:rowOff>
    </xdr:to>
    <xdr:pic>
      <xdr:nvPicPr>
        <xdr:cNvPr id="2" name="Imagen 1">
          <a:extLst>
            <a:ext uri="{FF2B5EF4-FFF2-40B4-BE49-F238E27FC236}">
              <a16:creationId xmlns:a16="http://schemas.microsoft.com/office/drawing/2014/main" id="{C0635A40-A208-4D95-AC27-F49992840B38}"/>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4900911"/>
          <a:ext cx="1634983" cy="717804"/>
        </a:xfrm>
        <a:prstGeom prst="rect">
          <a:avLst/>
        </a:prstGeom>
      </xdr:spPr>
    </xdr:pic>
    <xdr:clientData/>
  </xdr:twoCellAnchor>
  <xdr:twoCellAnchor editAs="oneCell">
    <xdr:from>
      <xdr:col>30</xdr:col>
      <xdr:colOff>114300</xdr:colOff>
      <xdr:row>0</xdr:row>
      <xdr:rowOff>82720</xdr:rowOff>
    </xdr:from>
    <xdr:to>
      <xdr:col>34</xdr:col>
      <xdr:colOff>177800</xdr:colOff>
      <xdr:row>1</xdr:row>
      <xdr:rowOff>965200</xdr:rowOff>
    </xdr:to>
    <xdr:pic>
      <xdr:nvPicPr>
        <xdr:cNvPr id="3" name="Imagen 2" descr="Logo ICBF gris">
          <a:extLst>
            <a:ext uri="{FF2B5EF4-FFF2-40B4-BE49-F238E27FC236}">
              <a16:creationId xmlns:a16="http://schemas.microsoft.com/office/drawing/2014/main" id="{E9A5FDD7-686D-47DD-9A8D-33BE4CAAEC9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45340" y="82720"/>
          <a:ext cx="886460" cy="1065360"/>
        </a:xfrm>
        <a:prstGeom prst="rect">
          <a:avLst/>
        </a:prstGeom>
        <a:noFill/>
        <a:ln>
          <a:noFill/>
        </a:ln>
      </xdr:spPr>
    </xdr:pic>
    <xdr:clientData/>
  </xdr:twoCellAnchor>
  <xdr:twoCellAnchor editAs="oneCell">
    <xdr:from>
      <xdr:col>23</xdr:col>
      <xdr:colOff>114301</xdr:colOff>
      <xdr:row>40</xdr:row>
      <xdr:rowOff>12700</xdr:rowOff>
    </xdr:from>
    <xdr:to>
      <xdr:col>42</xdr:col>
      <xdr:colOff>63500</xdr:colOff>
      <xdr:row>65</xdr:row>
      <xdr:rowOff>38100</xdr:rowOff>
    </xdr:to>
    <xdr:pic>
      <xdr:nvPicPr>
        <xdr:cNvPr id="7" name="Imagen 6">
          <a:extLst>
            <a:ext uri="{FF2B5EF4-FFF2-40B4-BE49-F238E27FC236}">
              <a16:creationId xmlns:a16="http://schemas.microsoft.com/office/drawing/2014/main" id="{2DAC5AC4-79F5-4E20-A9A4-B43C9BB74685}"/>
            </a:ext>
          </a:extLst>
        </xdr:cNvPr>
        <xdr:cNvPicPr>
          <a:picLocks noChangeAspect="1"/>
        </xdr:cNvPicPr>
      </xdr:nvPicPr>
      <xdr:blipFill>
        <a:blip xmlns:r="http://schemas.openxmlformats.org/officeDocument/2006/relationships" r:embed="rId3"/>
        <a:stretch>
          <a:fillRect/>
        </a:stretch>
      </xdr:blipFill>
      <xdr:spPr>
        <a:xfrm>
          <a:off x="10934701" y="8445500"/>
          <a:ext cx="3378199" cy="4470400"/>
        </a:xfrm>
        <a:prstGeom prst="rect">
          <a:avLst/>
        </a:prstGeom>
      </xdr:spPr>
    </xdr:pic>
    <xdr:clientData/>
  </xdr:twoCellAnchor>
  <xdr:twoCellAnchor>
    <xdr:from>
      <xdr:col>30</xdr:col>
      <xdr:colOff>0</xdr:colOff>
      <xdr:row>51</xdr:row>
      <xdr:rowOff>0</xdr:rowOff>
    </xdr:from>
    <xdr:to>
      <xdr:col>31</xdr:col>
      <xdr:colOff>25400</xdr:colOff>
      <xdr:row>53</xdr:row>
      <xdr:rowOff>25400</xdr:rowOff>
    </xdr:to>
    <xdr:cxnSp macro="">
      <xdr:nvCxnSpPr>
        <xdr:cNvPr id="8" name="Conector recto 7">
          <a:extLst>
            <a:ext uri="{FF2B5EF4-FFF2-40B4-BE49-F238E27FC236}">
              <a16:creationId xmlns:a16="http://schemas.microsoft.com/office/drawing/2014/main" id="{68F000F5-1B07-4D73-890D-977F0CB4AD59}"/>
            </a:ext>
          </a:extLst>
        </xdr:cNvPr>
        <xdr:cNvCxnSpPr/>
      </xdr:nvCxnSpPr>
      <xdr:spPr>
        <a:xfrm flipV="1">
          <a:off x="12128500" y="10388600"/>
          <a:ext cx="228600" cy="381000"/>
        </a:xfrm>
        <a:prstGeom prst="line">
          <a:avLst/>
        </a:prstGeom>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31</xdr:col>
      <xdr:colOff>83820</xdr:colOff>
      <xdr:row>52</xdr:row>
      <xdr:rowOff>165100</xdr:rowOff>
    </xdr:from>
    <xdr:to>
      <xdr:col>32</xdr:col>
      <xdr:colOff>88900</xdr:colOff>
      <xdr:row>54</xdr:row>
      <xdr:rowOff>129540</xdr:rowOff>
    </xdr:to>
    <xdr:cxnSp macro="">
      <xdr:nvCxnSpPr>
        <xdr:cNvPr id="9" name="Conector recto 8">
          <a:extLst>
            <a:ext uri="{FF2B5EF4-FFF2-40B4-BE49-F238E27FC236}">
              <a16:creationId xmlns:a16="http://schemas.microsoft.com/office/drawing/2014/main" id="{33C42D80-9E9B-47E2-A011-2BEAC78507D5}"/>
            </a:ext>
          </a:extLst>
        </xdr:cNvPr>
        <xdr:cNvCxnSpPr/>
      </xdr:nvCxnSpPr>
      <xdr:spPr>
        <a:xfrm flipV="1">
          <a:off x="12420600" y="10962640"/>
          <a:ext cx="210820" cy="330200"/>
        </a:xfrm>
        <a:prstGeom prst="line">
          <a:avLst/>
        </a:prstGeom>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31</xdr:col>
      <xdr:colOff>91440</xdr:colOff>
      <xdr:row>54</xdr:row>
      <xdr:rowOff>129540</xdr:rowOff>
    </xdr:from>
    <xdr:to>
      <xdr:col>34</xdr:col>
      <xdr:colOff>121920</xdr:colOff>
      <xdr:row>58</xdr:row>
      <xdr:rowOff>137160</xdr:rowOff>
    </xdr:to>
    <xdr:cxnSp macro="">
      <xdr:nvCxnSpPr>
        <xdr:cNvPr id="10" name="Conector recto 9">
          <a:extLst>
            <a:ext uri="{FF2B5EF4-FFF2-40B4-BE49-F238E27FC236}">
              <a16:creationId xmlns:a16="http://schemas.microsoft.com/office/drawing/2014/main" id="{DAC9AA48-C177-4CBC-A0B4-DC76F2DE8A36}"/>
            </a:ext>
          </a:extLst>
        </xdr:cNvPr>
        <xdr:cNvCxnSpPr/>
      </xdr:nvCxnSpPr>
      <xdr:spPr>
        <a:xfrm>
          <a:off x="12428220" y="11292840"/>
          <a:ext cx="647700" cy="73914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63500</xdr:colOff>
      <xdr:row>14</xdr:row>
      <xdr:rowOff>76200</xdr:rowOff>
    </xdr:from>
    <xdr:to>
      <xdr:col>23</xdr:col>
      <xdr:colOff>92075</xdr:colOff>
      <xdr:row>39</xdr:row>
      <xdr:rowOff>139700</xdr:rowOff>
    </xdr:to>
    <xdr:pic>
      <xdr:nvPicPr>
        <xdr:cNvPr id="12" name="Imagen 11">
          <a:extLst>
            <a:ext uri="{FF2B5EF4-FFF2-40B4-BE49-F238E27FC236}">
              <a16:creationId xmlns:a16="http://schemas.microsoft.com/office/drawing/2014/main" id="{2CCD1409-9DAB-36CA-DEFD-4613E7FB07B0}"/>
            </a:ext>
          </a:extLst>
        </xdr:cNvPr>
        <xdr:cNvPicPr>
          <a:picLocks noChangeAspect="1"/>
        </xdr:cNvPicPr>
      </xdr:nvPicPr>
      <xdr:blipFill>
        <a:blip xmlns:r="http://schemas.openxmlformats.org/officeDocument/2006/relationships" r:embed="rId4"/>
        <a:stretch>
          <a:fillRect/>
        </a:stretch>
      </xdr:blipFill>
      <xdr:spPr>
        <a:xfrm>
          <a:off x="7531100" y="3886200"/>
          <a:ext cx="3381375" cy="4508500"/>
        </a:xfrm>
        <a:prstGeom prst="rect">
          <a:avLst/>
        </a:prstGeom>
      </xdr:spPr>
    </xdr:pic>
    <xdr:clientData/>
  </xdr:twoCellAnchor>
  <xdr:twoCellAnchor editAs="oneCell">
    <xdr:from>
      <xdr:col>7</xdr:col>
      <xdr:colOff>48400</xdr:colOff>
      <xdr:row>39</xdr:row>
      <xdr:rowOff>165099</xdr:rowOff>
    </xdr:from>
    <xdr:to>
      <xdr:col>23</xdr:col>
      <xdr:colOff>63500</xdr:colOff>
      <xdr:row>65</xdr:row>
      <xdr:rowOff>32832</xdr:rowOff>
    </xdr:to>
    <xdr:pic>
      <xdr:nvPicPr>
        <xdr:cNvPr id="14" name="Imagen 13">
          <a:extLst>
            <a:ext uri="{FF2B5EF4-FFF2-40B4-BE49-F238E27FC236}">
              <a16:creationId xmlns:a16="http://schemas.microsoft.com/office/drawing/2014/main" id="{1469E575-3664-FBBE-2678-2B85435D15AF}"/>
            </a:ext>
          </a:extLst>
        </xdr:cNvPr>
        <xdr:cNvPicPr>
          <a:picLocks noChangeAspect="1"/>
        </xdr:cNvPicPr>
      </xdr:nvPicPr>
      <xdr:blipFill>
        <a:blip xmlns:r="http://schemas.openxmlformats.org/officeDocument/2006/relationships" r:embed="rId5"/>
        <a:stretch>
          <a:fillRect/>
        </a:stretch>
      </xdr:blipFill>
      <xdr:spPr>
        <a:xfrm>
          <a:off x="7516000" y="8420099"/>
          <a:ext cx="3367900" cy="4490533"/>
        </a:xfrm>
        <a:prstGeom prst="rect">
          <a:avLst/>
        </a:prstGeom>
      </xdr:spPr>
    </xdr:pic>
    <xdr:clientData/>
  </xdr:twoCellAnchor>
  <xdr:twoCellAnchor editAs="oneCell">
    <xdr:from>
      <xdr:col>23</xdr:col>
      <xdr:colOff>122200</xdr:colOff>
      <xdr:row>14</xdr:row>
      <xdr:rowOff>63500</xdr:rowOff>
    </xdr:from>
    <xdr:to>
      <xdr:col>42</xdr:col>
      <xdr:colOff>88900</xdr:colOff>
      <xdr:row>39</xdr:row>
      <xdr:rowOff>146100</xdr:rowOff>
    </xdr:to>
    <xdr:pic>
      <xdr:nvPicPr>
        <xdr:cNvPr id="16" name="Imagen 15">
          <a:extLst>
            <a:ext uri="{FF2B5EF4-FFF2-40B4-BE49-F238E27FC236}">
              <a16:creationId xmlns:a16="http://schemas.microsoft.com/office/drawing/2014/main" id="{163BD0C1-C6B9-2FF5-3FF0-A70EBA84CACE}"/>
            </a:ext>
          </a:extLst>
        </xdr:cNvPr>
        <xdr:cNvPicPr>
          <a:picLocks noChangeAspect="1"/>
        </xdr:cNvPicPr>
      </xdr:nvPicPr>
      <xdr:blipFill>
        <a:blip xmlns:r="http://schemas.openxmlformats.org/officeDocument/2006/relationships" r:embed="rId6"/>
        <a:stretch>
          <a:fillRect/>
        </a:stretch>
      </xdr:blipFill>
      <xdr:spPr>
        <a:xfrm>
          <a:off x="10942600" y="3873500"/>
          <a:ext cx="3395700" cy="4527600"/>
        </a:xfrm>
        <a:prstGeom prst="rect">
          <a:avLst/>
        </a:prstGeom>
      </xdr:spPr>
    </xdr:pic>
    <xdr:clientData/>
  </xdr:twoCellAnchor>
  <xdr:twoCellAnchor>
    <xdr:from>
      <xdr:col>34</xdr:col>
      <xdr:colOff>114300</xdr:colOff>
      <xdr:row>57</xdr:row>
      <xdr:rowOff>30480</xdr:rowOff>
    </xdr:from>
    <xdr:to>
      <xdr:col>35</xdr:col>
      <xdr:colOff>45720</xdr:colOff>
      <xdr:row>58</xdr:row>
      <xdr:rowOff>91440</xdr:rowOff>
    </xdr:to>
    <xdr:cxnSp macro="">
      <xdr:nvCxnSpPr>
        <xdr:cNvPr id="4" name="Conector recto 3">
          <a:extLst>
            <a:ext uri="{FF2B5EF4-FFF2-40B4-BE49-F238E27FC236}">
              <a16:creationId xmlns:a16="http://schemas.microsoft.com/office/drawing/2014/main" id="{3B9B9B15-368B-425C-A7FD-2461102126A7}"/>
            </a:ext>
          </a:extLst>
        </xdr:cNvPr>
        <xdr:cNvCxnSpPr/>
      </xdr:nvCxnSpPr>
      <xdr:spPr>
        <a:xfrm flipV="1">
          <a:off x="13068300" y="11742420"/>
          <a:ext cx="137160" cy="243840"/>
        </a:xfrm>
        <a:prstGeom prst="line">
          <a:avLst/>
        </a:prstGeom>
        <a:ln/>
      </xdr:spPr>
      <xdr:style>
        <a:lnRef idx="3">
          <a:schemeClr val="accent5"/>
        </a:lnRef>
        <a:fillRef idx="0">
          <a:schemeClr val="accent5"/>
        </a:fillRef>
        <a:effectRef idx="2">
          <a:schemeClr val="accent5"/>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163286</xdr:colOff>
      <xdr:row>54</xdr:row>
      <xdr:rowOff>57151</xdr:rowOff>
    </xdr:from>
    <xdr:to>
      <xdr:col>4</xdr:col>
      <xdr:colOff>45669</xdr:colOff>
      <xdr:row>58</xdr:row>
      <xdr:rowOff>35815</xdr:rowOff>
    </xdr:to>
    <xdr:pic>
      <xdr:nvPicPr>
        <xdr:cNvPr id="2" name="Imagen 1">
          <a:extLst>
            <a:ext uri="{FF2B5EF4-FFF2-40B4-BE49-F238E27FC236}">
              <a16:creationId xmlns:a16="http://schemas.microsoft.com/office/drawing/2014/main" id="{CC3D1E07-FBCA-45D5-B42A-5FF9C7BD2430}"/>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0184"/>
        </a:xfrm>
        <a:prstGeom prst="rect">
          <a:avLst/>
        </a:prstGeom>
      </xdr:spPr>
    </xdr:pic>
    <xdr:clientData/>
  </xdr:twoCellAnchor>
  <xdr:twoCellAnchor editAs="oneCell">
    <xdr:from>
      <xdr:col>30</xdr:col>
      <xdr:colOff>88900</xdr:colOff>
      <xdr:row>0</xdr:row>
      <xdr:rowOff>50799</xdr:rowOff>
    </xdr:from>
    <xdr:to>
      <xdr:col>34</xdr:col>
      <xdr:colOff>114300</xdr:colOff>
      <xdr:row>1</xdr:row>
      <xdr:rowOff>1014552</xdr:rowOff>
    </xdr:to>
    <xdr:pic>
      <xdr:nvPicPr>
        <xdr:cNvPr id="3" name="Imagen 2" descr="Logo ICBF gris">
          <a:extLst>
            <a:ext uri="{FF2B5EF4-FFF2-40B4-BE49-F238E27FC236}">
              <a16:creationId xmlns:a16="http://schemas.microsoft.com/office/drawing/2014/main" id="{E0BEE970-7A52-4297-9CC6-B0A2581746C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407900" y="50799"/>
          <a:ext cx="838200" cy="1141553"/>
        </a:xfrm>
        <a:prstGeom prst="rect">
          <a:avLst/>
        </a:prstGeom>
        <a:noFill/>
        <a:ln>
          <a:noFill/>
        </a:ln>
      </xdr:spPr>
    </xdr:pic>
    <xdr:clientData/>
  </xdr:twoCellAnchor>
  <xdr:twoCellAnchor editAs="oneCell">
    <xdr:from>
      <xdr:col>7</xdr:col>
      <xdr:colOff>50801</xdr:colOff>
      <xdr:row>14</xdr:row>
      <xdr:rowOff>56302</xdr:rowOff>
    </xdr:from>
    <xdr:to>
      <xdr:col>24</xdr:col>
      <xdr:colOff>114300</xdr:colOff>
      <xdr:row>41</xdr:row>
      <xdr:rowOff>25400</xdr:rowOff>
    </xdr:to>
    <xdr:pic>
      <xdr:nvPicPr>
        <xdr:cNvPr id="5" name="Imagen 4">
          <a:extLst>
            <a:ext uri="{FF2B5EF4-FFF2-40B4-BE49-F238E27FC236}">
              <a16:creationId xmlns:a16="http://schemas.microsoft.com/office/drawing/2014/main" id="{55BD017B-CDA6-FCAF-DA51-CE03C25CEA14}"/>
            </a:ext>
          </a:extLst>
        </xdr:cNvPr>
        <xdr:cNvPicPr>
          <a:picLocks noChangeAspect="1"/>
        </xdr:cNvPicPr>
      </xdr:nvPicPr>
      <xdr:blipFill>
        <a:blip xmlns:r="http://schemas.openxmlformats.org/officeDocument/2006/relationships" r:embed="rId3"/>
        <a:stretch>
          <a:fillRect/>
        </a:stretch>
      </xdr:blipFill>
      <xdr:spPr>
        <a:xfrm>
          <a:off x="7708901" y="3866302"/>
          <a:ext cx="3581399" cy="4769698"/>
        </a:xfrm>
        <a:prstGeom prst="rect">
          <a:avLst/>
        </a:prstGeom>
      </xdr:spPr>
    </xdr:pic>
    <xdr:clientData/>
  </xdr:twoCellAnchor>
  <xdr:twoCellAnchor editAs="oneCell">
    <xdr:from>
      <xdr:col>25</xdr:col>
      <xdr:colOff>25401</xdr:colOff>
      <xdr:row>25</xdr:row>
      <xdr:rowOff>88900</xdr:rowOff>
    </xdr:from>
    <xdr:to>
      <xdr:col>42</xdr:col>
      <xdr:colOff>54404</xdr:colOff>
      <xdr:row>48</xdr:row>
      <xdr:rowOff>152400</xdr:rowOff>
    </xdr:to>
    <xdr:pic>
      <xdr:nvPicPr>
        <xdr:cNvPr id="9" name="Imagen 8">
          <a:extLst>
            <a:ext uri="{FF2B5EF4-FFF2-40B4-BE49-F238E27FC236}">
              <a16:creationId xmlns:a16="http://schemas.microsoft.com/office/drawing/2014/main" id="{F8D5ACD2-5166-710B-6728-72A5E88F718E}"/>
            </a:ext>
          </a:extLst>
        </xdr:cNvPr>
        <xdr:cNvPicPr>
          <a:picLocks noChangeAspect="1"/>
        </xdr:cNvPicPr>
      </xdr:nvPicPr>
      <xdr:blipFill>
        <a:blip xmlns:r="http://schemas.openxmlformats.org/officeDocument/2006/relationships" r:embed="rId4"/>
        <a:stretch>
          <a:fillRect/>
        </a:stretch>
      </xdr:blipFill>
      <xdr:spPr>
        <a:xfrm>
          <a:off x="11366501" y="5854700"/>
          <a:ext cx="3127803" cy="41656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163286</xdr:colOff>
      <xdr:row>129</xdr:row>
      <xdr:rowOff>57151</xdr:rowOff>
    </xdr:from>
    <xdr:to>
      <xdr:col>4</xdr:col>
      <xdr:colOff>45669</xdr:colOff>
      <xdr:row>133</xdr:row>
      <xdr:rowOff>35816</xdr:rowOff>
    </xdr:to>
    <xdr:pic>
      <xdr:nvPicPr>
        <xdr:cNvPr id="2" name="Imagen 1">
          <a:extLst>
            <a:ext uri="{FF2B5EF4-FFF2-40B4-BE49-F238E27FC236}">
              <a16:creationId xmlns:a16="http://schemas.microsoft.com/office/drawing/2014/main" id="{92A889D6-A414-4E20-B841-13C9ABD98436}"/>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0184"/>
        </a:xfrm>
        <a:prstGeom prst="rect">
          <a:avLst/>
        </a:prstGeom>
      </xdr:spPr>
    </xdr:pic>
    <xdr:clientData/>
  </xdr:twoCellAnchor>
  <xdr:twoCellAnchor editAs="oneCell">
    <xdr:from>
      <xdr:col>30</xdr:col>
      <xdr:colOff>50800</xdr:colOff>
      <xdr:row>0</xdr:row>
      <xdr:rowOff>1</xdr:rowOff>
    </xdr:from>
    <xdr:to>
      <xdr:col>34</xdr:col>
      <xdr:colOff>114300</xdr:colOff>
      <xdr:row>1</xdr:row>
      <xdr:rowOff>1003301</xdr:rowOff>
    </xdr:to>
    <xdr:pic>
      <xdr:nvPicPr>
        <xdr:cNvPr id="3" name="Imagen 2" descr="Logo ICBF gris">
          <a:extLst>
            <a:ext uri="{FF2B5EF4-FFF2-40B4-BE49-F238E27FC236}">
              <a16:creationId xmlns:a16="http://schemas.microsoft.com/office/drawing/2014/main" id="{F982AA5B-3F9A-4F29-8CDB-CE3BAA9D45E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179300" y="1"/>
          <a:ext cx="876300" cy="1181100"/>
        </a:xfrm>
        <a:prstGeom prst="rect">
          <a:avLst/>
        </a:prstGeom>
        <a:noFill/>
        <a:ln>
          <a:noFill/>
        </a:ln>
      </xdr:spPr>
    </xdr:pic>
    <xdr:clientData/>
  </xdr:twoCellAnchor>
  <xdr:twoCellAnchor>
    <xdr:from>
      <xdr:col>8</xdr:col>
      <xdr:colOff>30480</xdr:colOff>
      <xdr:row>14</xdr:row>
      <xdr:rowOff>124460</xdr:rowOff>
    </xdr:from>
    <xdr:to>
      <xdr:col>24</xdr:col>
      <xdr:colOff>12700</xdr:colOff>
      <xdr:row>16</xdr:row>
      <xdr:rowOff>38100</xdr:rowOff>
    </xdr:to>
    <xdr:sp macro="" textlink="">
      <xdr:nvSpPr>
        <xdr:cNvPr id="7" name="Rectángulo 6">
          <a:extLst>
            <a:ext uri="{FF2B5EF4-FFF2-40B4-BE49-F238E27FC236}">
              <a16:creationId xmlns:a16="http://schemas.microsoft.com/office/drawing/2014/main" id="{8E61477F-70D4-DEAE-F79F-55EB33C081CF}"/>
            </a:ext>
          </a:extLst>
        </xdr:cNvPr>
        <xdr:cNvSpPr/>
      </xdr:nvSpPr>
      <xdr:spPr>
        <a:xfrm>
          <a:off x="8679180" y="3934460"/>
          <a:ext cx="3335020" cy="29464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HALL Y COCINETA SEGUNDO PISO</a:t>
          </a:r>
        </a:p>
      </xdr:txBody>
    </xdr:sp>
    <xdr:clientData/>
  </xdr:twoCellAnchor>
  <xdr:twoCellAnchor editAs="oneCell">
    <xdr:from>
      <xdr:col>8</xdr:col>
      <xdr:colOff>25400</xdr:colOff>
      <xdr:row>16</xdr:row>
      <xdr:rowOff>101600</xdr:rowOff>
    </xdr:from>
    <xdr:to>
      <xdr:col>24</xdr:col>
      <xdr:colOff>25691</xdr:colOff>
      <xdr:row>38</xdr:row>
      <xdr:rowOff>12700</xdr:rowOff>
    </xdr:to>
    <xdr:pic>
      <xdr:nvPicPr>
        <xdr:cNvPr id="5" name="Imagen 4">
          <a:extLst>
            <a:ext uri="{FF2B5EF4-FFF2-40B4-BE49-F238E27FC236}">
              <a16:creationId xmlns:a16="http://schemas.microsoft.com/office/drawing/2014/main" id="{BD0421AD-1936-536C-ECB7-0D67835F574E}"/>
            </a:ext>
          </a:extLst>
        </xdr:cNvPr>
        <xdr:cNvPicPr>
          <a:picLocks noChangeAspect="1"/>
        </xdr:cNvPicPr>
      </xdr:nvPicPr>
      <xdr:blipFill>
        <a:blip xmlns:r="http://schemas.openxmlformats.org/officeDocument/2006/relationships" r:embed="rId3"/>
        <a:stretch>
          <a:fillRect/>
        </a:stretch>
      </xdr:blipFill>
      <xdr:spPr>
        <a:xfrm>
          <a:off x="8674100" y="4292600"/>
          <a:ext cx="3353091" cy="3886200"/>
        </a:xfrm>
        <a:prstGeom prst="rect">
          <a:avLst/>
        </a:prstGeom>
      </xdr:spPr>
    </xdr:pic>
    <xdr:clientData/>
  </xdr:twoCellAnchor>
  <xdr:twoCellAnchor editAs="oneCell">
    <xdr:from>
      <xdr:col>25</xdr:col>
      <xdr:colOff>63500</xdr:colOff>
      <xdr:row>16</xdr:row>
      <xdr:rowOff>101600</xdr:rowOff>
    </xdr:from>
    <xdr:to>
      <xdr:col>42</xdr:col>
      <xdr:colOff>43447</xdr:colOff>
      <xdr:row>38</xdr:row>
      <xdr:rowOff>43519</xdr:rowOff>
    </xdr:to>
    <xdr:pic>
      <xdr:nvPicPr>
        <xdr:cNvPr id="6" name="Imagen 5">
          <a:extLst>
            <a:ext uri="{FF2B5EF4-FFF2-40B4-BE49-F238E27FC236}">
              <a16:creationId xmlns:a16="http://schemas.microsoft.com/office/drawing/2014/main" id="{C1D66A2C-CDEE-C6F8-8911-13E570CBCCEB}"/>
            </a:ext>
          </a:extLst>
        </xdr:cNvPr>
        <xdr:cNvPicPr>
          <a:picLocks noChangeAspect="1"/>
        </xdr:cNvPicPr>
      </xdr:nvPicPr>
      <xdr:blipFill>
        <a:blip xmlns:r="http://schemas.openxmlformats.org/officeDocument/2006/relationships" r:embed="rId4"/>
        <a:stretch>
          <a:fillRect/>
        </a:stretch>
      </xdr:blipFill>
      <xdr:spPr>
        <a:xfrm>
          <a:off x="12230100" y="4292600"/>
          <a:ext cx="3078747" cy="3917019"/>
        </a:xfrm>
        <a:prstGeom prst="rect">
          <a:avLst/>
        </a:prstGeom>
      </xdr:spPr>
    </xdr:pic>
    <xdr:clientData/>
  </xdr:twoCellAnchor>
  <xdr:twoCellAnchor>
    <xdr:from>
      <xdr:col>26</xdr:col>
      <xdr:colOff>43180</xdr:colOff>
      <xdr:row>14</xdr:row>
      <xdr:rowOff>124460</xdr:rowOff>
    </xdr:from>
    <xdr:to>
      <xdr:col>41</xdr:col>
      <xdr:colOff>12700</xdr:colOff>
      <xdr:row>16</xdr:row>
      <xdr:rowOff>38100</xdr:rowOff>
    </xdr:to>
    <xdr:sp macro="" textlink="">
      <xdr:nvSpPr>
        <xdr:cNvPr id="8" name="Rectángulo 7">
          <a:extLst>
            <a:ext uri="{FF2B5EF4-FFF2-40B4-BE49-F238E27FC236}">
              <a16:creationId xmlns:a16="http://schemas.microsoft.com/office/drawing/2014/main" id="{4671B0F5-F67A-45CE-8992-AA39030A6811}"/>
            </a:ext>
          </a:extLst>
        </xdr:cNvPr>
        <xdr:cNvSpPr/>
      </xdr:nvSpPr>
      <xdr:spPr>
        <a:xfrm>
          <a:off x="12374880" y="3934460"/>
          <a:ext cx="2763520" cy="29464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 COCINETA TERCER PISO</a:t>
          </a:r>
        </a:p>
      </xdr:txBody>
    </xdr:sp>
    <xdr:clientData/>
  </xdr:twoCellAnchor>
  <xdr:twoCellAnchor editAs="oneCell">
    <xdr:from>
      <xdr:col>9</xdr:col>
      <xdr:colOff>101600</xdr:colOff>
      <xdr:row>41</xdr:row>
      <xdr:rowOff>76200</xdr:rowOff>
    </xdr:from>
    <xdr:to>
      <xdr:col>22</xdr:col>
      <xdr:colOff>145024</xdr:colOff>
      <xdr:row>67</xdr:row>
      <xdr:rowOff>63500</xdr:rowOff>
    </xdr:to>
    <xdr:pic>
      <xdr:nvPicPr>
        <xdr:cNvPr id="9" name="Imagen 8">
          <a:extLst>
            <a:ext uri="{FF2B5EF4-FFF2-40B4-BE49-F238E27FC236}">
              <a16:creationId xmlns:a16="http://schemas.microsoft.com/office/drawing/2014/main" id="{40C220AE-A656-83FA-382B-B893BD99361F}"/>
            </a:ext>
          </a:extLst>
        </xdr:cNvPr>
        <xdr:cNvPicPr>
          <a:picLocks noChangeAspect="1"/>
        </xdr:cNvPicPr>
      </xdr:nvPicPr>
      <xdr:blipFill>
        <a:blip xmlns:r="http://schemas.openxmlformats.org/officeDocument/2006/relationships" r:embed="rId5"/>
        <a:stretch>
          <a:fillRect/>
        </a:stretch>
      </xdr:blipFill>
      <xdr:spPr>
        <a:xfrm>
          <a:off x="8915400" y="8788400"/>
          <a:ext cx="2812024" cy="4851400"/>
        </a:xfrm>
        <a:prstGeom prst="rect">
          <a:avLst/>
        </a:prstGeom>
      </xdr:spPr>
    </xdr:pic>
    <xdr:clientData/>
  </xdr:twoCellAnchor>
  <xdr:twoCellAnchor editAs="oneCell">
    <xdr:from>
      <xdr:col>24</xdr:col>
      <xdr:colOff>25400</xdr:colOff>
      <xdr:row>41</xdr:row>
      <xdr:rowOff>63500</xdr:rowOff>
    </xdr:from>
    <xdr:to>
      <xdr:col>41</xdr:col>
      <xdr:colOff>69744</xdr:colOff>
      <xdr:row>67</xdr:row>
      <xdr:rowOff>25400</xdr:rowOff>
    </xdr:to>
    <xdr:pic>
      <xdr:nvPicPr>
        <xdr:cNvPr id="10" name="Imagen 9">
          <a:extLst>
            <a:ext uri="{FF2B5EF4-FFF2-40B4-BE49-F238E27FC236}">
              <a16:creationId xmlns:a16="http://schemas.microsoft.com/office/drawing/2014/main" id="{49B9CB12-934E-25B6-E93E-AC81D44C29D5}"/>
            </a:ext>
          </a:extLst>
        </xdr:cNvPr>
        <xdr:cNvPicPr>
          <a:picLocks noChangeAspect="1"/>
        </xdr:cNvPicPr>
      </xdr:nvPicPr>
      <xdr:blipFill>
        <a:blip xmlns:r="http://schemas.openxmlformats.org/officeDocument/2006/relationships" r:embed="rId6"/>
        <a:stretch>
          <a:fillRect/>
        </a:stretch>
      </xdr:blipFill>
      <xdr:spPr>
        <a:xfrm>
          <a:off x="12026900" y="8775700"/>
          <a:ext cx="3168544" cy="4826000"/>
        </a:xfrm>
        <a:prstGeom prst="rect">
          <a:avLst/>
        </a:prstGeom>
      </xdr:spPr>
    </xdr:pic>
    <xdr:clientData/>
  </xdr:twoCellAnchor>
  <xdr:twoCellAnchor>
    <xdr:from>
      <xdr:col>14</xdr:col>
      <xdr:colOff>63500</xdr:colOff>
      <xdr:row>39</xdr:row>
      <xdr:rowOff>0</xdr:rowOff>
    </xdr:from>
    <xdr:to>
      <xdr:col>36</xdr:col>
      <xdr:colOff>20320</xdr:colOff>
      <xdr:row>40</xdr:row>
      <xdr:rowOff>91440</xdr:rowOff>
    </xdr:to>
    <xdr:sp macro="" textlink="">
      <xdr:nvSpPr>
        <xdr:cNvPr id="11" name="Rectángulo 10">
          <a:extLst>
            <a:ext uri="{FF2B5EF4-FFF2-40B4-BE49-F238E27FC236}">
              <a16:creationId xmlns:a16="http://schemas.microsoft.com/office/drawing/2014/main" id="{2C9724D3-CD13-40BC-8BF0-395AC3177270}"/>
            </a:ext>
          </a:extLst>
        </xdr:cNvPr>
        <xdr:cNvSpPr/>
      </xdr:nvSpPr>
      <xdr:spPr>
        <a:xfrm>
          <a:off x="9702800" y="8356600"/>
          <a:ext cx="4681220" cy="26924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MUJERES</a:t>
          </a:r>
          <a:r>
            <a:rPr lang="es-419" sz="1100" b="1" baseline="0"/>
            <a:t> Y HOMBRES FISCALIA</a:t>
          </a:r>
          <a:endParaRPr lang="es-419" sz="1100" b="1"/>
        </a:p>
      </xdr:txBody>
    </xdr:sp>
    <xdr:clientData/>
  </xdr:twoCellAnchor>
  <xdr:twoCellAnchor editAs="oneCell">
    <xdr:from>
      <xdr:col>7</xdr:col>
      <xdr:colOff>114300</xdr:colOff>
      <xdr:row>70</xdr:row>
      <xdr:rowOff>74309</xdr:rowOff>
    </xdr:from>
    <xdr:to>
      <xdr:col>24</xdr:col>
      <xdr:colOff>101600</xdr:colOff>
      <xdr:row>93</xdr:row>
      <xdr:rowOff>157945</xdr:rowOff>
    </xdr:to>
    <xdr:pic>
      <xdr:nvPicPr>
        <xdr:cNvPr id="12" name="Imagen 11">
          <a:extLst>
            <a:ext uri="{FF2B5EF4-FFF2-40B4-BE49-F238E27FC236}">
              <a16:creationId xmlns:a16="http://schemas.microsoft.com/office/drawing/2014/main" id="{25DFAE24-15C8-197B-4C3E-6FEFD60D607C}"/>
            </a:ext>
          </a:extLst>
        </xdr:cNvPr>
        <xdr:cNvPicPr>
          <a:picLocks noChangeAspect="1"/>
        </xdr:cNvPicPr>
      </xdr:nvPicPr>
      <xdr:blipFill>
        <a:blip xmlns:r="http://schemas.openxmlformats.org/officeDocument/2006/relationships" r:embed="rId7"/>
        <a:stretch>
          <a:fillRect/>
        </a:stretch>
      </xdr:blipFill>
      <xdr:spPr>
        <a:xfrm>
          <a:off x="8597900" y="14222109"/>
          <a:ext cx="3505200" cy="4261936"/>
        </a:xfrm>
        <a:prstGeom prst="rect">
          <a:avLst/>
        </a:prstGeom>
      </xdr:spPr>
    </xdr:pic>
    <xdr:clientData/>
  </xdr:twoCellAnchor>
  <xdr:twoCellAnchor>
    <xdr:from>
      <xdr:col>7</xdr:col>
      <xdr:colOff>139700</xdr:colOff>
      <xdr:row>68</xdr:row>
      <xdr:rowOff>63500</xdr:rowOff>
    </xdr:from>
    <xdr:to>
      <xdr:col>24</xdr:col>
      <xdr:colOff>76200</xdr:colOff>
      <xdr:row>70</xdr:row>
      <xdr:rowOff>25400</xdr:rowOff>
    </xdr:to>
    <xdr:sp macro="" textlink="">
      <xdr:nvSpPr>
        <xdr:cNvPr id="13" name="Rectángulo 12">
          <a:extLst>
            <a:ext uri="{FF2B5EF4-FFF2-40B4-BE49-F238E27FC236}">
              <a16:creationId xmlns:a16="http://schemas.microsoft.com/office/drawing/2014/main" id="{CA5B0AB4-77C6-4B01-8801-622D6AFB7DA7}"/>
            </a:ext>
          </a:extLst>
        </xdr:cNvPr>
        <xdr:cNvSpPr/>
      </xdr:nvSpPr>
      <xdr:spPr>
        <a:xfrm>
          <a:off x="8623300" y="13830300"/>
          <a:ext cx="3454400" cy="3429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TECHO ZONA</a:t>
          </a:r>
          <a:r>
            <a:rPr lang="es-419" sz="1100" b="1" baseline="0"/>
            <a:t> NORTE CUARTO PISO</a:t>
          </a:r>
          <a:endParaRPr lang="es-419" sz="1100" b="1"/>
        </a:p>
      </xdr:txBody>
    </xdr:sp>
    <xdr:clientData/>
  </xdr:twoCellAnchor>
  <xdr:twoCellAnchor editAs="oneCell">
    <xdr:from>
      <xdr:col>25</xdr:col>
      <xdr:colOff>1</xdr:colOff>
      <xdr:row>70</xdr:row>
      <xdr:rowOff>88900</xdr:rowOff>
    </xdr:from>
    <xdr:to>
      <xdr:col>41</xdr:col>
      <xdr:colOff>88901</xdr:colOff>
      <xdr:row>93</xdr:row>
      <xdr:rowOff>152400</xdr:rowOff>
    </xdr:to>
    <xdr:pic>
      <xdr:nvPicPr>
        <xdr:cNvPr id="14" name="Imagen 13">
          <a:extLst>
            <a:ext uri="{FF2B5EF4-FFF2-40B4-BE49-F238E27FC236}">
              <a16:creationId xmlns:a16="http://schemas.microsoft.com/office/drawing/2014/main" id="{8E275766-194B-A98E-43D2-C125FAF13B21}"/>
            </a:ext>
          </a:extLst>
        </xdr:cNvPr>
        <xdr:cNvPicPr>
          <a:picLocks noChangeAspect="1"/>
        </xdr:cNvPicPr>
      </xdr:nvPicPr>
      <xdr:blipFill>
        <a:blip xmlns:r="http://schemas.openxmlformats.org/officeDocument/2006/relationships" r:embed="rId8"/>
        <a:stretch>
          <a:fillRect/>
        </a:stretch>
      </xdr:blipFill>
      <xdr:spPr>
        <a:xfrm>
          <a:off x="12166601" y="14236700"/>
          <a:ext cx="3048000" cy="4241800"/>
        </a:xfrm>
        <a:prstGeom prst="rect">
          <a:avLst/>
        </a:prstGeom>
      </xdr:spPr>
    </xdr:pic>
    <xdr:clientData/>
  </xdr:twoCellAnchor>
  <xdr:twoCellAnchor>
    <xdr:from>
      <xdr:col>25</xdr:col>
      <xdr:colOff>12700</xdr:colOff>
      <xdr:row>68</xdr:row>
      <xdr:rowOff>50800</xdr:rowOff>
    </xdr:from>
    <xdr:to>
      <xdr:col>41</xdr:col>
      <xdr:colOff>101600</xdr:colOff>
      <xdr:row>70</xdr:row>
      <xdr:rowOff>25400</xdr:rowOff>
    </xdr:to>
    <xdr:sp macro="" textlink="">
      <xdr:nvSpPr>
        <xdr:cNvPr id="15" name="Rectángulo 14">
          <a:extLst>
            <a:ext uri="{FF2B5EF4-FFF2-40B4-BE49-F238E27FC236}">
              <a16:creationId xmlns:a16="http://schemas.microsoft.com/office/drawing/2014/main" id="{CFE7BF52-B0F6-4BF1-AB20-33C93D9D8E72}"/>
            </a:ext>
          </a:extLst>
        </xdr:cNvPr>
        <xdr:cNvSpPr/>
      </xdr:nvSpPr>
      <xdr:spPr>
        <a:xfrm>
          <a:off x="12179300" y="13817600"/>
          <a:ext cx="3048000" cy="3556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DORMITORIO</a:t>
          </a:r>
          <a:r>
            <a:rPr lang="es-419" sz="1100" b="1" baseline="0"/>
            <a:t> PRIMER PISO</a:t>
          </a:r>
          <a:endParaRPr lang="es-419" sz="1100" b="1"/>
        </a:p>
      </xdr:txBody>
    </xdr:sp>
    <xdr:clientData/>
  </xdr:twoCellAnchor>
  <xdr:twoCellAnchor editAs="oneCell">
    <xdr:from>
      <xdr:col>8</xdr:col>
      <xdr:colOff>63499</xdr:colOff>
      <xdr:row>98</xdr:row>
      <xdr:rowOff>50800</xdr:rowOff>
    </xdr:from>
    <xdr:to>
      <xdr:col>24</xdr:col>
      <xdr:colOff>22892</xdr:colOff>
      <xdr:row>123</xdr:row>
      <xdr:rowOff>0</xdr:rowOff>
    </xdr:to>
    <xdr:pic>
      <xdr:nvPicPr>
        <xdr:cNvPr id="16" name="Imagen 15">
          <a:extLst>
            <a:ext uri="{FF2B5EF4-FFF2-40B4-BE49-F238E27FC236}">
              <a16:creationId xmlns:a16="http://schemas.microsoft.com/office/drawing/2014/main" id="{6B6ACD1E-EC28-2D37-F40B-1105B8CB34D7}"/>
            </a:ext>
          </a:extLst>
        </xdr:cNvPr>
        <xdr:cNvPicPr>
          <a:picLocks noChangeAspect="1"/>
        </xdr:cNvPicPr>
      </xdr:nvPicPr>
      <xdr:blipFill>
        <a:blip xmlns:r="http://schemas.openxmlformats.org/officeDocument/2006/relationships" r:embed="rId9"/>
        <a:stretch>
          <a:fillRect/>
        </a:stretch>
      </xdr:blipFill>
      <xdr:spPr>
        <a:xfrm>
          <a:off x="8712199" y="19265900"/>
          <a:ext cx="3312193" cy="4406900"/>
        </a:xfrm>
        <a:prstGeom prst="rect">
          <a:avLst/>
        </a:prstGeom>
      </xdr:spPr>
    </xdr:pic>
    <xdr:clientData/>
  </xdr:twoCellAnchor>
  <xdr:twoCellAnchor>
    <xdr:from>
      <xdr:col>8</xdr:col>
      <xdr:colOff>88900</xdr:colOff>
      <xdr:row>95</xdr:row>
      <xdr:rowOff>101600</xdr:rowOff>
    </xdr:from>
    <xdr:to>
      <xdr:col>24</xdr:col>
      <xdr:colOff>12700</xdr:colOff>
      <xdr:row>97</xdr:row>
      <xdr:rowOff>63500</xdr:rowOff>
    </xdr:to>
    <xdr:sp macro="" textlink="">
      <xdr:nvSpPr>
        <xdr:cNvPr id="17" name="Rectángulo 16">
          <a:extLst>
            <a:ext uri="{FF2B5EF4-FFF2-40B4-BE49-F238E27FC236}">
              <a16:creationId xmlns:a16="http://schemas.microsoft.com/office/drawing/2014/main" id="{8E924479-675B-49D2-AD45-6C0576C9F365}"/>
            </a:ext>
          </a:extLst>
        </xdr:cNvPr>
        <xdr:cNvSpPr/>
      </xdr:nvSpPr>
      <xdr:spPr>
        <a:xfrm>
          <a:off x="8737600" y="18770600"/>
          <a:ext cx="3276600" cy="330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CUARTO DE BOMBAS</a:t>
          </a:r>
        </a:p>
      </xdr:txBody>
    </xdr:sp>
    <xdr:clientData/>
  </xdr:twoCellAnchor>
  <xdr:twoCellAnchor>
    <xdr:from>
      <xdr:col>24</xdr:col>
      <xdr:colOff>88900</xdr:colOff>
      <xdr:row>95</xdr:row>
      <xdr:rowOff>88900</xdr:rowOff>
    </xdr:from>
    <xdr:to>
      <xdr:col>41</xdr:col>
      <xdr:colOff>114300</xdr:colOff>
      <xdr:row>97</xdr:row>
      <xdr:rowOff>63500</xdr:rowOff>
    </xdr:to>
    <xdr:sp macro="" textlink="">
      <xdr:nvSpPr>
        <xdr:cNvPr id="19" name="Rectángulo 18">
          <a:extLst>
            <a:ext uri="{FF2B5EF4-FFF2-40B4-BE49-F238E27FC236}">
              <a16:creationId xmlns:a16="http://schemas.microsoft.com/office/drawing/2014/main" id="{F2EDACA3-5A20-4676-8801-E5048C184BFB}"/>
            </a:ext>
          </a:extLst>
        </xdr:cNvPr>
        <xdr:cNvSpPr/>
      </xdr:nvSpPr>
      <xdr:spPr>
        <a:xfrm>
          <a:off x="12090400" y="18757900"/>
          <a:ext cx="3149600" cy="3429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SEGUNDO PISO</a:t>
          </a:r>
        </a:p>
      </xdr:txBody>
    </xdr:sp>
    <xdr:clientData/>
  </xdr:twoCellAnchor>
  <xdr:twoCellAnchor editAs="oneCell">
    <xdr:from>
      <xdr:col>24</xdr:col>
      <xdr:colOff>76201</xdr:colOff>
      <xdr:row>98</xdr:row>
      <xdr:rowOff>1</xdr:rowOff>
    </xdr:from>
    <xdr:to>
      <xdr:col>41</xdr:col>
      <xdr:colOff>114301</xdr:colOff>
      <xdr:row>122</xdr:row>
      <xdr:rowOff>165100</xdr:rowOff>
    </xdr:to>
    <xdr:pic>
      <xdr:nvPicPr>
        <xdr:cNvPr id="20" name="Imagen 19">
          <a:extLst>
            <a:ext uri="{FF2B5EF4-FFF2-40B4-BE49-F238E27FC236}">
              <a16:creationId xmlns:a16="http://schemas.microsoft.com/office/drawing/2014/main" id="{802F6D07-A843-2B64-A1B2-48ED1A66EC19}"/>
            </a:ext>
          </a:extLst>
        </xdr:cNvPr>
        <xdr:cNvPicPr>
          <a:picLocks noChangeAspect="1"/>
        </xdr:cNvPicPr>
      </xdr:nvPicPr>
      <xdr:blipFill>
        <a:blip xmlns:r="http://schemas.openxmlformats.org/officeDocument/2006/relationships" r:embed="rId10"/>
        <a:stretch>
          <a:fillRect/>
        </a:stretch>
      </xdr:blipFill>
      <xdr:spPr>
        <a:xfrm>
          <a:off x="12077701" y="19189701"/>
          <a:ext cx="3162300" cy="443229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163286</xdr:colOff>
      <xdr:row>91</xdr:row>
      <xdr:rowOff>57151</xdr:rowOff>
    </xdr:from>
    <xdr:to>
      <xdr:col>4</xdr:col>
      <xdr:colOff>45669</xdr:colOff>
      <xdr:row>95</xdr:row>
      <xdr:rowOff>35816</xdr:rowOff>
    </xdr:to>
    <xdr:pic>
      <xdr:nvPicPr>
        <xdr:cNvPr id="2" name="Imagen 1">
          <a:extLst>
            <a:ext uri="{FF2B5EF4-FFF2-40B4-BE49-F238E27FC236}">
              <a16:creationId xmlns:a16="http://schemas.microsoft.com/office/drawing/2014/main" id="{91008925-9E3E-42EC-9D0F-4EFE1696F884}"/>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24890731"/>
          <a:ext cx="1634983" cy="717805"/>
        </a:xfrm>
        <a:prstGeom prst="rect">
          <a:avLst/>
        </a:prstGeom>
      </xdr:spPr>
    </xdr:pic>
    <xdr:clientData/>
  </xdr:twoCellAnchor>
  <xdr:twoCellAnchor editAs="oneCell">
    <xdr:from>
      <xdr:col>30</xdr:col>
      <xdr:colOff>50800</xdr:colOff>
      <xdr:row>0</xdr:row>
      <xdr:rowOff>1</xdr:rowOff>
    </xdr:from>
    <xdr:to>
      <xdr:col>34</xdr:col>
      <xdr:colOff>114300</xdr:colOff>
      <xdr:row>1</xdr:row>
      <xdr:rowOff>1003301</xdr:rowOff>
    </xdr:to>
    <xdr:pic>
      <xdr:nvPicPr>
        <xdr:cNvPr id="3" name="Imagen 2" descr="Logo ICBF gris">
          <a:extLst>
            <a:ext uri="{FF2B5EF4-FFF2-40B4-BE49-F238E27FC236}">
              <a16:creationId xmlns:a16="http://schemas.microsoft.com/office/drawing/2014/main" id="{DB9C2B76-8EFB-43B9-B9D9-19082527B2B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181840" y="1"/>
          <a:ext cx="886460" cy="1186180"/>
        </a:xfrm>
        <a:prstGeom prst="rect">
          <a:avLst/>
        </a:prstGeom>
        <a:noFill/>
        <a:ln>
          <a:noFill/>
        </a:ln>
      </xdr:spPr>
    </xdr:pic>
    <xdr:clientData/>
  </xdr:twoCellAnchor>
  <xdr:twoCellAnchor>
    <xdr:from>
      <xdr:col>15</xdr:col>
      <xdr:colOff>68580</xdr:colOff>
      <xdr:row>14</xdr:row>
      <xdr:rowOff>99060</xdr:rowOff>
    </xdr:from>
    <xdr:to>
      <xdr:col>36</xdr:col>
      <xdr:colOff>190500</xdr:colOff>
      <xdr:row>16</xdr:row>
      <xdr:rowOff>0</xdr:rowOff>
    </xdr:to>
    <xdr:sp macro="" textlink="">
      <xdr:nvSpPr>
        <xdr:cNvPr id="6" name="Rectángulo 5">
          <a:extLst>
            <a:ext uri="{FF2B5EF4-FFF2-40B4-BE49-F238E27FC236}">
              <a16:creationId xmlns:a16="http://schemas.microsoft.com/office/drawing/2014/main" id="{FACEC263-B49D-448F-8BA9-92F6591072F2}"/>
            </a:ext>
          </a:extLst>
        </xdr:cNvPr>
        <xdr:cNvSpPr/>
      </xdr:nvSpPr>
      <xdr:spPr>
        <a:xfrm>
          <a:off x="8823960" y="3947160"/>
          <a:ext cx="4732020" cy="27432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VISTA PLANTA TANQUE </a:t>
          </a:r>
        </a:p>
      </xdr:txBody>
    </xdr:sp>
    <xdr:clientData/>
  </xdr:twoCellAnchor>
  <xdr:twoCellAnchor editAs="oneCell">
    <xdr:from>
      <xdr:col>10</xdr:col>
      <xdr:colOff>38100</xdr:colOff>
      <xdr:row>16</xdr:row>
      <xdr:rowOff>139700</xdr:rowOff>
    </xdr:from>
    <xdr:to>
      <xdr:col>39</xdr:col>
      <xdr:colOff>69091</xdr:colOff>
      <xdr:row>38</xdr:row>
      <xdr:rowOff>91775</xdr:rowOff>
    </xdr:to>
    <xdr:pic>
      <xdr:nvPicPr>
        <xdr:cNvPr id="18" name="Imagen 17">
          <a:extLst>
            <a:ext uri="{FF2B5EF4-FFF2-40B4-BE49-F238E27FC236}">
              <a16:creationId xmlns:a16="http://schemas.microsoft.com/office/drawing/2014/main" id="{7BD1C83C-DE44-2A63-B542-6FBA98936717}"/>
            </a:ext>
          </a:extLst>
        </xdr:cNvPr>
        <xdr:cNvPicPr>
          <a:picLocks noChangeAspect="1"/>
        </xdr:cNvPicPr>
      </xdr:nvPicPr>
      <xdr:blipFill>
        <a:blip xmlns:r="http://schemas.openxmlformats.org/officeDocument/2006/relationships" r:embed="rId3"/>
        <a:stretch>
          <a:fillRect/>
        </a:stretch>
      </xdr:blipFill>
      <xdr:spPr>
        <a:xfrm>
          <a:off x="8001000" y="4318000"/>
          <a:ext cx="5898391" cy="3863675"/>
        </a:xfrm>
        <a:prstGeom prst="rect">
          <a:avLst/>
        </a:prstGeom>
      </xdr:spPr>
    </xdr:pic>
    <xdr:clientData/>
  </xdr:twoCellAnchor>
  <xdr:twoCellAnchor>
    <xdr:from>
      <xdr:col>15</xdr:col>
      <xdr:colOff>48260</xdr:colOff>
      <xdr:row>39</xdr:row>
      <xdr:rowOff>22860</xdr:rowOff>
    </xdr:from>
    <xdr:to>
      <xdr:col>36</xdr:col>
      <xdr:colOff>170180</xdr:colOff>
      <xdr:row>40</xdr:row>
      <xdr:rowOff>114300</xdr:rowOff>
    </xdr:to>
    <xdr:sp macro="" textlink="">
      <xdr:nvSpPr>
        <xdr:cNvPr id="19" name="Rectángulo 18">
          <a:extLst>
            <a:ext uri="{FF2B5EF4-FFF2-40B4-BE49-F238E27FC236}">
              <a16:creationId xmlns:a16="http://schemas.microsoft.com/office/drawing/2014/main" id="{61959F48-E3BF-4F29-A67F-5375FA3928E0}"/>
            </a:ext>
          </a:extLst>
        </xdr:cNvPr>
        <xdr:cNvSpPr/>
      </xdr:nvSpPr>
      <xdr:spPr>
        <a:xfrm>
          <a:off x="8836660" y="8315960"/>
          <a:ext cx="4681220" cy="26924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VISTA CORTE TANQUE </a:t>
          </a:r>
        </a:p>
      </xdr:txBody>
    </xdr:sp>
    <xdr:clientData/>
  </xdr:twoCellAnchor>
  <xdr:twoCellAnchor editAs="oneCell">
    <xdr:from>
      <xdr:col>8</xdr:col>
      <xdr:colOff>152400</xdr:colOff>
      <xdr:row>41</xdr:row>
      <xdr:rowOff>114300</xdr:rowOff>
    </xdr:from>
    <xdr:to>
      <xdr:col>40</xdr:col>
      <xdr:colOff>102145</xdr:colOff>
      <xdr:row>67</xdr:row>
      <xdr:rowOff>79138</xdr:rowOff>
    </xdr:to>
    <xdr:pic>
      <xdr:nvPicPr>
        <xdr:cNvPr id="20" name="Imagen 19">
          <a:extLst>
            <a:ext uri="{FF2B5EF4-FFF2-40B4-BE49-F238E27FC236}">
              <a16:creationId xmlns:a16="http://schemas.microsoft.com/office/drawing/2014/main" id="{7AEAFA1C-BC9A-104A-4F68-D03048A688C2}"/>
            </a:ext>
          </a:extLst>
        </xdr:cNvPr>
        <xdr:cNvPicPr>
          <a:picLocks noChangeAspect="1"/>
        </xdr:cNvPicPr>
      </xdr:nvPicPr>
      <xdr:blipFill>
        <a:blip xmlns:r="http://schemas.openxmlformats.org/officeDocument/2006/relationships" r:embed="rId4"/>
        <a:stretch>
          <a:fillRect/>
        </a:stretch>
      </xdr:blipFill>
      <xdr:spPr>
        <a:xfrm>
          <a:off x="7785100" y="8763000"/>
          <a:ext cx="6287045" cy="4587638"/>
        </a:xfrm>
        <a:prstGeom prst="rect">
          <a:avLst/>
        </a:prstGeom>
      </xdr:spPr>
    </xdr:pic>
    <xdr:clientData/>
  </xdr:twoCellAnchor>
  <xdr:twoCellAnchor editAs="oneCell">
    <xdr:from>
      <xdr:col>7</xdr:col>
      <xdr:colOff>38100</xdr:colOff>
      <xdr:row>70</xdr:row>
      <xdr:rowOff>114300</xdr:rowOff>
    </xdr:from>
    <xdr:to>
      <xdr:col>23</xdr:col>
      <xdr:colOff>127761</xdr:colOff>
      <xdr:row>85</xdr:row>
      <xdr:rowOff>19423</xdr:rowOff>
    </xdr:to>
    <xdr:pic>
      <xdr:nvPicPr>
        <xdr:cNvPr id="22" name="Imagen 21">
          <a:extLst>
            <a:ext uri="{FF2B5EF4-FFF2-40B4-BE49-F238E27FC236}">
              <a16:creationId xmlns:a16="http://schemas.microsoft.com/office/drawing/2014/main" id="{2ED76671-4960-B1F0-8C48-3C41F6ED2C7F}"/>
            </a:ext>
          </a:extLst>
        </xdr:cNvPr>
        <xdr:cNvPicPr>
          <a:picLocks noChangeAspect="1"/>
        </xdr:cNvPicPr>
      </xdr:nvPicPr>
      <xdr:blipFill>
        <a:blip xmlns:r="http://schemas.openxmlformats.org/officeDocument/2006/relationships" r:embed="rId5"/>
        <a:stretch>
          <a:fillRect/>
        </a:stretch>
      </xdr:blipFill>
      <xdr:spPr>
        <a:xfrm>
          <a:off x="7505700" y="13881100"/>
          <a:ext cx="3442461" cy="2584823"/>
        </a:xfrm>
        <a:prstGeom prst="rect">
          <a:avLst/>
        </a:prstGeom>
      </xdr:spPr>
    </xdr:pic>
    <xdr:clientData/>
  </xdr:twoCellAnchor>
  <xdr:twoCellAnchor editAs="oneCell">
    <xdr:from>
      <xdr:col>23</xdr:col>
      <xdr:colOff>157479</xdr:colOff>
      <xdr:row>70</xdr:row>
      <xdr:rowOff>101600</xdr:rowOff>
    </xdr:from>
    <xdr:to>
      <xdr:col>42</xdr:col>
      <xdr:colOff>63500</xdr:colOff>
      <xdr:row>85</xdr:row>
      <xdr:rowOff>25400</xdr:rowOff>
    </xdr:to>
    <xdr:pic>
      <xdr:nvPicPr>
        <xdr:cNvPr id="26" name="Imagen 25">
          <a:extLst>
            <a:ext uri="{FF2B5EF4-FFF2-40B4-BE49-F238E27FC236}">
              <a16:creationId xmlns:a16="http://schemas.microsoft.com/office/drawing/2014/main" id="{84002A62-E069-8BAC-DCEE-212D169B24B0}"/>
            </a:ext>
          </a:extLst>
        </xdr:cNvPr>
        <xdr:cNvPicPr>
          <a:picLocks noChangeAspect="1"/>
        </xdr:cNvPicPr>
      </xdr:nvPicPr>
      <xdr:blipFill>
        <a:blip xmlns:r="http://schemas.openxmlformats.org/officeDocument/2006/relationships" r:embed="rId6"/>
        <a:stretch>
          <a:fillRect/>
        </a:stretch>
      </xdr:blipFill>
      <xdr:spPr>
        <a:xfrm>
          <a:off x="10977879" y="13868400"/>
          <a:ext cx="3335021" cy="26035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163286</xdr:colOff>
      <xdr:row>49</xdr:row>
      <xdr:rowOff>57151</xdr:rowOff>
    </xdr:from>
    <xdr:to>
      <xdr:col>4</xdr:col>
      <xdr:colOff>45669</xdr:colOff>
      <xdr:row>53</xdr:row>
      <xdr:rowOff>35815</xdr:rowOff>
    </xdr:to>
    <xdr:pic>
      <xdr:nvPicPr>
        <xdr:cNvPr id="2" name="Imagen 1">
          <a:extLst>
            <a:ext uri="{FF2B5EF4-FFF2-40B4-BE49-F238E27FC236}">
              <a16:creationId xmlns:a16="http://schemas.microsoft.com/office/drawing/2014/main" id="{967E7405-E57E-49D0-8307-5FCE2C742608}"/>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653246" y="17880331"/>
          <a:ext cx="1634983" cy="717804"/>
        </a:xfrm>
        <a:prstGeom prst="rect">
          <a:avLst/>
        </a:prstGeom>
      </xdr:spPr>
    </xdr:pic>
    <xdr:clientData/>
  </xdr:twoCellAnchor>
  <xdr:twoCellAnchor editAs="oneCell">
    <xdr:from>
      <xdr:col>30</xdr:col>
      <xdr:colOff>152400</xdr:colOff>
      <xdr:row>0</xdr:row>
      <xdr:rowOff>63501</xdr:rowOff>
    </xdr:from>
    <xdr:to>
      <xdr:col>35</xdr:col>
      <xdr:colOff>12700</xdr:colOff>
      <xdr:row>2</xdr:row>
      <xdr:rowOff>1</xdr:rowOff>
    </xdr:to>
    <xdr:pic>
      <xdr:nvPicPr>
        <xdr:cNvPr id="3" name="Imagen 2" descr="Logo ICBF gris">
          <a:extLst>
            <a:ext uri="{FF2B5EF4-FFF2-40B4-BE49-F238E27FC236}">
              <a16:creationId xmlns:a16="http://schemas.microsoft.com/office/drawing/2014/main" id="{5B8C416D-A3C9-4E7D-921A-55103C3B41F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679680" y="63501"/>
          <a:ext cx="889000" cy="1132840"/>
        </a:xfrm>
        <a:prstGeom prst="rect">
          <a:avLst/>
        </a:prstGeom>
        <a:noFill/>
        <a:ln>
          <a:noFill/>
        </a:ln>
      </xdr:spPr>
    </xdr:pic>
    <xdr:clientData/>
  </xdr:twoCellAnchor>
  <xdr:twoCellAnchor editAs="oneCell">
    <xdr:from>
      <xdr:col>7</xdr:col>
      <xdr:colOff>88900</xdr:colOff>
      <xdr:row>14</xdr:row>
      <xdr:rowOff>76200</xdr:rowOff>
    </xdr:from>
    <xdr:to>
      <xdr:col>23</xdr:col>
      <xdr:colOff>51087</xdr:colOff>
      <xdr:row>39</xdr:row>
      <xdr:rowOff>160414</xdr:rowOff>
    </xdr:to>
    <xdr:pic>
      <xdr:nvPicPr>
        <xdr:cNvPr id="4" name="Imagen 3">
          <a:extLst>
            <a:ext uri="{FF2B5EF4-FFF2-40B4-BE49-F238E27FC236}">
              <a16:creationId xmlns:a16="http://schemas.microsoft.com/office/drawing/2014/main" id="{26DB8CA4-38E4-2AB0-5078-7F04DE7D5B21}"/>
            </a:ext>
          </a:extLst>
        </xdr:cNvPr>
        <xdr:cNvPicPr>
          <a:picLocks noChangeAspect="1"/>
        </xdr:cNvPicPr>
      </xdr:nvPicPr>
      <xdr:blipFill>
        <a:blip xmlns:r="http://schemas.openxmlformats.org/officeDocument/2006/relationships" r:embed="rId3"/>
        <a:stretch>
          <a:fillRect/>
        </a:stretch>
      </xdr:blipFill>
      <xdr:spPr>
        <a:xfrm>
          <a:off x="7962900" y="4279900"/>
          <a:ext cx="3314987" cy="4541914"/>
        </a:xfrm>
        <a:prstGeom prst="rect">
          <a:avLst/>
        </a:prstGeom>
      </xdr:spPr>
    </xdr:pic>
    <xdr:clientData/>
  </xdr:twoCellAnchor>
  <xdr:twoCellAnchor editAs="oneCell">
    <xdr:from>
      <xdr:col>23</xdr:col>
      <xdr:colOff>25400</xdr:colOff>
      <xdr:row>15</xdr:row>
      <xdr:rowOff>12700</xdr:rowOff>
    </xdr:from>
    <xdr:to>
      <xdr:col>41</xdr:col>
      <xdr:colOff>58708</xdr:colOff>
      <xdr:row>34</xdr:row>
      <xdr:rowOff>94280</xdr:rowOff>
    </xdr:to>
    <xdr:pic>
      <xdr:nvPicPr>
        <xdr:cNvPr id="5" name="Imagen 4">
          <a:extLst>
            <a:ext uri="{FF2B5EF4-FFF2-40B4-BE49-F238E27FC236}">
              <a16:creationId xmlns:a16="http://schemas.microsoft.com/office/drawing/2014/main" id="{8CF20949-FCEA-3EDF-BEFA-1B004F4B1A94}"/>
            </a:ext>
          </a:extLst>
        </xdr:cNvPr>
        <xdr:cNvPicPr>
          <a:picLocks noChangeAspect="1"/>
        </xdr:cNvPicPr>
      </xdr:nvPicPr>
      <xdr:blipFill>
        <a:blip xmlns:r="http://schemas.openxmlformats.org/officeDocument/2006/relationships" r:embed="rId4"/>
        <a:stretch>
          <a:fillRect/>
        </a:stretch>
      </xdr:blipFill>
      <xdr:spPr>
        <a:xfrm>
          <a:off x="11252200" y="4406900"/>
          <a:ext cx="3322608" cy="345978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163286</xdr:colOff>
      <xdr:row>88</xdr:row>
      <xdr:rowOff>57151</xdr:rowOff>
    </xdr:from>
    <xdr:to>
      <xdr:col>4</xdr:col>
      <xdr:colOff>45669</xdr:colOff>
      <xdr:row>92</xdr:row>
      <xdr:rowOff>35815</xdr:rowOff>
    </xdr:to>
    <xdr:pic>
      <xdr:nvPicPr>
        <xdr:cNvPr id="2" name="Imagen 1">
          <a:extLst>
            <a:ext uri="{FF2B5EF4-FFF2-40B4-BE49-F238E27FC236}">
              <a16:creationId xmlns:a16="http://schemas.microsoft.com/office/drawing/2014/main" id="{C6FF9380-3737-425F-A016-5285FBE4DBA2}"/>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0184"/>
        </a:xfrm>
        <a:prstGeom prst="rect">
          <a:avLst/>
        </a:prstGeom>
      </xdr:spPr>
    </xdr:pic>
    <xdr:clientData/>
  </xdr:twoCellAnchor>
  <xdr:twoCellAnchor editAs="oneCell">
    <xdr:from>
      <xdr:col>30</xdr:col>
      <xdr:colOff>152400</xdr:colOff>
      <xdr:row>0</xdr:row>
      <xdr:rowOff>63501</xdr:rowOff>
    </xdr:from>
    <xdr:to>
      <xdr:col>35</xdr:col>
      <xdr:colOff>12700</xdr:colOff>
      <xdr:row>2</xdr:row>
      <xdr:rowOff>1</xdr:rowOff>
    </xdr:to>
    <xdr:pic>
      <xdr:nvPicPr>
        <xdr:cNvPr id="3" name="Imagen 2" descr="Logo ICBF gris">
          <a:extLst>
            <a:ext uri="{FF2B5EF4-FFF2-40B4-BE49-F238E27FC236}">
              <a16:creationId xmlns:a16="http://schemas.microsoft.com/office/drawing/2014/main" id="{B43F0DE7-A516-48EB-A60C-DDAC23DD544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80900" y="63501"/>
          <a:ext cx="876300" cy="1130300"/>
        </a:xfrm>
        <a:prstGeom prst="rect">
          <a:avLst/>
        </a:prstGeom>
        <a:noFill/>
        <a:ln>
          <a:noFill/>
        </a:ln>
      </xdr:spPr>
    </xdr:pic>
    <xdr:clientData/>
  </xdr:twoCellAnchor>
  <xdr:twoCellAnchor editAs="oneCell">
    <xdr:from>
      <xdr:col>14</xdr:col>
      <xdr:colOff>76201</xdr:colOff>
      <xdr:row>14</xdr:row>
      <xdr:rowOff>101600</xdr:rowOff>
    </xdr:from>
    <xdr:to>
      <xdr:col>35</xdr:col>
      <xdr:colOff>113202</xdr:colOff>
      <xdr:row>48</xdr:row>
      <xdr:rowOff>88900</xdr:rowOff>
    </xdr:to>
    <xdr:pic>
      <xdr:nvPicPr>
        <xdr:cNvPr id="5" name="Imagen 4">
          <a:extLst>
            <a:ext uri="{FF2B5EF4-FFF2-40B4-BE49-F238E27FC236}">
              <a16:creationId xmlns:a16="http://schemas.microsoft.com/office/drawing/2014/main" id="{7AE06908-E3C2-756B-8957-0B2B4D0C2498}"/>
            </a:ext>
          </a:extLst>
        </xdr:cNvPr>
        <xdr:cNvPicPr>
          <a:picLocks noChangeAspect="1"/>
        </xdr:cNvPicPr>
      </xdr:nvPicPr>
      <xdr:blipFill>
        <a:blip xmlns:r="http://schemas.openxmlformats.org/officeDocument/2006/relationships" r:embed="rId3"/>
        <a:stretch>
          <a:fillRect/>
        </a:stretch>
      </xdr:blipFill>
      <xdr:spPr>
        <a:xfrm>
          <a:off x="9105901" y="4305300"/>
          <a:ext cx="4558201" cy="6070600"/>
        </a:xfrm>
        <a:prstGeom prst="rect">
          <a:avLst/>
        </a:prstGeom>
      </xdr:spPr>
    </xdr:pic>
    <xdr:clientData/>
  </xdr:twoCellAnchor>
  <xdr:twoCellAnchor editAs="oneCell">
    <xdr:from>
      <xdr:col>14</xdr:col>
      <xdr:colOff>76200</xdr:colOff>
      <xdr:row>48</xdr:row>
      <xdr:rowOff>165100</xdr:rowOff>
    </xdr:from>
    <xdr:to>
      <xdr:col>35</xdr:col>
      <xdr:colOff>76200</xdr:colOff>
      <xdr:row>81</xdr:row>
      <xdr:rowOff>26550</xdr:rowOff>
    </xdr:to>
    <xdr:pic>
      <xdr:nvPicPr>
        <xdr:cNvPr id="7" name="Imagen 6">
          <a:extLst>
            <a:ext uri="{FF2B5EF4-FFF2-40B4-BE49-F238E27FC236}">
              <a16:creationId xmlns:a16="http://schemas.microsoft.com/office/drawing/2014/main" id="{83CFDC2C-4351-DD2B-335C-F9FEF24D5FC7}"/>
            </a:ext>
          </a:extLst>
        </xdr:cNvPr>
        <xdr:cNvPicPr>
          <a:picLocks noChangeAspect="1"/>
        </xdr:cNvPicPr>
      </xdr:nvPicPr>
      <xdr:blipFill>
        <a:blip xmlns:r="http://schemas.openxmlformats.org/officeDocument/2006/relationships" r:embed="rId4"/>
        <a:stretch>
          <a:fillRect/>
        </a:stretch>
      </xdr:blipFill>
      <xdr:spPr>
        <a:xfrm>
          <a:off x="9105900" y="10452100"/>
          <a:ext cx="4521200" cy="57288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163286</xdr:colOff>
      <xdr:row>54</xdr:row>
      <xdr:rowOff>57151</xdr:rowOff>
    </xdr:from>
    <xdr:to>
      <xdr:col>4</xdr:col>
      <xdr:colOff>45669</xdr:colOff>
      <xdr:row>58</xdr:row>
      <xdr:rowOff>35815</xdr:rowOff>
    </xdr:to>
    <xdr:pic>
      <xdr:nvPicPr>
        <xdr:cNvPr id="2" name="Imagen 1">
          <a:extLst>
            <a:ext uri="{FF2B5EF4-FFF2-40B4-BE49-F238E27FC236}">
              <a16:creationId xmlns:a16="http://schemas.microsoft.com/office/drawing/2014/main" id="{695A6D95-EF50-4C03-B2FF-0A126918F870}"/>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0184"/>
        </a:xfrm>
        <a:prstGeom prst="rect">
          <a:avLst/>
        </a:prstGeom>
      </xdr:spPr>
    </xdr:pic>
    <xdr:clientData/>
  </xdr:twoCellAnchor>
  <xdr:twoCellAnchor editAs="oneCell">
    <xdr:from>
      <xdr:col>30</xdr:col>
      <xdr:colOff>101600</xdr:colOff>
      <xdr:row>0</xdr:row>
      <xdr:rowOff>127001</xdr:rowOff>
    </xdr:from>
    <xdr:to>
      <xdr:col>35</xdr:col>
      <xdr:colOff>12700</xdr:colOff>
      <xdr:row>1</xdr:row>
      <xdr:rowOff>957873</xdr:rowOff>
    </xdr:to>
    <xdr:pic>
      <xdr:nvPicPr>
        <xdr:cNvPr id="3" name="Imagen 2" descr="Logo ICBF gris">
          <a:extLst>
            <a:ext uri="{FF2B5EF4-FFF2-40B4-BE49-F238E27FC236}">
              <a16:creationId xmlns:a16="http://schemas.microsoft.com/office/drawing/2014/main" id="{01B1E888-831F-4225-A29D-1F097F6BAB7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30100" y="127001"/>
          <a:ext cx="927100" cy="1008672"/>
        </a:xfrm>
        <a:prstGeom prst="rect">
          <a:avLst/>
        </a:prstGeom>
        <a:noFill/>
        <a:ln>
          <a:noFill/>
        </a:ln>
      </xdr:spPr>
    </xdr:pic>
    <xdr:clientData/>
  </xdr:twoCellAnchor>
  <xdr:twoCellAnchor editAs="oneCell">
    <xdr:from>
      <xdr:col>7</xdr:col>
      <xdr:colOff>50800</xdr:colOff>
      <xdr:row>14</xdr:row>
      <xdr:rowOff>15099</xdr:rowOff>
    </xdr:from>
    <xdr:to>
      <xdr:col>22</xdr:col>
      <xdr:colOff>190499</xdr:colOff>
      <xdr:row>38</xdr:row>
      <xdr:rowOff>60922</xdr:rowOff>
    </xdr:to>
    <xdr:pic>
      <xdr:nvPicPr>
        <xdr:cNvPr id="7" name="Imagen 6">
          <a:extLst>
            <a:ext uri="{FF2B5EF4-FFF2-40B4-BE49-F238E27FC236}">
              <a16:creationId xmlns:a16="http://schemas.microsoft.com/office/drawing/2014/main" id="{60728F9E-2364-6D36-F31C-34F9472A66F3}"/>
            </a:ext>
          </a:extLst>
        </xdr:cNvPr>
        <xdr:cNvPicPr>
          <a:picLocks noChangeAspect="1"/>
        </xdr:cNvPicPr>
      </xdr:nvPicPr>
      <xdr:blipFill>
        <a:blip xmlns:r="http://schemas.openxmlformats.org/officeDocument/2006/relationships" r:embed="rId3"/>
        <a:stretch>
          <a:fillRect/>
        </a:stretch>
      </xdr:blipFill>
      <xdr:spPr>
        <a:xfrm>
          <a:off x="8394700" y="3825099"/>
          <a:ext cx="3238499" cy="4313023"/>
        </a:xfrm>
        <a:prstGeom prst="rect">
          <a:avLst/>
        </a:prstGeom>
      </xdr:spPr>
    </xdr:pic>
    <xdr:clientData/>
  </xdr:twoCellAnchor>
  <xdr:twoCellAnchor editAs="oneCell">
    <xdr:from>
      <xdr:col>23</xdr:col>
      <xdr:colOff>25400</xdr:colOff>
      <xdr:row>22</xdr:row>
      <xdr:rowOff>138665</xdr:rowOff>
    </xdr:from>
    <xdr:to>
      <xdr:col>42</xdr:col>
      <xdr:colOff>72001</xdr:colOff>
      <xdr:row>48</xdr:row>
      <xdr:rowOff>137300</xdr:rowOff>
    </xdr:to>
    <xdr:pic>
      <xdr:nvPicPr>
        <xdr:cNvPr id="9" name="Imagen 8">
          <a:extLst>
            <a:ext uri="{FF2B5EF4-FFF2-40B4-BE49-F238E27FC236}">
              <a16:creationId xmlns:a16="http://schemas.microsoft.com/office/drawing/2014/main" id="{80AFAA21-4833-F4CC-07A2-8349B8AB704C}"/>
            </a:ext>
          </a:extLst>
        </xdr:cNvPr>
        <xdr:cNvPicPr>
          <a:picLocks noChangeAspect="1"/>
        </xdr:cNvPicPr>
      </xdr:nvPicPr>
      <xdr:blipFill>
        <a:blip xmlns:r="http://schemas.openxmlformats.org/officeDocument/2006/relationships" r:embed="rId4"/>
        <a:stretch>
          <a:fillRect/>
        </a:stretch>
      </xdr:blipFill>
      <xdr:spPr>
        <a:xfrm>
          <a:off x="11722100" y="5371065"/>
          <a:ext cx="3475601" cy="463413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163286</xdr:colOff>
      <xdr:row>84</xdr:row>
      <xdr:rowOff>57151</xdr:rowOff>
    </xdr:from>
    <xdr:to>
      <xdr:col>4</xdr:col>
      <xdr:colOff>45669</xdr:colOff>
      <xdr:row>88</xdr:row>
      <xdr:rowOff>35815</xdr:rowOff>
    </xdr:to>
    <xdr:pic>
      <xdr:nvPicPr>
        <xdr:cNvPr id="2" name="Imagen 1">
          <a:extLst>
            <a:ext uri="{FF2B5EF4-FFF2-40B4-BE49-F238E27FC236}">
              <a16:creationId xmlns:a16="http://schemas.microsoft.com/office/drawing/2014/main" id="{4BB00291-B5C3-4413-88F8-F839C6412EA0}"/>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018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57F00E0C-4274-44C5-A9E6-6F3E692F66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5500" y="76200"/>
          <a:ext cx="571500" cy="1134755"/>
        </a:xfrm>
        <a:prstGeom prst="rect">
          <a:avLst/>
        </a:prstGeom>
        <a:noFill/>
        <a:ln>
          <a:noFill/>
        </a:ln>
      </xdr:spPr>
    </xdr:pic>
    <xdr:clientData/>
  </xdr:twoCellAnchor>
  <xdr:twoCellAnchor>
    <xdr:from>
      <xdr:col>15</xdr:col>
      <xdr:colOff>0</xdr:colOff>
      <xdr:row>15</xdr:row>
      <xdr:rowOff>25400</xdr:rowOff>
    </xdr:from>
    <xdr:to>
      <xdr:col>36</xdr:col>
      <xdr:colOff>38463</xdr:colOff>
      <xdr:row>16</xdr:row>
      <xdr:rowOff>109583</xdr:rowOff>
    </xdr:to>
    <xdr:sp macro="" textlink="">
      <xdr:nvSpPr>
        <xdr:cNvPr id="6" name="Rectángulo 5">
          <a:extLst>
            <a:ext uri="{FF2B5EF4-FFF2-40B4-BE49-F238E27FC236}">
              <a16:creationId xmlns:a16="http://schemas.microsoft.com/office/drawing/2014/main" id="{C47AB164-0B25-450F-AE69-D9FBEE3DB17B}"/>
            </a:ext>
          </a:extLst>
        </xdr:cNvPr>
        <xdr:cNvSpPr/>
      </xdr:nvSpPr>
      <xdr:spPr>
        <a:xfrm>
          <a:off x="10198100" y="4013200"/>
          <a:ext cx="4597763" cy="26198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PISO TERCER PISO BAÑO HOMBRES FISCALIA</a:t>
          </a:r>
        </a:p>
      </xdr:txBody>
    </xdr:sp>
    <xdr:clientData/>
  </xdr:twoCellAnchor>
  <xdr:twoCellAnchor editAs="oneCell">
    <xdr:from>
      <xdr:col>17</xdr:col>
      <xdr:colOff>139700</xdr:colOff>
      <xdr:row>16</xdr:row>
      <xdr:rowOff>165100</xdr:rowOff>
    </xdr:from>
    <xdr:to>
      <xdr:col>33</xdr:col>
      <xdr:colOff>35849</xdr:colOff>
      <xdr:row>42</xdr:row>
      <xdr:rowOff>122317</xdr:rowOff>
    </xdr:to>
    <xdr:pic>
      <xdr:nvPicPr>
        <xdr:cNvPr id="4" name="Imagen 3">
          <a:extLst>
            <a:ext uri="{FF2B5EF4-FFF2-40B4-BE49-F238E27FC236}">
              <a16:creationId xmlns:a16="http://schemas.microsoft.com/office/drawing/2014/main" id="{805D87F2-2B49-8906-EF16-5EBE2980AB84}"/>
            </a:ext>
          </a:extLst>
        </xdr:cNvPr>
        <xdr:cNvPicPr>
          <a:picLocks noChangeAspect="1"/>
        </xdr:cNvPicPr>
      </xdr:nvPicPr>
      <xdr:blipFill>
        <a:blip xmlns:r="http://schemas.openxmlformats.org/officeDocument/2006/relationships" r:embed="rId3"/>
        <a:stretch>
          <a:fillRect/>
        </a:stretch>
      </xdr:blipFill>
      <xdr:spPr>
        <a:xfrm>
          <a:off x="10845800" y="4330700"/>
          <a:ext cx="3337849" cy="4580017"/>
        </a:xfrm>
        <a:prstGeom prst="rect">
          <a:avLst/>
        </a:prstGeom>
      </xdr:spPr>
    </xdr:pic>
    <xdr:clientData/>
  </xdr:twoCellAnchor>
  <xdr:twoCellAnchor>
    <xdr:from>
      <xdr:col>26</xdr:col>
      <xdr:colOff>38100</xdr:colOff>
      <xdr:row>23</xdr:row>
      <xdr:rowOff>0</xdr:rowOff>
    </xdr:from>
    <xdr:to>
      <xdr:col>27</xdr:col>
      <xdr:colOff>0</xdr:colOff>
      <xdr:row>24</xdr:row>
      <xdr:rowOff>0</xdr:rowOff>
    </xdr:to>
    <xdr:sp macro="" textlink="">
      <xdr:nvSpPr>
        <xdr:cNvPr id="15" name="Elipse 14">
          <a:extLst>
            <a:ext uri="{FF2B5EF4-FFF2-40B4-BE49-F238E27FC236}">
              <a16:creationId xmlns:a16="http://schemas.microsoft.com/office/drawing/2014/main" id="{B4EB70CB-E5E9-4E12-9E0F-B79F21F8FC5C}"/>
            </a:ext>
          </a:extLst>
        </xdr:cNvPr>
        <xdr:cNvSpPr/>
      </xdr:nvSpPr>
      <xdr:spPr>
        <a:xfrm>
          <a:off x="12763500" y="54102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27</xdr:col>
      <xdr:colOff>50800</xdr:colOff>
      <xdr:row>31</xdr:row>
      <xdr:rowOff>76200</xdr:rowOff>
    </xdr:from>
    <xdr:to>
      <xdr:col>28</xdr:col>
      <xdr:colOff>12700</xdr:colOff>
      <xdr:row>32</xdr:row>
      <xdr:rowOff>76200</xdr:rowOff>
    </xdr:to>
    <xdr:sp macro="" textlink="">
      <xdr:nvSpPr>
        <xdr:cNvPr id="7" name="Elipse 6">
          <a:extLst>
            <a:ext uri="{FF2B5EF4-FFF2-40B4-BE49-F238E27FC236}">
              <a16:creationId xmlns:a16="http://schemas.microsoft.com/office/drawing/2014/main" id="{BB13626D-7908-433C-5408-70D8916F83EB}"/>
            </a:ext>
          </a:extLst>
        </xdr:cNvPr>
        <xdr:cNvSpPr/>
      </xdr:nvSpPr>
      <xdr:spPr>
        <a:xfrm>
          <a:off x="12979400" y="69088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26</xdr:col>
      <xdr:colOff>50800</xdr:colOff>
      <xdr:row>28</xdr:row>
      <xdr:rowOff>50800</xdr:rowOff>
    </xdr:from>
    <xdr:to>
      <xdr:col>27</xdr:col>
      <xdr:colOff>12700</xdr:colOff>
      <xdr:row>29</xdr:row>
      <xdr:rowOff>50800</xdr:rowOff>
    </xdr:to>
    <xdr:sp macro="" textlink="">
      <xdr:nvSpPr>
        <xdr:cNvPr id="17" name="Elipse 16">
          <a:extLst>
            <a:ext uri="{FF2B5EF4-FFF2-40B4-BE49-F238E27FC236}">
              <a16:creationId xmlns:a16="http://schemas.microsoft.com/office/drawing/2014/main" id="{C6E2AA74-BE44-47B5-8D2E-6CA38C6E55A9}"/>
            </a:ext>
          </a:extLst>
        </xdr:cNvPr>
        <xdr:cNvSpPr/>
      </xdr:nvSpPr>
      <xdr:spPr>
        <a:xfrm>
          <a:off x="12776200" y="63500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26</xdr:col>
      <xdr:colOff>50800</xdr:colOff>
      <xdr:row>25</xdr:row>
      <xdr:rowOff>114300</xdr:rowOff>
    </xdr:from>
    <xdr:to>
      <xdr:col>27</xdr:col>
      <xdr:colOff>12700</xdr:colOff>
      <xdr:row>26</xdr:row>
      <xdr:rowOff>114300</xdr:rowOff>
    </xdr:to>
    <xdr:sp macro="" textlink="">
      <xdr:nvSpPr>
        <xdr:cNvPr id="18" name="Elipse 17">
          <a:extLst>
            <a:ext uri="{FF2B5EF4-FFF2-40B4-BE49-F238E27FC236}">
              <a16:creationId xmlns:a16="http://schemas.microsoft.com/office/drawing/2014/main" id="{FCE78DCA-A36D-4927-B203-FD12FA34E740}"/>
            </a:ext>
          </a:extLst>
        </xdr:cNvPr>
        <xdr:cNvSpPr/>
      </xdr:nvSpPr>
      <xdr:spPr>
        <a:xfrm>
          <a:off x="12776200" y="58801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27</xdr:col>
      <xdr:colOff>38100</xdr:colOff>
      <xdr:row>34</xdr:row>
      <xdr:rowOff>25400</xdr:rowOff>
    </xdr:from>
    <xdr:to>
      <xdr:col>28</xdr:col>
      <xdr:colOff>0</xdr:colOff>
      <xdr:row>35</xdr:row>
      <xdr:rowOff>25400</xdr:rowOff>
    </xdr:to>
    <xdr:sp macro="" textlink="">
      <xdr:nvSpPr>
        <xdr:cNvPr id="8" name="Elipse 7">
          <a:extLst>
            <a:ext uri="{FF2B5EF4-FFF2-40B4-BE49-F238E27FC236}">
              <a16:creationId xmlns:a16="http://schemas.microsoft.com/office/drawing/2014/main" id="{B134ADAF-3D9F-40F6-889A-E741A1A1CB12}"/>
            </a:ext>
          </a:extLst>
        </xdr:cNvPr>
        <xdr:cNvSpPr/>
      </xdr:nvSpPr>
      <xdr:spPr>
        <a:xfrm>
          <a:off x="12966700" y="73914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27</xdr:col>
      <xdr:colOff>38100</xdr:colOff>
      <xdr:row>36</xdr:row>
      <xdr:rowOff>101600</xdr:rowOff>
    </xdr:from>
    <xdr:to>
      <xdr:col>28</xdr:col>
      <xdr:colOff>0</xdr:colOff>
      <xdr:row>37</xdr:row>
      <xdr:rowOff>101600</xdr:rowOff>
    </xdr:to>
    <xdr:sp macro="" textlink="">
      <xdr:nvSpPr>
        <xdr:cNvPr id="16" name="Elipse 15">
          <a:extLst>
            <a:ext uri="{FF2B5EF4-FFF2-40B4-BE49-F238E27FC236}">
              <a16:creationId xmlns:a16="http://schemas.microsoft.com/office/drawing/2014/main" id="{AE91E580-F9BA-4EC6-A743-5417721B4D64}"/>
            </a:ext>
          </a:extLst>
        </xdr:cNvPr>
        <xdr:cNvSpPr/>
      </xdr:nvSpPr>
      <xdr:spPr>
        <a:xfrm>
          <a:off x="12966700" y="78232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14</xdr:col>
      <xdr:colOff>88900</xdr:colOff>
      <xdr:row>43</xdr:row>
      <xdr:rowOff>50800</xdr:rowOff>
    </xdr:from>
    <xdr:to>
      <xdr:col>35</xdr:col>
      <xdr:colOff>165463</xdr:colOff>
      <xdr:row>44</xdr:row>
      <xdr:rowOff>134983</xdr:rowOff>
    </xdr:to>
    <xdr:sp macro="" textlink="">
      <xdr:nvSpPr>
        <xdr:cNvPr id="9" name="Rectángulo 8">
          <a:extLst>
            <a:ext uri="{FF2B5EF4-FFF2-40B4-BE49-F238E27FC236}">
              <a16:creationId xmlns:a16="http://schemas.microsoft.com/office/drawing/2014/main" id="{AAD445DD-A99E-45E4-9862-1003DA674446}"/>
            </a:ext>
          </a:extLst>
        </xdr:cNvPr>
        <xdr:cNvSpPr/>
      </xdr:nvSpPr>
      <xdr:spPr>
        <a:xfrm>
          <a:off x="10121900" y="9017000"/>
          <a:ext cx="4597763" cy="26198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 SEGUNDO PISO BAÑOS</a:t>
          </a:r>
        </a:p>
      </xdr:txBody>
    </xdr:sp>
    <xdr:clientData/>
  </xdr:twoCellAnchor>
  <xdr:twoCellAnchor editAs="oneCell">
    <xdr:from>
      <xdr:col>8</xdr:col>
      <xdr:colOff>63500</xdr:colOff>
      <xdr:row>45</xdr:row>
      <xdr:rowOff>127000</xdr:rowOff>
    </xdr:from>
    <xdr:to>
      <xdr:col>40</xdr:col>
      <xdr:colOff>112746</xdr:colOff>
      <xdr:row>74</xdr:row>
      <xdr:rowOff>38100</xdr:rowOff>
    </xdr:to>
    <xdr:pic>
      <xdr:nvPicPr>
        <xdr:cNvPr id="10" name="Imagen 9">
          <a:extLst>
            <a:ext uri="{FF2B5EF4-FFF2-40B4-BE49-F238E27FC236}">
              <a16:creationId xmlns:a16="http://schemas.microsoft.com/office/drawing/2014/main" id="{9CA450CF-A8C0-F610-19A3-3325605F0F1E}"/>
            </a:ext>
          </a:extLst>
        </xdr:cNvPr>
        <xdr:cNvPicPr>
          <a:picLocks noChangeAspect="1"/>
        </xdr:cNvPicPr>
      </xdr:nvPicPr>
      <xdr:blipFill>
        <a:blip xmlns:r="http://schemas.openxmlformats.org/officeDocument/2006/relationships" r:embed="rId4"/>
        <a:stretch>
          <a:fillRect/>
        </a:stretch>
      </xdr:blipFill>
      <xdr:spPr>
        <a:xfrm>
          <a:off x="9105900" y="9448800"/>
          <a:ext cx="6386546" cy="5067300"/>
        </a:xfrm>
        <a:prstGeom prst="rect">
          <a:avLst/>
        </a:prstGeom>
      </xdr:spPr>
    </xdr:pic>
    <xdr:clientData/>
  </xdr:twoCellAnchor>
  <xdr:twoCellAnchor>
    <xdr:from>
      <xdr:col>24</xdr:col>
      <xdr:colOff>101600</xdr:colOff>
      <xdr:row>60</xdr:row>
      <xdr:rowOff>0</xdr:rowOff>
    </xdr:from>
    <xdr:to>
      <xdr:col>25</xdr:col>
      <xdr:colOff>101600</xdr:colOff>
      <xdr:row>61</xdr:row>
      <xdr:rowOff>0</xdr:rowOff>
    </xdr:to>
    <xdr:sp macro="" textlink="">
      <xdr:nvSpPr>
        <xdr:cNvPr id="11" name="Elipse 10">
          <a:extLst>
            <a:ext uri="{FF2B5EF4-FFF2-40B4-BE49-F238E27FC236}">
              <a16:creationId xmlns:a16="http://schemas.microsoft.com/office/drawing/2014/main" id="{94A2FD0A-CA68-4C88-8C51-04EAF52CDA25}"/>
            </a:ext>
          </a:extLst>
        </xdr:cNvPr>
        <xdr:cNvSpPr/>
      </xdr:nvSpPr>
      <xdr:spPr>
        <a:xfrm>
          <a:off x="12496800" y="119888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32</xdr:col>
      <xdr:colOff>190500</xdr:colOff>
      <xdr:row>60</xdr:row>
      <xdr:rowOff>0</xdr:rowOff>
    </xdr:from>
    <xdr:to>
      <xdr:col>33</xdr:col>
      <xdr:colOff>152400</xdr:colOff>
      <xdr:row>61</xdr:row>
      <xdr:rowOff>0</xdr:rowOff>
    </xdr:to>
    <xdr:sp macro="" textlink="">
      <xdr:nvSpPr>
        <xdr:cNvPr id="12" name="Elipse 11">
          <a:extLst>
            <a:ext uri="{FF2B5EF4-FFF2-40B4-BE49-F238E27FC236}">
              <a16:creationId xmlns:a16="http://schemas.microsoft.com/office/drawing/2014/main" id="{BCC3D059-99E4-4146-9E8A-AC577A21896E}"/>
            </a:ext>
          </a:extLst>
        </xdr:cNvPr>
        <xdr:cNvSpPr/>
      </xdr:nvSpPr>
      <xdr:spPr>
        <a:xfrm>
          <a:off x="14135100" y="119888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24</xdr:col>
      <xdr:colOff>101600</xdr:colOff>
      <xdr:row>62</xdr:row>
      <xdr:rowOff>165100</xdr:rowOff>
    </xdr:from>
    <xdr:to>
      <xdr:col>25</xdr:col>
      <xdr:colOff>101600</xdr:colOff>
      <xdr:row>63</xdr:row>
      <xdr:rowOff>165100</xdr:rowOff>
    </xdr:to>
    <xdr:sp macro="" textlink="">
      <xdr:nvSpPr>
        <xdr:cNvPr id="13" name="Elipse 12">
          <a:extLst>
            <a:ext uri="{FF2B5EF4-FFF2-40B4-BE49-F238E27FC236}">
              <a16:creationId xmlns:a16="http://schemas.microsoft.com/office/drawing/2014/main" id="{F05FA153-FF10-455C-96D4-298FD12590B0}"/>
            </a:ext>
          </a:extLst>
        </xdr:cNvPr>
        <xdr:cNvSpPr/>
      </xdr:nvSpPr>
      <xdr:spPr>
        <a:xfrm>
          <a:off x="12496800" y="125095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20</xdr:col>
      <xdr:colOff>177800</xdr:colOff>
      <xdr:row>61</xdr:row>
      <xdr:rowOff>12700</xdr:rowOff>
    </xdr:from>
    <xdr:to>
      <xdr:col>21</xdr:col>
      <xdr:colOff>88900</xdr:colOff>
      <xdr:row>62</xdr:row>
      <xdr:rowOff>12700</xdr:rowOff>
    </xdr:to>
    <xdr:sp macro="" textlink="">
      <xdr:nvSpPr>
        <xdr:cNvPr id="14" name="Elipse 13">
          <a:extLst>
            <a:ext uri="{FF2B5EF4-FFF2-40B4-BE49-F238E27FC236}">
              <a16:creationId xmlns:a16="http://schemas.microsoft.com/office/drawing/2014/main" id="{15C97782-9840-4431-8A8D-75FF89A3F0F8}"/>
            </a:ext>
          </a:extLst>
        </xdr:cNvPr>
        <xdr:cNvSpPr/>
      </xdr:nvSpPr>
      <xdr:spPr>
        <a:xfrm>
          <a:off x="11645900" y="121793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24</xdr:col>
      <xdr:colOff>88900</xdr:colOff>
      <xdr:row>65</xdr:row>
      <xdr:rowOff>165100</xdr:rowOff>
    </xdr:from>
    <xdr:to>
      <xdr:col>25</xdr:col>
      <xdr:colOff>88900</xdr:colOff>
      <xdr:row>66</xdr:row>
      <xdr:rowOff>165100</xdr:rowOff>
    </xdr:to>
    <xdr:sp macro="" textlink="">
      <xdr:nvSpPr>
        <xdr:cNvPr id="22" name="Elipse 21">
          <a:extLst>
            <a:ext uri="{FF2B5EF4-FFF2-40B4-BE49-F238E27FC236}">
              <a16:creationId xmlns:a16="http://schemas.microsoft.com/office/drawing/2014/main" id="{F0042CBA-2E09-46CA-B75A-D323DCEB600B}"/>
            </a:ext>
          </a:extLst>
        </xdr:cNvPr>
        <xdr:cNvSpPr/>
      </xdr:nvSpPr>
      <xdr:spPr>
        <a:xfrm>
          <a:off x="12484100" y="130429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22</xdr:col>
      <xdr:colOff>76200</xdr:colOff>
      <xdr:row>61</xdr:row>
      <xdr:rowOff>12700</xdr:rowOff>
    </xdr:from>
    <xdr:to>
      <xdr:col>22</xdr:col>
      <xdr:colOff>241300</xdr:colOff>
      <xdr:row>62</xdr:row>
      <xdr:rowOff>12700</xdr:rowOff>
    </xdr:to>
    <xdr:sp macro="" textlink="">
      <xdr:nvSpPr>
        <xdr:cNvPr id="23" name="Elipse 22">
          <a:extLst>
            <a:ext uri="{FF2B5EF4-FFF2-40B4-BE49-F238E27FC236}">
              <a16:creationId xmlns:a16="http://schemas.microsoft.com/office/drawing/2014/main" id="{B127B38A-92CA-42F4-B855-D47E0232A8EA}"/>
            </a:ext>
          </a:extLst>
        </xdr:cNvPr>
        <xdr:cNvSpPr/>
      </xdr:nvSpPr>
      <xdr:spPr>
        <a:xfrm>
          <a:off x="12052300" y="121793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18</xdr:col>
      <xdr:colOff>203200</xdr:colOff>
      <xdr:row>61</xdr:row>
      <xdr:rowOff>38100</xdr:rowOff>
    </xdr:from>
    <xdr:to>
      <xdr:col>19</xdr:col>
      <xdr:colOff>114300</xdr:colOff>
      <xdr:row>62</xdr:row>
      <xdr:rowOff>38100</xdr:rowOff>
    </xdr:to>
    <xdr:sp macro="" textlink="">
      <xdr:nvSpPr>
        <xdr:cNvPr id="24" name="Elipse 23">
          <a:extLst>
            <a:ext uri="{FF2B5EF4-FFF2-40B4-BE49-F238E27FC236}">
              <a16:creationId xmlns:a16="http://schemas.microsoft.com/office/drawing/2014/main" id="{DE82C828-6E21-4200-A97B-AD6AEAD85925}"/>
            </a:ext>
          </a:extLst>
        </xdr:cNvPr>
        <xdr:cNvSpPr/>
      </xdr:nvSpPr>
      <xdr:spPr>
        <a:xfrm>
          <a:off x="11163300" y="122047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17</xdr:col>
      <xdr:colOff>38100</xdr:colOff>
      <xdr:row>61</xdr:row>
      <xdr:rowOff>38100</xdr:rowOff>
    </xdr:from>
    <xdr:to>
      <xdr:col>17</xdr:col>
      <xdr:colOff>203200</xdr:colOff>
      <xdr:row>62</xdr:row>
      <xdr:rowOff>38100</xdr:rowOff>
    </xdr:to>
    <xdr:sp macro="" textlink="">
      <xdr:nvSpPr>
        <xdr:cNvPr id="25" name="Elipse 24">
          <a:extLst>
            <a:ext uri="{FF2B5EF4-FFF2-40B4-BE49-F238E27FC236}">
              <a16:creationId xmlns:a16="http://schemas.microsoft.com/office/drawing/2014/main" id="{1FE6C1CF-1AC0-4780-8D9B-4DF3264355A1}"/>
            </a:ext>
          </a:extLst>
        </xdr:cNvPr>
        <xdr:cNvSpPr/>
      </xdr:nvSpPr>
      <xdr:spPr>
        <a:xfrm>
          <a:off x="10744200" y="122047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32</xdr:col>
      <xdr:colOff>177800</xdr:colOff>
      <xdr:row>66</xdr:row>
      <xdr:rowOff>0</xdr:rowOff>
    </xdr:from>
    <xdr:to>
      <xdr:col>33</xdr:col>
      <xdr:colOff>139700</xdr:colOff>
      <xdr:row>67</xdr:row>
      <xdr:rowOff>0</xdr:rowOff>
    </xdr:to>
    <xdr:sp macro="" textlink="">
      <xdr:nvSpPr>
        <xdr:cNvPr id="26" name="Elipse 25">
          <a:extLst>
            <a:ext uri="{FF2B5EF4-FFF2-40B4-BE49-F238E27FC236}">
              <a16:creationId xmlns:a16="http://schemas.microsoft.com/office/drawing/2014/main" id="{5E9952FC-311B-44CF-87DD-1425CCE557E0}"/>
            </a:ext>
          </a:extLst>
        </xdr:cNvPr>
        <xdr:cNvSpPr/>
      </xdr:nvSpPr>
      <xdr:spPr>
        <a:xfrm>
          <a:off x="14122400" y="130556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32</xdr:col>
      <xdr:colOff>177800</xdr:colOff>
      <xdr:row>63</xdr:row>
      <xdr:rowOff>25400</xdr:rowOff>
    </xdr:from>
    <xdr:to>
      <xdr:col>33</xdr:col>
      <xdr:colOff>139700</xdr:colOff>
      <xdr:row>64</xdr:row>
      <xdr:rowOff>25400</xdr:rowOff>
    </xdr:to>
    <xdr:sp macro="" textlink="">
      <xdr:nvSpPr>
        <xdr:cNvPr id="27" name="Elipse 26">
          <a:extLst>
            <a:ext uri="{FF2B5EF4-FFF2-40B4-BE49-F238E27FC236}">
              <a16:creationId xmlns:a16="http://schemas.microsoft.com/office/drawing/2014/main" id="{08670032-9AAF-4E78-8B36-1A20FBE0F932}"/>
            </a:ext>
          </a:extLst>
        </xdr:cNvPr>
        <xdr:cNvSpPr/>
      </xdr:nvSpPr>
      <xdr:spPr>
        <a:xfrm>
          <a:off x="14122400" y="125476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163286</xdr:colOff>
      <xdr:row>60</xdr:row>
      <xdr:rowOff>57151</xdr:rowOff>
    </xdr:from>
    <xdr:to>
      <xdr:col>4</xdr:col>
      <xdr:colOff>45669</xdr:colOff>
      <xdr:row>64</xdr:row>
      <xdr:rowOff>35815</xdr:rowOff>
    </xdr:to>
    <xdr:pic>
      <xdr:nvPicPr>
        <xdr:cNvPr id="2" name="Imagen 1">
          <a:extLst>
            <a:ext uri="{FF2B5EF4-FFF2-40B4-BE49-F238E27FC236}">
              <a16:creationId xmlns:a16="http://schemas.microsoft.com/office/drawing/2014/main" id="{63A447F1-9E4E-4D2A-9828-CA4C26DF046C}"/>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066C5C18-FCE2-48DF-8D2D-63D76E8193F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10</xdr:col>
      <xdr:colOff>88901</xdr:colOff>
      <xdr:row>14</xdr:row>
      <xdr:rowOff>139700</xdr:rowOff>
    </xdr:from>
    <xdr:to>
      <xdr:col>23</xdr:col>
      <xdr:colOff>92197</xdr:colOff>
      <xdr:row>36</xdr:row>
      <xdr:rowOff>38100</xdr:rowOff>
    </xdr:to>
    <xdr:pic>
      <xdr:nvPicPr>
        <xdr:cNvPr id="15" name="Imagen 14">
          <a:extLst>
            <a:ext uri="{FF2B5EF4-FFF2-40B4-BE49-F238E27FC236}">
              <a16:creationId xmlns:a16="http://schemas.microsoft.com/office/drawing/2014/main" id="{49DD60A6-073D-9CC3-A390-F03C22D19D3E}"/>
            </a:ext>
          </a:extLst>
        </xdr:cNvPr>
        <xdr:cNvPicPr>
          <a:picLocks noChangeAspect="1"/>
        </xdr:cNvPicPr>
      </xdr:nvPicPr>
      <xdr:blipFill>
        <a:blip xmlns:r="http://schemas.openxmlformats.org/officeDocument/2006/relationships" r:embed="rId3"/>
        <a:stretch>
          <a:fillRect/>
        </a:stretch>
      </xdr:blipFill>
      <xdr:spPr>
        <a:xfrm>
          <a:off x="9347201" y="3949700"/>
          <a:ext cx="2860796" cy="3810000"/>
        </a:xfrm>
        <a:prstGeom prst="rect">
          <a:avLst/>
        </a:prstGeom>
      </xdr:spPr>
    </xdr:pic>
    <xdr:clientData/>
  </xdr:twoCellAnchor>
  <xdr:twoCellAnchor editAs="oneCell">
    <xdr:from>
      <xdr:col>25</xdr:col>
      <xdr:colOff>25401</xdr:colOff>
      <xdr:row>14</xdr:row>
      <xdr:rowOff>127000</xdr:rowOff>
    </xdr:from>
    <xdr:to>
      <xdr:col>37</xdr:col>
      <xdr:colOff>50800</xdr:colOff>
      <xdr:row>36</xdr:row>
      <xdr:rowOff>38100</xdr:rowOff>
    </xdr:to>
    <xdr:pic>
      <xdr:nvPicPr>
        <xdr:cNvPr id="17" name="Imagen 16">
          <a:extLst>
            <a:ext uri="{FF2B5EF4-FFF2-40B4-BE49-F238E27FC236}">
              <a16:creationId xmlns:a16="http://schemas.microsoft.com/office/drawing/2014/main" id="{15C9BCAD-05D2-EBC9-1D68-F4393A87AE51}"/>
            </a:ext>
          </a:extLst>
        </xdr:cNvPr>
        <xdr:cNvPicPr>
          <a:picLocks noChangeAspect="1"/>
        </xdr:cNvPicPr>
      </xdr:nvPicPr>
      <xdr:blipFill>
        <a:blip xmlns:r="http://schemas.openxmlformats.org/officeDocument/2006/relationships" r:embed="rId4"/>
        <a:stretch>
          <a:fillRect/>
        </a:stretch>
      </xdr:blipFill>
      <xdr:spPr>
        <a:xfrm>
          <a:off x="12471401" y="3937000"/>
          <a:ext cx="2425699" cy="3822700"/>
        </a:xfrm>
        <a:prstGeom prst="rect">
          <a:avLst/>
        </a:prstGeom>
      </xdr:spPr>
    </xdr:pic>
    <xdr:clientData/>
  </xdr:twoCellAnchor>
  <xdr:twoCellAnchor editAs="oneCell">
    <xdr:from>
      <xdr:col>14</xdr:col>
      <xdr:colOff>152400</xdr:colOff>
      <xdr:row>36</xdr:row>
      <xdr:rowOff>72992</xdr:rowOff>
    </xdr:from>
    <xdr:to>
      <xdr:col>35</xdr:col>
      <xdr:colOff>12700</xdr:colOff>
      <xdr:row>54</xdr:row>
      <xdr:rowOff>149807</xdr:rowOff>
    </xdr:to>
    <xdr:pic>
      <xdr:nvPicPr>
        <xdr:cNvPr id="19" name="Imagen 18">
          <a:extLst>
            <a:ext uri="{FF2B5EF4-FFF2-40B4-BE49-F238E27FC236}">
              <a16:creationId xmlns:a16="http://schemas.microsoft.com/office/drawing/2014/main" id="{BC67691D-6DB0-85D0-F9B0-D220E5D350BD}"/>
            </a:ext>
          </a:extLst>
        </xdr:cNvPr>
        <xdr:cNvPicPr>
          <a:picLocks noChangeAspect="1"/>
        </xdr:cNvPicPr>
      </xdr:nvPicPr>
      <xdr:blipFill>
        <a:blip xmlns:r="http://schemas.openxmlformats.org/officeDocument/2006/relationships" r:embed="rId5"/>
        <a:stretch>
          <a:fillRect/>
        </a:stretch>
      </xdr:blipFill>
      <xdr:spPr>
        <a:xfrm>
          <a:off x="10071100" y="7794592"/>
          <a:ext cx="4381500" cy="328991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31</xdr:col>
      <xdr:colOff>0</xdr:colOff>
      <xdr:row>0</xdr:row>
      <xdr:rowOff>1</xdr:rowOff>
    </xdr:from>
    <xdr:to>
      <xdr:col>34</xdr:col>
      <xdr:colOff>177799</xdr:colOff>
      <xdr:row>1</xdr:row>
      <xdr:rowOff>987274</xdr:rowOff>
    </xdr:to>
    <xdr:pic>
      <xdr:nvPicPr>
        <xdr:cNvPr id="3" name="Imagen 2" descr="Logo ICBF gris">
          <a:extLst>
            <a:ext uri="{FF2B5EF4-FFF2-40B4-BE49-F238E27FC236}">
              <a16:creationId xmlns:a16="http://schemas.microsoft.com/office/drawing/2014/main" id="{180A9EF7-DABA-416E-B37A-9C675F2A97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12661900" y="1"/>
          <a:ext cx="787399" cy="1165073"/>
        </a:xfrm>
        <a:prstGeom prst="rect">
          <a:avLst/>
        </a:prstGeom>
        <a:noFill/>
        <a:ln>
          <a:noFill/>
        </a:ln>
      </xdr:spPr>
    </xdr:pic>
    <xdr:clientData/>
  </xdr:twoCellAnchor>
  <xdr:twoCellAnchor editAs="oneCell">
    <xdr:from>
      <xdr:col>7</xdr:col>
      <xdr:colOff>76200</xdr:colOff>
      <xdr:row>14</xdr:row>
      <xdr:rowOff>40503</xdr:rowOff>
    </xdr:from>
    <xdr:to>
      <xdr:col>25</xdr:col>
      <xdr:colOff>20425</xdr:colOff>
      <xdr:row>41</xdr:row>
      <xdr:rowOff>76203</xdr:rowOff>
    </xdr:to>
    <xdr:pic>
      <xdr:nvPicPr>
        <xdr:cNvPr id="6" name="Imagen 5">
          <a:extLst>
            <a:ext uri="{FF2B5EF4-FFF2-40B4-BE49-F238E27FC236}">
              <a16:creationId xmlns:a16="http://schemas.microsoft.com/office/drawing/2014/main" id="{075C1B62-F77D-660C-41E5-9D6A3078966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rot="5400000">
          <a:off x="6939263" y="4455040"/>
          <a:ext cx="4836300" cy="3627225"/>
        </a:xfrm>
        <a:prstGeom prst="rect">
          <a:avLst/>
        </a:prstGeom>
      </xdr:spPr>
    </xdr:pic>
    <xdr:clientData/>
  </xdr:twoCellAnchor>
  <xdr:twoCellAnchor editAs="oneCell">
    <xdr:from>
      <xdr:col>22</xdr:col>
      <xdr:colOff>197624</xdr:colOff>
      <xdr:row>40</xdr:row>
      <xdr:rowOff>63500</xdr:rowOff>
    </xdr:from>
    <xdr:to>
      <xdr:col>42</xdr:col>
      <xdr:colOff>46599</xdr:colOff>
      <xdr:row>66</xdr:row>
      <xdr:rowOff>137300</xdr:rowOff>
    </xdr:to>
    <xdr:pic>
      <xdr:nvPicPr>
        <xdr:cNvPr id="8" name="Imagen 7">
          <a:extLst>
            <a:ext uri="{FF2B5EF4-FFF2-40B4-BE49-F238E27FC236}">
              <a16:creationId xmlns:a16="http://schemas.microsoft.com/office/drawing/2014/main" id="{2763AA03-F2E0-EB76-8B30-2653F985B2D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rot="5400000">
          <a:off x="10175362" y="9084962"/>
          <a:ext cx="4709300" cy="3531975"/>
        </a:xfrm>
        <a:prstGeom prst="rect">
          <a:avLst/>
        </a:prstGeom>
      </xdr:spPr>
    </xdr:pic>
    <xdr:clientData/>
  </xdr:twoCellAnchor>
  <xdr:twoCellAnchor editAs="oneCell">
    <xdr:from>
      <xdr:col>2</xdr:col>
      <xdr:colOff>163286</xdr:colOff>
      <xdr:row>72</xdr:row>
      <xdr:rowOff>57151</xdr:rowOff>
    </xdr:from>
    <xdr:to>
      <xdr:col>4</xdr:col>
      <xdr:colOff>45669</xdr:colOff>
      <xdr:row>76</xdr:row>
      <xdr:rowOff>35815</xdr:rowOff>
    </xdr:to>
    <xdr:pic>
      <xdr:nvPicPr>
        <xdr:cNvPr id="9" name="Imagen 8">
          <a:extLst>
            <a:ext uri="{FF2B5EF4-FFF2-40B4-BE49-F238E27FC236}">
              <a16:creationId xmlns:a16="http://schemas.microsoft.com/office/drawing/2014/main" id="{DBEB9E3D-BE56-4D68-8B14-6F1638DC67DB}"/>
            </a:ext>
          </a:extLst>
        </xdr:cNvPr>
        <xdr:cNvPicPr>
          <a:picLocks noChangeAspect="1"/>
        </xdr:cNvPicPr>
      </xdr:nvPicPr>
      <xdr:blipFill>
        <a:blip xmlns:r="http://schemas.openxmlformats.org/officeDocument/2006/relationships" r:embed="rId4"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4535151"/>
          <a:ext cx="1634983" cy="71018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163286</xdr:colOff>
      <xdr:row>49</xdr:row>
      <xdr:rowOff>57151</xdr:rowOff>
    </xdr:from>
    <xdr:to>
      <xdr:col>4</xdr:col>
      <xdr:colOff>45669</xdr:colOff>
      <xdr:row>53</xdr:row>
      <xdr:rowOff>35815</xdr:rowOff>
    </xdr:to>
    <xdr:pic>
      <xdr:nvPicPr>
        <xdr:cNvPr id="2" name="Imagen 1">
          <a:extLst>
            <a:ext uri="{FF2B5EF4-FFF2-40B4-BE49-F238E27FC236}">
              <a16:creationId xmlns:a16="http://schemas.microsoft.com/office/drawing/2014/main" id="{DF5CF9EA-2766-4B40-B914-831E568416E3}"/>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4544786" y="1234059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27665834-7DB0-4707-A140-ABDD10E3EE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3545820" y="76200"/>
          <a:ext cx="579120" cy="1137295"/>
        </a:xfrm>
        <a:prstGeom prst="rect">
          <a:avLst/>
        </a:prstGeom>
        <a:noFill/>
        <a:ln>
          <a:noFill/>
        </a:ln>
      </xdr:spPr>
    </xdr:pic>
    <xdr:clientData/>
  </xdr:twoCellAnchor>
  <xdr:twoCellAnchor editAs="oneCell">
    <xdr:from>
      <xdr:col>7</xdr:col>
      <xdr:colOff>63500</xdr:colOff>
      <xdr:row>14</xdr:row>
      <xdr:rowOff>25400</xdr:rowOff>
    </xdr:from>
    <xdr:to>
      <xdr:col>24</xdr:col>
      <xdr:colOff>38802</xdr:colOff>
      <xdr:row>28</xdr:row>
      <xdr:rowOff>159123</xdr:rowOff>
    </xdr:to>
    <xdr:pic>
      <xdr:nvPicPr>
        <xdr:cNvPr id="7" name="Imagen 6">
          <a:extLst>
            <a:ext uri="{FF2B5EF4-FFF2-40B4-BE49-F238E27FC236}">
              <a16:creationId xmlns:a16="http://schemas.microsoft.com/office/drawing/2014/main" id="{3DC2C2DE-6E4F-4AA6-8189-917E436F3D7E}"/>
            </a:ext>
          </a:extLst>
        </xdr:cNvPr>
        <xdr:cNvPicPr>
          <a:picLocks noChangeAspect="1"/>
        </xdr:cNvPicPr>
      </xdr:nvPicPr>
      <xdr:blipFill>
        <a:blip xmlns:r="http://schemas.openxmlformats.org/officeDocument/2006/relationships" r:embed="rId3"/>
        <a:stretch>
          <a:fillRect/>
        </a:stretch>
      </xdr:blipFill>
      <xdr:spPr>
        <a:xfrm>
          <a:off x="8826500" y="3835400"/>
          <a:ext cx="3493202" cy="2622923"/>
        </a:xfrm>
        <a:prstGeom prst="rect">
          <a:avLst/>
        </a:prstGeom>
      </xdr:spPr>
    </xdr:pic>
    <xdr:clientData/>
  </xdr:twoCellAnchor>
  <xdr:twoCellAnchor editAs="oneCell">
    <xdr:from>
      <xdr:col>24</xdr:col>
      <xdr:colOff>76200</xdr:colOff>
      <xdr:row>21</xdr:row>
      <xdr:rowOff>127000</xdr:rowOff>
    </xdr:from>
    <xdr:to>
      <xdr:col>42</xdr:col>
      <xdr:colOff>60480</xdr:colOff>
      <xdr:row>44</xdr:row>
      <xdr:rowOff>13090</xdr:rowOff>
    </xdr:to>
    <xdr:pic>
      <xdr:nvPicPr>
        <xdr:cNvPr id="4" name="Imagen 3">
          <a:extLst>
            <a:ext uri="{FF2B5EF4-FFF2-40B4-BE49-F238E27FC236}">
              <a16:creationId xmlns:a16="http://schemas.microsoft.com/office/drawing/2014/main" id="{59252773-33A5-F9F2-141D-665E70032587}"/>
            </a:ext>
          </a:extLst>
        </xdr:cNvPr>
        <xdr:cNvPicPr>
          <a:picLocks noChangeAspect="1"/>
        </xdr:cNvPicPr>
      </xdr:nvPicPr>
      <xdr:blipFill>
        <a:blip xmlns:r="http://schemas.openxmlformats.org/officeDocument/2006/relationships" r:embed="rId4"/>
        <a:stretch>
          <a:fillRect/>
        </a:stretch>
      </xdr:blipFill>
      <xdr:spPr>
        <a:xfrm>
          <a:off x="12357100" y="5181600"/>
          <a:ext cx="3248180" cy="400089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163286</xdr:colOff>
      <xdr:row>49</xdr:row>
      <xdr:rowOff>57151</xdr:rowOff>
    </xdr:from>
    <xdr:to>
      <xdr:col>4</xdr:col>
      <xdr:colOff>45669</xdr:colOff>
      <xdr:row>53</xdr:row>
      <xdr:rowOff>35815</xdr:rowOff>
    </xdr:to>
    <xdr:pic>
      <xdr:nvPicPr>
        <xdr:cNvPr id="2" name="Imagen 1">
          <a:extLst>
            <a:ext uri="{FF2B5EF4-FFF2-40B4-BE49-F238E27FC236}">
              <a16:creationId xmlns:a16="http://schemas.microsoft.com/office/drawing/2014/main" id="{C014F4F8-D3C6-4E59-9DFC-BDCAA10A1C95}"/>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3620751"/>
          <a:ext cx="1634983" cy="717804"/>
        </a:xfrm>
        <a:prstGeom prst="rect">
          <a:avLst/>
        </a:prstGeom>
      </xdr:spPr>
    </xdr:pic>
    <xdr:clientData/>
  </xdr:twoCellAnchor>
  <xdr:twoCellAnchor editAs="oneCell">
    <xdr:from>
      <xdr:col>30</xdr:col>
      <xdr:colOff>114300</xdr:colOff>
      <xdr:row>0</xdr:row>
      <xdr:rowOff>82720</xdr:rowOff>
    </xdr:from>
    <xdr:to>
      <xdr:col>34</xdr:col>
      <xdr:colOff>177800</xdr:colOff>
      <xdr:row>1</xdr:row>
      <xdr:rowOff>965200</xdr:rowOff>
    </xdr:to>
    <xdr:pic>
      <xdr:nvPicPr>
        <xdr:cNvPr id="3" name="Imagen 2" descr="Logo ICBF gris">
          <a:extLst>
            <a:ext uri="{FF2B5EF4-FFF2-40B4-BE49-F238E27FC236}">
              <a16:creationId xmlns:a16="http://schemas.microsoft.com/office/drawing/2014/main" id="{FBDE487F-2322-4CEB-8D3B-5E81E04483F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45340" y="82720"/>
          <a:ext cx="886460" cy="1065360"/>
        </a:xfrm>
        <a:prstGeom prst="rect">
          <a:avLst/>
        </a:prstGeom>
        <a:noFill/>
        <a:ln>
          <a:noFill/>
        </a:ln>
      </xdr:spPr>
    </xdr:pic>
    <xdr:clientData/>
  </xdr:twoCellAnchor>
  <xdr:twoCellAnchor editAs="oneCell">
    <xdr:from>
      <xdr:col>11</xdr:col>
      <xdr:colOff>73800</xdr:colOff>
      <xdr:row>14</xdr:row>
      <xdr:rowOff>101600</xdr:rowOff>
    </xdr:from>
    <xdr:to>
      <xdr:col>38</xdr:col>
      <xdr:colOff>98520</xdr:colOff>
      <xdr:row>38</xdr:row>
      <xdr:rowOff>29723</xdr:rowOff>
    </xdr:to>
    <xdr:pic>
      <xdr:nvPicPr>
        <xdr:cNvPr id="5" name="Imagen 4">
          <a:extLst>
            <a:ext uri="{FF2B5EF4-FFF2-40B4-BE49-F238E27FC236}">
              <a16:creationId xmlns:a16="http://schemas.microsoft.com/office/drawing/2014/main" id="{B9DC10B7-F9FA-467E-A15A-63A14DED4720}"/>
            </a:ext>
          </a:extLst>
        </xdr:cNvPr>
        <xdr:cNvPicPr>
          <a:picLocks noChangeAspect="1"/>
        </xdr:cNvPicPr>
      </xdr:nvPicPr>
      <xdr:blipFill>
        <a:blip xmlns:r="http://schemas.openxmlformats.org/officeDocument/2006/relationships" r:embed="rId3"/>
        <a:stretch>
          <a:fillRect/>
        </a:stretch>
      </xdr:blipFill>
      <xdr:spPr>
        <a:xfrm>
          <a:off x="8201800" y="3911600"/>
          <a:ext cx="5587320" cy="419532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163286</xdr:colOff>
      <xdr:row>54</xdr:row>
      <xdr:rowOff>57151</xdr:rowOff>
    </xdr:from>
    <xdr:to>
      <xdr:col>4</xdr:col>
      <xdr:colOff>45669</xdr:colOff>
      <xdr:row>58</xdr:row>
      <xdr:rowOff>35815</xdr:rowOff>
    </xdr:to>
    <xdr:pic>
      <xdr:nvPicPr>
        <xdr:cNvPr id="2" name="Imagen 1">
          <a:extLst>
            <a:ext uri="{FF2B5EF4-FFF2-40B4-BE49-F238E27FC236}">
              <a16:creationId xmlns:a16="http://schemas.microsoft.com/office/drawing/2014/main" id="{8954DBCA-3034-4F44-8F95-428C3640063C}"/>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C326ACFF-1BC4-4B95-8A50-6FB6DA2416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xdr:from>
      <xdr:col>15</xdr:col>
      <xdr:colOff>50800</xdr:colOff>
      <xdr:row>15</xdr:row>
      <xdr:rowOff>25400</xdr:rowOff>
    </xdr:from>
    <xdr:to>
      <xdr:col>36</xdr:col>
      <xdr:colOff>89263</xdr:colOff>
      <xdr:row>16</xdr:row>
      <xdr:rowOff>109583</xdr:rowOff>
    </xdr:to>
    <xdr:sp macro="" textlink="">
      <xdr:nvSpPr>
        <xdr:cNvPr id="5" name="Rectángulo 4">
          <a:extLst>
            <a:ext uri="{FF2B5EF4-FFF2-40B4-BE49-F238E27FC236}">
              <a16:creationId xmlns:a16="http://schemas.microsoft.com/office/drawing/2014/main" id="{F419FF28-6644-4BA4-BA8C-0C67A33016CA}"/>
            </a:ext>
          </a:extLst>
        </xdr:cNvPr>
        <xdr:cNvSpPr/>
      </xdr:nvSpPr>
      <xdr:spPr>
        <a:xfrm>
          <a:off x="8806180" y="4056380"/>
          <a:ext cx="4648563" cy="26706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PISO TERCER PISO BAÑO MUJERES FISCALIA</a:t>
          </a:r>
        </a:p>
      </xdr:txBody>
    </xdr:sp>
    <xdr:clientData/>
  </xdr:twoCellAnchor>
  <xdr:twoCellAnchor editAs="oneCell">
    <xdr:from>
      <xdr:col>8</xdr:col>
      <xdr:colOff>38100</xdr:colOff>
      <xdr:row>18</xdr:row>
      <xdr:rowOff>139700</xdr:rowOff>
    </xdr:from>
    <xdr:to>
      <xdr:col>38</xdr:col>
      <xdr:colOff>103876</xdr:colOff>
      <xdr:row>40</xdr:row>
      <xdr:rowOff>139700</xdr:rowOff>
    </xdr:to>
    <xdr:pic>
      <xdr:nvPicPr>
        <xdr:cNvPr id="4" name="Imagen 3">
          <a:extLst>
            <a:ext uri="{FF2B5EF4-FFF2-40B4-BE49-F238E27FC236}">
              <a16:creationId xmlns:a16="http://schemas.microsoft.com/office/drawing/2014/main" id="{161EB527-BF23-BEE3-85D3-A7ECB2A1D188}"/>
            </a:ext>
          </a:extLst>
        </xdr:cNvPr>
        <xdr:cNvPicPr>
          <a:picLocks noChangeAspect="1"/>
        </xdr:cNvPicPr>
      </xdr:nvPicPr>
      <xdr:blipFill>
        <a:blip xmlns:r="http://schemas.openxmlformats.org/officeDocument/2006/relationships" r:embed="rId3"/>
        <a:stretch>
          <a:fillRect/>
        </a:stretch>
      </xdr:blipFill>
      <xdr:spPr>
        <a:xfrm>
          <a:off x="7670800" y="5029200"/>
          <a:ext cx="6123676" cy="39116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163286</xdr:colOff>
      <xdr:row>76</xdr:row>
      <xdr:rowOff>57151</xdr:rowOff>
    </xdr:from>
    <xdr:to>
      <xdr:col>4</xdr:col>
      <xdr:colOff>45669</xdr:colOff>
      <xdr:row>80</xdr:row>
      <xdr:rowOff>35815</xdr:rowOff>
    </xdr:to>
    <xdr:pic>
      <xdr:nvPicPr>
        <xdr:cNvPr id="2" name="Imagen 1">
          <a:extLst>
            <a:ext uri="{FF2B5EF4-FFF2-40B4-BE49-F238E27FC236}">
              <a16:creationId xmlns:a16="http://schemas.microsoft.com/office/drawing/2014/main" id="{3A93D58C-949C-44AB-8622-1BC6F5618EB1}"/>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D5415057-2AAA-4CEC-8439-53F370D4774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96156</xdr:colOff>
      <xdr:row>16</xdr:row>
      <xdr:rowOff>112485</xdr:rowOff>
    </xdr:from>
    <xdr:to>
      <xdr:col>22</xdr:col>
      <xdr:colOff>152399</xdr:colOff>
      <xdr:row>45</xdr:row>
      <xdr:rowOff>16765</xdr:rowOff>
    </xdr:to>
    <xdr:pic>
      <xdr:nvPicPr>
        <xdr:cNvPr id="4" name="Imagen 3">
          <a:extLst>
            <a:ext uri="{FF2B5EF4-FFF2-40B4-BE49-F238E27FC236}">
              <a16:creationId xmlns:a16="http://schemas.microsoft.com/office/drawing/2014/main" id="{2567C1B4-27B3-4D1A-AD62-5DE4675511B8}"/>
            </a:ext>
          </a:extLst>
        </xdr:cNvPr>
        <xdr:cNvPicPr>
          <a:picLocks noChangeAspect="1"/>
        </xdr:cNvPicPr>
      </xdr:nvPicPr>
      <xdr:blipFill>
        <a:blip xmlns:r="http://schemas.openxmlformats.org/officeDocument/2006/relationships" r:embed="rId3"/>
        <a:stretch>
          <a:fillRect/>
        </a:stretch>
      </xdr:blipFill>
      <xdr:spPr>
        <a:xfrm>
          <a:off x="7563756" y="4430485"/>
          <a:ext cx="3155043" cy="5060480"/>
        </a:xfrm>
        <a:prstGeom prst="rect">
          <a:avLst/>
        </a:prstGeom>
      </xdr:spPr>
    </xdr:pic>
    <xdr:clientData/>
  </xdr:twoCellAnchor>
  <xdr:twoCellAnchor>
    <xdr:from>
      <xdr:col>7</xdr:col>
      <xdr:colOff>63501</xdr:colOff>
      <xdr:row>14</xdr:row>
      <xdr:rowOff>101600</xdr:rowOff>
    </xdr:from>
    <xdr:to>
      <xdr:col>22</xdr:col>
      <xdr:colOff>139701</xdr:colOff>
      <xdr:row>16</xdr:row>
      <xdr:rowOff>50800</xdr:rowOff>
    </xdr:to>
    <xdr:sp macro="" textlink="">
      <xdr:nvSpPr>
        <xdr:cNvPr id="5" name="Rectángulo 4">
          <a:extLst>
            <a:ext uri="{FF2B5EF4-FFF2-40B4-BE49-F238E27FC236}">
              <a16:creationId xmlns:a16="http://schemas.microsoft.com/office/drawing/2014/main" id="{A0F74AB4-157B-448A-B8C4-2A84BC3CBF87}"/>
            </a:ext>
          </a:extLst>
        </xdr:cNvPr>
        <xdr:cNvSpPr/>
      </xdr:nvSpPr>
      <xdr:spPr>
        <a:xfrm>
          <a:off x="7531101" y="4064000"/>
          <a:ext cx="3175000" cy="3048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MUJERES FISCALIA</a:t>
          </a:r>
        </a:p>
      </xdr:txBody>
    </xdr:sp>
    <xdr:clientData/>
  </xdr:twoCellAnchor>
  <xdr:twoCellAnchor>
    <xdr:from>
      <xdr:col>15</xdr:col>
      <xdr:colOff>63500</xdr:colOff>
      <xdr:row>26</xdr:row>
      <xdr:rowOff>165100</xdr:rowOff>
    </xdr:from>
    <xdr:to>
      <xdr:col>15</xdr:col>
      <xdr:colOff>228600</xdr:colOff>
      <xdr:row>27</xdr:row>
      <xdr:rowOff>165100</xdr:rowOff>
    </xdr:to>
    <xdr:sp macro="" textlink="">
      <xdr:nvSpPr>
        <xdr:cNvPr id="10" name="Elipse 9">
          <a:extLst>
            <a:ext uri="{FF2B5EF4-FFF2-40B4-BE49-F238E27FC236}">
              <a16:creationId xmlns:a16="http://schemas.microsoft.com/office/drawing/2014/main" id="{4560A298-2A80-4793-B36A-4E39CC1B25F9}"/>
            </a:ext>
          </a:extLst>
        </xdr:cNvPr>
        <xdr:cNvSpPr/>
      </xdr:nvSpPr>
      <xdr:spPr>
        <a:xfrm>
          <a:off x="8851900" y="62611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15</xdr:col>
      <xdr:colOff>50800</xdr:colOff>
      <xdr:row>24</xdr:row>
      <xdr:rowOff>165100</xdr:rowOff>
    </xdr:from>
    <xdr:to>
      <xdr:col>15</xdr:col>
      <xdr:colOff>215900</xdr:colOff>
      <xdr:row>25</xdr:row>
      <xdr:rowOff>165100</xdr:rowOff>
    </xdr:to>
    <xdr:sp macro="" textlink="">
      <xdr:nvSpPr>
        <xdr:cNvPr id="11" name="Elipse 10">
          <a:extLst>
            <a:ext uri="{FF2B5EF4-FFF2-40B4-BE49-F238E27FC236}">
              <a16:creationId xmlns:a16="http://schemas.microsoft.com/office/drawing/2014/main" id="{2CC66ADD-10DB-47C0-B1B2-B9CA0219FDEE}"/>
            </a:ext>
          </a:extLst>
        </xdr:cNvPr>
        <xdr:cNvSpPr/>
      </xdr:nvSpPr>
      <xdr:spPr>
        <a:xfrm>
          <a:off x="8839200" y="59055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15</xdr:col>
      <xdr:colOff>50800</xdr:colOff>
      <xdr:row>23</xdr:row>
      <xdr:rowOff>0</xdr:rowOff>
    </xdr:from>
    <xdr:to>
      <xdr:col>15</xdr:col>
      <xdr:colOff>215900</xdr:colOff>
      <xdr:row>24</xdr:row>
      <xdr:rowOff>0</xdr:rowOff>
    </xdr:to>
    <xdr:sp macro="" textlink="">
      <xdr:nvSpPr>
        <xdr:cNvPr id="12" name="Elipse 11">
          <a:extLst>
            <a:ext uri="{FF2B5EF4-FFF2-40B4-BE49-F238E27FC236}">
              <a16:creationId xmlns:a16="http://schemas.microsoft.com/office/drawing/2014/main" id="{C524B48F-34D2-4F34-9D81-F2B68FC74C26}"/>
            </a:ext>
          </a:extLst>
        </xdr:cNvPr>
        <xdr:cNvSpPr/>
      </xdr:nvSpPr>
      <xdr:spPr>
        <a:xfrm>
          <a:off x="8839200" y="55626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15</xdr:col>
      <xdr:colOff>38100</xdr:colOff>
      <xdr:row>20</xdr:row>
      <xdr:rowOff>152400</xdr:rowOff>
    </xdr:from>
    <xdr:to>
      <xdr:col>15</xdr:col>
      <xdr:colOff>203200</xdr:colOff>
      <xdr:row>21</xdr:row>
      <xdr:rowOff>152400</xdr:rowOff>
    </xdr:to>
    <xdr:sp macro="" textlink="">
      <xdr:nvSpPr>
        <xdr:cNvPr id="13" name="Elipse 12">
          <a:extLst>
            <a:ext uri="{FF2B5EF4-FFF2-40B4-BE49-F238E27FC236}">
              <a16:creationId xmlns:a16="http://schemas.microsoft.com/office/drawing/2014/main" id="{2C81C2E2-1885-4EED-8856-ABFB05587F7B}"/>
            </a:ext>
          </a:extLst>
        </xdr:cNvPr>
        <xdr:cNvSpPr/>
      </xdr:nvSpPr>
      <xdr:spPr>
        <a:xfrm>
          <a:off x="8826500" y="51816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23</xdr:col>
      <xdr:colOff>101601</xdr:colOff>
      <xdr:row>14</xdr:row>
      <xdr:rowOff>101600</xdr:rowOff>
    </xdr:from>
    <xdr:to>
      <xdr:col>40</xdr:col>
      <xdr:colOff>127001</xdr:colOff>
      <xdr:row>16</xdr:row>
      <xdr:rowOff>50800</xdr:rowOff>
    </xdr:to>
    <xdr:sp macro="" textlink="">
      <xdr:nvSpPr>
        <xdr:cNvPr id="15" name="Rectángulo 14">
          <a:extLst>
            <a:ext uri="{FF2B5EF4-FFF2-40B4-BE49-F238E27FC236}">
              <a16:creationId xmlns:a16="http://schemas.microsoft.com/office/drawing/2014/main" id="{E5DB81AE-88BD-44FB-90C2-01D9376E01C5}"/>
            </a:ext>
          </a:extLst>
        </xdr:cNvPr>
        <xdr:cNvSpPr/>
      </xdr:nvSpPr>
      <xdr:spPr>
        <a:xfrm>
          <a:off x="10922001" y="4064000"/>
          <a:ext cx="3175000" cy="3048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HOMBRES FISCALIA</a:t>
          </a:r>
        </a:p>
      </xdr:txBody>
    </xdr:sp>
    <xdr:clientData/>
  </xdr:twoCellAnchor>
  <xdr:twoCellAnchor editAs="oneCell">
    <xdr:from>
      <xdr:col>23</xdr:col>
      <xdr:colOff>38100</xdr:colOff>
      <xdr:row>16</xdr:row>
      <xdr:rowOff>139700</xdr:rowOff>
    </xdr:from>
    <xdr:to>
      <xdr:col>41</xdr:col>
      <xdr:colOff>25684</xdr:colOff>
      <xdr:row>45</xdr:row>
      <xdr:rowOff>25400</xdr:rowOff>
    </xdr:to>
    <xdr:pic>
      <xdr:nvPicPr>
        <xdr:cNvPr id="16" name="Imagen 15">
          <a:extLst>
            <a:ext uri="{FF2B5EF4-FFF2-40B4-BE49-F238E27FC236}">
              <a16:creationId xmlns:a16="http://schemas.microsoft.com/office/drawing/2014/main" id="{BDA021A1-A0B4-21CD-9B3A-821B292C7CA4}"/>
            </a:ext>
          </a:extLst>
        </xdr:cNvPr>
        <xdr:cNvPicPr>
          <a:picLocks noChangeAspect="1"/>
        </xdr:cNvPicPr>
      </xdr:nvPicPr>
      <xdr:blipFill>
        <a:blip xmlns:r="http://schemas.openxmlformats.org/officeDocument/2006/relationships" r:embed="rId4"/>
        <a:stretch>
          <a:fillRect/>
        </a:stretch>
      </xdr:blipFill>
      <xdr:spPr>
        <a:xfrm>
          <a:off x="10858500" y="4457700"/>
          <a:ext cx="3276884" cy="5041900"/>
        </a:xfrm>
        <a:prstGeom prst="rect">
          <a:avLst/>
        </a:prstGeom>
      </xdr:spPr>
    </xdr:pic>
    <xdr:clientData/>
  </xdr:twoCellAnchor>
  <xdr:twoCellAnchor>
    <xdr:from>
      <xdr:col>32</xdr:col>
      <xdr:colOff>165100</xdr:colOff>
      <xdr:row>25</xdr:row>
      <xdr:rowOff>139700</xdr:rowOff>
    </xdr:from>
    <xdr:to>
      <xdr:col>33</xdr:col>
      <xdr:colOff>127000</xdr:colOff>
      <xdr:row>26</xdr:row>
      <xdr:rowOff>139700</xdr:rowOff>
    </xdr:to>
    <xdr:sp macro="" textlink="">
      <xdr:nvSpPr>
        <xdr:cNvPr id="17" name="Elipse 16">
          <a:extLst>
            <a:ext uri="{FF2B5EF4-FFF2-40B4-BE49-F238E27FC236}">
              <a16:creationId xmlns:a16="http://schemas.microsoft.com/office/drawing/2014/main" id="{B60D17D5-A2B1-4F9C-BBAF-5690D37F7D38}"/>
            </a:ext>
          </a:extLst>
        </xdr:cNvPr>
        <xdr:cNvSpPr/>
      </xdr:nvSpPr>
      <xdr:spPr>
        <a:xfrm>
          <a:off x="12700000" y="60579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32</xdr:col>
      <xdr:colOff>177800</xdr:colOff>
      <xdr:row>22</xdr:row>
      <xdr:rowOff>152400</xdr:rowOff>
    </xdr:from>
    <xdr:to>
      <xdr:col>33</xdr:col>
      <xdr:colOff>139700</xdr:colOff>
      <xdr:row>23</xdr:row>
      <xdr:rowOff>152400</xdr:rowOff>
    </xdr:to>
    <xdr:sp macro="" textlink="">
      <xdr:nvSpPr>
        <xdr:cNvPr id="18" name="Elipse 17">
          <a:extLst>
            <a:ext uri="{FF2B5EF4-FFF2-40B4-BE49-F238E27FC236}">
              <a16:creationId xmlns:a16="http://schemas.microsoft.com/office/drawing/2014/main" id="{369BB5B1-EC12-46CC-991D-4A92EA497DA9}"/>
            </a:ext>
          </a:extLst>
        </xdr:cNvPr>
        <xdr:cNvSpPr/>
      </xdr:nvSpPr>
      <xdr:spPr>
        <a:xfrm>
          <a:off x="12712700" y="55372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32</xdr:col>
      <xdr:colOff>177800</xdr:colOff>
      <xdr:row>28</xdr:row>
      <xdr:rowOff>101600</xdr:rowOff>
    </xdr:from>
    <xdr:to>
      <xdr:col>33</xdr:col>
      <xdr:colOff>139700</xdr:colOff>
      <xdr:row>29</xdr:row>
      <xdr:rowOff>101600</xdr:rowOff>
    </xdr:to>
    <xdr:sp macro="" textlink="">
      <xdr:nvSpPr>
        <xdr:cNvPr id="19" name="Elipse 18">
          <a:extLst>
            <a:ext uri="{FF2B5EF4-FFF2-40B4-BE49-F238E27FC236}">
              <a16:creationId xmlns:a16="http://schemas.microsoft.com/office/drawing/2014/main" id="{9F1C6A59-D67D-459D-8AE4-B50536F6A650}"/>
            </a:ext>
          </a:extLst>
        </xdr:cNvPr>
        <xdr:cNvSpPr/>
      </xdr:nvSpPr>
      <xdr:spPr>
        <a:xfrm>
          <a:off x="12712700" y="6553200"/>
          <a:ext cx="165100" cy="1778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16</xdr:col>
      <xdr:colOff>241301</xdr:colOff>
      <xdr:row>46</xdr:row>
      <xdr:rowOff>0</xdr:rowOff>
    </xdr:from>
    <xdr:to>
      <xdr:col>31</xdr:col>
      <xdr:colOff>127001</xdr:colOff>
      <xdr:row>47</xdr:row>
      <xdr:rowOff>127000</xdr:rowOff>
    </xdr:to>
    <xdr:sp macro="" textlink="">
      <xdr:nvSpPr>
        <xdr:cNvPr id="20" name="Rectángulo 19">
          <a:extLst>
            <a:ext uri="{FF2B5EF4-FFF2-40B4-BE49-F238E27FC236}">
              <a16:creationId xmlns:a16="http://schemas.microsoft.com/office/drawing/2014/main" id="{D7C9BCED-08F4-4956-9440-38790C71321B}"/>
            </a:ext>
          </a:extLst>
        </xdr:cNvPr>
        <xdr:cNvSpPr/>
      </xdr:nvSpPr>
      <xdr:spPr>
        <a:xfrm>
          <a:off x="9283701" y="9652000"/>
          <a:ext cx="3175000" cy="3048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SEGUNDO PISO</a:t>
          </a:r>
        </a:p>
      </xdr:txBody>
    </xdr:sp>
    <xdr:clientData/>
  </xdr:twoCellAnchor>
  <xdr:twoCellAnchor editAs="oneCell">
    <xdr:from>
      <xdr:col>10</xdr:col>
      <xdr:colOff>127000</xdr:colOff>
      <xdr:row>48</xdr:row>
      <xdr:rowOff>101600</xdr:rowOff>
    </xdr:from>
    <xdr:to>
      <xdr:col>35</xdr:col>
      <xdr:colOff>51242</xdr:colOff>
      <xdr:row>68</xdr:row>
      <xdr:rowOff>127310</xdr:rowOff>
    </xdr:to>
    <xdr:pic>
      <xdr:nvPicPr>
        <xdr:cNvPr id="21" name="Imagen 20">
          <a:extLst>
            <a:ext uri="{FF2B5EF4-FFF2-40B4-BE49-F238E27FC236}">
              <a16:creationId xmlns:a16="http://schemas.microsoft.com/office/drawing/2014/main" id="{1D05950D-D711-F562-937C-EBD31817793E}"/>
            </a:ext>
          </a:extLst>
        </xdr:cNvPr>
        <xdr:cNvPicPr>
          <a:picLocks noChangeAspect="1"/>
        </xdr:cNvPicPr>
      </xdr:nvPicPr>
      <xdr:blipFill>
        <a:blip xmlns:r="http://schemas.openxmlformats.org/officeDocument/2006/relationships" r:embed="rId5"/>
        <a:stretch>
          <a:fillRect/>
        </a:stretch>
      </xdr:blipFill>
      <xdr:spPr>
        <a:xfrm>
          <a:off x="8089900" y="10109200"/>
          <a:ext cx="5105842" cy="3581710"/>
        </a:xfrm>
        <a:prstGeom prst="rect">
          <a:avLst/>
        </a:prstGeom>
      </xdr:spPr>
    </xdr:pic>
    <xdr:clientData/>
  </xdr:twoCellAnchor>
  <xdr:twoCellAnchor>
    <xdr:from>
      <xdr:col>21</xdr:col>
      <xdr:colOff>190500</xdr:colOff>
      <xdr:row>52</xdr:row>
      <xdr:rowOff>50800</xdr:rowOff>
    </xdr:from>
    <xdr:to>
      <xdr:col>22</xdr:col>
      <xdr:colOff>152400</xdr:colOff>
      <xdr:row>53</xdr:row>
      <xdr:rowOff>114300</xdr:rowOff>
    </xdr:to>
    <xdr:sp macro="" textlink="">
      <xdr:nvSpPr>
        <xdr:cNvPr id="22" name="Elipse 21">
          <a:extLst>
            <a:ext uri="{FF2B5EF4-FFF2-40B4-BE49-F238E27FC236}">
              <a16:creationId xmlns:a16="http://schemas.microsoft.com/office/drawing/2014/main" id="{63441736-9212-4938-BE83-E53C22FFE117}"/>
            </a:ext>
          </a:extLst>
        </xdr:cNvPr>
        <xdr:cNvSpPr/>
      </xdr:nvSpPr>
      <xdr:spPr>
        <a:xfrm>
          <a:off x="10502900" y="107696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28</xdr:col>
      <xdr:colOff>76200</xdr:colOff>
      <xdr:row>52</xdr:row>
      <xdr:rowOff>25400</xdr:rowOff>
    </xdr:from>
    <xdr:to>
      <xdr:col>29</xdr:col>
      <xdr:colOff>88900</xdr:colOff>
      <xdr:row>53</xdr:row>
      <xdr:rowOff>88900</xdr:rowOff>
    </xdr:to>
    <xdr:sp macro="" textlink="">
      <xdr:nvSpPr>
        <xdr:cNvPr id="23" name="Elipse 22">
          <a:extLst>
            <a:ext uri="{FF2B5EF4-FFF2-40B4-BE49-F238E27FC236}">
              <a16:creationId xmlns:a16="http://schemas.microsoft.com/office/drawing/2014/main" id="{65D98ACF-5068-4BE9-9224-09E5C503B456}"/>
            </a:ext>
          </a:extLst>
        </xdr:cNvPr>
        <xdr:cNvSpPr/>
      </xdr:nvSpPr>
      <xdr:spPr>
        <a:xfrm>
          <a:off x="11798300" y="107442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163286</xdr:colOff>
      <xdr:row>46</xdr:row>
      <xdr:rowOff>57151</xdr:rowOff>
    </xdr:from>
    <xdr:to>
      <xdr:col>4</xdr:col>
      <xdr:colOff>45669</xdr:colOff>
      <xdr:row>50</xdr:row>
      <xdr:rowOff>35815</xdr:rowOff>
    </xdr:to>
    <xdr:pic>
      <xdr:nvPicPr>
        <xdr:cNvPr id="2" name="Imagen 1">
          <a:extLst>
            <a:ext uri="{FF2B5EF4-FFF2-40B4-BE49-F238E27FC236}">
              <a16:creationId xmlns:a16="http://schemas.microsoft.com/office/drawing/2014/main" id="{5C00AEBE-E201-4FC2-8D7D-C1D530F678AB}"/>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38B0CE32-2133-48C7-8029-C7EFEA569EA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xdr:from>
      <xdr:col>18</xdr:col>
      <xdr:colOff>25401</xdr:colOff>
      <xdr:row>15</xdr:row>
      <xdr:rowOff>12700</xdr:rowOff>
    </xdr:from>
    <xdr:to>
      <xdr:col>33</xdr:col>
      <xdr:colOff>12701</xdr:colOff>
      <xdr:row>16</xdr:row>
      <xdr:rowOff>139700</xdr:rowOff>
    </xdr:to>
    <xdr:sp macro="" textlink="">
      <xdr:nvSpPr>
        <xdr:cNvPr id="14" name="Rectángulo 13">
          <a:extLst>
            <a:ext uri="{FF2B5EF4-FFF2-40B4-BE49-F238E27FC236}">
              <a16:creationId xmlns:a16="http://schemas.microsoft.com/office/drawing/2014/main" id="{2F9D1B63-C3B7-4E13-816D-8F02EC4920BF}"/>
            </a:ext>
          </a:extLst>
        </xdr:cNvPr>
        <xdr:cNvSpPr/>
      </xdr:nvSpPr>
      <xdr:spPr>
        <a:xfrm>
          <a:off x="9575801" y="4000500"/>
          <a:ext cx="3175000" cy="3048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SEGUNDO PISO</a:t>
          </a:r>
        </a:p>
      </xdr:txBody>
    </xdr:sp>
    <xdr:clientData/>
  </xdr:twoCellAnchor>
  <xdr:twoCellAnchor editAs="oneCell">
    <xdr:from>
      <xdr:col>12</xdr:col>
      <xdr:colOff>88900</xdr:colOff>
      <xdr:row>17</xdr:row>
      <xdr:rowOff>114300</xdr:rowOff>
    </xdr:from>
    <xdr:to>
      <xdr:col>36</xdr:col>
      <xdr:colOff>140142</xdr:colOff>
      <xdr:row>37</xdr:row>
      <xdr:rowOff>140010</xdr:rowOff>
    </xdr:to>
    <xdr:pic>
      <xdr:nvPicPr>
        <xdr:cNvPr id="15" name="Imagen 14">
          <a:extLst>
            <a:ext uri="{FF2B5EF4-FFF2-40B4-BE49-F238E27FC236}">
              <a16:creationId xmlns:a16="http://schemas.microsoft.com/office/drawing/2014/main" id="{3ACB44D8-469D-480A-9C8A-31D224FDE5B5}"/>
            </a:ext>
          </a:extLst>
        </xdr:cNvPr>
        <xdr:cNvPicPr>
          <a:picLocks noChangeAspect="1"/>
        </xdr:cNvPicPr>
      </xdr:nvPicPr>
      <xdr:blipFill>
        <a:blip xmlns:r="http://schemas.openxmlformats.org/officeDocument/2006/relationships" r:embed="rId3"/>
        <a:stretch>
          <a:fillRect/>
        </a:stretch>
      </xdr:blipFill>
      <xdr:spPr>
        <a:xfrm>
          <a:off x="8382000" y="4457700"/>
          <a:ext cx="5105842" cy="3581710"/>
        </a:xfrm>
        <a:prstGeom prst="rect">
          <a:avLst/>
        </a:prstGeom>
      </xdr:spPr>
    </xdr:pic>
    <xdr:clientData/>
  </xdr:twoCellAnchor>
  <xdr:twoCellAnchor>
    <xdr:from>
      <xdr:col>20</xdr:col>
      <xdr:colOff>177800</xdr:colOff>
      <xdr:row>24</xdr:row>
      <xdr:rowOff>38100</xdr:rowOff>
    </xdr:from>
    <xdr:to>
      <xdr:col>21</xdr:col>
      <xdr:colOff>139700</xdr:colOff>
      <xdr:row>25</xdr:row>
      <xdr:rowOff>101600</xdr:rowOff>
    </xdr:to>
    <xdr:sp macro="" textlink="">
      <xdr:nvSpPr>
        <xdr:cNvPr id="16" name="Elipse 15">
          <a:extLst>
            <a:ext uri="{FF2B5EF4-FFF2-40B4-BE49-F238E27FC236}">
              <a16:creationId xmlns:a16="http://schemas.microsoft.com/office/drawing/2014/main" id="{FD50E80A-E0F0-482B-85F9-CAA90322EF47}"/>
            </a:ext>
          </a:extLst>
        </xdr:cNvPr>
        <xdr:cNvSpPr/>
      </xdr:nvSpPr>
      <xdr:spPr>
        <a:xfrm>
          <a:off x="10236200" y="56261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163286</xdr:colOff>
      <xdr:row>67</xdr:row>
      <xdr:rowOff>57151</xdr:rowOff>
    </xdr:from>
    <xdr:to>
      <xdr:col>4</xdr:col>
      <xdr:colOff>45669</xdr:colOff>
      <xdr:row>71</xdr:row>
      <xdr:rowOff>35815</xdr:rowOff>
    </xdr:to>
    <xdr:pic>
      <xdr:nvPicPr>
        <xdr:cNvPr id="2" name="Imagen 1">
          <a:extLst>
            <a:ext uri="{FF2B5EF4-FFF2-40B4-BE49-F238E27FC236}">
              <a16:creationId xmlns:a16="http://schemas.microsoft.com/office/drawing/2014/main" id="{3301E827-2634-4E92-99FB-851CA2EC6AF8}"/>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7A731E3C-0DCA-44AE-AA21-286B08C5CC1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11</xdr:col>
      <xdr:colOff>152400</xdr:colOff>
      <xdr:row>17</xdr:row>
      <xdr:rowOff>76200</xdr:rowOff>
    </xdr:from>
    <xdr:to>
      <xdr:col>35</xdr:col>
      <xdr:colOff>13123</xdr:colOff>
      <xdr:row>40</xdr:row>
      <xdr:rowOff>101957</xdr:rowOff>
    </xdr:to>
    <xdr:pic>
      <xdr:nvPicPr>
        <xdr:cNvPr id="14" name="Imagen 13">
          <a:extLst>
            <a:ext uri="{FF2B5EF4-FFF2-40B4-BE49-F238E27FC236}">
              <a16:creationId xmlns:a16="http://schemas.microsoft.com/office/drawing/2014/main" id="{2FF611EE-561B-1E85-CEF4-1F86871B5BCB}"/>
            </a:ext>
          </a:extLst>
        </xdr:cNvPr>
        <xdr:cNvPicPr>
          <a:picLocks noChangeAspect="1"/>
        </xdr:cNvPicPr>
      </xdr:nvPicPr>
      <xdr:blipFill>
        <a:blip xmlns:r="http://schemas.openxmlformats.org/officeDocument/2006/relationships" r:embed="rId3"/>
        <a:stretch>
          <a:fillRect/>
        </a:stretch>
      </xdr:blipFill>
      <xdr:spPr>
        <a:xfrm>
          <a:off x="8280400" y="4419600"/>
          <a:ext cx="4877223" cy="4115157"/>
        </a:xfrm>
        <a:prstGeom prst="rect">
          <a:avLst/>
        </a:prstGeom>
      </xdr:spPr>
    </xdr:pic>
    <xdr:clientData/>
  </xdr:twoCellAnchor>
  <xdr:twoCellAnchor>
    <xdr:from>
      <xdr:col>17</xdr:col>
      <xdr:colOff>152400</xdr:colOff>
      <xdr:row>14</xdr:row>
      <xdr:rowOff>152400</xdr:rowOff>
    </xdr:from>
    <xdr:to>
      <xdr:col>32</xdr:col>
      <xdr:colOff>88900</xdr:colOff>
      <xdr:row>16</xdr:row>
      <xdr:rowOff>101600</xdr:rowOff>
    </xdr:to>
    <xdr:sp macro="" textlink="">
      <xdr:nvSpPr>
        <xdr:cNvPr id="15" name="Rectángulo 14">
          <a:extLst>
            <a:ext uri="{FF2B5EF4-FFF2-40B4-BE49-F238E27FC236}">
              <a16:creationId xmlns:a16="http://schemas.microsoft.com/office/drawing/2014/main" id="{0DF32DE7-2BD5-4B1F-83E8-ECA6B59D8BDC}"/>
            </a:ext>
          </a:extLst>
        </xdr:cNvPr>
        <xdr:cNvSpPr/>
      </xdr:nvSpPr>
      <xdr:spPr>
        <a:xfrm>
          <a:off x="9448800" y="3962400"/>
          <a:ext cx="3175000" cy="3048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  MUJERES</a:t>
          </a:r>
          <a:r>
            <a:rPr lang="es-419" sz="1100" b="1" baseline="0"/>
            <a:t> Y HOMBRES FISCALIA</a:t>
          </a:r>
          <a:endParaRPr lang="es-419" sz="1100" b="1"/>
        </a:p>
      </xdr:txBody>
    </xdr:sp>
    <xdr:clientData/>
  </xdr:twoCellAnchor>
  <xdr:twoCellAnchor>
    <xdr:from>
      <xdr:col>17</xdr:col>
      <xdr:colOff>63500</xdr:colOff>
      <xdr:row>41</xdr:row>
      <xdr:rowOff>88900</xdr:rowOff>
    </xdr:from>
    <xdr:to>
      <xdr:col>32</xdr:col>
      <xdr:colOff>0</xdr:colOff>
      <xdr:row>43</xdr:row>
      <xdr:rowOff>38100</xdr:rowOff>
    </xdr:to>
    <xdr:sp macro="" textlink="">
      <xdr:nvSpPr>
        <xdr:cNvPr id="16" name="Rectángulo 15">
          <a:extLst>
            <a:ext uri="{FF2B5EF4-FFF2-40B4-BE49-F238E27FC236}">
              <a16:creationId xmlns:a16="http://schemas.microsoft.com/office/drawing/2014/main" id="{6642FB43-2ED6-454B-ADD2-05037F2826C7}"/>
            </a:ext>
          </a:extLst>
        </xdr:cNvPr>
        <xdr:cNvSpPr/>
      </xdr:nvSpPr>
      <xdr:spPr>
        <a:xfrm>
          <a:off x="9359900" y="8699500"/>
          <a:ext cx="3175000" cy="3048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CUARTO CONSEJE 4 PISO</a:t>
          </a:r>
        </a:p>
      </xdr:txBody>
    </xdr:sp>
    <xdr:clientData/>
  </xdr:twoCellAnchor>
  <xdr:twoCellAnchor editAs="oneCell">
    <xdr:from>
      <xdr:col>16</xdr:col>
      <xdr:colOff>38100</xdr:colOff>
      <xdr:row>45</xdr:row>
      <xdr:rowOff>38100</xdr:rowOff>
    </xdr:from>
    <xdr:to>
      <xdr:col>33</xdr:col>
      <xdr:colOff>193570</xdr:colOff>
      <xdr:row>58</xdr:row>
      <xdr:rowOff>88900</xdr:rowOff>
    </xdr:to>
    <xdr:pic>
      <xdr:nvPicPr>
        <xdr:cNvPr id="17" name="Imagen 16">
          <a:extLst>
            <a:ext uri="{FF2B5EF4-FFF2-40B4-BE49-F238E27FC236}">
              <a16:creationId xmlns:a16="http://schemas.microsoft.com/office/drawing/2014/main" id="{EC561F19-1C7B-68EC-763E-4B5ED062C6EA}"/>
            </a:ext>
          </a:extLst>
        </xdr:cNvPr>
        <xdr:cNvPicPr>
          <a:picLocks noChangeAspect="1"/>
        </xdr:cNvPicPr>
      </xdr:nvPicPr>
      <xdr:blipFill>
        <a:blip xmlns:r="http://schemas.openxmlformats.org/officeDocument/2006/relationships" r:embed="rId4"/>
        <a:stretch>
          <a:fillRect/>
        </a:stretch>
      </xdr:blipFill>
      <xdr:spPr>
        <a:xfrm>
          <a:off x="9080500" y="9359900"/>
          <a:ext cx="3851170" cy="2362200"/>
        </a:xfrm>
        <a:prstGeom prst="rect">
          <a:avLst/>
        </a:prstGeom>
      </xdr:spPr>
    </xdr:pic>
    <xdr:clientData/>
  </xdr:twoCellAnchor>
  <xdr:twoCellAnchor>
    <xdr:from>
      <xdr:col>29</xdr:col>
      <xdr:colOff>25400</xdr:colOff>
      <xdr:row>49</xdr:row>
      <xdr:rowOff>139700</xdr:rowOff>
    </xdr:from>
    <xdr:to>
      <xdr:col>32</xdr:col>
      <xdr:colOff>190500</xdr:colOff>
      <xdr:row>53</xdr:row>
      <xdr:rowOff>127000</xdr:rowOff>
    </xdr:to>
    <xdr:sp macro="" textlink="">
      <xdr:nvSpPr>
        <xdr:cNvPr id="18" name="Elipse 17">
          <a:extLst>
            <a:ext uri="{FF2B5EF4-FFF2-40B4-BE49-F238E27FC236}">
              <a16:creationId xmlns:a16="http://schemas.microsoft.com/office/drawing/2014/main" id="{E8D95281-DC2E-4D58-A24D-D8378572134F}"/>
            </a:ext>
          </a:extLst>
        </xdr:cNvPr>
        <xdr:cNvSpPr/>
      </xdr:nvSpPr>
      <xdr:spPr>
        <a:xfrm>
          <a:off x="11950700" y="10172700"/>
          <a:ext cx="774700" cy="698500"/>
        </a:xfrm>
        <a:prstGeom prst="ellipse">
          <a:avLst/>
        </a:prstGeom>
        <a:noFill/>
        <a:ln w="34925" cmpd="dbl">
          <a:solidFill>
            <a:srgbClr val="FF0000"/>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163286</xdr:colOff>
      <xdr:row>113</xdr:row>
      <xdr:rowOff>57151</xdr:rowOff>
    </xdr:from>
    <xdr:to>
      <xdr:col>4</xdr:col>
      <xdr:colOff>45669</xdr:colOff>
      <xdr:row>117</xdr:row>
      <xdr:rowOff>35815</xdr:rowOff>
    </xdr:to>
    <xdr:pic>
      <xdr:nvPicPr>
        <xdr:cNvPr id="2" name="Imagen 1">
          <a:extLst>
            <a:ext uri="{FF2B5EF4-FFF2-40B4-BE49-F238E27FC236}">
              <a16:creationId xmlns:a16="http://schemas.microsoft.com/office/drawing/2014/main" id="{6D89430E-BB3F-4929-90AC-3F8C4A87D424}"/>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A7BA73DE-B78A-49DD-AF42-EC441A9F91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xdr:from>
      <xdr:col>17</xdr:col>
      <xdr:colOff>12701</xdr:colOff>
      <xdr:row>15</xdr:row>
      <xdr:rowOff>38100</xdr:rowOff>
    </xdr:from>
    <xdr:to>
      <xdr:col>32</xdr:col>
      <xdr:colOff>25401</xdr:colOff>
      <xdr:row>17</xdr:row>
      <xdr:rowOff>12700</xdr:rowOff>
    </xdr:to>
    <xdr:sp macro="" textlink="">
      <xdr:nvSpPr>
        <xdr:cNvPr id="5" name="Rectángulo 4">
          <a:extLst>
            <a:ext uri="{FF2B5EF4-FFF2-40B4-BE49-F238E27FC236}">
              <a16:creationId xmlns:a16="http://schemas.microsoft.com/office/drawing/2014/main" id="{431B3E75-96C8-4282-B680-D468186F461B}"/>
            </a:ext>
          </a:extLst>
        </xdr:cNvPr>
        <xdr:cNvSpPr/>
      </xdr:nvSpPr>
      <xdr:spPr>
        <a:xfrm>
          <a:off x="10299701" y="4025900"/>
          <a:ext cx="3251200" cy="330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COCINETA CUARTO PISO</a:t>
          </a:r>
        </a:p>
      </xdr:txBody>
    </xdr:sp>
    <xdr:clientData/>
  </xdr:twoCellAnchor>
  <xdr:twoCellAnchor>
    <xdr:from>
      <xdr:col>14</xdr:col>
      <xdr:colOff>50800</xdr:colOff>
      <xdr:row>82</xdr:row>
      <xdr:rowOff>114300</xdr:rowOff>
    </xdr:from>
    <xdr:to>
      <xdr:col>35</xdr:col>
      <xdr:colOff>127363</xdr:colOff>
      <xdr:row>84</xdr:row>
      <xdr:rowOff>20683</xdr:rowOff>
    </xdr:to>
    <xdr:sp macro="" textlink="">
      <xdr:nvSpPr>
        <xdr:cNvPr id="17" name="Rectángulo 16">
          <a:extLst>
            <a:ext uri="{FF2B5EF4-FFF2-40B4-BE49-F238E27FC236}">
              <a16:creationId xmlns:a16="http://schemas.microsoft.com/office/drawing/2014/main" id="{C337322A-1C49-42B8-BC2F-8054F17DE44E}"/>
            </a:ext>
          </a:extLst>
        </xdr:cNvPr>
        <xdr:cNvSpPr/>
      </xdr:nvSpPr>
      <xdr:spPr>
        <a:xfrm>
          <a:off x="9664700" y="16014700"/>
          <a:ext cx="4597763" cy="26198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BATERIA DE BAÑOS MUJRES</a:t>
          </a:r>
          <a:r>
            <a:rPr lang="es-419" sz="1100" b="1" baseline="0"/>
            <a:t> Y COCINETA SEGUNDO PISO</a:t>
          </a:r>
          <a:endParaRPr lang="es-419" sz="1100" b="1"/>
        </a:p>
      </xdr:txBody>
    </xdr:sp>
    <xdr:clientData/>
  </xdr:twoCellAnchor>
  <xdr:twoCellAnchor>
    <xdr:from>
      <xdr:col>14</xdr:col>
      <xdr:colOff>12700</xdr:colOff>
      <xdr:row>62</xdr:row>
      <xdr:rowOff>76201</xdr:rowOff>
    </xdr:from>
    <xdr:to>
      <xdr:col>35</xdr:col>
      <xdr:colOff>89263</xdr:colOff>
      <xdr:row>63</xdr:row>
      <xdr:rowOff>165101</xdr:rowOff>
    </xdr:to>
    <xdr:sp macro="" textlink="">
      <xdr:nvSpPr>
        <xdr:cNvPr id="18" name="Rectángulo 17">
          <a:extLst>
            <a:ext uri="{FF2B5EF4-FFF2-40B4-BE49-F238E27FC236}">
              <a16:creationId xmlns:a16="http://schemas.microsoft.com/office/drawing/2014/main" id="{97C2397A-524C-40FA-81DA-83BAF1064A1D}"/>
            </a:ext>
          </a:extLst>
        </xdr:cNvPr>
        <xdr:cNvSpPr/>
      </xdr:nvSpPr>
      <xdr:spPr>
        <a:xfrm>
          <a:off x="9626600" y="12420601"/>
          <a:ext cx="4597763" cy="2667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HOMBRES Y MUJERES SEGUNDO PISO</a:t>
          </a:r>
        </a:p>
      </xdr:txBody>
    </xdr:sp>
    <xdr:clientData/>
  </xdr:twoCellAnchor>
  <xdr:twoCellAnchor>
    <xdr:from>
      <xdr:col>13</xdr:col>
      <xdr:colOff>101600</xdr:colOff>
      <xdr:row>36</xdr:row>
      <xdr:rowOff>139700</xdr:rowOff>
    </xdr:from>
    <xdr:to>
      <xdr:col>35</xdr:col>
      <xdr:colOff>13063</xdr:colOff>
      <xdr:row>38</xdr:row>
      <xdr:rowOff>46083</xdr:rowOff>
    </xdr:to>
    <xdr:sp macro="" textlink="">
      <xdr:nvSpPr>
        <xdr:cNvPr id="20" name="Rectángulo 19">
          <a:extLst>
            <a:ext uri="{FF2B5EF4-FFF2-40B4-BE49-F238E27FC236}">
              <a16:creationId xmlns:a16="http://schemas.microsoft.com/office/drawing/2014/main" id="{63A5689D-F518-4521-8539-66AF612CD417}"/>
            </a:ext>
          </a:extLst>
        </xdr:cNvPr>
        <xdr:cNvSpPr/>
      </xdr:nvSpPr>
      <xdr:spPr>
        <a:xfrm>
          <a:off x="9550400" y="7861300"/>
          <a:ext cx="4597763" cy="26198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 MUJERESY HOMBRES</a:t>
          </a:r>
          <a:r>
            <a:rPr lang="es-419" sz="1100" b="1" baseline="0"/>
            <a:t> FISCALIA</a:t>
          </a:r>
          <a:endParaRPr lang="es-419" sz="1100" b="1"/>
        </a:p>
      </xdr:txBody>
    </xdr:sp>
    <xdr:clientData/>
  </xdr:twoCellAnchor>
  <xdr:twoCellAnchor editAs="oneCell">
    <xdr:from>
      <xdr:col>14</xdr:col>
      <xdr:colOff>114300</xdr:colOff>
      <xdr:row>39</xdr:row>
      <xdr:rowOff>88900</xdr:rowOff>
    </xdr:from>
    <xdr:to>
      <xdr:col>35</xdr:col>
      <xdr:colOff>35945</xdr:colOff>
      <xdr:row>61</xdr:row>
      <xdr:rowOff>18113</xdr:rowOff>
    </xdr:to>
    <xdr:pic>
      <xdr:nvPicPr>
        <xdr:cNvPr id="21" name="Imagen 20">
          <a:extLst>
            <a:ext uri="{FF2B5EF4-FFF2-40B4-BE49-F238E27FC236}">
              <a16:creationId xmlns:a16="http://schemas.microsoft.com/office/drawing/2014/main" id="{BDA546DF-C9D2-B2AA-F218-FF34DB812A10}"/>
            </a:ext>
          </a:extLst>
        </xdr:cNvPr>
        <xdr:cNvPicPr>
          <a:picLocks noChangeAspect="1"/>
        </xdr:cNvPicPr>
      </xdr:nvPicPr>
      <xdr:blipFill>
        <a:blip xmlns:r="http://schemas.openxmlformats.org/officeDocument/2006/relationships" r:embed="rId3"/>
        <a:stretch>
          <a:fillRect/>
        </a:stretch>
      </xdr:blipFill>
      <xdr:spPr>
        <a:xfrm>
          <a:off x="9728200" y="8343900"/>
          <a:ext cx="4442845" cy="3840813"/>
        </a:xfrm>
        <a:prstGeom prst="rect">
          <a:avLst/>
        </a:prstGeom>
      </xdr:spPr>
    </xdr:pic>
    <xdr:clientData/>
  </xdr:twoCellAnchor>
  <xdr:twoCellAnchor editAs="oneCell">
    <xdr:from>
      <xdr:col>17</xdr:col>
      <xdr:colOff>38100</xdr:colOff>
      <xdr:row>17</xdr:row>
      <xdr:rowOff>88900</xdr:rowOff>
    </xdr:from>
    <xdr:to>
      <xdr:col>32</xdr:col>
      <xdr:colOff>68863</xdr:colOff>
      <xdr:row>35</xdr:row>
      <xdr:rowOff>134901</xdr:rowOff>
    </xdr:to>
    <xdr:pic>
      <xdr:nvPicPr>
        <xdr:cNvPr id="22" name="Imagen 21">
          <a:extLst>
            <a:ext uri="{FF2B5EF4-FFF2-40B4-BE49-F238E27FC236}">
              <a16:creationId xmlns:a16="http://schemas.microsoft.com/office/drawing/2014/main" id="{8223DF3E-7F83-CF1D-8B5E-3BFFBC16B7CA}"/>
            </a:ext>
          </a:extLst>
        </xdr:cNvPr>
        <xdr:cNvPicPr>
          <a:picLocks noChangeAspect="1"/>
        </xdr:cNvPicPr>
      </xdr:nvPicPr>
      <xdr:blipFill>
        <a:blip xmlns:r="http://schemas.openxmlformats.org/officeDocument/2006/relationships" r:embed="rId4"/>
        <a:stretch>
          <a:fillRect/>
        </a:stretch>
      </xdr:blipFill>
      <xdr:spPr>
        <a:xfrm>
          <a:off x="10325100" y="4432300"/>
          <a:ext cx="3269263" cy="3246401"/>
        </a:xfrm>
        <a:prstGeom prst="rect">
          <a:avLst/>
        </a:prstGeom>
      </xdr:spPr>
    </xdr:pic>
    <xdr:clientData/>
  </xdr:twoCellAnchor>
  <xdr:twoCellAnchor editAs="oneCell">
    <xdr:from>
      <xdr:col>8</xdr:col>
      <xdr:colOff>114300</xdr:colOff>
      <xdr:row>64</xdr:row>
      <xdr:rowOff>127000</xdr:rowOff>
    </xdr:from>
    <xdr:to>
      <xdr:col>40</xdr:col>
      <xdr:colOff>47141</xdr:colOff>
      <xdr:row>81</xdr:row>
      <xdr:rowOff>94300</xdr:rowOff>
    </xdr:to>
    <xdr:pic>
      <xdr:nvPicPr>
        <xdr:cNvPr id="23" name="Imagen 22">
          <a:extLst>
            <a:ext uri="{FF2B5EF4-FFF2-40B4-BE49-F238E27FC236}">
              <a16:creationId xmlns:a16="http://schemas.microsoft.com/office/drawing/2014/main" id="{B2AC47C8-7BE8-3075-CC60-C419E76062A8}"/>
            </a:ext>
          </a:extLst>
        </xdr:cNvPr>
        <xdr:cNvPicPr>
          <a:picLocks noChangeAspect="1"/>
        </xdr:cNvPicPr>
      </xdr:nvPicPr>
      <xdr:blipFill>
        <a:blip xmlns:r="http://schemas.openxmlformats.org/officeDocument/2006/relationships" r:embed="rId5"/>
        <a:stretch>
          <a:fillRect/>
        </a:stretch>
      </xdr:blipFill>
      <xdr:spPr>
        <a:xfrm>
          <a:off x="8737600" y="12827000"/>
          <a:ext cx="6270141" cy="2989900"/>
        </a:xfrm>
        <a:prstGeom prst="rect">
          <a:avLst/>
        </a:prstGeom>
      </xdr:spPr>
    </xdr:pic>
    <xdr:clientData/>
  </xdr:twoCellAnchor>
  <xdr:twoCellAnchor editAs="oneCell">
    <xdr:from>
      <xdr:col>10</xdr:col>
      <xdr:colOff>88900</xdr:colOff>
      <xdr:row>84</xdr:row>
      <xdr:rowOff>165100</xdr:rowOff>
    </xdr:from>
    <xdr:to>
      <xdr:col>38</xdr:col>
      <xdr:colOff>30971</xdr:colOff>
      <xdr:row>106</xdr:row>
      <xdr:rowOff>25727</xdr:rowOff>
    </xdr:to>
    <xdr:pic>
      <xdr:nvPicPr>
        <xdr:cNvPr id="24" name="Imagen 23">
          <a:extLst>
            <a:ext uri="{FF2B5EF4-FFF2-40B4-BE49-F238E27FC236}">
              <a16:creationId xmlns:a16="http://schemas.microsoft.com/office/drawing/2014/main" id="{26222184-2257-B8A4-9026-C38CA23E313C}"/>
            </a:ext>
          </a:extLst>
        </xdr:cNvPr>
        <xdr:cNvPicPr>
          <a:picLocks noChangeAspect="1"/>
        </xdr:cNvPicPr>
      </xdr:nvPicPr>
      <xdr:blipFill>
        <a:blip xmlns:r="http://schemas.openxmlformats.org/officeDocument/2006/relationships" r:embed="rId6"/>
        <a:stretch>
          <a:fillRect/>
        </a:stretch>
      </xdr:blipFill>
      <xdr:spPr>
        <a:xfrm>
          <a:off x="9042400" y="16421100"/>
          <a:ext cx="5669771" cy="377222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163286</xdr:colOff>
      <xdr:row>54</xdr:row>
      <xdr:rowOff>57151</xdr:rowOff>
    </xdr:from>
    <xdr:to>
      <xdr:col>4</xdr:col>
      <xdr:colOff>45669</xdr:colOff>
      <xdr:row>58</xdr:row>
      <xdr:rowOff>35815</xdr:rowOff>
    </xdr:to>
    <xdr:pic>
      <xdr:nvPicPr>
        <xdr:cNvPr id="2" name="Imagen 1">
          <a:extLst>
            <a:ext uri="{FF2B5EF4-FFF2-40B4-BE49-F238E27FC236}">
              <a16:creationId xmlns:a16="http://schemas.microsoft.com/office/drawing/2014/main" id="{3FB53914-06EC-4B2F-8E25-F034167B10CF}"/>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1EA15791-26D2-49E8-8488-46B0C5D9F5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163286</xdr:colOff>
      <xdr:row>61</xdr:row>
      <xdr:rowOff>57151</xdr:rowOff>
    </xdr:from>
    <xdr:to>
      <xdr:col>4</xdr:col>
      <xdr:colOff>45669</xdr:colOff>
      <xdr:row>65</xdr:row>
      <xdr:rowOff>35815</xdr:rowOff>
    </xdr:to>
    <xdr:pic>
      <xdr:nvPicPr>
        <xdr:cNvPr id="2" name="Imagen 1">
          <a:extLst>
            <a:ext uri="{FF2B5EF4-FFF2-40B4-BE49-F238E27FC236}">
              <a16:creationId xmlns:a16="http://schemas.microsoft.com/office/drawing/2014/main" id="{D64215F6-C3D8-4C7D-9DA1-F9D01FB396DA}"/>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F7742AF7-1A62-4831-A5B1-12CD8DD144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73800</xdr:colOff>
      <xdr:row>17</xdr:row>
      <xdr:rowOff>23615</xdr:rowOff>
    </xdr:from>
    <xdr:to>
      <xdr:col>27</xdr:col>
      <xdr:colOff>52635</xdr:colOff>
      <xdr:row>34</xdr:row>
      <xdr:rowOff>27102</xdr:rowOff>
    </xdr:to>
    <xdr:pic>
      <xdr:nvPicPr>
        <xdr:cNvPr id="5" name="Imagen 4">
          <a:extLst>
            <a:ext uri="{FF2B5EF4-FFF2-40B4-BE49-F238E27FC236}">
              <a16:creationId xmlns:a16="http://schemas.microsoft.com/office/drawing/2014/main" id="{11BFD571-ECDF-4B2D-9CCD-3483595F0094}"/>
            </a:ext>
          </a:extLst>
        </xdr:cNvPr>
        <xdr:cNvPicPr>
          <a:picLocks noChangeAspect="1"/>
        </xdr:cNvPicPr>
      </xdr:nvPicPr>
      <xdr:blipFill>
        <a:blip xmlns:r="http://schemas.openxmlformats.org/officeDocument/2006/relationships" r:embed="rId3"/>
        <a:stretch>
          <a:fillRect/>
        </a:stretch>
      </xdr:blipFill>
      <xdr:spPr>
        <a:xfrm>
          <a:off x="7541400" y="4887715"/>
          <a:ext cx="4030135" cy="3026087"/>
        </a:xfrm>
        <a:prstGeom prst="rect">
          <a:avLst/>
        </a:prstGeom>
      </xdr:spPr>
    </xdr:pic>
    <xdr:clientData/>
  </xdr:twoCellAnchor>
  <xdr:twoCellAnchor editAs="oneCell">
    <xdr:from>
      <xdr:col>17</xdr:col>
      <xdr:colOff>165100</xdr:colOff>
      <xdr:row>37</xdr:row>
      <xdr:rowOff>25400</xdr:rowOff>
    </xdr:from>
    <xdr:to>
      <xdr:col>42</xdr:col>
      <xdr:colOff>0</xdr:colOff>
      <xdr:row>55</xdr:row>
      <xdr:rowOff>156575</xdr:rowOff>
    </xdr:to>
    <xdr:pic>
      <xdr:nvPicPr>
        <xdr:cNvPr id="6" name="Imagen 5">
          <a:extLst>
            <a:ext uri="{FF2B5EF4-FFF2-40B4-BE49-F238E27FC236}">
              <a16:creationId xmlns:a16="http://schemas.microsoft.com/office/drawing/2014/main" id="{F9D987D1-640F-4413-91C1-FFAC27FFA0B0}"/>
            </a:ext>
          </a:extLst>
        </xdr:cNvPr>
        <xdr:cNvPicPr>
          <a:picLocks noChangeAspect="1"/>
        </xdr:cNvPicPr>
      </xdr:nvPicPr>
      <xdr:blipFill>
        <a:blip xmlns:r="http://schemas.openxmlformats.org/officeDocument/2006/relationships" r:embed="rId4"/>
        <a:stretch>
          <a:fillRect/>
        </a:stretch>
      </xdr:blipFill>
      <xdr:spPr>
        <a:xfrm>
          <a:off x="9461500" y="7912100"/>
          <a:ext cx="4787900" cy="3344275"/>
        </a:xfrm>
        <a:prstGeom prst="rect">
          <a:avLst/>
        </a:prstGeom>
        <a:ln>
          <a:solidFill>
            <a:schemeClr val="accent1">
              <a:shade val="15000"/>
            </a:schemeClr>
          </a:solidFill>
        </a:ln>
      </xdr:spPr>
    </xdr:pic>
    <xdr:clientData/>
  </xdr:twoCellAnchor>
  <xdr:twoCellAnchor>
    <xdr:from>
      <xdr:col>35</xdr:col>
      <xdr:colOff>101600</xdr:colOff>
      <xdr:row>45</xdr:row>
      <xdr:rowOff>59752</xdr:rowOff>
    </xdr:from>
    <xdr:to>
      <xdr:col>36</xdr:col>
      <xdr:colOff>114300</xdr:colOff>
      <xdr:row>46</xdr:row>
      <xdr:rowOff>123252</xdr:rowOff>
    </xdr:to>
    <xdr:sp macro="" textlink="">
      <xdr:nvSpPr>
        <xdr:cNvPr id="7" name="Elipse 6">
          <a:extLst>
            <a:ext uri="{FF2B5EF4-FFF2-40B4-BE49-F238E27FC236}">
              <a16:creationId xmlns:a16="http://schemas.microsoft.com/office/drawing/2014/main" id="{1A41469D-C97A-421F-BC9D-52FAFD1FE864}"/>
            </a:ext>
          </a:extLst>
        </xdr:cNvPr>
        <xdr:cNvSpPr/>
      </xdr:nvSpPr>
      <xdr:spPr>
        <a:xfrm>
          <a:off x="13246100" y="9368852"/>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17</xdr:col>
      <xdr:colOff>152400</xdr:colOff>
      <xdr:row>34</xdr:row>
      <xdr:rowOff>139700</xdr:rowOff>
    </xdr:from>
    <xdr:to>
      <xdr:col>41</xdr:col>
      <xdr:colOff>127000</xdr:colOff>
      <xdr:row>36</xdr:row>
      <xdr:rowOff>101600</xdr:rowOff>
    </xdr:to>
    <xdr:sp macro="" textlink="">
      <xdr:nvSpPr>
        <xdr:cNvPr id="8" name="Rectángulo 7">
          <a:extLst>
            <a:ext uri="{FF2B5EF4-FFF2-40B4-BE49-F238E27FC236}">
              <a16:creationId xmlns:a16="http://schemas.microsoft.com/office/drawing/2014/main" id="{2CA0B2E1-7DDE-45B3-8395-591168401187}"/>
            </a:ext>
          </a:extLst>
        </xdr:cNvPr>
        <xdr:cNvSpPr/>
      </xdr:nvSpPr>
      <xdr:spPr>
        <a:xfrm>
          <a:off x="9448800" y="8026400"/>
          <a:ext cx="4787900" cy="3175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ARCHIVO Y CUARTO FISCALIA TERCER PISO</a:t>
          </a:r>
        </a:p>
      </xdr:txBody>
    </xdr:sp>
    <xdr:clientData/>
  </xdr:twoCellAnchor>
  <xdr:twoCellAnchor>
    <xdr:from>
      <xdr:col>25</xdr:col>
      <xdr:colOff>25400</xdr:colOff>
      <xdr:row>43</xdr:row>
      <xdr:rowOff>85152</xdr:rowOff>
    </xdr:from>
    <xdr:to>
      <xdr:col>26</xdr:col>
      <xdr:colOff>76200</xdr:colOff>
      <xdr:row>44</xdr:row>
      <xdr:rowOff>148652</xdr:rowOff>
    </xdr:to>
    <xdr:sp macro="" textlink="">
      <xdr:nvSpPr>
        <xdr:cNvPr id="9" name="Elipse 8">
          <a:extLst>
            <a:ext uri="{FF2B5EF4-FFF2-40B4-BE49-F238E27FC236}">
              <a16:creationId xmlns:a16="http://schemas.microsoft.com/office/drawing/2014/main" id="{E33C1224-61D8-4035-9AC3-15EE502D0265}"/>
            </a:ext>
          </a:extLst>
        </xdr:cNvPr>
        <xdr:cNvSpPr/>
      </xdr:nvSpPr>
      <xdr:spPr>
        <a:xfrm>
          <a:off x="11176000" y="9572052"/>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7</xdr:col>
      <xdr:colOff>88900</xdr:colOff>
      <xdr:row>15</xdr:row>
      <xdr:rowOff>0</xdr:rowOff>
    </xdr:from>
    <xdr:to>
      <xdr:col>27</xdr:col>
      <xdr:colOff>63500</xdr:colOff>
      <xdr:row>16</xdr:row>
      <xdr:rowOff>88900</xdr:rowOff>
    </xdr:to>
    <xdr:sp macro="" textlink="">
      <xdr:nvSpPr>
        <xdr:cNvPr id="10" name="Rectángulo 9">
          <a:extLst>
            <a:ext uri="{FF2B5EF4-FFF2-40B4-BE49-F238E27FC236}">
              <a16:creationId xmlns:a16="http://schemas.microsoft.com/office/drawing/2014/main" id="{0CB496F2-1056-4B36-81FD-CE7011DD4994}"/>
            </a:ext>
          </a:extLst>
        </xdr:cNvPr>
        <xdr:cNvSpPr/>
      </xdr:nvSpPr>
      <xdr:spPr>
        <a:xfrm>
          <a:off x="7556500" y="4508500"/>
          <a:ext cx="4025900" cy="2667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ARCHIVO SEGUNDO PISO</a:t>
          </a: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163286</xdr:colOff>
      <xdr:row>65</xdr:row>
      <xdr:rowOff>57151</xdr:rowOff>
    </xdr:from>
    <xdr:to>
      <xdr:col>4</xdr:col>
      <xdr:colOff>45669</xdr:colOff>
      <xdr:row>69</xdr:row>
      <xdr:rowOff>35815</xdr:rowOff>
    </xdr:to>
    <xdr:pic>
      <xdr:nvPicPr>
        <xdr:cNvPr id="2" name="Imagen 1">
          <a:extLst>
            <a:ext uri="{FF2B5EF4-FFF2-40B4-BE49-F238E27FC236}">
              <a16:creationId xmlns:a16="http://schemas.microsoft.com/office/drawing/2014/main" id="{786C0B11-CD4C-4320-83A1-FAD82EC91728}"/>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AC11CC5C-35F8-4483-9E4F-EADB0412854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9</xdr:col>
      <xdr:colOff>25400</xdr:colOff>
      <xdr:row>17</xdr:row>
      <xdr:rowOff>0</xdr:rowOff>
    </xdr:from>
    <xdr:to>
      <xdr:col>31</xdr:col>
      <xdr:colOff>132482</xdr:colOff>
      <xdr:row>36</xdr:row>
      <xdr:rowOff>119683</xdr:rowOff>
    </xdr:to>
    <xdr:pic>
      <xdr:nvPicPr>
        <xdr:cNvPr id="4" name="Imagen 3">
          <a:extLst>
            <a:ext uri="{FF2B5EF4-FFF2-40B4-BE49-F238E27FC236}">
              <a16:creationId xmlns:a16="http://schemas.microsoft.com/office/drawing/2014/main" id="{A0485253-6618-231F-CD93-700483D7EEE5}"/>
            </a:ext>
          </a:extLst>
        </xdr:cNvPr>
        <xdr:cNvPicPr>
          <a:picLocks noChangeAspect="1"/>
        </xdr:cNvPicPr>
      </xdr:nvPicPr>
      <xdr:blipFill>
        <a:blip xmlns:r="http://schemas.openxmlformats.org/officeDocument/2006/relationships" r:embed="rId3"/>
        <a:stretch>
          <a:fillRect/>
        </a:stretch>
      </xdr:blipFill>
      <xdr:spPr>
        <a:xfrm>
          <a:off x="7823200" y="4343400"/>
          <a:ext cx="4640982" cy="3497883"/>
        </a:xfrm>
        <a:prstGeom prst="rect">
          <a:avLst/>
        </a:prstGeom>
        <a:ln>
          <a:solidFill>
            <a:schemeClr val="accent1">
              <a:shade val="15000"/>
            </a:schemeClr>
          </a:solidFill>
        </a:ln>
      </xdr:spPr>
    </xdr:pic>
    <xdr:clientData/>
  </xdr:twoCellAnchor>
  <xdr:twoCellAnchor>
    <xdr:from>
      <xdr:col>15</xdr:col>
      <xdr:colOff>215900</xdr:colOff>
      <xdr:row>23</xdr:row>
      <xdr:rowOff>25400</xdr:rowOff>
    </xdr:from>
    <xdr:to>
      <xdr:col>16</xdr:col>
      <xdr:colOff>177800</xdr:colOff>
      <xdr:row>24</xdr:row>
      <xdr:rowOff>88900</xdr:rowOff>
    </xdr:to>
    <xdr:sp macro="" textlink="">
      <xdr:nvSpPr>
        <xdr:cNvPr id="5" name="Elipse 4">
          <a:extLst>
            <a:ext uri="{FF2B5EF4-FFF2-40B4-BE49-F238E27FC236}">
              <a16:creationId xmlns:a16="http://schemas.microsoft.com/office/drawing/2014/main" id="{ABCD351C-2019-4B79-BA30-4418A9C5317A}"/>
            </a:ext>
          </a:extLst>
        </xdr:cNvPr>
        <xdr:cNvSpPr/>
      </xdr:nvSpPr>
      <xdr:spPr>
        <a:xfrm>
          <a:off x="9004300" y="54356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28</xdr:col>
      <xdr:colOff>50800</xdr:colOff>
      <xdr:row>30</xdr:row>
      <xdr:rowOff>88900</xdr:rowOff>
    </xdr:from>
    <xdr:to>
      <xdr:col>29</xdr:col>
      <xdr:colOff>63500</xdr:colOff>
      <xdr:row>31</xdr:row>
      <xdr:rowOff>152400</xdr:rowOff>
    </xdr:to>
    <xdr:sp macro="" textlink="">
      <xdr:nvSpPr>
        <xdr:cNvPr id="6" name="Elipse 5">
          <a:extLst>
            <a:ext uri="{FF2B5EF4-FFF2-40B4-BE49-F238E27FC236}">
              <a16:creationId xmlns:a16="http://schemas.microsoft.com/office/drawing/2014/main" id="{7A047DC1-D855-4416-AB74-1483FDAA29A0}"/>
            </a:ext>
          </a:extLst>
        </xdr:cNvPr>
        <xdr:cNvSpPr/>
      </xdr:nvSpPr>
      <xdr:spPr>
        <a:xfrm>
          <a:off x="11772900" y="67437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17</xdr:col>
      <xdr:colOff>165100</xdr:colOff>
      <xdr:row>39</xdr:row>
      <xdr:rowOff>143448</xdr:rowOff>
    </xdr:from>
    <xdr:to>
      <xdr:col>42</xdr:col>
      <xdr:colOff>0</xdr:colOff>
      <xdr:row>58</xdr:row>
      <xdr:rowOff>109523</xdr:rowOff>
    </xdr:to>
    <xdr:pic>
      <xdr:nvPicPr>
        <xdr:cNvPr id="7" name="Imagen 6">
          <a:extLst>
            <a:ext uri="{FF2B5EF4-FFF2-40B4-BE49-F238E27FC236}">
              <a16:creationId xmlns:a16="http://schemas.microsoft.com/office/drawing/2014/main" id="{9F00F865-946E-CAE5-5A57-A75A5B7099EF}"/>
            </a:ext>
          </a:extLst>
        </xdr:cNvPr>
        <xdr:cNvPicPr>
          <a:picLocks noChangeAspect="1"/>
        </xdr:cNvPicPr>
      </xdr:nvPicPr>
      <xdr:blipFill>
        <a:blip xmlns:r="http://schemas.openxmlformats.org/officeDocument/2006/relationships" r:embed="rId4"/>
        <a:stretch>
          <a:fillRect/>
        </a:stretch>
      </xdr:blipFill>
      <xdr:spPr>
        <a:xfrm>
          <a:off x="9461500" y="8398448"/>
          <a:ext cx="4787900" cy="3344275"/>
        </a:xfrm>
        <a:prstGeom prst="rect">
          <a:avLst/>
        </a:prstGeom>
        <a:ln>
          <a:solidFill>
            <a:schemeClr val="accent1">
              <a:shade val="15000"/>
            </a:schemeClr>
          </a:solidFill>
        </a:ln>
      </xdr:spPr>
    </xdr:pic>
    <xdr:clientData/>
  </xdr:twoCellAnchor>
  <xdr:twoCellAnchor>
    <xdr:from>
      <xdr:col>9</xdr:col>
      <xdr:colOff>38100</xdr:colOff>
      <xdr:row>14</xdr:row>
      <xdr:rowOff>101600</xdr:rowOff>
    </xdr:from>
    <xdr:to>
      <xdr:col>31</xdr:col>
      <xdr:colOff>152400</xdr:colOff>
      <xdr:row>16</xdr:row>
      <xdr:rowOff>76200</xdr:rowOff>
    </xdr:to>
    <xdr:sp macro="" textlink="">
      <xdr:nvSpPr>
        <xdr:cNvPr id="8" name="Rectángulo 7">
          <a:extLst>
            <a:ext uri="{FF2B5EF4-FFF2-40B4-BE49-F238E27FC236}">
              <a16:creationId xmlns:a16="http://schemas.microsoft.com/office/drawing/2014/main" id="{24726648-219D-4B52-B472-FB445C5CC232}"/>
            </a:ext>
          </a:extLst>
        </xdr:cNvPr>
        <xdr:cNvSpPr/>
      </xdr:nvSpPr>
      <xdr:spPr>
        <a:xfrm>
          <a:off x="7835900" y="3911600"/>
          <a:ext cx="4648200" cy="330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HALL Y CUARTO DE VIGILANCIA CESPA SEGUNDO PISO</a:t>
          </a:r>
        </a:p>
      </xdr:txBody>
    </xdr:sp>
    <xdr:clientData/>
  </xdr:twoCellAnchor>
  <xdr:twoCellAnchor>
    <xdr:from>
      <xdr:col>17</xdr:col>
      <xdr:colOff>139700</xdr:colOff>
      <xdr:row>37</xdr:row>
      <xdr:rowOff>76200</xdr:rowOff>
    </xdr:from>
    <xdr:to>
      <xdr:col>41</xdr:col>
      <xdr:colOff>114300</xdr:colOff>
      <xdr:row>39</xdr:row>
      <xdr:rowOff>38100</xdr:rowOff>
    </xdr:to>
    <xdr:sp macro="" textlink="">
      <xdr:nvSpPr>
        <xdr:cNvPr id="9" name="Rectángulo 8">
          <a:extLst>
            <a:ext uri="{FF2B5EF4-FFF2-40B4-BE49-F238E27FC236}">
              <a16:creationId xmlns:a16="http://schemas.microsoft.com/office/drawing/2014/main" id="{F1BBA0D2-01FA-4266-8F6D-E74050E9FD25}"/>
            </a:ext>
          </a:extLst>
        </xdr:cNvPr>
        <xdr:cNvSpPr/>
      </xdr:nvSpPr>
      <xdr:spPr>
        <a:xfrm>
          <a:off x="9436100" y="7975600"/>
          <a:ext cx="4787900" cy="3175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ARCHIVO FISCALIA TERCER PISO</a:t>
          </a:r>
        </a:p>
      </xdr:txBody>
    </xdr:sp>
    <xdr:clientData/>
  </xdr:twoCellAnchor>
  <xdr:twoCellAnchor>
    <xdr:from>
      <xdr:col>35</xdr:col>
      <xdr:colOff>101600</xdr:colOff>
      <xdr:row>48</xdr:row>
      <xdr:rowOff>0</xdr:rowOff>
    </xdr:from>
    <xdr:to>
      <xdr:col>36</xdr:col>
      <xdr:colOff>114300</xdr:colOff>
      <xdr:row>49</xdr:row>
      <xdr:rowOff>63500</xdr:rowOff>
    </xdr:to>
    <xdr:sp macro="" textlink="">
      <xdr:nvSpPr>
        <xdr:cNvPr id="10" name="Elipse 9">
          <a:extLst>
            <a:ext uri="{FF2B5EF4-FFF2-40B4-BE49-F238E27FC236}">
              <a16:creationId xmlns:a16="http://schemas.microsoft.com/office/drawing/2014/main" id="{E09FD2B6-9D7F-4A4F-8DE0-BF0833A781A1}"/>
            </a:ext>
          </a:extLst>
        </xdr:cNvPr>
        <xdr:cNvSpPr/>
      </xdr:nvSpPr>
      <xdr:spPr>
        <a:xfrm>
          <a:off x="13246100" y="98552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15</xdr:col>
      <xdr:colOff>203200</xdr:colOff>
      <xdr:row>18</xdr:row>
      <xdr:rowOff>139700</xdr:rowOff>
    </xdr:from>
    <xdr:to>
      <xdr:col>16</xdr:col>
      <xdr:colOff>165100</xdr:colOff>
      <xdr:row>20</xdr:row>
      <xdr:rowOff>25400</xdr:rowOff>
    </xdr:to>
    <xdr:sp macro="" textlink="">
      <xdr:nvSpPr>
        <xdr:cNvPr id="11" name="Elipse 10">
          <a:extLst>
            <a:ext uri="{FF2B5EF4-FFF2-40B4-BE49-F238E27FC236}">
              <a16:creationId xmlns:a16="http://schemas.microsoft.com/office/drawing/2014/main" id="{AD64EB6A-CF7A-4937-BC46-DD399B48F1CD}"/>
            </a:ext>
          </a:extLst>
        </xdr:cNvPr>
        <xdr:cNvSpPr/>
      </xdr:nvSpPr>
      <xdr:spPr>
        <a:xfrm>
          <a:off x="8991600" y="46609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15</xdr:col>
      <xdr:colOff>203200</xdr:colOff>
      <xdr:row>26</xdr:row>
      <xdr:rowOff>101600</xdr:rowOff>
    </xdr:from>
    <xdr:to>
      <xdr:col>16</xdr:col>
      <xdr:colOff>165100</xdr:colOff>
      <xdr:row>27</xdr:row>
      <xdr:rowOff>165100</xdr:rowOff>
    </xdr:to>
    <xdr:sp macro="" textlink="">
      <xdr:nvSpPr>
        <xdr:cNvPr id="12" name="Elipse 11">
          <a:extLst>
            <a:ext uri="{FF2B5EF4-FFF2-40B4-BE49-F238E27FC236}">
              <a16:creationId xmlns:a16="http://schemas.microsoft.com/office/drawing/2014/main" id="{0250FED0-55CF-4E43-B137-636A58E49351}"/>
            </a:ext>
          </a:extLst>
        </xdr:cNvPr>
        <xdr:cNvSpPr/>
      </xdr:nvSpPr>
      <xdr:spPr>
        <a:xfrm>
          <a:off x="8991600" y="60452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13</xdr:col>
      <xdr:colOff>101600</xdr:colOff>
      <xdr:row>22</xdr:row>
      <xdr:rowOff>139700</xdr:rowOff>
    </xdr:from>
    <xdr:to>
      <xdr:col>14</xdr:col>
      <xdr:colOff>152400</xdr:colOff>
      <xdr:row>24</xdr:row>
      <xdr:rowOff>25400</xdr:rowOff>
    </xdr:to>
    <xdr:sp macro="" textlink="">
      <xdr:nvSpPr>
        <xdr:cNvPr id="13" name="Elipse 12">
          <a:extLst>
            <a:ext uri="{FF2B5EF4-FFF2-40B4-BE49-F238E27FC236}">
              <a16:creationId xmlns:a16="http://schemas.microsoft.com/office/drawing/2014/main" id="{97CEB59C-5BB9-40A5-81A4-8B2C9DE94374}"/>
            </a:ext>
          </a:extLst>
        </xdr:cNvPr>
        <xdr:cNvSpPr/>
      </xdr:nvSpPr>
      <xdr:spPr>
        <a:xfrm>
          <a:off x="8559800" y="53721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163286</xdr:colOff>
      <xdr:row>64</xdr:row>
      <xdr:rowOff>57151</xdr:rowOff>
    </xdr:from>
    <xdr:to>
      <xdr:col>4</xdr:col>
      <xdr:colOff>45669</xdr:colOff>
      <xdr:row>68</xdr:row>
      <xdr:rowOff>35815</xdr:rowOff>
    </xdr:to>
    <xdr:pic>
      <xdr:nvPicPr>
        <xdr:cNvPr id="2" name="Imagen 1">
          <a:extLst>
            <a:ext uri="{FF2B5EF4-FFF2-40B4-BE49-F238E27FC236}">
              <a16:creationId xmlns:a16="http://schemas.microsoft.com/office/drawing/2014/main" id="{1502A83A-2348-4E19-B4D0-69CF0F86B5C0}"/>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463F5165-8AF2-4686-AFBE-D8657D78158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114300</xdr:colOff>
      <xdr:row>17</xdr:row>
      <xdr:rowOff>63500</xdr:rowOff>
    </xdr:from>
    <xdr:to>
      <xdr:col>22</xdr:col>
      <xdr:colOff>228600</xdr:colOff>
      <xdr:row>32</xdr:row>
      <xdr:rowOff>147558</xdr:rowOff>
    </xdr:to>
    <xdr:pic>
      <xdr:nvPicPr>
        <xdr:cNvPr id="6" name="Imagen 5">
          <a:extLst>
            <a:ext uri="{FF2B5EF4-FFF2-40B4-BE49-F238E27FC236}">
              <a16:creationId xmlns:a16="http://schemas.microsoft.com/office/drawing/2014/main" id="{55358C83-4DFE-B9FF-46FD-7E31B391923F}"/>
            </a:ext>
          </a:extLst>
        </xdr:cNvPr>
        <xdr:cNvPicPr>
          <a:picLocks noChangeAspect="1"/>
        </xdr:cNvPicPr>
      </xdr:nvPicPr>
      <xdr:blipFill>
        <a:blip xmlns:r="http://schemas.openxmlformats.org/officeDocument/2006/relationships" r:embed="rId3"/>
        <a:stretch>
          <a:fillRect/>
        </a:stretch>
      </xdr:blipFill>
      <xdr:spPr>
        <a:xfrm>
          <a:off x="8267700" y="4406900"/>
          <a:ext cx="3213100" cy="2751058"/>
        </a:xfrm>
        <a:prstGeom prst="rect">
          <a:avLst/>
        </a:prstGeom>
        <a:ln>
          <a:solidFill>
            <a:schemeClr val="accent1">
              <a:shade val="15000"/>
            </a:schemeClr>
          </a:solidFill>
        </a:ln>
      </xdr:spPr>
    </xdr:pic>
    <xdr:clientData/>
  </xdr:twoCellAnchor>
  <xdr:twoCellAnchor>
    <xdr:from>
      <xdr:col>7</xdr:col>
      <xdr:colOff>88900</xdr:colOff>
      <xdr:row>14</xdr:row>
      <xdr:rowOff>165100</xdr:rowOff>
    </xdr:from>
    <xdr:to>
      <xdr:col>22</xdr:col>
      <xdr:colOff>241300</xdr:colOff>
      <xdr:row>16</xdr:row>
      <xdr:rowOff>139700</xdr:rowOff>
    </xdr:to>
    <xdr:sp macro="" textlink="">
      <xdr:nvSpPr>
        <xdr:cNvPr id="7" name="Rectángulo 6">
          <a:extLst>
            <a:ext uri="{FF2B5EF4-FFF2-40B4-BE49-F238E27FC236}">
              <a16:creationId xmlns:a16="http://schemas.microsoft.com/office/drawing/2014/main" id="{3B42AB03-6672-4691-86A2-A420314D3DE5}"/>
            </a:ext>
          </a:extLst>
        </xdr:cNvPr>
        <xdr:cNvSpPr/>
      </xdr:nvSpPr>
      <xdr:spPr>
        <a:xfrm>
          <a:off x="8242300" y="3975100"/>
          <a:ext cx="3251200" cy="330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COCINETA Y CUARTO CONSERJE CUARTO PISO</a:t>
          </a:r>
        </a:p>
      </xdr:txBody>
    </xdr:sp>
    <xdr:clientData/>
  </xdr:twoCellAnchor>
  <xdr:twoCellAnchor>
    <xdr:from>
      <xdr:col>12</xdr:col>
      <xdr:colOff>152400</xdr:colOff>
      <xdr:row>20</xdr:row>
      <xdr:rowOff>165100</xdr:rowOff>
    </xdr:from>
    <xdr:to>
      <xdr:col>14</xdr:col>
      <xdr:colOff>38100</xdr:colOff>
      <xdr:row>22</xdr:row>
      <xdr:rowOff>50800</xdr:rowOff>
    </xdr:to>
    <xdr:sp macro="" textlink="">
      <xdr:nvSpPr>
        <xdr:cNvPr id="8" name="Elipse 7">
          <a:extLst>
            <a:ext uri="{FF2B5EF4-FFF2-40B4-BE49-F238E27FC236}">
              <a16:creationId xmlns:a16="http://schemas.microsoft.com/office/drawing/2014/main" id="{22492D8A-03D8-4895-8942-674FB07DB9D9}"/>
            </a:ext>
          </a:extLst>
        </xdr:cNvPr>
        <xdr:cNvSpPr/>
      </xdr:nvSpPr>
      <xdr:spPr>
        <a:xfrm>
          <a:off x="9131300" y="50419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17</xdr:col>
      <xdr:colOff>63500</xdr:colOff>
      <xdr:row>21</xdr:row>
      <xdr:rowOff>76200</xdr:rowOff>
    </xdr:from>
    <xdr:to>
      <xdr:col>18</xdr:col>
      <xdr:colOff>25400</xdr:colOff>
      <xdr:row>22</xdr:row>
      <xdr:rowOff>139700</xdr:rowOff>
    </xdr:to>
    <xdr:sp macro="" textlink="">
      <xdr:nvSpPr>
        <xdr:cNvPr id="9" name="Elipse 8">
          <a:extLst>
            <a:ext uri="{FF2B5EF4-FFF2-40B4-BE49-F238E27FC236}">
              <a16:creationId xmlns:a16="http://schemas.microsoft.com/office/drawing/2014/main" id="{4E6FD192-7A27-4E69-81EB-928E1593A888}"/>
            </a:ext>
          </a:extLst>
        </xdr:cNvPr>
        <xdr:cNvSpPr/>
      </xdr:nvSpPr>
      <xdr:spPr>
        <a:xfrm>
          <a:off x="10045700" y="51308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23</xdr:col>
      <xdr:colOff>50800</xdr:colOff>
      <xdr:row>17</xdr:row>
      <xdr:rowOff>50800</xdr:rowOff>
    </xdr:from>
    <xdr:to>
      <xdr:col>42</xdr:col>
      <xdr:colOff>5373</xdr:colOff>
      <xdr:row>32</xdr:row>
      <xdr:rowOff>152400</xdr:rowOff>
    </xdr:to>
    <xdr:pic>
      <xdr:nvPicPr>
        <xdr:cNvPr id="10" name="Imagen 9">
          <a:extLst>
            <a:ext uri="{FF2B5EF4-FFF2-40B4-BE49-F238E27FC236}">
              <a16:creationId xmlns:a16="http://schemas.microsoft.com/office/drawing/2014/main" id="{39105922-95D4-8FA2-CD73-03363D253F6F}"/>
            </a:ext>
          </a:extLst>
        </xdr:cNvPr>
        <xdr:cNvPicPr>
          <a:picLocks noChangeAspect="1"/>
        </xdr:cNvPicPr>
      </xdr:nvPicPr>
      <xdr:blipFill>
        <a:blip xmlns:r="http://schemas.openxmlformats.org/officeDocument/2006/relationships" r:embed="rId4"/>
        <a:stretch>
          <a:fillRect/>
        </a:stretch>
      </xdr:blipFill>
      <xdr:spPr>
        <a:xfrm>
          <a:off x="11557000" y="4394200"/>
          <a:ext cx="3383573" cy="2768600"/>
        </a:xfrm>
        <a:prstGeom prst="rect">
          <a:avLst/>
        </a:prstGeom>
        <a:ln>
          <a:solidFill>
            <a:schemeClr val="accent1">
              <a:shade val="15000"/>
            </a:schemeClr>
          </a:solidFill>
        </a:ln>
      </xdr:spPr>
    </xdr:pic>
    <xdr:clientData/>
  </xdr:twoCellAnchor>
  <xdr:twoCellAnchor>
    <xdr:from>
      <xdr:col>23</xdr:col>
      <xdr:colOff>38100</xdr:colOff>
      <xdr:row>14</xdr:row>
      <xdr:rowOff>165100</xdr:rowOff>
    </xdr:from>
    <xdr:to>
      <xdr:col>41</xdr:col>
      <xdr:colOff>127000</xdr:colOff>
      <xdr:row>16</xdr:row>
      <xdr:rowOff>114300</xdr:rowOff>
    </xdr:to>
    <xdr:sp macro="" textlink="">
      <xdr:nvSpPr>
        <xdr:cNvPr id="11" name="Rectángulo 10">
          <a:extLst>
            <a:ext uri="{FF2B5EF4-FFF2-40B4-BE49-F238E27FC236}">
              <a16:creationId xmlns:a16="http://schemas.microsoft.com/office/drawing/2014/main" id="{4A674F12-9BD8-4A8C-8FC1-359B4BC87AB4}"/>
            </a:ext>
          </a:extLst>
        </xdr:cNvPr>
        <xdr:cNvSpPr/>
      </xdr:nvSpPr>
      <xdr:spPr>
        <a:xfrm>
          <a:off x="11544300" y="3975100"/>
          <a:ext cx="3378200" cy="3048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a:t>
          </a:r>
          <a:r>
            <a:rPr lang="es-419" sz="1100" b="1" baseline="0"/>
            <a:t> FISCALIA TERCER</a:t>
          </a:r>
          <a:r>
            <a:rPr lang="es-419" sz="1100" b="1"/>
            <a:t> PISO</a:t>
          </a:r>
        </a:p>
      </xdr:txBody>
    </xdr:sp>
    <xdr:clientData/>
  </xdr:twoCellAnchor>
  <xdr:twoCellAnchor>
    <xdr:from>
      <xdr:col>37</xdr:col>
      <xdr:colOff>0</xdr:colOff>
      <xdr:row>28</xdr:row>
      <xdr:rowOff>63500</xdr:rowOff>
    </xdr:from>
    <xdr:to>
      <xdr:col>38</xdr:col>
      <xdr:colOff>76200</xdr:colOff>
      <xdr:row>29</xdr:row>
      <xdr:rowOff>127000</xdr:rowOff>
    </xdr:to>
    <xdr:sp macro="" textlink="">
      <xdr:nvSpPr>
        <xdr:cNvPr id="12" name="Elipse 11">
          <a:extLst>
            <a:ext uri="{FF2B5EF4-FFF2-40B4-BE49-F238E27FC236}">
              <a16:creationId xmlns:a16="http://schemas.microsoft.com/office/drawing/2014/main" id="{35C7F325-27EE-49BC-BD5F-1681DED77AA9}"/>
            </a:ext>
          </a:extLst>
        </xdr:cNvPr>
        <xdr:cNvSpPr/>
      </xdr:nvSpPr>
      <xdr:spPr>
        <a:xfrm>
          <a:off x="14236700" y="63627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33</xdr:col>
      <xdr:colOff>88900</xdr:colOff>
      <xdr:row>24</xdr:row>
      <xdr:rowOff>25400</xdr:rowOff>
    </xdr:from>
    <xdr:to>
      <xdr:col>34</xdr:col>
      <xdr:colOff>101600</xdr:colOff>
      <xdr:row>25</xdr:row>
      <xdr:rowOff>88900</xdr:rowOff>
    </xdr:to>
    <xdr:sp macro="" textlink="">
      <xdr:nvSpPr>
        <xdr:cNvPr id="13" name="Elipse 12">
          <a:extLst>
            <a:ext uri="{FF2B5EF4-FFF2-40B4-BE49-F238E27FC236}">
              <a16:creationId xmlns:a16="http://schemas.microsoft.com/office/drawing/2014/main" id="{F4825E78-8D88-472E-907F-405CDF674E63}"/>
            </a:ext>
          </a:extLst>
        </xdr:cNvPr>
        <xdr:cNvSpPr/>
      </xdr:nvSpPr>
      <xdr:spPr>
        <a:xfrm>
          <a:off x="13512800" y="56134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7</xdr:col>
      <xdr:colOff>114300</xdr:colOff>
      <xdr:row>35</xdr:row>
      <xdr:rowOff>165100</xdr:rowOff>
    </xdr:from>
    <xdr:to>
      <xdr:col>22</xdr:col>
      <xdr:colOff>228600</xdr:colOff>
      <xdr:row>54</xdr:row>
      <xdr:rowOff>50800</xdr:rowOff>
    </xdr:to>
    <xdr:pic>
      <xdr:nvPicPr>
        <xdr:cNvPr id="14" name="Imagen 13">
          <a:extLst>
            <a:ext uri="{FF2B5EF4-FFF2-40B4-BE49-F238E27FC236}">
              <a16:creationId xmlns:a16="http://schemas.microsoft.com/office/drawing/2014/main" id="{5B669229-3643-3A7F-9F70-F98AF06F9C57}"/>
            </a:ext>
          </a:extLst>
        </xdr:cNvPr>
        <xdr:cNvPicPr>
          <a:picLocks noChangeAspect="1"/>
        </xdr:cNvPicPr>
      </xdr:nvPicPr>
      <xdr:blipFill>
        <a:blip xmlns:r="http://schemas.openxmlformats.org/officeDocument/2006/relationships" r:embed="rId5"/>
        <a:stretch>
          <a:fillRect/>
        </a:stretch>
      </xdr:blipFill>
      <xdr:spPr>
        <a:xfrm>
          <a:off x="8267700" y="7708900"/>
          <a:ext cx="3213100" cy="3263900"/>
        </a:xfrm>
        <a:prstGeom prst="rect">
          <a:avLst/>
        </a:prstGeom>
        <a:ln>
          <a:solidFill>
            <a:schemeClr val="accent1">
              <a:shade val="15000"/>
            </a:schemeClr>
          </a:solidFill>
        </a:ln>
      </xdr:spPr>
    </xdr:pic>
    <xdr:clientData/>
  </xdr:twoCellAnchor>
  <xdr:twoCellAnchor>
    <xdr:from>
      <xdr:col>7</xdr:col>
      <xdr:colOff>88900</xdr:colOff>
      <xdr:row>33</xdr:row>
      <xdr:rowOff>114300</xdr:rowOff>
    </xdr:from>
    <xdr:to>
      <xdr:col>22</xdr:col>
      <xdr:colOff>241300</xdr:colOff>
      <xdr:row>35</xdr:row>
      <xdr:rowOff>88900</xdr:rowOff>
    </xdr:to>
    <xdr:sp macro="" textlink="">
      <xdr:nvSpPr>
        <xdr:cNvPr id="15" name="Rectángulo 14">
          <a:extLst>
            <a:ext uri="{FF2B5EF4-FFF2-40B4-BE49-F238E27FC236}">
              <a16:creationId xmlns:a16="http://schemas.microsoft.com/office/drawing/2014/main" id="{1867DA9A-B773-4B58-8515-8DE0228C2A26}"/>
            </a:ext>
          </a:extLst>
        </xdr:cNvPr>
        <xdr:cNvSpPr/>
      </xdr:nvSpPr>
      <xdr:spPr>
        <a:xfrm>
          <a:off x="8242300" y="7302500"/>
          <a:ext cx="3251200" cy="330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COCINETA TERCER PISO</a:t>
          </a:r>
        </a:p>
      </xdr:txBody>
    </xdr:sp>
    <xdr:clientData/>
  </xdr:twoCellAnchor>
  <xdr:twoCellAnchor>
    <xdr:from>
      <xdr:col>16</xdr:col>
      <xdr:colOff>190500</xdr:colOff>
      <xdr:row>43</xdr:row>
      <xdr:rowOff>0</xdr:rowOff>
    </xdr:from>
    <xdr:to>
      <xdr:col>17</xdr:col>
      <xdr:colOff>152400</xdr:colOff>
      <xdr:row>44</xdr:row>
      <xdr:rowOff>63500</xdr:rowOff>
    </xdr:to>
    <xdr:sp macro="" textlink="">
      <xdr:nvSpPr>
        <xdr:cNvPr id="17" name="Elipse 16">
          <a:extLst>
            <a:ext uri="{FF2B5EF4-FFF2-40B4-BE49-F238E27FC236}">
              <a16:creationId xmlns:a16="http://schemas.microsoft.com/office/drawing/2014/main" id="{2E960F25-ADCD-4AAE-9260-9DF72C378A6F}"/>
            </a:ext>
          </a:extLst>
        </xdr:cNvPr>
        <xdr:cNvSpPr/>
      </xdr:nvSpPr>
      <xdr:spPr>
        <a:xfrm>
          <a:off x="9918700" y="89662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15</xdr:col>
      <xdr:colOff>203200</xdr:colOff>
      <xdr:row>39</xdr:row>
      <xdr:rowOff>0</xdr:rowOff>
    </xdr:from>
    <xdr:to>
      <xdr:col>16</xdr:col>
      <xdr:colOff>165100</xdr:colOff>
      <xdr:row>40</xdr:row>
      <xdr:rowOff>63500</xdr:rowOff>
    </xdr:to>
    <xdr:sp macro="" textlink="">
      <xdr:nvSpPr>
        <xdr:cNvPr id="18" name="Elipse 17">
          <a:extLst>
            <a:ext uri="{FF2B5EF4-FFF2-40B4-BE49-F238E27FC236}">
              <a16:creationId xmlns:a16="http://schemas.microsoft.com/office/drawing/2014/main" id="{8BCC7FA8-506B-498F-B6F7-748E7675ECA3}"/>
            </a:ext>
          </a:extLst>
        </xdr:cNvPr>
        <xdr:cNvSpPr/>
      </xdr:nvSpPr>
      <xdr:spPr>
        <a:xfrm>
          <a:off x="9677400" y="82550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23</xdr:col>
      <xdr:colOff>63500</xdr:colOff>
      <xdr:row>35</xdr:row>
      <xdr:rowOff>165100</xdr:rowOff>
    </xdr:from>
    <xdr:to>
      <xdr:col>42</xdr:col>
      <xdr:colOff>12700</xdr:colOff>
      <xdr:row>54</xdr:row>
      <xdr:rowOff>38100</xdr:rowOff>
    </xdr:to>
    <xdr:pic>
      <xdr:nvPicPr>
        <xdr:cNvPr id="19" name="Imagen 18">
          <a:extLst>
            <a:ext uri="{FF2B5EF4-FFF2-40B4-BE49-F238E27FC236}">
              <a16:creationId xmlns:a16="http://schemas.microsoft.com/office/drawing/2014/main" id="{855AE198-5B1C-901B-84C2-286C8114ECBB}"/>
            </a:ext>
          </a:extLst>
        </xdr:cNvPr>
        <xdr:cNvPicPr>
          <a:picLocks noChangeAspect="1"/>
        </xdr:cNvPicPr>
      </xdr:nvPicPr>
      <xdr:blipFill>
        <a:blip xmlns:r="http://schemas.openxmlformats.org/officeDocument/2006/relationships" r:embed="rId6"/>
        <a:stretch>
          <a:fillRect/>
        </a:stretch>
      </xdr:blipFill>
      <xdr:spPr>
        <a:xfrm>
          <a:off x="11569700" y="7708900"/>
          <a:ext cx="3378200" cy="3251200"/>
        </a:xfrm>
        <a:prstGeom prst="rect">
          <a:avLst/>
        </a:prstGeom>
        <a:ln>
          <a:solidFill>
            <a:schemeClr val="accent1">
              <a:shade val="15000"/>
            </a:schemeClr>
          </a:solidFill>
        </a:ln>
      </xdr:spPr>
    </xdr:pic>
    <xdr:clientData/>
  </xdr:twoCellAnchor>
  <xdr:twoCellAnchor>
    <xdr:from>
      <xdr:col>23</xdr:col>
      <xdr:colOff>38100</xdr:colOff>
      <xdr:row>33</xdr:row>
      <xdr:rowOff>114300</xdr:rowOff>
    </xdr:from>
    <xdr:to>
      <xdr:col>42</xdr:col>
      <xdr:colOff>25400</xdr:colOff>
      <xdr:row>35</xdr:row>
      <xdr:rowOff>88900</xdr:rowOff>
    </xdr:to>
    <xdr:sp macro="" textlink="">
      <xdr:nvSpPr>
        <xdr:cNvPr id="20" name="Rectángulo 19">
          <a:extLst>
            <a:ext uri="{FF2B5EF4-FFF2-40B4-BE49-F238E27FC236}">
              <a16:creationId xmlns:a16="http://schemas.microsoft.com/office/drawing/2014/main" id="{4604A1EE-0E0C-49A4-AB9C-5607BF0BFA81}"/>
            </a:ext>
          </a:extLst>
        </xdr:cNvPr>
        <xdr:cNvSpPr/>
      </xdr:nvSpPr>
      <xdr:spPr>
        <a:xfrm>
          <a:off x="11544300" y="7302500"/>
          <a:ext cx="3416300" cy="330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COCINETA Y BAÑOS SEGUNDO PISO</a:t>
          </a:r>
        </a:p>
      </xdr:txBody>
    </xdr:sp>
    <xdr:clientData/>
  </xdr:twoCellAnchor>
  <xdr:twoCellAnchor>
    <xdr:from>
      <xdr:col>30</xdr:col>
      <xdr:colOff>177800</xdr:colOff>
      <xdr:row>39</xdr:row>
      <xdr:rowOff>63500</xdr:rowOff>
    </xdr:from>
    <xdr:to>
      <xdr:col>31</xdr:col>
      <xdr:colOff>190500</xdr:colOff>
      <xdr:row>40</xdr:row>
      <xdr:rowOff>127000</xdr:rowOff>
    </xdr:to>
    <xdr:sp macro="" textlink="">
      <xdr:nvSpPr>
        <xdr:cNvPr id="16" name="Elipse 15">
          <a:extLst>
            <a:ext uri="{FF2B5EF4-FFF2-40B4-BE49-F238E27FC236}">
              <a16:creationId xmlns:a16="http://schemas.microsoft.com/office/drawing/2014/main" id="{186898C9-34E0-4DCA-B739-6F2DC73EAF49}"/>
            </a:ext>
          </a:extLst>
        </xdr:cNvPr>
        <xdr:cNvSpPr/>
      </xdr:nvSpPr>
      <xdr:spPr>
        <a:xfrm>
          <a:off x="12992100" y="83185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30</xdr:col>
      <xdr:colOff>190500</xdr:colOff>
      <xdr:row>41</xdr:row>
      <xdr:rowOff>25400</xdr:rowOff>
    </xdr:from>
    <xdr:to>
      <xdr:col>32</xdr:col>
      <xdr:colOff>0</xdr:colOff>
      <xdr:row>42</xdr:row>
      <xdr:rowOff>88900</xdr:rowOff>
    </xdr:to>
    <xdr:sp macro="" textlink="">
      <xdr:nvSpPr>
        <xdr:cNvPr id="21" name="Elipse 20">
          <a:extLst>
            <a:ext uri="{FF2B5EF4-FFF2-40B4-BE49-F238E27FC236}">
              <a16:creationId xmlns:a16="http://schemas.microsoft.com/office/drawing/2014/main" id="{64CD83CB-B329-4B32-9D03-6842002159A7}"/>
            </a:ext>
          </a:extLst>
        </xdr:cNvPr>
        <xdr:cNvSpPr/>
      </xdr:nvSpPr>
      <xdr:spPr>
        <a:xfrm>
          <a:off x="13004800" y="86360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36</xdr:col>
      <xdr:colOff>63500</xdr:colOff>
      <xdr:row>44</xdr:row>
      <xdr:rowOff>127000</xdr:rowOff>
    </xdr:from>
    <xdr:to>
      <xdr:col>37</xdr:col>
      <xdr:colOff>76200</xdr:colOff>
      <xdr:row>46</xdr:row>
      <xdr:rowOff>12700</xdr:rowOff>
    </xdr:to>
    <xdr:sp macro="" textlink="">
      <xdr:nvSpPr>
        <xdr:cNvPr id="22" name="Elipse 21">
          <a:extLst>
            <a:ext uri="{FF2B5EF4-FFF2-40B4-BE49-F238E27FC236}">
              <a16:creationId xmlns:a16="http://schemas.microsoft.com/office/drawing/2014/main" id="{33BAB7B8-F7A4-4E18-80CA-CA1E1D22432D}"/>
            </a:ext>
          </a:extLst>
        </xdr:cNvPr>
        <xdr:cNvSpPr/>
      </xdr:nvSpPr>
      <xdr:spPr>
        <a:xfrm>
          <a:off x="14097000" y="92710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33</xdr:col>
      <xdr:colOff>139700</xdr:colOff>
      <xdr:row>48</xdr:row>
      <xdr:rowOff>76200</xdr:rowOff>
    </xdr:from>
    <xdr:to>
      <xdr:col>34</xdr:col>
      <xdr:colOff>152400</xdr:colOff>
      <xdr:row>49</xdr:row>
      <xdr:rowOff>139700</xdr:rowOff>
    </xdr:to>
    <xdr:sp macro="" textlink="">
      <xdr:nvSpPr>
        <xdr:cNvPr id="23" name="Elipse 22">
          <a:extLst>
            <a:ext uri="{FF2B5EF4-FFF2-40B4-BE49-F238E27FC236}">
              <a16:creationId xmlns:a16="http://schemas.microsoft.com/office/drawing/2014/main" id="{B38E3D1D-6651-4159-88C3-C07E443DE0A7}"/>
            </a:ext>
          </a:extLst>
        </xdr:cNvPr>
        <xdr:cNvSpPr/>
      </xdr:nvSpPr>
      <xdr:spPr>
        <a:xfrm>
          <a:off x="13563600" y="99314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163286</xdr:colOff>
      <xdr:row>49</xdr:row>
      <xdr:rowOff>57151</xdr:rowOff>
    </xdr:from>
    <xdr:to>
      <xdr:col>4</xdr:col>
      <xdr:colOff>45669</xdr:colOff>
      <xdr:row>53</xdr:row>
      <xdr:rowOff>35815</xdr:rowOff>
    </xdr:to>
    <xdr:pic>
      <xdr:nvPicPr>
        <xdr:cNvPr id="2" name="Imagen 1">
          <a:extLst>
            <a:ext uri="{FF2B5EF4-FFF2-40B4-BE49-F238E27FC236}">
              <a16:creationId xmlns:a16="http://schemas.microsoft.com/office/drawing/2014/main" id="{DAB6AEF4-AF26-48F8-85E7-30D5DE4AEC7A}"/>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4544786" y="103289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E099F172-5AB4-49A4-8355-79D6CF5913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3545820" y="76200"/>
          <a:ext cx="579120" cy="1137295"/>
        </a:xfrm>
        <a:prstGeom prst="rect">
          <a:avLst/>
        </a:prstGeom>
        <a:noFill/>
        <a:ln>
          <a:noFill/>
        </a:ln>
      </xdr:spPr>
    </xdr:pic>
    <xdr:clientData/>
  </xdr:twoCellAnchor>
  <xdr:twoCellAnchor editAs="oneCell">
    <xdr:from>
      <xdr:col>7</xdr:col>
      <xdr:colOff>63500</xdr:colOff>
      <xdr:row>14</xdr:row>
      <xdr:rowOff>25400</xdr:rowOff>
    </xdr:from>
    <xdr:to>
      <xdr:col>24</xdr:col>
      <xdr:colOff>38802</xdr:colOff>
      <xdr:row>28</xdr:row>
      <xdr:rowOff>159123</xdr:rowOff>
    </xdr:to>
    <xdr:pic>
      <xdr:nvPicPr>
        <xdr:cNvPr id="4" name="Imagen 3">
          <a:extLst>
            <a:ext uri="{FF2B5EF4-FFF2-40B4-BE49-F238E27FC236}">
              <a16:creationId xmlns:a16="http://schemas.microsoft.com/office/drawing/2014/main" id="{87F27536-764D-44F1-9BE3-94D7DE7E003E}"/>
            </a:ext>
          </a:extLst>
        </xdr:cNvPr>
        <xdr:cNvPicPr>
          <a:picLocks noChangeAspect="1"/>
        </xdr:cNvPicPr>
      </xdr:nvPicPr>
      <xdr:blipFill>
        <a:blip xmlns:r="http://schemas.openxmlformats.org/officeDocument/2006/relationships" r:embed="rId3"/>
        <a:stretch>
          <a:fillRect/>
        </a:stretch>
      </xdr:blipFill>
      <xdr:spPr>
        <a:xfrm>
          <a:off x="8826500" y="3873500"/>
          <a:ext cx="3488122" cy="2694043"/>
        </a:xfrm>
        <a:prstGeom prst="rect">
          <a:avLst/>
        </a:prstGeom>
      </xdr:spPr>
    </xdr:pic>
    <xdr:clientData/>
  </xdr:twoCellAnchor>
  <xdr:twoCellAnchor editAs="oneCell">
    <xdr:from>
      <xdr:col>24</xdr:col>
      <xdr:colOff>76200</xdr:colOff>
      <xdr:row>21</xdr:row>
      <xdr:rowOff>127000</xdr:rowOff>
    </xdr:from>
    <xdr:to>
      <xdr:col>42</xdr:col>
      <xdr:colOff>60480</xdr:colOff>
      <xdr:row>44</xdr:row>
      <xdr:rowOff>13090</xdr:rowOff>
    </xdr:to>
    <xdr:pic>
      <xdr:nvPicPr>
        <xdr:cNvPr id="5" name="Imagen 4">
          <a:extLst>
            <a:ext uri="{FF2B5EF4-FFF2-40B4-BE49-F238E27FC236}">
              <a16:creationId xmlns:a16="http://schemas.microsoft.com/office/drawing/2014/main" id="{DFAB8CF9-8584-4D22-9F97-2FB4667AD9E1}"/>
            </a:ext>
          </a:extLst>
        </xdr:cNvPr>
        <xdr:cNvPicPr>
          <a:picLocks noChangeAspect="1"/>
        </xdr:cNvPicPr>
      </xdr:nvPicPr>
      <xdr:blipFill>
        <a:blip xmlns:r="http://schemas.openxmlformats.org/officeDocument/2006/relationships" r:embed="rId4"/>
        <a:stretch>
          <a:fillRect/>
        </a:stretch>
      </xdr:blipFill>
      <xdr:spPr>
        <a:xfrm>
          <a:off x="12352020" y="5255260"/>
          <a:ext cx="3291360" cy="410757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xdr:col>
      <xdr:colOff>163286</xdr:colOff>
      <xdr:row>122</xdr:row>
      <xdr:rowOff>57151</xdr:rowOff>
    </xdr:from>
    <xdr:to>
      <xdr:col>4</xdr:col>
      <xdr:colOff>45669</xdr:colOff>
      <xdr:row>126</xdr:row>
      <xdr:rowOff>35815</xdr:rowOff>
    </xdr:to>
    <xdr:pic>
      <xdr:nvPicPr>
        <xdr:cNvPr id="2" name="Imagen 1">
          <a:extLst>
            <a:ext uri="{FF2B5EF4-FFF2-40B4-BE49-F238E27FC236}">
              <a16:creationId xmlns:a16="http://schemas.microsoft.com/office/drawing/2014/main" id="{BEFC6B3B-D04E-4B79-8044-88A31209127B}"/>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B60B3B30-F414-4683-A7D5-36006C2E52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12701</xdr:colOff>
      <xdr:row>17</xdr:row>
      <xdr:rowOff>52887</xdr:rowOff>
    </xdr:from>
    <xdr:to>
      <xdr:col>42</xdr:col>
      <xdr:colOff>63501</xdr:colOff>
      <xdr:row>28</xdr:row>
      <xdr:rowOff>53635</xdr:rowOff>
    </xdr:to>
    <xdr:pic>
      <xdr:nvPicPr>
        <xdr:cNvPr id="6" name="Imagen 5">
          <a:extLst>
            <a:ext uri="{FF2B5EF4-FFF2-40B4-BE49-F238E27FC236}">
              <a16:creationId xmlns:a16="http://schemas.microsoft.com/office/drawing/2014/main" id="{D0AF5823-845B-844A-C733-D0EA8AE8A253}"/>
            </a:ext>
          </a:extLst>
        </xdr:cNvPr>
        <xdr:cNvPicPr>
          <a:picLocks noChangeAspect="1"/>
        </xdr:cNvPicPr>
      </xdr:nvPicPr>
      <xdr:blipFill>
        <a:blip xmlns:r="http://schemas.openxmlformats.org/officeDocument/2006/relationships" r:embed="rId3"/>
        <a:stretch>
          <a:fillRect/>
        </a:stretch>
      </xdr:blipFill>
      <xdr:spPr>
        <a:xfrm>
          <a:off x="7541261" y="4838247"/>
          <a:ext cx="7030720" cy="2012428"/>
        </a:xfrm>
        <a:prstGeom prst="rect">
          <a:avLst/>
        </a:prstGeom>
      </xdr:spPr>
    </xdr:pic>
    <xdr:clientData/>
  </xdr:twoCellAnchor>
  <xdr:twoCellAnchor editAs="oneCell">
    <xdr:from>
      <xdr:col>7</xdr:col>
      <xdr:colOff>63501</xdr:colOff>
      <xdr:row>30</xdr:row>
      <xdr:rowOff>152400</xdr:rowOff>
    </xdr:from>
    <xdr:to>
      <xdr:col>42</xdr:col>
      <xdr:colOff>117507</xdr:colOff>
      <xdr:row>45</xdr:row>
      <xdr:rowOff>25400</xdr:rowOff>
    </xdr:to>
    <xdr:pic>
      <xdr:nvPicPr>
        <xdr:cNvPr id="7" name="Imagen 6">
          <a:extLst>
            <a:ext uri="{FF2B5EF4-FFF2-40B4-BE49-F238E27FC236}">
              <a16:creationId xmlns:a16="http://schemas.microsoft.com/office/drawing/2014/main" id="{0106FC51-426D-CAAF-14EE-0AAB70641907}"/>
            </a:ext>
          </a:extLst>
        </xdr:cNvPr>
        <xdr:cNvPicPr>
          <a:picLocks noChangeAspect="1"/>
        </xdr:cNvPicPr>
      </xdr:nvPicPr>
      <xdr:blipFill>
        <a:blip xmlns:r="http://schemas.openxmlformats.org/officeDocument/2006/relationships" r:embed="rId4"/>
        <a:stretch>
          <a:fillRect/>
        </a:stretch>
      </xdr:blipFill>
      <xdr:spPr>
        <a:xfrm>
          <a:off x="7592061" y="7315200"/>
          <a:ext cx="7033926" cy="2616200"/>
        </a:xfrm>
        <a:prstGeom prst="rect">
          <a:avLst/>
        </a:prstGeom>
      </xdr:spPr>
    </xdr:pic>
    <xdr:clientData/>
  </xdr:twoCellAnchor>
  <xdr:twoCellAnchor editAs="oneCell">
    <xdr:from>
      <xdr:col>14</xdr:col>
      <xdr:colOff>139701</xdr:colOff>
      <xdr:row>45</xdr:row>
      <xdr:rowOff>88900</xdr:rowOff>
    </xdr:from>
    <xdr:to>
      <xdr:col>35</xdr:col>
      <xdr:colOff>50801</xdr:colOff>
      <xdr:row>64</xdr:row>
      <xdr:rowOff>38759</xdr:rowOff>
    </xdr:to>
    <xdr:pic>
      <xdr:nvPicPr>
        <xdr:cNvPr id="9" name="Imagen 8">
          <a:extLst>
            <a:ext uri="{FF2B5EF4-FFF2-40B4-BE49-F238E27FC236}">
              <a16:creationId xmlns:a16="http://schemas.microsoft.com/office/drawing/2014/main" id="{B783F1C9-C2AC-B9D9-A164-E6F0E48A546A}"/>
            </a:ext>
          </a:extLst>
        </xdr:cNvPr>
        <xdr:cNvPicPr>
          <a:picLocks noChangeAspect="1"/>
        </xdr:cNvPicPr>
      </xdr:nvPicPr>
      <xdr:blipFill>
        <a:blip xmlns:r="http://schemas.openxmlformats.org/officeDocument/2006/relationships" r:embed="rId5"/>
        <a:stretch>
          <a:fillRect/>
        </a:stretch>
      </xdr:blipFill>
      <xdr:spPr>
        <a:xfrm>
          <a:off x="8763001" y="9842500"/>
          <a:ext cx="4432300" cy="3328059"/>
        </a:xfrm>
        <a:prstGeom prst="rect">
          <a:avLst/>
        </a:prstGeom>
        <a:ln>
          <a:solidFill>
            <a:schemeClr val="accent1">
              <a:shade val="15000"/>
            </a:schemeClr>
          </a:solidFill>
        </a:ln>
      </xdr:spPr>
    </xdr:pic>
    <xdr:clientData/>
  </xdr:twoCellAnchor>
  <xdr:twoCellAnchor editAs="oneCell">
    <xdr:from>
      <xdr:col>8</xdr:col>
      <xdr:colOff>135313</xdr:colOff>
      <xdr:row>91</xdr:row>
      <xdr:rowOff>129192</xdr:rowOff>
    </xdr:from>
    <xdr:to>
      <xdr:col>22</xdr:col>
      <xdr:colOff>242506</xdr:colOff>
      <xdr:row>115</xdr:row>
      <xdr:rowOff>13855</xdr:rowOff>
    </xdr:to>
    <xdr:pic>
      <xdr:nvPicPr>
        <xdr:cNvPr id="11" name="Imagen 10">
          <a:extLst>
            <a:ext uri="{FF2B5EF4-FFF2-40B4-BE49-F238E27FC236}">
              <a16:creationId xmlns:a16="http://schemas.microsoft.com/office/drawing/2014/main" id="{D689F024-6F5A-A7BC-2CB4-5D79D72C99CF}"/>
            </a:ext>
          </a:extLst>
        </xdr:cNvPr>
        <xdr:cNvPicPr>
          <a:picLocks noChangeAspect="1"/>
        </xdr:cNvPicPr>
      </xdr:nvPicPr>
      <xdr:blipFill>
        <a:blip xmlns:r="http://schemas.openxmlformats.org/officeDocument/2006/relationships" r:embed="rId6"/>
        <a:stretch>
          <a:fillRect/>
        </a:stretch>
      </xdr:blipFill>
      <xdr:spPr>
        <a:xfrm>
          <a:off x="7769168" y="18264792"/>
          <a:ext cx="3113629" cy="4207281"/>
        </a:xfrm>
        <a:prstGeom prst="rect">
          <a:avLst/>
        </a:prstGeom>
        <a:ln>
          <a:solidFill>
            <a:schemeClr val="accent1">
              <a:shade val="15000"/>
            </a:schemeClr>
          </a:solidFill>
        </a:ln>
      </xdr:spPr>
    </xdr:pic>
    <xdr:clientData/>
  </xdr:twoCellAnchor>
  <xdr:twoCellAnchor editAs="oneCell">
    <xdr:from>
      <xdr:col>23</xdr:col>
      <xdr:colOff>116055</xdr:colOff>
      <xdr:row>91</xdr:row>
      <xdr:rowOff>113146</xdr:rowOff>
    </xdr:from>
    <xdr:to>
      <xdr:col>40</xdr:col>
      <xdr:colOff>58971</xdr:colOff>
      <xdr:row>115</xdr:row>
      <xdr:rowOff>0</xdr:rowOff>
    </xdr:to>
    <xdr:pic>
      <xdr:nvPicPr>
        <xdr:cNvPr id="13" name="Imagen 12">
          <a:extLst>
            <a:ext uri="{FF2B5EF4-FFF2-40B4-BE49-F238E27FC236}">
              <a16:creationId xmlns:a16="http://schemas.microsoft.com/office/drawing/2014/main" id="{C0AE9CD0-65E2-B461-1EB7-841B4E470B1B}"/>
            </a:ext>
          </a:extLst>
        </xdr:cNvPr>
        <xdr:cNvPicPr>
          <a:picLocks noChangeAspect="1"/>
        </xdr:cNvPicPr>
      </xdr:nvPicPr>
      <xdr:blipFill>
        <a:blip xmlns:r="http://schemas.openxmlformats.org/officeDocument/2006/relationships" r:embed="rId7"/>
        <a:stretch>
          <a:fillRect/>
        </a:stretch>
      </xdr:blipFill>
      <xdr:spPr>
        <a:xfrm>
          <a:off x="11019582" y="18248746"/>
          <a:ext cx="3143316" cy="4209472"/>
        </a:xfrm>
        <a:prstGeom prst="rect">
          <a:avLst/>
        </a:prstGeom>
        <a:ln>
          <a:solidFill>
            <a:schemeClr val="accent1">
              <a:shade val="15000"/>
            </a:schemeClr>
          </a:solidFill>
        </a:ln>
      </xdr:spPr>
    </xdr:pic>
    <xdr:clientData/>
  </xdr:twoCellAnchor>
  <xdr:twoCellAnchor>
    <xdr:from>
      <xdr:col>13</xdr:col>
      <xdr:colOff>63500</xdr:colOff>
      <xdr:row>15</xdr:row>
      <xdr:rowOff>25400</xdr:rowOff>
    </xdr:from>
    <xdr:to>
      <xdr:col>35</xdr:col>
      <xdr:colOff>165100</xdr:colOff>
      <xdr:row>16</xdr:row>
      <xdr:rowOff>165100</xdr:rowOff>
    </xdr:to>
    <xdr:sp macro="" textlink="">
      <xdr:nvSpPr>
        <xdr:cNvPr id="14" name="Rectángulo 13">
          <a:extLst>
            <a:ext uri="{FF2B5EF4-FFF2-40B4-BE49-F238E27FC236}">
              <a16:creationId xmlns:a16="http://schemas.microsoft.com/office/drawing/2014/main" id="{8292CA7F-294A-4819-956C-D6AF84A28465}"/>
            </a:ext>
          </a:extLst>
        </xdr:cNvPr>
        <xdr:cNvSpPr/>
      </xdr:nvSpPr>
      <xdr:spPr>
        <a:xfrm>
          <a:off x="8521700" y="4445000"/>
          <a:ext cx="4787900" cy="3175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CULATA NORTE</a:t>
          </a:r>
        </a:p>
      </xdr:txBody>
    </xdr:sp>
    <xdr:clientData/>
  </xdr:twoCellAnchor>
  <xdr:twoCellAnchor>
    <xdr:from>
      <xdr:col>13</xdr:col>
      <xdr:colOff>50800</xdr:colOff>
      <xdr:row>28</xdr:row>
      <xdr:rowOff>114300</xdr:rowOff>
    </xdr:from>
    <xdr:to>
      <xdr:col>35</xdr:col>
      <xdr:colOff>152400</xdr:colOff>
      <xdr:row>30</xdr:row>
      <xdr:rowOff>76200</xdr:rowOff>
    </xdr:to>
    <xdr:sp macro="" textlink="">
      <xdr:nvSpPr>
        <xdr:cNvPr id="15" name="Rectángulo 14">
          <a:extLst>
            <a:ext uri="{FF2B5EF4-FFF2-40B4-BE49-F238E27FC236}">
              <a16:creationId xmlns:a16="http://schemas.microsoft.com/office/drawing/2014/main" id="{F3E02A06-61CF-413D-86BA-64923E00EE33}"/>
            </a:ext>
          </a:extLst>
        </xdr:cNvPr>
        <xdr:cNvSpPr/>
      </xdr:nvSpPr>
      <xdr:spPr>
        <a:xfrm>
          <a:off x="8509000" y="6845300"/>
          <a:ext cx="4787900" cy="3175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CULATA SUR</a:t>
          </a:r>
        </a:p>
      </xdr:txBody>
    </xdr:sp>
    <xdr:clientData/>
  </xdr:twoCellAnchor>
  <xdr:twoCellAnchor>
    <xdr:from>
      <xdr:col>13</xdr:col>
      <xdr:colOff>101600</xdr:colOff>
      <xdr:row>64</xdr:row>
      <xdr:rowOff>101600</xdr:rowOff>
    </xdr:from>
    <xdr:to>
      <xdr:col>36</xdr:col>
      <xdr:colOff>0</xdr:colOff>
      <xdr:row>66</xdr:row>
      <xdr:rowOff>63500</xdr:rowOff>
    </xdr:to>
    <xdr:sp macro="" textlink="">
      <xdr:nvSpPr>
        <xdr:cNvPr id="16" name="Rectángulo 15">
          <a:extLst>
            <a:ext uri="{FF2B5EF4-FFF2-40B4-BE49-F238E27FC236}">
              <a16:creationId xmlns:a16="http://schemas.microsoft.com/office/drawing/2014/main" id="{8D43E08E-A854-4A5E-A50F-3ABE4C3D3EE7}"/>
            </a:ext>
          </a:extLst>
        </xdr:cNvPr>
        <xdr:cNvSpPr/>
      </xdr:nvSpPr>
      <xdr:spPr>
        <a:xfrm>
          <a:off x="8559800" y="13233400"/>
          <a:ext cx="4787900" cy="3175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ÁREA BAJO ÁREA DE VENTILACIÓN</a:t>
          </a:r>
        </a:p>
      </xdr:txBody>
    </xdr:sp>
    <xdr:clientData/>
  </xdr:twoCellAnchor>
  <xdr:twoCellAnchor editAs="oneCell">
    <xdr:from>
      <xdr:col>9</xdr:col>
      <xdr:colOff>5</xdr:colOff>
      <xdr:row>66</xdr:row>
      <xdr:rowOff>159996</xdr:rowOff>
    </xdr:from>
    <xdr:to>
      <xdr:col>22</xdr:col>
      <xdr:colOff>235529</xdr:colOff>
      <xdr:row>87</xdr:row>
      <xdr:rowOff>167059</xdr:rowOff>
    </xdr:to>
    <xdr:pic>
      <xdr:nvPicPr>
        <xdr:cNvPr id="18" name="Imagen 17">
          <a:extLst>
            <a:ext uri="{FF2B5EF4-FFF2-40B4-BE49-F238E27FC236}">
              <a16:creationId xmlns:a16="http://schemas.microsoft.com/office/drawing/2014/main" id="{289A86F9-4711-2BF1-21FA-2AFDEB77DF99}"/>
            </a:ext>
          </a:extLst>
        </xdr:cNvPr>
        <xdr:cNvPicPr>
          <a:picLocks noChangeAspect="1"/>
        </xdr:cNvPicPr>
      </xdr:nvPicPr>
      <xdr:blipFill>
        <a:blip xmlns:r="http://schemas.openxmlformats.org/officeDocument/2006/relationships" r:embed="rId8"/>
        <a:stretch>
          <a:fillRect/>
        </a:stretch>
      </xdr:blipFill>
      <xdr:spPr>
        <a:xfrm>
          <a:off x="7800114" y="13792869"/>
          <a:ext cx="3075706" cy="3789354"/>
        </a:xfrm>
        <a:prstGeom prst="rect">
          <a:avLst/>
        </a:prstGeom>
        <a:ln>
          <a:solidFill>
            <a:schemeClr val="accent1">
              <a:shade val="15000"/>
            </a:schemeClr>
          </a:solidFill>
        </a:ln>
      </xdr:spPr>
    </xdr:pic>
    <xdr:clientData/>
  </xdr:twoCellAnchor>
  <xdr:twoCellAnchor editAs="oneCell">
    <xdr:from>
      <xdr:col>23</xdr:col>
      <xdr:colOff>108441</xdr:colOff>
      <xdr:row>66</xdr:row>
      <xdr:rowOff>171450</xdr:rowOff>
    </xdr:from>
    <xdr:to>
      <xdr:col>40</xdr:col>
      <xdr:colOff>61541</xdr:colOff>
      <xdr:row>87</xdr:row>
      <xdr:rowOff>166254</xdr:rowOff>
    </xdr:to>
    <xdr:pic>
      <xdr:nvPicPr>
        <xdr:cNvPr id="20" name="Imagen 19">
          <a:extLst>
            <a:ext uri="{FF2B5EF4-FFF2-40B4-BE49-F238E27FC236}">
              <a16:creationId xmlns:a16="http://schemas.microsoft.com/office/drawing/2014/main" id="{9509BD4D-B77C-A2BF-B50F-DDB0CB6E5672}"/>
            </a:ext>
          </a:extLst>
        </xdr:cNvPr>
        <xdr:cNvPicPr>
          <a:picLocks noChangeAspect="1"/>
        </xdr:cNvPicPr>
      </xdr:nvPicPr>
      <xdr:blipFill>
        <a:blip xmlns:r="http://schemas.openxmlformats.org/officeDocument/2006/relationships" r:embed="rId9"/>
        <a:stretch>
          <a:fillRect/>
        </a:stretch>
      </xdr:blipFill>
      <xdr:spPr>
        <a:xfrm>
          <a:off x="11011968" y="13804323"/>
          <a:ext cx="3153500" cy="3777095"/>
        </a:xfrm>
        <a:prstGeom prst="rect">
          <a:avLst/>
        </a:prstGeom>
        <a:ln>
          <a:solidFill>
            <a:schemeClr val="accent1">
              <a:shade val="15000"/>
            </a:schemeClr>
          </a:solidFill>
        </a:ln>
      </xdr:spPr>
    </xdr:pic>
    <xdr:clientData/>
  </xdr:twoCellAnchor>
  <xdr:twoCellAnchor>
    <xdr:from>
      <xdr:col>13</xdr:col>
      <xdr:colOff>80819</xdr:colOff>
      <xdr:row>89</xdr:row>
      <xdr:rowOff>2309</xdr:rowOff>
    </xdr:from>
    <xdr:to>
      <xdr:col>35</xdr:col>
      <xdr:colOff>187037</xdr:colOff>
      <xdr:row>90</xdr:row>
      <xdr:rowOff>144318</xdr:rowOff>
    </xdr:to>
    <xdr:sp macro="" textlink="">
      <xdr:nvSpPr>
        <xdr:cNvPr id="21" name="Rectángulo 20">
          <a:extLst>
            <a:ext uri="{FF2B5EF4-FFF2-40B4-BE49-F238E27FC236}">
              <a16:creationId xmlns:a16="http://schemas.microsoft.com/office/drawing/2014/main" id="{DC8B54F1-6877-48BB-973F-089DD8CBF7B2}"/>
            </a:ext>
          </a:extLst>
        </xdr:cNvPr>
        <xdr:cNvSpPr/>
      </xdr:nvSpPr>
      <xdr:spPr>
        <a:xfrm>
          <a:off x="8545946" y="17777691"/>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ÁREA DE CANALES</a:t>
          </a: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2</xdr:col>
      <xdr:colOff>163286</xdr:colOff>
      <xdr:row>82</xdr:row>
      <xdr:rowOff>57151</xdr:rowOff>
    </xdr:from>
    <xdr:to>
      <xdr:col>4</xdr:col>
      <xdr:colOff>45669</xdr:colOff>
      <xdr:row>86</xdr:row>
      <xdr:rowOff>35815</xdr:rowOff>
    </xdr:to>
    <xdr:pic>
      <xdr:nvPicPr>
        <xdr:cNvPr id="2" name="Imagen 1">
          <a:extLst>
            <a:ext uri="{FF2B5EF4-FFF2-40B4-BE49-F238E27FC236}">
              <a16:creationId xmlns:a16="http://schemas.microsoft.com/office/drawing/2014/main" id="{98BE712E-0673-45EB-B717-274CCF6FC2A3}"/>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B4129153-C034-4599-BD65-9C7E4A663E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141514</xdr:colOff>
      <xdr:row>16</xdr:row>
      <xdr:rowOff>181192</xdr:rowOff>
    </xdr:from>
    <xdr:to>
      <xdr:col>41</xdr:col>
      <xdr:colOff>43542</xdr:colOff>
      <xdr:row>36</xdr:row>
      <xdr:rowOff>115744</xdr:rowOff>
    </xdr:to>
    <xdr:pic>
      <xdr:nvPicPr>
        <xdr:cNvPr id="4" name="Imagen 3">
          <a:extLst>
            <a:ext uri="{FF2B5EF4-FFF2-40B4-BE49-F238E27FC236}">
              <a16:creationId xmlns:a16="http://schemas.microsoft.com/office/drawing/2014/main" id="{346A5CD2-EE08-5230-CAF0-FD34C6882D18}"/>
            </a:ext>
          </a:extLst>
        </xdr:cNvPr>
        <xdr:cNvPicPr>
          <a:picLocks noChangeAspect="1"/>
        </xdr:cNvPicPr>
      </xdr:nvPicPr>
      <xdr:blipFill>
        <a:blip xmlns:r="http://schemas.openxmlformats.org/officeDocument/2006/relationships" r:embed="rId3"/>
        <a:stretch>
          <a:fillRect/>
        </a:stretch>
      </xdr:blipFill>
      <xdr:spPr>
        <a:xfrm>
          <a:off x="7641771" y="4437506"/>
          <a:ext cx="6629400" cy="3635695"/>
        </a:xfrm>
        <a:prstGeom prst="rect">
          <a:avLst/>
        </a:prstGeom>
      </xdr:spPr>
    </xdr:pic>
    <xdr:clientData/>
  </xdr:twoCellAnchor>
  <xdr:twoCellAnchor>
    <xdr:from>
      <xdr:col>13</xdr:col>
      <xdr:colOff>97972</xdr:colOff>
      <xdr:row>14</xdr:row>
      <xdr:rowOff>130628</xdr:rowOff>
    </xdr:from>
    <xdr:to>
      <xdr:col>36</xdr:col>
      <xdr:colOff>36946</xdr:colOff>
      <xdr:row>16</xdr:row>
      <xdr:rowOff>82632</xdr:rowOff>
    </xdr:to>
    <xdr:sp macro="" textlink="">
      <xdr:nvSpPr>
        <xdr:cNvPr id="5" name="Rectángulo 4">
          <a:extLst>
            <a:ext uri="{FF2B5EF4-FFF2-40B4-BE49-F238E27FC236}">
              <a16:creationId xmlns:a16="http://schemas.microsoft.com/office/drawing/2014/main" id="{6D9F308D-3D09-4724-88A6-9EDE4C41D49D}"/>
            </a:ext>
          </a:extLst>
        </xdr:cNvPr>
        <xdr:cNvSpPr/>
      </xdr:nvSpPr>
      <xdr:spPr>
        <a:xfrm>
          <a:off x="8577943" y="4016828"/>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DEMOLICIÓN DE PISO PARA TUBERIA BAÑOS SEGUNDO</a:t>
          </a:r>
          <a:r>
            <a:rPr lang="es-419" sz="1100" b="1" baseline="0"/>
            <a:t> PISO</a:t>
          </a:r>
          <a:endParaRPr lang="es-419" sz="1100" b="1"/>
        </a:p>
      </xdr:txBody>
    </xdr:sp>
    <xdr:clientData/>
  </xdr:twoCellAnchor>
  <xdr:twoCellAnchor editAs="oneCell">
    <xdr:from>
      <xdr:col>15</xdr:col>
      <xdr:colOff>32657</xdr:colOff>
      <xdr:row>39</xdr:row>
      <xdr:rowOff>152398</xdr:rowOff>
    </xdr:from>
    <xdr:to>
      <xdr:col>35</xdr:col>
      <xdr:colOff>163286</xdr:colOff>
      <xdr:row>60</xdr:row>
      <xdr:rowOff>49304</xdr:rowOff>
    </xdr:to>
    <xdr:pic>
      <xdr:nvPicPr>
        <xdr:cNvPr id="7" name="Imagen 6">
          <a:extLst>
            <a:ext uri="{FF2B5EF4-FFF2-40B4-BE49-F238E27FC236}">
              <a16:creationId xmlns:a16="http://schemas.microsoft.com/office/drawing/2014/main" id="{ECE30383-1852-72C1-615E-64FD7C167F24}"/>
            </a:ext>
          </a:extLst>
        </xdr:cNvPr>
        <xdr:cNvPicPr>
          <a:picLocks noChangeAspect="1"/>
        </xdr:cNvPicPr>
      </xdr:nvPicPr>
      <xdr:blipFill>
        <a:blip xmlns:r="http://schemas.openxmlformats.org/officeDocument/2006/relationships" r:embed="rId4"/>
        <a:stretch>
          <a:fillRect/>
        </a:stretch>
      </xdr:blipFill>
      <xdr:spPr>
        <a:xfrm>
          <a:off x="8839200" y="8665027"/>
          <a:ext cx="4572000" cy="3783106"/>
        </a:xfrm>
        <a:prstGeom prst="rect">
          <a:avLst/>
        </a:prstGeom>
      </xdr:spPr>
    </xdr:pic>
    <xdr:clientData/>
  </xdr:twoCellAnchor>
  <xdr:twoCellAnchor>
    <xdr:from>
      <xdr:col>13</xdr:col>
      <xdr:colOff>141515</xdr:colOff>
      <xdr:row>37</xdr:row>
      <xdr:rowOff>87086</xdr:rowOff>
    </xdr:from>
    <xdr:to>
      <xdr:col>36</xdr:col>
      <xdr:colOff>80489</xdr:colOff>
      <xdr:row>39</xdr:row>
      <xdr:rowOff>39089</xdr:rowOff>
    </xdr:to>
    <xdr:sp macro="" textlink="">
      <xdr:nvSpPr>
        <xdr:cNvPr id="8" name="Rectángulo 7">
          <a:extLst>
            <a:ext uri="{FF2B5EF4-FFF2-40B4-BE49-F238E27FC236}">
              <a16:creationId xmlns:a16="http://schemas.microsoft.com/office/drawing/2014/main" id="{CEC3E647-5642-4F3F-8138-5026E489D9B3}"/>
            </a:ext>
          </a:extLst>
        </xdr:cNvPr>
        <xdr:cNvSpPr/>
      </xdr:nvSpPr>
      <xdr:spPr>
        <a:xfrm>
          <a:off x="8621486" y="8229600"/>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DEMOLICIÓN DE PISO PARA TUBERIA BAÑOS FISCALIA</a:t>
          </a:r>
        </a:p>
      </xdr:txBody>
    </xdr:sp>
    <xdr:clientData/>
  </xdr:twoCellAnchor>
  <xdr:twoCellAnchor editAs="oneCell">
    <xdr:from>
      <xdr:col>15</xdr:col>
      <xdr:colOff>32658</xdr:colOff>
      <xdr:row>63</xdr:row>
      <xdr:rowOff>108857</xdr:rowOff>
    </xdr:from>
    <xdr:to>
      <xdr:col>35</xdr:col>
      <xdr:colOff>186814</xdr:colOff>
      <xdr:row>76</xdr:row>
      <xdr:rowOff>32656</xdr:rowOff>
    </xdr:to>
    <xdr:pic>
      <xdr:nvPicPr>
        <xdr:cNvPr id="9" name="Imagen 8">
          <a:extLst>
            <a:ext uri="{FF2B5EF4-FFF2-40B4-BE49-F238E27FC236}">
              <a16:creationId xmlns:a16="http://schemas.microsoft.com/office/drawing/2014/main" id="{52A5C64C-24E0-2758-10A4-C39C8C90EB57}"/>
            </a:ext>
          </a:extLst>
        </xdr:cNvPr>
        <xdr:cNvPicPr>
          <a:picLocks noChangeAspect="1"/>
        </xdr:cNvPicPr>
      </xdr:nvPicPr>
      <xdr:blipFill>
        <a:blip xmlns:r="http://schemas.openxmlformats.org/officeDocument/2006/relationships" r:embed="rId5"/>
        <a:stretch>
          <a:fillRect/>
        </a:stretch>
      </xdr:blipFill>
      <xdr:spPr>
        <a:xfrm>
          <a:off x="8839201" y="13062857"/>
          <a:ext cx="4595527" cy="2340428"/>
        </a:xfrm>
        <a:prstGeom prst="rect">
          <a:avLst/>
        </a:prstGeom>
      </xdr:spPr>
    </xdr:pic>
    <xdr:clientData/>
  </xdr:twoCellAnchor>
  <xdr:twoCellAnchor>
    <xdr:from>
      <xdr:col>13</xdr:col>
      <xdr:colOff>119743</xdr:colOff>
      <xdr:row>61</xdr:row>
      <xdr:rowOff>54428</xdr:rowOff>
    </xdr:from>
    <xdr:to>
      <xdr:col>36</xdr:col>
      <xdr:colOff>58717</xdr:colOff>
      <xdr:row>63</xdr:row>
      <xdr:rowOff>6432</xdr:rowOff>
    </xdr:to>
    <xdr:sp macro="" textlink="">
      <xdr:nvSpPr>
        <xdr:cNvPr id="10" name="Rectángulo 9">
          <a:extLst>
            <a:ext uri="{FF2B5EF4-FFF2-40B4-BE49-F238E27FC236}">
              <a16:creationId xmlns:a16="http://schemas.microsoft.com/office/drawing/2014/main" id="{C8AE3946-1A6F-47D8-99B4-72E142DF219E}"/>
            </a:ext>
          </a:extLst>
        </xdr:cNvPr>
        <xdr:cNvSpPr/>
      </xdr:nvSpPr>
      <xdr:spPr>
        <a:xfrm>
          <a:off x="8599714" y="12638314"/>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DEMOLICIÓN DE PISO PARA TUBERIA CUARTO PISO</a:t>
          </a: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2</xdr:col>
      <xdr:colOff>163286</xdr:colOff>
      <xdr:row>81</xdr:row>
      <xdr:rowOff>57151</xdr:rowOff>
    </xdr:from>
    <xdr:to>
      <xdr:col>4</xdr:col>
      <xdr:colOff>45669</xdr:colOff>
      <xdr:row>85</xdr:row>
      <xdr:rowOff>35815</xdr:rowOff>
    </xdr:to>
    <xdr:pic>
      <xdr:nvPicPr>
        <xdr:cNvPr id="2" name="Imagen 1">
          <a:extLst>
            <a:ext uri="{FF2B5EF4-FFF2-40B4-BE49-F238E27FC236}">
              <a16:creationId xmlns:a16="http://schemas.microsoft.com/office/drawing/2014/main" id="{B9DBB28E-A1DD-47CC-8FD5-BD75B0CC24B3}"/>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DBC551D8-7E1F-4107-996E-2B37B5BAB9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32657</xdr:colOff>
      <xdr:row>17</xdr:row>
      <xdr:rowOff>86160</xdr:rowOff>
    </xdr:from>
    <xdr:to>
      <xdr:col>42</xdr:col>
      <xdr:colOff>104250</xdr:colOff>
      <xdr:row>32</xdr:row>
      <xdr:rowOff>141513</xdr:rowOff>
    </xdr:to>
    <xdr:pic>
      <xdr:nvPicPr>
        <xdr:cNvPr id="5" name="Imagen 4">
          <a:extLst>
            <a:ext uri="{FF2B5EF4-FFF2-40B4-BE49-F238E27FC236}">
              <a16:creationId xmlns:a16="http://schemas.microsoft.com/office/drawing/2014/main" id="{26E8319A-AE31-716D-EBA6-2E17CECD1F54}"/>
            </a:ext>
          </a:extLst>
        </xdr:cNvPr>
        <xdr:cNvPicPr>
          <a:picLocks noChangeAspect="1"/>
        </xdr:cNvPicPr>
      </xdr:nvPicPr>
      <xdr:blipFill>
        <a:blip xmlns:r="http://schemas.openxmlformats.org/officeDocument/2006/relationships" r:embed="rId3"/>
        <a:stretch>
          <a:fillRect/>
        </a:stretch>
      </xdr:blipFill>
      <xdr:spPr>
        <a:xfrm>
          <a:off x="7532914" y="4527531"/>
          <a:ext cx="6940479" cy="2831211"/>
        </a:xfrm>
        <a:prstGeom prst="rect">
          <a:avLst/>
        </a:prstGeom>
      </xdr:spPr>
    </xdr:pic>
    <xdr:clientData/>
  </xdr:twoCellAnchor>
  <xdr:twoCellAnchor>
    <xdr:from>
      <xdr:col>11</xdr:col>
      <xdr:colOff>141514</xdr:colOff>
      <xdr:row>15</xdr:row>
      <xdr:rowOff>0</xdr:rowOff>
    </xdr:from>
    <xdr:to>
      <xdr:col>34</xdr:col>
      <xdr:colOff>167574</xdr:colOff>
      <xdr:row>16</xdr:row>
      <xdr:rowOff>137061</xdr:rowOff>
    </xdr:to>
    <xdr:sp macro="" textlink="">
      <xdr:nvSpPr>
        <xdr:cNvPr id="6" name="Rectángulo 5">
          <a:extLst>
            <a:ext uri="{FF2B5EF4-FFF2-40B4-BE49-F238E27FC236}">
              <a16:creationId xmlns:a16="http://schemas.microsoft.com/office/drawing/2014/main" id="{B9732489-72A2-4266-A484-E1C518D5C8B0}"/>
            </a:ext>
          </a:extLst>
        </xdr:cNvPr>
        <xdr:cNvSpPr/>
      </xdr:nvSpPr>
      <xdr:spPr>
        <a:xfrm>
          <a:off x="8294914" y="4071257"/>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TECHO EN PUNTO FIJO DE ESCALERAS</a:t>
          </a:r>
        </a:p>
      </xdr:txBody>
    </xdr:sp>
    <xdr:clientData/>
  </xdr:twoCellAnchor>
  <xdr:twoCellAnchor editAs="oneCell">
    <xdr:from>
      <xdr:col>7</xdr:col>
      <xdr:colOff>54429</xdr:colOff>
      <xdr:row>36</xdr:row>
      <xdr:rowOff>36279</xdr:rowOff>
    </xdr:from>
    <xdr:to>
      <xdr:col>42</xdr:col>
      <xdr:colOff>76200</xdr:colOff>
      <xdr:row>56</xdr:row>
      <xdr:rowOff>140761</xdr:rowOff>
    </xdr:to>
    <xdr:pic>
      <xdr:nvPicPr>
        <xdr:cNvPr id="7" name="Imagen 6">
          <a:extLst>
            <a:ext uri="{FF2B5EF4-FFF2-40B4-BE49-F238E27FC236}">
              <a16:creationId xmlns:a16="http://schemas.microsoft.com/office/drawing/2014/main" id="{81408EDA-E273-B76B-D0C1-52F96D645953}"/>
            </a:ext>
          </a:extLst>
        </xdr:cNvPr>
        <xdr:cNvPicPr>
          <a:picLocks noChangeAspect="1"/>
        </xdr:cNvPicPr>
      </xdr:nvPicPr>
      <xdr:blipFill>
        <a:blip xmlns:r="http://schemas.openxmlformats.org/officeDocument/2006/relationships" r:embed="rId4"/>
        <a:stretch>
          <a:fillRect/>
        </a:stretch>
      </xdr:blipFill>
      <xdr:spPr>
        <a:xfrm>
          <a:off x="7554686" y="7993736"/>
          <a:ext cx="6890657" cy="3805625"/>
        </a:xfrm>
        <a:prstGeom prst="rect">
          <a:avLst/>
        </a:prstGeom>
      </xdr:spPr>
    </xdr:pic>
    <xdr:clientData/>
  </xdr:twoCellAnchor>
  <xdr:twoCellAnchor>
    <xdr:from>
      <xdr:col>12</xdr:col>
      <xdr:colOff>21771</xdr:colOff>
      <xdr:row>33</xdr:row>
      <xdr:rowOff>130628</xdr:rowOff>
    </xdr:from>
    <xdr:to>
      <xdr:col>35</xdr:col>
      <xdr:colOff>4289</xdr:colOff>
      <xdr:row>35</xdr:row>
      <xdr:rowOff>82632</xdr:rowOff>
    </xdr:to>
    <xdr:sp macro="" textlink="">
      <xdr:nvSpPr>
        <xdr:cNvPr id="8" name="Rectángulo 7">
          <a:extLst>
            <a:ext uri="{FF2B5EF4-FFF2-40B4-BE49-F238E27FC236}">
              <a16:creationId xmlns:a16="http://schemas.microsoft.com/office/drawing/2014/main" id="{6013C22E-EE76-4957-8400-3CE67884AF08}"/>
            </a:ext>
          </a:extLst>
        </xdr:cNvPr>
        <xdr:cNvSpPr/>
      </xdr:nvSpPr>
      <xdr:spPr>
        <a:xfrm>
          <a:off x="8338457" y="7532914"/>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MUROS ARCHIVO Y CUARTO FISCALIA</a:t>
          </a:r>
        </a:p>
      </xdr:txBody>
    </xdr:sp>
    <xdr:clientData/>
  </xdr:twoCellAnchor>
  <xdr:twoCellAnchor editAs="oneCell">
    <xdr:from>
      <xdr:col>17</xdr:col>
      <xdr:colOff>54430</xdr:colOff>
      <xdr:row>60</xdr:row>
      <xdr:rowOff>96730</xdr:rowOff>
    </xdr:from>
    <xdr:to>
      <xdr:col>33</xdr:col>
      <xdr:colOff>141516</xdr:colOff>
      <xdr:row>75</xdr:row>
      <xdr:rowOff>112439</xdr:rowOff>
    </xdr:to>
    <xdr:pic>
      <xdr:nvPicPr>
        <xdr:cNvPr id="9" name="Imagen 8">
          <a:extLst>
            <a:ext uri="{FF2B5EF4-FFF2-40B4-BE49-F238E27FC236}">
              <a16:creationId xmlns:a16="http://schemas.microsoft.com/office/drawing/2014/main" id="{4FEE83A3-6484-5080-A55A-0642852ED26F}"/>
            </a:ext>
          </a:extLst>
        </xdr:cNvPr>
        <xdr:cNvPicPr>
          <a:picLocks noChangeAspect="1"/>
        </xdr:cNvPicPr>
      </xdr:nvPicPr>
      <xdr:blipFill>
        <a:blip xmlns:r="http://schemas.openxmlformats.org/officeDocument/2006/relationships" r:embed="rId5"/>
        <a:stretch>
          <a:fillRect/>
        </a:stretch>
      </xdr:blipFill>
      <xdr:spPr>
        <a:xfrm>
          <a:off x="9383487" y="12495559"/>
          <a:ext cx="3592286" cy="2802451"/>
        </a:xfrm>
        <a:prstGeom prst="rect">
          <a:avLst/>
        </a:prstGeom>
      </xdr:spPr>
    </xdr:pic>
    <xdr:clientData/>
  </xdr:twoCellAnchor>
  <xdr:twoCellAnchor>
    <xdr:from>
      <xdr:col>13</xdr:col>
      <xdr:colOff>54429</xdr:colOff>
      <xdr:row>58</xdr:row>
      <xdr:rowOff>65314</xdr:rowOff>
    </xdr:from>
    <xdr:to>
      <xdr:col>35</xdr:col>
      <xdr:colOff>200232</xdr:colOff>
      <xdr:row>60</xdr:row>
      <xdr:rowOff>17317</xdr:rowOff>
    </xdr:to>
    <xdr:sp macro="" textlink="">
      <xdr:nvSpPr>
        <xdr:cNvPr id="10" name="Rectángulo 9">
          <a:extLst>
            <a:ext uri="{FF2B5EF4-FFF2-40B4-BE49-F238E27FC236}">
              <a16:creationId xmlns:a16="http://schemas.microsoft.com/office/drawing/2014/main" id="{0EA60F02-97A3-4E3F-A227-1C91E2853165}"/>
            </a:ext>
          </a:extLst>
        </xdr:cNvPr>
        <xdr:cNvSpPr/>
      </xdr:nvSpPr>
      <xdr:spPr>
        <a:xfrm>
          <a:off x="8534400" y="12094028"/>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CUARTO CONSERJE</a:t>
          </a: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2</xdr:col>
      <xdr:colOff>163286</xdr:colOff>
      <xdr:row>51</xdr:row>
      <xdr:rowOff>57151</xdr:rowOff>
    </xdr:from>
    <xdr:to>
      <xdr:col>4</xdr:col>
      <xdr:colOff>45669</xdr:colOff>
      <xdr:row>55</xdr:row>
      <xdr:rowOff>35814</xdr:rowOff>
    </xdr:to>
    <xdr:pic>
      <xdr:nvPicPr>
        <xdr:cNvPr id="2" name="Imagen 1">
          <a:extLst>
            <a:ext uri="{FF2B5EF4-FFF2-40B4-BE49-F238E27FC236}">
              <a16:creationId xmlns:a16="http://schemas.microsoft.com/office/drawing/2014/main" id="{0A4B5385-5A98-4A5B-8259-91FEFE2561D8}"/>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21A92B4C-FBBB-412E-BF73-6F42735AB5C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32659</xdr:colOff>
      <xdr:row>14</xdr:row>
      <xdr:rowOff>10886</xdr:rowOff>
    </xdr:from>
    <xdr:to>
      <xdr:col>21</xdr:col>
      <xdr:colOff>57151</xdr:colOff>
      <xdr:row>34</xdr:row>
      <xdr:rowOff>174171</xdr:rowOff>
    </xdr:to>
    <xdr:pic>
      <xdr:nvPicPr>
        <xdr:cNvPr id="5" name="Imagen 4">
          <a:extLst>
            <a:ext uri="{FF2B5EF4-FFF2-40B4-BE49-F238E27FC236}">
              <a16:creationId xmlns:a16="http://schemas.microsoft.com/office/drawing/2014/main" id="{82650E64-5563-FB02-178A-82188C8A2FD9}"/>
            </a:ext>
          </a:extLst>
        </xdr:cNvPr>
        <xdr:cNvPicPr>
          <a:picLocks noChangeAspect="1"/>
        </xdr:cNvPicPr>
      </xdr:nvPicPr>
      <xdr:blipFill>
        <a:blip xmlns:r="http://schemas.openxmlformats.org/officeDocument/2006/relationships" r:embed="rId3"/>
        <a:stretch>
          <a:fillRect/>
        </a:stretch>
      </xdr:blipFill>
      <xdr:spPr>
        <a:xfrm>
          <a:off x="7532916" y="3897086"/>
          <a:ext cx="2898321" cy="3864428"/>
        </a:xfrm>
        <a:prstGeom prst="rect">
          <a:avLst/>
        </a:prstGeom>
      </xdr:spPr>
    </xdr:pic>
    <xdr:clientData/>
  </xdr:twoCellAnchor>
  <xdr:twoCellAnchor editAs="oneCell">
    <xdr:from>
      <xdr:col>21</xdr:col>
      <xdr:colOff>97971</xdr:colOff>
      <xdr:row>29</xdr:row>
      <xdr:rowOff>65315</xdr:rowOff>
    </xdr:from>
    <xdr:to>
      <xdr:col>42</xdr:col>
      <xdr:colOff>105947</xdr:colOff>
      <xdr:row>45</xdr:row>
      <xdr:rowOff>99252</xdr:rowOff>
    </xdr:to>
    <xdr:pic>
      <xdr:nvPicPr>
        <xdr:cNvPr id="7" name="Imagen 6">
          <a:extLst>
            <a:ext uri="{FF2B5EF4-FFF2-40B4-BE49-F238E27FC236}">
              <a16:creationId xmlns:a16="http://schemas.microsoft.com/office/drawing/2014/main" id="{5BA119F8-F33F-442A-74A2-DEA9EB664D37}"/>
            </a:ext>
          </a:extLst>
        </xdr:cNvPr>
        <xdr:cNvPicPr>
          <a:picLocks noChangeAspect="1"/>
        </xdr:cNvPicPr>
      </xdr:nvPicPr>
      <xdr:blipFill>
        <a:blip xmlns:r="http://schemas.openxmlformats.org/officeDocument/2006/relationships" r:embed="rId4"/>
        <a:stretch>
          <a:fillRect/>
        </a:stretch>
      </xdr:blipFill>
      <xdr:spPr>
        <a:xfrm>
          <a:off x="10472057" y="6727372"/>
          <a:ext cx="4003033" cy="3005737"/>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163286</xdr:colOff>
      <xdr:row>82</xdr:row>
      <xdr:rowOff>57151</xdr:rowOff>
    </xdr:from>
    <xdr:to>
      <xdr:col>4</xdr:col>
      <xdr:colOff>45669</xdr:colOff>
      <xdr:row>86</xdr:row>
      <xdr:rowOff>35815</xdr:rowOff>
    </xdr:to>
    <xdr:pic>
      <xdr:nvPicPr>
        <xdr:cNvPr id="2" name="Imagen 1">
          <a:extLst>
            <a:ext uri="{FF2B5EF4-FFF2-40B4-BE49-F238E27FC236}">
              <a16:creationId xmlns:a16="http://schemas.microsoft.com/office/drawing/2014/main" id="{E69DAB4D-1353-4461-9FFA-31DEE782FF29}"/>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B8802194-06AD-4C81-A17B-04615675A57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10</xdr:col>
      <xdr:colOff>76200</xdr:colOff>
      <xdr:row>36</xdr:row>
      <xdr:rowOff>180799</xdr:rowOff>
    </xdr:from>
    <xdr:to>
      <xdr:col>39</xdr:col>
      <xdr:colOff>97971</xdr:colOff>
      <xdr:row>56</xdr:row>
      <xdr:rowOff>112941</xdr:rowOff>
    </xdr:to>
    <xdr:pic>
      <xdr:nvPicPr>
        <xdr:cNvPr id="6" name="Imagen 5">
          <a:extLst>
            <a:ext uri="{FF2B5EF4-FFF2-40B4-BE49-F238E27FC236}">
              <a16:creationId xmlns:a16="http://schemas.microsoft.com/office/drawing/2014/main" id="{BEBD2CBD-B3F8-F5E3-CBF5-4E5C4865501B}"/>
            </a:ext>
          </a:extLst>
        </xdr:cNvPr>
        <xdr:cNvPicPr>
          <a:picLocks noChangeAspect="1"/>
        </xdr:cNvPicPr>
      </xdr:nvPicPr>
      <xdr:blipFill>
        <a:blip xmlns:r="http://schemas.openxmlformats.org/officeDocument/2006/relationships" r:embed="rId3"/>
        <a:stretch>
          <a:fillRect/>
        </a:stretch>
      </xdr:blipFill>
      <xdr:spPr>
        <a:xfrm>
          <a:off x="8066314" y="8138256"/>
          <a:ext cx="5976257" cy="3633285"/>
        </a:xfrm>
        <a:prstGeom prst="rect">
          <a:avLst/>
        </a:prstGeom>
      </xdr:spPr>
    </xdr:pic>
    <xdr:clientData/>
  </xdr:twoCellAnchor>
  <xdr:twoCellAnchor editAs="oneCell">
    <xdr:from>
      <xdr:col>19</xdr:col>
      <xdr:colOff>73800</xdr:colOff>
      <xdr:row>58</xdr:row>
      <xdr:rowOff>181134</xdr:rowOff>
    </xdr:from>
    <xdr:to>
      <xdr:col>30</xdr:col>
      <xdr:colOff>136335</xdr:colOff>
      <xdr:row>76</xdr:row>
      <xdr:rowOff>119743</xdr:rowOff>
    </xdr:to>
    <xdr:pic>
      <xdr:nvPicPr>
        <xdr:cNvPr id="8" name="Imagen 7">
          <a:extLst>
            <a:ext uri="{FF2B5EF4-FFF2-40B4-BE49-F238E27FC236}">
              <a16:creationId xmlns:a16="http://schemas.microsoft.com/office/drawing/2014/main" id="{E53B9840-CCC9-9FF8-83A6-BD6CAFFB9AAB}"/>
            </a:ext>
          </a:extLst>
        </xdr:cNvPr>
        <xdr:cNvPicPr>
          <a:picLocks noChangeAspect="1"/>
        </xdr:cNvPicPr>
      </xdr:nvPicPr>
      <xdr:blipFill>
        <a:blip xmlns:r="http://schemas.openxmlformats.org/officeDocument/2006/relationships" r:embed="rId4"/>
        <a:stretch>
          <a:fillRect/>
        </a:stretch>
      </xdr:blipFill>
      <xdr:spPr>
        <a:xfrm>
          <a:off x="9925371" y="12209848"/>
          <a:ext cx="2424735" cy="3280524"/>
        </a:xfrm>
        <a:prstGeom prst="rect">
          <a:avLst/>
        </a:prstGeom>
      </xdr:spPr>
    </xdr:pic>
    <xdr:clientData/>
  </xdr:twoCellAnchor>
  <xdr:twoCellAnchor editAs="oneCell">
    <xdr:from>
      <xdr:col>10</xdr:col>
      <xdr:colOff>82286</xdr:colOff>
      <xdr:row>16</xdr:row>
      <xdr:rowOff>163874</xdr:rowOff>
    </xdr:from>
    <xdr:to>
      <xdr:col>40</xdr:col>
      <xdr:colOff>0</xdr:colOff>
      <xdr:row>34</xdr:row>
      <xdr:rowOff>126893</xdr:rowOff>
    </xdr:to>
    <xdr:pic>
      <xdr:nvPicPr>
        <xdr:cNvPr id="10" name="Imagen 9">
          <a:extLst>
            <a:ext uri="{FF2B5EF4-FFF2-40B4-BE49-F238E27FC236}">
              <a16:creationId xmlns:a16="http://schemas.microsoft.com/office/drawing/2014/main" id="{B60C9DC6-825D-63A7-C78D-24AFB742282B}"/>
            </a:ext>
          </a:extLst>
        </xdr:cNvPr>
        <xdr:cNvPicPr>
          <a:picLocks noChangeAspect="1"/>
        </xdr:cNvPicPr>
      </xdr:nvPicPr>
      <xdr:blipFill>
        <a:blip xmlns:r="http://schemas.openxmlformats.org/officeDocument/2006/relationships" r:embed="rId5"/>
        <a:stretch>
          <a:fillRect/>
        </a:stretch>
      </xdr:blipFill>
      <xdr:spPr>
        <a:xfrm>
          <a:off x="8072400" y="4420188"/>
          <a:ext cx="6013714" cy="3294048"/>
        </a:xfrm>
        <a:prstGeom prst="rect">
          <a:avLst/>
        </a:prstGeom>
      </xdr:spPr>
    </xdr:pic>
    <xdr:clientData/>
  </xdr:twoCellAnchor>
  <xdr:twoCellAnchor>
    <xdr:from>
      <xdr:col>13</xdr:col>
      <xdr:colOff>32657</xdr:colOff>
      <xdr:row>14</xdr:row>
      <xdr:rowOff>119743</xdr:rowOff>
    </xdr:from>
    <xdr:to>
      <xdr:col>36</xdr:col>
      <xdr:colOff>97970</xdr:colOff>
      <xdr:row>16</xdr:row>
      <xdr:rowOff>43543</xdr:rowOff>
    </xdr:to>
    <xdr:sp macro="" textlink="">
      <xdr:nvSpPr>
        <xdr:cNvPr id="11" name="Rectángulo 10">
          <a:extLst>
            <a:ext uri="{FF2B5EF4-FFF2-40B4-BE49-F238E27FC236}">
              <a16:creationId xmlns:a16="http://schemas.microsoft.com/office/drawing/2014/main" id="{2167AEDD-3A3D-432E-B820-31984CF1E7DF}"/>
            </a:ext>
          </a:extLst>
        </xdr:cNvPr>
        <xdr:cNvSpPr/>
      </xdr:nvSpPr>
      <xdr:spPr>
        <a:xfrm>
          <a:off x="8512628" y="4005943"/>
          <a:ext cx="5040085" cy="293914"/>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 , HALL Y COCINETA SEGUNDO PISO</a:t>
          </a:r>
        </a:p>
      </xdr:txBody>
    </xdr:sp>
    <xdr:clientData/>
  </xdr:twoCellAnchor>
  <xdr:twoCellAnchor>
    <xdr:from>
      <xdr:col>12</xdr:col>
      <xdr:colOff>108857</xdr:colOff>
      <xdr:row>35</xdr:row>
      <xdr:rowOff>32657</xdr:rowOff>
    </xdr:from>
    <xdr:to>
      <xdr:col>36</xdr:col>
      <xdr:colOff>10885</xdr:colOff>
      <xdr:row>36</xdr:row>
      <xdr:rowOff>141514</xdr:rowOff>
    </xdr:to>
    <xdr:sp macro="" textlink="">
      <xdr:nvSpPr>
        <xdr:cNvPr id="12" name="Rectángulo 11">
          <a:extLst>
            <a:ext uri="{FF2B5EF4-FFF2-40B4-BE49-F238E27FC236}">
              <a16:creationId xmlns:a16="http://schemas.microsoft.com/office/drawing/2014/main" id="{FFB2B1E0-9716-411D-9C96-F2BCEE3C8A9D}"/>
            </a:ext>
          </a:extLst>
        </xdr:cNvPr>
        <xdr:cNvSpPr/>
      </xdr:nvSpPr>
      <xdr:spPr>
        <a:xfrm>
          <a:off x="8425543" y="7805057"/>
          <a:ext cx="5040085" cy="293914"/>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 FISCALIA TERCER PISO</a:t>
          </a:r>
        </a:p>
      </xdr:txBody>
    </xdr:sp>
    <xdr:clientData/>
  </xdr:twoCellAnchor>
  <xdr:twoCellAnchor>
    <xdr:from>
      <xdr:col>13</xdr:col>
      <xdr:colOff>97972</xdr:colOff>
      <xdr:row>57</xdr:row>
      <xdr:rowOff>21771</xdr:rowOff>
    </xdr:from>
    <xdr:to>
      <xdr:col>36</xdr:col>
      <xdr:colOff>163285</xdr:colOff>
      <xdr:row>58</xdr:row>
      <xdr:rowOff>130628</xdr:rowOff>
    </xdr:to>
    <xdr:sp macro="" textlink="">
      <xdr:nvSpPr>
        <xdr:cNvPr id="13" name="Rectángulo 12">
          <a:extLst>
            <a:ext uri="{FF2B5EF4-FFF2-40B4-BE49-F238E27FC236}">
              <a16:creationId xmlns:a16="http://schemas.microsoft.com/office/drawing/2014/main" id="{C03549CB-EF19-45B2-A81C-D5EB4E06842F}"/>
            </a:ext>
          </a:extLst>
        </xdr:cNvPr>
        <xdr:cNvSpPr/>
      </xdr:nvSpPr>
      <xdr:spPr>
        <a:xfrm>
          <a:off x="8577943" y="11865428"/>
          <a:ext cx="5040085" cy="293914"/>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COCINETA CUARTO PISO</a:t>
          </a: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2</xdr:col>
      <xdr:colOff>163286</xdr:colOff>
      <xdr:row>77</xdr:row>
      <xdr:rowOff>57151</xdr:rowOff>
    </xdr:from>
    <xdr:to>
      <xdr:col>4</xdr:col>
      <xdr:colOff>45669</xdr:colOff>
      <xdr:row>81</xdr:row>
      <xdr:rowOff>35815</xdr:rowOff>
    </xdr:to>
    <xdr:pic>
      <xdr:nvPicPr>
        <xdr:cNvPr id="2" name="Imagen 1">
          <a:extLst>
            <a:ext uri="{FF2B5EF4-FFF2-40B4-BE49-F238E27FC236}">
              <a16:creationId xmlns:a16="http://schemas.microsoft.com/office/drawing/2014/main" id="{4DEBA29B-BDF3-4C18-9517-52EDD3C2A0DB}"/>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117AD783-D8E8-471B-98C8-F7B5D2F2FE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12</xdr:col>
      <xdr:colOff>54429</xdr:colOff>
      <xdr:row>54</xdr:row>
      <xdr:rowOff>63321</xdr:rowOff>
    </xdr:from>
    <xdr:to>
      <xdr:col>36</xdr:col>
      <xdr:colOff>0</xdr:colOff>
      <xdr:row>71</xdr:row>
      <xdr:rowOff>162880</xdr:rowOff>
    </xdr:to>
    <xdr:pic>
      <xdr:nvPicPr>
        <xdr:cNvPr id="6" name="Imagen 5">
          <a:extLst>
            <a:ext uri="{FF2B5EF4-FFF2-40B4-BE49-F238E27FC236}">
              <a16:creationId xmlns:a16="http://schemas.microsoft.com/office/drawing/2014/main" id="{732EC52D-639B-C5C0-B3C5-2B0BC30FE35A}"/>
            </a:ext>
          </a:extLst>
        </xdr:cNvPr>
        <xdr:cNvPicPr>
          <a:picLocks noChangeAspect="1"/>
        </xdr:cNvPicPr>
      </xdr:nvPicPr>
      <xdr:blipFill>
        <a:blip xmlns:r="http://schemas.openxmlformats.org/officeDocument/2006/relationships" r:embed="rId3"/>
        <a:stretch>
          <a:fillRect/>
        </a:stretch>
      </xdr:blipFill>
      <xdr:spPr>
        <a:xfrm>
          <a:off x="8371115" y="11351807"/>
          <a:ext cx="5083628" cy="3256416"/>
        </a:xfrm>
        <a:prstGeom prst="rect">
          <a:avLst/>
        </a:prstGeom>
      </xdr:spPr>
    </xdr:pic>
    <xdr:clientData/>
  </xdr:twoCellAnchor>
  <xdr:twoCellAnchor editAs="oneCell">
    <xdr:from>
      <xdr:col>12</xdr:col>
      <xdr:colOff>41143</xdr:colOff>
      <xdr:row>33</xdr:row>
      <xdr:rowOff>150063</xdr:rowOff>
    </xdr:from>
    <xdr:to>
      <xdr:col>35</xdr:col>
      <xdr:colOff>195942</xdr:colOff>
      <xdr:row>52</xdr:row>
      <xdr:rowOff>33989</xdr:rowOff>
    </xdr:to>
    <xdr:pic>
      <xdr:nvPicPr>
        <xdr:cNvPr id="8" name="Imagen 7">
          <a:extLst>
            <a:ext uri="{FF2B5EF4-FFF2-40B4-BE49-F238E27FC236}">
              <a16:creationId xmlns:a16="http://schemas.microsoft.com/office/drawing/2014/main" id="{88C26334-B558-3511-5219-E095A4C68D28}"/>
            </a:ext>
          </a:extLst>
        </xdr:cNvPr>
        <xdr:cNvPicPr>
          <a:picLocks noChangeAspect="1"/>
        </xdr:cNvPicPr>
      </xdr:nvPicPr>
      <xdr:blipFill>
        <a:blip xmlns:r="http://schemas.openxmlformats.org/officeDocument/2006/relationships" r:embed="rId4"/>
        <a:stretch>
          <a:fillRect/>
        </a:stretch>
      </xdr:blipFill>
      <xdr:spPr>
        <a:xfrm>
          <a:off x="8357829" y="7552349"/>
          <a:ext cx="5086027" cy="3400012"/>
        </a:xfrm>
        <a:prstGeom prst="rect">
          <a:avLst/>
        </a:prstGeom>
      </xdr:spPr>
    </xdr:pic>
    <xdr:clientData/>
  </xdr:twoCellAnchor>
  <xdr:twoCellAnchor editAs="oneCell">
    <xdr:from>
      <xdr:col>12</xdr:col>
      <xdr:colOff>60514</xdr:colOff>
      <xdr:row>17</xdr:row>
      <xdr:rowOff>2</xdr:rowOff>
    </xdr:from>
    <xdr:to>
      <xdr:col>35</xdr:col>
      <xdr:colOff>196548</xdr:colOff>
      <xdr:row>30</xdr:row>
      <xdr:rowOff>128830</xdr:rowOff>
    </xdr:to>
    <xdr:pic>
      <xdr:nvPicPr>
        <xdr:cNvPr id="10" name="Imagen 9">
          <a:extLst>
            <a:ext uri="{FF2B5EF4-FFF2-40B4-BE49-F238E27FC236}">
              <a16:creationId xmlns:a16="http://schemas.microsoft.com/office/drawing/2014/main" id="{A7F2FC5D-395F-9F1D-A10C-4E0249FD8BEC}"/>
            </a:ext>
          </a:extLst>
        </xdr:cNvPr>
        <xdr:cNvPicPr>
          <a:picLocks noChangeAspect="1"/>
        </xdr:cNvPicPr>
      </xdr:nvPicPr>
      <xdr:blipFill>
        <a:blip xmlns:r="http://schemas.openxmlformats.org/officeDocument/2006/relationships" r:embed="rId5"/>
        <a:stretch>
          <a:fillRect/>
        </a:stretch>
      </xdr:blipFill>
      <xdr:spPr>
        <a:xfrm>
          <a:off x="8377200" y="4441373"/>
          <a:ext cx="5067262" cy="2741400"/>
        </a:xfrm>
        <a:prstGeom prst="rect">
          <a:avLst/>
        </a:prstGeom>
      </xdr:spPr>
    </xdr:pic>
    <xdr:clientData/>
  </xdr:twoCellAnchor>
  <xdr:twoCellAnchor>
    <xdr:from>
      <xdr:col>12</xdr:col>
      <xdr:colOff>87085</xdr:colOff>
      <xdr:row>15</xdr:row>
      <xdr:rowOff>32657</xdr:rowOff>
    </xdr:from>
    <xdr:to>
      <xdr:col>35</xdr:col>
      <xdr:colOff>195942</xdr:colOff>
      <xdr:row>16</xdr:row>
      <xdr:rowOff>119743</xdr:rowOff>
    </xdr:to>
    <xdr:sp macro="" textlink="">
      <xdr:nvSpPr>
        <xdr:cNvPr id="11" name="Rectángulo 10">
          <a:extLst>
            <a:ext uri="{FF2B5EF4-FFF2-40B4-BE49-F238E27FC236}">
              <a16:creationId xmlns:a16="http://schemas.microsoft.com/office/drawing/2014/main" id="{D843992A-0B3A-4F48-9AFD-D70B5195628C}"/>
            </a:ext>
          </a:extLst>
        </xdr:cNvPr>
        <xdr:cNvSpPr/>
      </xdr:nvSpPr>
      <xdr:spPr>
        <a:xfrm>
          <a:off x="8403771" y="4103914"/>
          <a:ext cx="5040085" cy="27214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 SEGUNDO PISO</a:t>
          </a:r>
        </a:p>
      </xdr:txBody>
    </xdr:sp>
    <xdr:clientData/>
  </xdr:twoCellAnchor>
  <xdr:twoCellAnchor>
    <xdr:from>
      <xdr:col>12</xdr:col>
      <xdr:colOff>54427</xdr:colOff>
      <xdr:row>32</xdr:row>
      <xdr:rowOff>0</xdr:rowOff>
    </xdr:from>
    <xdr:to>
      <xdr:col>35</xdr:col>
      <xdr:colOff>163284</xdr:colOff>
      <xdr:row>33</xdr:row>
      <xdr:rowOff>108857</xdr:rowOff>
    </xdr:to>
    <xdr:sp macro="" textlink="">
      <xdr:nvSpPr>
        <xdr:cNvPr id="12" name="Rectángulo 11">
          <a:extLst>
            <a:ext uri="{FF2B5EF4-FFF2-40B4-BE49-F238E27FC236}">
              <a16:creationId xmlns:a16="http://schemas.microsoft.com/office/drawing/2014/main" id="{046BA9C8-AAEB-4336-9936-BECEE4EB7759}"/>
            </a:ext>
          </a:extLst>
        </xdr:cNvPr>
        <xdr:cNvSpPr/>
      </xdr:nvSpPr>
      <xdr:spPr>
        <a:xfrm>
          <a:off x="8371113" y="7217229"/>
          <a:ext cx="5040085" cy="293914"/>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 FISCALIA</a:t>
          </a:r>
        </a:p>
      </xdr:txBody>
    </xdr:sp>
    <xdr:clientData/>
  </xdr:twoCellAnchor>
  <xdr:twoCellAnchor>
    <xdr:from>
      <xdr:col>12</xdr:col>
      <xdr:colOff>54428</xdr:colOff>
      <xdr:row>52</xdr:row>
      <xdr:rowOff>97972</xdr:rowOff>
    </xdr:from>
    <xdr:to>
      <xdr:col>35</xdr:col>
      <xdr:colOff>163285</xdr:colOff>
      <xdr:row>54</xdr:row>
      <xdr:rowOff>21771</xdr:rowOff>
    </xdr:to>
    <xdr:sp macro="" textlink="">
      <xdr:nvSpPr>
        <xdr:cNvPr id="13" name="Rectángulo 12">
          <a:extLst>
            <a:ext uri="{FF2B5EF4-FFF2-40B4-BE49-F238E27FC236}">
              <a16:creationId xmlns:a16="http://schemas.microsoft.com/office/drawing/2014/main" id="{9FE20F17-BA4A-4FBD-9385-0B815AC931B5}"/>
            </a:ext>
          </a:extLst>
        </xdr:cNvPr>
        <xdr:cNvSpPr/>
      </xdr:nvSpPr>
      <xdr:spPr>
        <a:xfrm>
          <a:off x="8371114" y="11016343"/>
          <a:ext cx="5040085" cy="293914"/>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CUARTO CONSERJE</a:t>
          </a: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2</xdr:col>
      <xdr:colOff>163286</xdr:colOff>
      <xdr:row>88</xdr:row>
      <xdr:rowOff>57151</xdr:rowOff>
    </xdr:from>
    <xdr:to>
      <xdr:col>4</xdr:col>
      <xdr:colOff>45669</xdr:colOff>
      <xdr:row>92</xdr:row>
      <xdr:rowOff>35815</xdr:rowOff>
    </xdr:to>
    <xdr:pic>
      <xdr:nvPicPr>
        <xdr:cNvPr id="2" name="Imagen 1">
          <a:extLst>
            <a:ext uri="{FF2B5EF4-FFF2-40B4-BE49-F238E27FC236}">
              <a16:creationId xmlns:a16="http://schemas.microsoft.com/office/drawing/2014/main" id="{57BD40BE-D11B-4C96-9EB4-1B5C8014E4A3}"/>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34FE106B-E06A-429E-9A85-CB91C65510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8</xdr:col>
      <xdr:colOff>130628</xdr:colOff>
      <xdr:row>17</xdr:row>
      <xdr:rowOff>119744</xdr:rowOff>
    </xdr:from>
    <xdr:to>
      <xdr:col>40</xdr:col>
      <xdr:colOff>109412</xdr:colOff>
      <xdr:row>37</xdr:row>
      <xdr:rowOff>30794</xdr:rowOff>
    </xdr:to>
    <xdr:pic>
      <xdr:nvPicPr>
        <xdr:cNvPr id="4" name="Imagen 3">
          <a:extLst>
            <a:ext uri="{FF2B5EF4-FFF2-40B4-BE49-F238E27FC236}">
              <a16:creationId xmlns:a16="http://schemas.microsoft.com/office/drawing/2014/main" id="{7680D5E2-285F-494C-FDDA-0377615F01B4}"/>
            </a:ext>
          </a:extLst>
        </xdr:cNvPr>
        <xdr:cNvPicPr>
          <a:picLocks noChangeAspect="1"/>
        </xdr:cNvPicPr>
      </xdr:nvPicPr>
      <xdr:blipFill>
        <a:blip xmlns:r="http://schemas.openxmlformats.org/officeDocument/2006/relationships" r:embed="rId3"/>
        <a:stretch>
          <a:fillRect/>
        </a:stretch>
      </xdr:blipFill>
      <xdr:spPr>
        <a:xfrm>
          <a:off x="7794171" y="4561115"/>
          <a:ext cx="6401355" cy="3612193"/>
        </a:xfrm>
        <a:prstGeom prst="rect">
          <a:avLst/>
        </a:prstGeom>
      </xdr:spPr>
    </xdr:pic>
    <xdr:clientData/>
  </xdr:twoCellAnchor>
  <xdr:twoCellAnchor>
    <xdr:from>
      <xdr:col>14</xdr:col>
      <xdr:colOff>32658</xdr:colOff>
      <xdr:row>31</xdr:row>
      <xdr:rowOff>119743</xdr:rowOff>
    </xdr:from>
    <xdr:to>
      <xdr:col>15</xdr:col>
      <xdr:colOff>85272</xdr:colOff>
      <xdr:row>32</xdr:row>
      <xdr:rowOff>175986</xdr:rowOff>
    </xdr:to>
    <xdr:sp macro="" textlink="">
      <xdr:nvSpPr>
        <xdr:cNvPr id="5" name="Elipse 4">
          <a:extLst>
            <a:ext uri="{FF2B5EF4-FFF2-40B4-BE49-F238E27FC236}">
              <a16:creationId xmlns:a16="http://schemas.microsoft.com/office/drawing/2014/main" id="{C4111F4B-659C-443E-9132-D8C101F8217F}"/>
            </a:ext>
          </a:extLst>
        </xdr:cNvPr>
        <xdr:cNvSpPr/>
      </xdr:nvSpPr>
      <xdr:spPr>
        <a:xfrm>
          <a:off x="8675915" y="678180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17</xdr:col>
      <xdr:colOff>108858</xdr:colOff>
      <xdr:row>31</xdr:row>
      <xdr:rowOff>65314</xdr:rowOff>
    </xdr:from>
    <xdr:to>
      <xdr:col>18</xdr:col>
      <xdr:colOff>142876</xdr:colOff>
      <xdr:row>33</xdr:row>
      <xdr:rowOff>28574</xdr:rowOff>
    </xdr:to>
    <xdr:pic>
      <xdr:nvPicPr>
        <xdr:cNvPr id="7" name="Gráfico 6">
          <a:extLst>
            <a:ext uri="{FF2B5EF4-FFF2-40B4-BE49-F238E27FC236}">
              <a16:creationId xmlns:a16="http://schemas.microsoft.com/office/drawing/2014/main" id="{E3C24016-5D8E-DCA4-8F9E-70FD15EDF00E}"/>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437915" y="6727371"/>
          <a:ext cx="295275" cy="333375"/>
        </a:xfrm>
        <a:prstGeom prst="rect">
          <a:avLst/>
        </a:prstGeom>
      </xdr:spPr>
    </xdr:pic>
    <xdr:clientData/>
  </xdr:twoCellAnchor>
  <xdr:twoCellAnchor>
    <xdr:from>
      <xdr:col>24</xdr:col>
      <xdr:colOff>119743</xdr:colOff>
      <xdr:row>30</xdr:row>
      <xdr:rowOff>32657</xdr:rowOff>
    </xdr:from>
    <xdr:to>
      <xdr:col>26</xdr:col>
      <xdr:colOff>9072</xdr:colOff>
      <xdr:row>31</xdr:row>
      <xdr:rowOff>88900</xdr:rowOff>
    </xdr:to>
    <xdr:sp macro="" textlink="">
      <xdr:nvSpPr>
        <xdr:cNvPr id="9" name="Elipse 8">
          <a:extLst>
            <a:ext uri="{FF2B5EF4-FFF2-40B4-BE49-F238E27FC236}">
              <a16:creationId xmlns:a16="http://schemas.microsoft.com/office/drawing/2014/main" id="{4AFCF462-8239-40EF-9765-38C7D83306E6}"/>
            </a:ext>
          </a:extLst>
        </xdr:cNvPr>
        <xdr:cNvSpPr/>
      </xdr:nvSpPr>
      <xdr:spPr>
        <a:xfrm>
          <a:off x="11179629" y="6509657"/>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34</xdr:col>
      <xdr:colOff>54429</xdr:colOff>
      <xdr:row>24</xdr:row>
      <xdr:rowOff>21772</xdr:rowOff>
    </xdr:from>
    <xdr:to>
      <xdr:col>35</xdr:col>
      <xdr:colOff>63501</xdr:colOff>
      <xdr:row>25</xdr:row>
      <xdr:rowOff>78015</xdr:rowOff>
    </xdr:to>
    <xdr:sp macro="" textlink="">
      <xdr:nvSpPr>
        <xdr:cNvPr id="10" name="Elipse 9">
          <a:extLst>
            <a:ext uri="{FF2B5EF4-FFF2-40B4-BE49-F238E27FC236}">
              <a16:creationId xmlns:a16="http://schemas.microsoft.com/office/drawing/2014/main" id="{BC1F71A4-53DC-4D4B-93C1-82FDBF0DF2C6}"/>
            </a:ext>
          </a:extLst>
        </xdr:cNvPr>
        <xdr:cNvSpPr/>
      </xdr:nvSpPr>
      <xdr:spPr>
        <a:xfrm>
          <a:off x="13095515" y="5388429"/>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editAs="oneCell">
    <xdr:from>
      <xdr:col>14</xdr:col>
      <xdr:colOff>130628</xdr:colOff>
      <xdr:row>40</xdr:row>
      <xdr:rowOff>7258</xdr:rowOff>
    </xdr:from>
    <xdr:to>
      <xdr:col>35</xdr:col>
      <xdr:colOff>166953</xdr:colOff>
      <xdr:row>58</xdr:row>
      <xdr:rowOff>174113</xdr:rowOff>
    </xdr:to>
    <xdr:pic>
      <xdr:nvPicPr>
        <xdr:cNvPr id="11" name="Imagen 10">
          <a:extLst>
            <a:ext uri="{FF2B5EF4-FFF2-40B4-BE49-F238E27FC236}">
              <a16:creationId xmlns:a16="http://schemas.microsoft.com/office/drawing/2014/main" id="{55BBCC8F-B888-4958-95AD-25FA8220024C}"/>
            </a:ext>
          </a:extLst>
        </xdr:cNvPr>
        <xdr:cNvPicPr>
          <a:picLocks noChangeAspect="1"/>
        </xdr:cNvPicPr>
      </xdr:nvPicPr>
      <xdr:blipFill>
        <a:blip xmlns:r="http://schemas.openxmlformats.org/officeDocument/2006/relationships" r:embed="rId6"/>
        <a:stretch>
          <a:fillRect/>
        </a:stretch>
      </xdr:blipFill>
      <xdr:spPr>
        <a:xfrm>
          <a:off x="8773885" y="8334829"/>
          <a:ext cx="4640982" cy="3497883"/>
        </a:xfrm>
        <a:prstGeom prst="rect">
          <a:avLst/>
        </a:prstGeom>
        <a:ln>
          <a:solidFill>
            <a:schemeClr val="accent1">
              <a:shade val="15000"/>
            </a:schemeClr>
          </a:solidFill>
        </a:ln>
      </xdr:spPr>
    </xdr:pic>
    <xdr:clientData/>
  </xdr:twoCellAnchor>
  <xdr:twoCellAnchor>
    <xdr:from>
      <xdr:col>31</xdr:col>
      <xdr:colOff>172356</xdr:colOff>
      <xdr:row>54</xdr:row>
      <xdr:rowOff>88900</xdr:rowOff>
    </xdr:from>
    <xdr:to>
      <xdr:col>32</xdr:col>
      <xdr:colOff>181427</xdr:colOff>
      <xdr:row>55</xdr:row>
      <xdr:rowOff>145142</xdr:rowOff>
    </xdr:to>
    <xdr:sp macro="" textlink="">
      <xdr:nvSpPr>
        <xdr:cNvPr id="12" name="Elipse 11">
          <a:extLst>
            <a:ext uri="{FF2B5EF4-FFF2-40B4-BE49-F238E27FC236}">
              <a16:creationId xmlns:a16="http://schemas.microsoft.com/office/drawing/2014/main" id="{A1B040F1-A85D-4AAF-96BB-E9D7B98BF0CC}"/>
            </a:ext>
          </a:extLst>
        </xdr:cNvPr>
        <xdr:cNvSpPr/>
      </xdr:nvSpPr>
      <xdr:spPr>
        <a:xfrm>
          <a:off x="12592956" y="11377386"/>
          <a:ext cx="215900" cy="241299"/>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14</xdr:col>
      <xdr:colOff>143328</xdr:colOff>
      <xdr:row>37</xdr:row>
      <xdr:rowOff>130629</xdr:rowOff>
    </xdr:from>
    <xdr:to>
      <xdr:col>35</xdr:col>
      <xdr:colOff>186871</xdr:colOff>
      <xdr:row>39</xdr:row>
      <xdr:rowOff>90715</xdr:rowOff>
    </xdr:to>
    <xdr:sp macro="" textlink="">
      <xdr:nvSpPr>
        <xdr:cNvPr id="13" name="Rectángulo 12">
          <a:extLst>
            <a:ext uri="{FF2B5EF4-FFF2-40B4-BE49-F238E27FC236}">
              <a16:creationId xmlns:a16="http://schemas.microsoft.com/office/drawing/2014/main" id="{7F30E8F2-9F36-4771-96CB-D7AA35938783}"/>
            </a:ext>
          </a:extLst>
        </xdr:cNvPr>
        <xdr:cNvSpPr/>
      </xdr:nvSpPr>
      <xdr:spPr>
        <a:xfrm>
          <a:off x="8786585" y="7903029"/>
          <a:ext cx="4648200" cy="330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CUARTO DE VIGILANCIA CESPA SEGUNDO PISO</a:t>
          </a:r>
        </a:p>
      </xdr:txBody>
    </xdr:sp>
    <xdr:clientData/>
  </xdr:twoCellAnchor>
  <xdr:twoCellAnchor>
    <xdr:from>
      <xdr:col>13</xdr:col>
      <xdr:colOff>88900</xdr:colOff>
      <xdr:row>15</xdr:row>
      <xdr:rowOff>32658</xdr:rowOff>
    </xdr:from>
    <xdr:to>
      <xdr:col>34</xdr:col>
      <xdr:colOff>175985</xdr:colOff>
      <xdr:row>16</xdr:row>
      <xdr:rowOff>177802</xdr:rowOff>
    </xdr:to>
    <xdr:sp macro="" textlink="">
      <xdr:nvSpPr>
        <xdr:cNvPr id="14" name="Rectángulo 13">
          <a:extLst>
            <a:ext uri="{FF2B5EF4-FFF2-40B4-BE49-F238E27FC236}">
              <a16:creationId xmlns:a16="http://schemas.microsoft.com/office/drawing/2014/main" id="{B85D3036-74AB-4662-889E-AC287316C285}"/>
            </a:ext>
          </a:extLst>
        </xdr:cNvPr>
        <xdr:cNvSpPr/>
      </xdr:nvSpPr>
      <xdr:spPr>
        <a:xfrm>
          <a:off x="8568871" y="4103915"/>
          <a:ext cx="4648200" cy="3302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 Y COCINETASEGUNDO PISO</a:t>
          </a:r>
        </a:p>
      </xdr:txBody>
    </xdr:sp>
    <xdr:clientData/>
  </xdr:twoCellAnchor>
  <xdr:twoCellAnchor editAs="oneCell">
    <xdr:from>
      <xdr:col>18</xdr:col>
      <xdr:colOff>97972</xdr:colOff>
      <xdr:row>62</xdr:row>
      <xdr:rowOff>3623</xdr:rowOff>
    </xdr:from>
    <xdr:to>
      <xdr:col>31</xdr:col>
      <xdr:colOff>185056</xdr:colOff>
      <xdr:row>82</xdr:row>
      <xdr:rowOff>97220</xdr:rowOff>
    </xdr:to>
    <xdr:pic>
      <xdr:nvPicPr>
        <xdr:cNvPr id="15" name="Imagen 14">
          <a:extLst>
            <a:ext uri="{FF2B5EF4-FFF2-40B4-BE49-F238E27FC236}">
              <a16:creationId xmlns:a16="http://schemas.microsoft.com/office/drawing/2014/main" id="{4C389FE9-DDFA-4948-A163-32C45A9B180E}"/>
            </a:ext>
          </a:extLst>
        </xdr:cNvPr>
        <xdr:cNvPicPr>
          <a:picLocks noChangeAspect="1"/>
        </xdr:cNvPicPr>
      </xdr:nvPicPr>
      <xdr:blipFill rotWithShape="1">
        <a:blip xmlns:r="http://schemas.openxmlformats.org/officeDocument/2006/relationships" r:embed="rId7"/>
        <a:srcRect l="57662"/>
        <a:stretch/>
      </xdr:blipFill>
      <xdr:spPr>
        <a:xfrm>
          <a:off x="9688286" y="12772566"/>
          <a:ext cx="2917370" cy="3805625"/>
        </a:xfrm>
        <a:prstGeom prst="rect">
          <a:avLst/>
        </a:prstGeom>
      </xdr:spPr>
    </xdr:pic>
    <xdr:clientData/>
  </xdr:twoCellAnchor>
  <xdr:twoCellAnchor>
    <xdr:from>
      <xdr:col>13</xdr:col>
      <xdr:colOff>119742</xdr:colOff>
      <xdr:row>59</xdr:row>
      <xdr:rowOff>119744</xdr:rowOff>
    </xdr:from>
    <xdr:to>
      <xdr:col>36</xdr:col>
      <xdr:colOff>58716</xdr:colOff>
      <xdr:row>61</xdr:row>
      <xdr:rowOff>71747</xdr:rowOff>
    </xdr:to>
    <xdr:sp macro="" textlink="">
      <xdr:nvSpPr>
        <xdr:cNvPr id="16" name="Rectángulo 15">
          <a:extLst>
            <a:ext uri="{FF2B5EF4-FFF2-40B4-BE49-F238E27FC236}">
              <a16:creationId xmlns:a16="http://schemas.microsoft.com/office/drawing/2014/main" id="{992967DA-1FD5-4DC9-97F3-0728E01DA0BD}"/>
            </a:ext>
          </a:extLst>
        </xdr:cNvPr>
        <xdr:cNvSpPr/>
      </xdr:nvSpPr>
      <xdr:spPr>
        <a:xfrm>
          <a:off x="8599713" y="12333515"/>
          <a:ext cx="4913746" cy="322118"/>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 CUARTO FISCALIA TERCER</a:t>
          </a:r>
          <a:r>
            <a:rPr lang="es-419" sz="1100" b="1" baseline="0"/>
            <a:t> PISO</a:t>
          </a:r>
          <a:endParaRPr lang="es-419" sz="1100" b="1"/>
        </a:p>
      </xdr:txBody>
    </xdr:sp>
    <xdr:clientData/>
  </xdr:twoCellAnchor>
  <xdr:twoCellAnchor>
    <xdr:from>
      <xdr:col>22</xdr:col>
      <xdr:colOff>226784</xdr:colOff>
      <xdr:row>73</xdr:row>
      <xdr:rowOff>34472</xdr:rowOff>
    </xdr:from>
    <xdr:to>
      <xdr:col>24</xdr:col>
      <xdr:colOff>18141</xdr:colOff>
      <xdr:row>74</xdr:row>
      <xdr:rowOff>90713</xdr:rowOff>
    </xdr:to>
    <xdr:sp macro="" textlink="">
      <xdr:nvSpPr>
        <xdr:cNvPr id="17" name="Elipse 16">
          <a:extLst>
            <a:ext uri="{FF2B5EF4-FFF2-40B4-BE49-F238E27FC236}">
              <a16:creationId xmlns:a16="http://schemas.microsoft.com/office/drawing/2014/main" id="{9135B337-26F3-4E27-9C3D-FBBB49D6587E}"/>
            </a:ext>
          </a:extLst>
        </xdr:cNvPr>
        <xdr:cNvSpPr/>
      </xdr:nvSpPr>
      <xdr:spPr>
        <a:xfrm>
          <a:off x="10862127" y="14839043"/>
          <a:ext cx="215900" cy="241299"/>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2</xdr:col>
      <xdr:colOff>163286</xdr:colOff>
      <xdr:row>142</xdr:row>
      <xdr:rowOff>57151</xdr:rowOff>
    </xdr:from>
    <xdr:to>
      <xdr:col>4</xdr:col>
      <xdr:colOff>45669</xdr:colOff>
      <xdr:row>146</xdr:row>
      <xdr:rowOff>35814</xdr:rowOff>
    </xdr:to>
    <xdr:pic>
      <xdr:nvPicPr>
        <xdr:cNvPr id="2" name="Imagen 1">
          <a:extLst>
            <a:ext uri="{FF2B5EF4-FFF2-40B4-BE49-F238E27FC236}">
              <a16:creationId xmlns:a16="http://schemas.microsoft.com/office/drawing/2014/main" id="{0E606FBE-8165-4766-A344-839CA9181EC7}"/>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537F0188-1D2A-4AA0-B089-123756BC67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31</xdr:col>
      <xdr:colOff>16526</xdr:colOff>
      <xdr:row>99</xdr:row>
      <xdr:rowOff>163287</xdr:rowOff>
    </xdr:from>
    <xdr:to>
      <xdr:col>40</xdr:col>
      <xdr:colOff>24494</xdr:colOff>
      <xdr:row>116</xdr:row>
      <xdr:rowOff>21774</xdr:rowOff>
    </xdr:to>
    <xdr:pic>
      <xdr:nvPicPr>
        <xdr:cNvPr id="5" name="Imagen 4">
          <a:extLst>
            <a:ext uri="{FF2B5EF4-FFF2-40B4-BE49-F238E27FC236}">
              <a16:creationId xmlns:a16="http://schemas.microsoft.com/office/drawing/2014/main" id="{FCAE95CB-6F6B-ED99-D41A-9E1FC9AB9478}"/>
            </a:ext>
          </a:extLst>
        </xdr:cNvPr>
        <xdr:cNvPicPr>
          <a:picLocks noChangeAspect="1"/>
        </xdr:cNvPicPr>
      </xdr:nvPicPr>
      <xdr:blipFill>
        <a:blip xmlns:r="http://schemas.openxmlformats.org/officeDocument/2006/relationships" r:embed="rId3"/>
        <a:stretch>
          <a:fillRect/>
        </a:stretch>
      </xdr:blipFill>
      <xdr:spPr>
        <a:xfrm>
          <a:off x="12437126" y="19779344"/>
          <a:ext cx="1673482" cy="3004459"/>
        </a:xfrm>
        <a:prstGeom prst="rect">
          <a:avLst/>
        </a:prstGeom>
      </xdr:spPr>
    </xdr:pic>
    <xdr:clientData/>
  </xdr:twoCellAnchor>
  <xdr:twoCellAnchor editAs="oneCell">
    <xdr:from>
      <xdr:col>8</xdr:col>
      <xdr:colOff>144884</xdr:colOff>
      <xdr:row>99</xdr:row>
      <xdr:rowOff>172302</xdr:rowOff>
    </xdr:from>
    <xdr:to>
      <xdr:col>29</xdr:col>
      <xdr:colOff>121451</xdr:colOff>
      <xdr:row>116</xdr:row>
      <xdr:rowOff>32661</xdr:rowOff>
    </xdr:to>
    <xdr:pic>
      <xdr:nvPicPr>
        <xdr:cNvPr id="7" name="Imagen 6">
          <a:extLst>
            <a:ext uri="{FF2B5EF4-FFF2-40B4-BE49-F238E27FC236}">
              <a16:creationId xmlns:a16="http://schemas.microsoft.com/office/drawing/2014/main" id="{0474BEA4-2431-5C7D-EB94-4925BB284FBB}"/>
            </a:ext>
          </a:extLst>
        </xdr:cNvPr>
        <xdr:cNvPicPr>
          <a:picLocks noChangeAspect="1"/>
        </xdr:cNvPicPr>
      </xdr:nvPicPr>
      <xdr:blipFill>
        <a:blip xmlns:r="http://schemas.openxmlformats.org/officeDocument/2006/relationships" r:embed="rId4"/>
        <a:stretch>
          <a:fillRect/>
        </a:stretch>
      </xdr:blipFill>
      <xdr:spPr>
        <a:xfrm>
          <a:off x="7808427" y="19788359"/>
          <a:ext cx="4319967" cy="3006331"/>
        </a:xfrm>
        <a:prstGeom prst="rect">
          <a:avLst/>
        </a:prstGeom>
      </xdr:spPr>
    </xdr:pic>
    <xdr:clientData/>
  </xdr:twoCellAnchor>
  <xdr:twoCellAnchor editAs="oneCell">
    <xdr:from>
      <xdr:col>24</xdr:col>
      <xdr:colOff>138287</xdr:colOff>
      <xdr:row>80</xdr:row>
      <xdr:rowOff>32972</xdr:rowOff>
    </xdr:from>
    <xdr:to>
      <xdr:col>40</xdr:col>
      <xdr:colOff>44239</xdr:colOff>
      <xdr:row>97</xdr:row>
      <xdr:rowOff>32657</xdr:rowOff>
    </xdr:to>
    <xdr:pic>
      <xdr:nvPicPr>
        <xdr:cNvPr id="9" name="Imagen 8">
          <a:extLst>
            <a:ext uri="{FF2B5EF4-FFF2-40B4-BE49-F238E27FC236}">
              <a16:creationId xmlns:a16="http://schemas.microsoft.com/office/drawing/2014/main" id="{E97F24DF-D02B-83FA-6FC3-086C15C390DA}"/>
            </a:ext>
          </a:extLst>
        </xdr:cNvPr>
        <xdr:cNvPicPr>
          <a:picLocks noChangeAspect="1"/>
        </xdr:cNvPicPr>
      </xdr:nvPicPr>
      <xdr:blipFill>
        <a:blip xmlns:r="http://schemas.openxmlformats.org/officeDocument/2006/relationships" r:embed="rId5"/>
        <a:stretch>
          <a:fillRect/>
        </a:stretch>
      </xdr:blipFill>
      <xdr:spPr>
        <a:xfrm>
          <a:off x="11198173" y="16132943"/>
          <a:ext cx="2932180" cy="3145657"/>
        </a:xfrm>
        <a:prstGeom prst="rect">
          <a:avLst/>
        </a:prstGeom>
      </xdr:spPr>
    </xdr:pic>
    <xdr:clientData/>
  </xdr:twoCellAnchor>
  <xdr:twoCellAnchor editAs="oneCell">
    <xdr:from>
      <xdr:col>8</xdr:col>
      <xdr:colOff>152676</xdr:colOff>
      <xdr:row>80</xdr:row>
      <xdr:rowOff>21771</xdr:rowOff>
    </xdr:from>
    <xdr:to>
      <xdr:col>22</xdr:col>
      <xdr:colOff>167731</xdr:colOff>
      <xdr:row>96</xdr:row>
      <xdr:rowOff>174170</xdr:rowOff>
    </xdr:to>
    <xdr:pic>
      <xdr:nvPicPr>
        <xdr:cNvPr id="11" name="Imagen 10">
          <a:extLst>
            <a:ext uri="{FF2B5EF4-FFF2-40B4-BE49-F238E27FC236}">
              <a16:creationId xmlns:a16="http://schemas.microsoft.com/office/drawing/2014/main" id="{8A9ED301-838C-17D9-59EB-D0AF9009FFA0}"/>
            </a:ext>
          </a:extLst>
        </xdr:cNvPr>
        <xdr:cNvPicPr>
          <a:picLocks noChangeAspect="1"/>
        </xdr:cNvPicPr>
      </xdr:nvPicPr>
      <xdr:blipFill>
        <a:blip xmlns:r="http://schemas.openxmlformats.org/officeDocument/2006/relationships" r:embed="rId6"/>
        <a:stretch>
          <a:fillRect/>
        </a:stretch>
      </xdr:blipFill>
      <xdr:spPr>
        <a:xfrm>
          <a:off x="7816219" y="16121742"/>
          <a:ext cx="2986855" cy="3113314"/>
        </a:xfrm>
        <a:prstGeom prst="rect">
          <a:avLst/>
        </a:prstGeom>
      </xdr:spPr>
    </xdr:pic>
    <xdr:clientData/>
  </xdr:twoCellAnchor>
  <xdr:twoCellAnchor editAs="oneCell">
    <xdr:from>
      <xdr:col>26</xdr:col>
      <xdr:colOff>69353</xdr:colOff>
      <xdr:row>59</xdr:row>
      <xdr:rowOff>27910</xdr:rowOff>
    </xdr:from>
    <xdr:to>
      <xdr:col>40</xdr:col>
      <xdr:colOff>28499</xdr:colOff>
      <xdr:row>77</xdr:row>
      <xdr:rowOff>114225</xdr:rowOff>
    </xdr:to>
    <xdr:pic>
      <xdr:nvPicPr>
        <xdr:cNvPr id="13" name="Imagen 12">
          <a:extLst>
            <a:ext uri="{FF2B5EF4-FFF2-40B4-BE49-F238E27FC236}">
              <a16:creationId xmlns:a16="http://schemas.microsoft.com/office/drawing/2014/main" id="{5237E203-64F6-F5D1-0B47-936B14653BF7}"/>
            </a:ext>
          </a:extLst>
        </xdr:cNvPr>
        <xdr:cNvPicPr>
          <a:picLocks noChangeAspect="1"/>
        </xdr:cNvPicPr>
      </xdr:nvPicPr>
      <xdr:blipFill>
        <a:blip xmlns:r="http://schemas.openxmlformats.org/officeDocument/2006/relationships" r:embed="rId7"/>
        <a:stretch>
          <a:fillRect/>
        </a:stretch>
      </xdr:blipFill>
      <xdr:spPr>
        <a:xfrm>
          <a:off x="11455810" y="12241681"/>
          <a:ext cx="2658803" cy="3417344"/>
        </a:xfrm>
        <a:prstGeom prst="rect">
          <a:avLst/>
        </a:prstGeom>
      </xdr:spPr>
    </xdr:pic>
    <xdr:clientData/>
  </xdr:twoCellAnchor>
  <xdr:twoCellAnchor editAs="oneCell">
    <xdr:from>
      <xdr:col>10</xdr:col>
      <xdr:colOff>93053</xdr:colOff>
      <xdr:row>59</xdr:row>
      <xdr:rowOff>56068</xdr:rowOff>
    </xdr:from>
    <xdr:to>
      <xdr:col>24</xdr:col>
      <xdr:colOff>151284</xdr:colOff>
      <xdr:row>70</xdr:row>
      <xdr:rowOff>30181</xdr:rowOff>
    </xdr:to>
    <xdr:pic>
      <xdr:nvPicPr>
        <xdr:cNvPr id="15" name="Imagen 14">
          <a:extLst>
            <a:ext uri="{FF2B5EF4-FFF2-40B4-BE49-F238E27FC236}">
              <a16:creationId xmlns:a16="http://schemas.microsoft.com/office/drawing/2014/main" id="{2FE215B9-1D79-DA54-360F-5DABE392F748}"/>
            </a:ext>
          </a:extLst>
        </xdr:cNvPr>
        <xdr:cNvPicPr>
          <a:picLocks noChangeAspect="1"/>
        </xdr:cNvPicPr>
      </xdr:nvPicPr>
      <xdr:blipFill>
        <a:blip xmlns:r="http://schemas.openxmlformats.org/officeDocument/2006/relationships" r:embed="rId8"/>
        <a:stretch>
          <a:fillRect/>
        </a:stretch>
      </xdr:blipFill>
      <xdr:spPr>
        <a:xfrm>
          <a:off x="8083167" y="12269839"/>
          <a:ext cx="3128003" cy="2009742"/>
        </a:xfrm>
        <a:prstGeom prst="rect">
          <a:avLst/>
        </a:prstGeom>
      </xdr:spPr>
    </xdr:pic>
    <xdr:clientData/>
  </xdr:twoCellAnchor>
  <xdr:twoCellAnchor editAs="oneCell">
    <xdr:from>
      <xdr:col>10</xdr:col>
      <xdr:colOff>124621</xdr:colOff>
      <xdr:row>37</xdr:row>
      <xdr:rowOff>12480</xdr:rowOff>
    </xdr:from>
    <xdr:to>
      <xdr:col>40</xdr:col>
      <xdr:colOff>54429</xdr:colOff>
      <xdr:row>56</xdr:row>
      <xdr:rowOff>152400</xdr:rowOff>
    </xdr:to>
    <xdr:pic>
      <xdr:nvPicPr>
        <xdr:cNvPr id="17" name="Imagen 16">
          <a:extLst>
            <a:ext uri="{FF2B5EF4-FFF2-40B4-BE49-F238E27FC236}">
              <a16:creationId xmlns:a16="http://schemas.microsoft.com/office/drawing/2014/main" id="{7582879A-7C01-53CB-7FFB-28CD104610A9}"/>
            </a:ext>
          </a:extLst>
        </xdr:cNvPr>
        <xdr:cNvPicPr>
          <a:picLocks noChangeAspect="1"/>
        </xdr:cNvPicPr>
      </xdr:nvPicPr>
      <xdr:blipFill>
        <a:blip xmlns:r="http://schemas.openxmlformats.org/officeDocument/2006/relationships" r:embed="rId9"/>
        <a:stretch>
          <a:fillRect/>
        </a:stretch>
      </xdr:blipFill>
      <xdr:spPr>
        <a:xfrm>
          <a:off x="8114735" y="8154994"/>
          <a:ext cx="6025808" cy="3656006"/>
        </a:xfrm>
        <a:prstGeom prst="rect">
          <a:avLst/>
        </a:prstGeom>
      </xdr:spPr>
    </xdr:pic>
    <xdr:clientData/>
  </xdr:twoCellAnchor>
  <xdr:twoCellAnchor editAs="oneCell">
    <xdr:from>
      <xdr:col>10</xdr:col>
      <xdr:colOff>111729</xdr:colOff>
      <xdr:row>16</xdr:row>
      <xdr:rowOff>60599</xdr:rowOff>
    </xdr:from>
    <xdr:to>
      <xdr:col>40</xdr:col>
      <xdr:colOff>54429</xdr:colOff>
      <xdr:row>34</xdr:row>
      <xdr:rowOff>32470</xdr:rowOff>
    </xdr:to>
    <xdr:pic>
      <xdr:nvPicPr>
        <xdr:cNvPr id="19" name="Imagen 18">
          <a:extLst>
            <a:ext uri="{FF2B5EF4-FFF2-40B4-BE49-F238E27FC236}">
              <a16:creationId xmlns:a16="http://schemas.microsoft.com/office/drawing/2014/main" id="{B82BAF94-942A-C7F2-5108-E0735EE0A6FA}"/>
            </a:ext>
          </a:extLst>
        </xdr:cNvPr>
        <xdr:cNvPicPr>
          <a:picLocks noChangeAspect="1"/>
        </xdr:cNvPicPr>
      </xdr:nvPicPr>
      <xdr:blipFill>
        <a:blip xmlns:r="http://schemas.openxmlformats.org/officeDocument/2006/relationships" r:embed="rId10"/>
        <a:stretch>
          <a:fillRect/>
        </a:stretch>
      </xdr:blipFill>
      <xdr:spPr>
        <a:xfrm>
          <a:off x="8101843" y="4316913"/>
          <a:ext cx="6038700" cy="3302900"/>
        </a:xfrm>
        <a:prstGeom prst="rect">
          <a:avLst/>
        </a:prstGeom>
      </xdr:spPr>
    </xdr:pic>
    <xdr:clientData/>
  </xdr:twoCellAnchor>
  <xdr:twoCellAnchor>
    <xdr:from>
      <xdr:col>15</xdr:col>
      <xdr:colOff>76200</xdr:colOff>
      <xdr:row>14</xdr:row>
      <xdr:rowOff>65315</xdr:rowOff>
    </xdr:from>
    <xdr:to>
      <xdr:col>36</xdr:col>
      <xdr:colOff>76200</xdr:colOff>
      <xdr:row>16</xdr:row>
      <xdr:rowOff>25402</xdr:rowOff>
    </xdr:to>
    <xdr:sp macro="" textlink="">
      <xdr:nvSpPr>
        <xdr:cNvPr id="20" name="Rectángulo 19">
          <a:extLst>
            <a:ext uri="{FF2B5EF4-FFF2-40B4-BE49-F238E27FC236}">
              <a16:creationId xmlns:a16="http://schemas.microsoft.com/office/drawing/2014/main" id="{A37FE192-E3A9-463E-89DD-56269974A41A}"/>
            </a:ext>
          </a:extLst>
        </xdr:cNvPr>
        <xdr:cNvSpPr/>
      </xdr:nvSpPr>
      <xdr:spPr>
        <a:xfrm>
          <a:off x="8882743" y="3951515"/>
          <a:ext cx="4648200" cy="3302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 Y COCINETA SEGUNDO PISO</a:t>
          </a:r>
        </a:p>
      </xdr:txBody>
    </xdr:sp>
    <xdr:clientData/>
  </xdr:twoCellAnchor>
  <xdr:twoCellAnchor>
    <xdr:from>
      <xdr:col>15</xdr:col>
      <xdr:colOff>10885</xdr:colOff>
      <xdr:row>34</xdr:row>
      <xdr:rowOff>97972</xdr:rowOff>
    </xdr:from>
    <xdr:to>
      <xdr:col>36</xdr:col>
      <xdr:colOff>10885</xdr:colOff>
      <xdr:row>36</xdr:row>
      <xdr:rowOff>58059</xdr:rowOff>
    </xdr:to>
    <xdr:sp macro="" textlink="">
      <xdr:nvSpPr>
        <xdr:cNvPr id="21" name="Rectángulo 20">
          <a:extLst>
            <a:ext uri="{FF2B5EF4-FFF2-40B4-BE49-F238E27FC236}">
              <a16:creationId xmlns:a16="http://schemas.microsoft.com/office/drawing/2014/main" id="{E68E41AD-F1C2-4981-A5CA-D03CC01C6A92}"/>
            </a:ext>
          </a:extLst>
        </xdr:cNvPr>
        <xdr:cNvSpPr/>
      </xdr:nvSpPr>
      <xdr:spPr>
        <a:xfrm>
          <a:off x="8817428" y="7685315"/>
          <a:ext cx="4648200" cy="3302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BAÑOS</a:t>
          </a:r>
          <a:r>
            <a:rPr lang="es-419" sz="1100" b="1" baseline="0"/>
            <a:t> FISCALIA</a:t>
          </a:r>
          <a:r>
            <a:rPr lang="es-419" sz="1100" b="1"/>
            <a:t> TERCER PISO</a:t>
          </a:r>
        </a:p>
      </xdr:txBody>
    </xdr:sp>
    <xdr:clientData/>
  </xdr:twoCellAnchor>
  <xdr:twoCellAnchor>
    <xdr:from>
      <xdr:col>14</xdr:col>
      <xdr:colOff>108856</xdr:colOff>
      <xdr:row>57</xdr:row>
      <xdr:rowOff>32658</xdr:rowOff>
    </xdr:from>
    <xdr:to>
      <xdr:col>35</xdr:col>
      <xdr:colOff>152399</xdr:colOff>
      <xdr:row>58</xdr:row>
      <xdr:rowOff>177802</xdr:rowOff>
    </xdr:to>
    <xdr:sp macro="" textlink="">
      <xdr:nvSpPr>
        <xdr:cNvPr id="22" name="Rectángulo 21">
          <a:extLst>
            <a:ext uri="{FF2B5EF4-FFF2-40B4-BE49-F238E27FC236}">
              <a16:creationId xmlns:a16="http://schemas.microsoft.com/office/drawing/2014/main" id="{898D83DC-7989-423F-8EA1-773BC8E2528F}"/>
            </a:ext>
          </a:extLst>
        </xdr:cNvPr>
        <xdr:cNvSpPr/>
      </xdr:nvSpPr>
      <xdr:spPr>
        <a:xfrm>
          <a:off x="8752113" y="11876315"/>
          <a:ext cx="4648200" cy="3302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CUARTO DE CONSERJE Y CAFETERIA CUARTO PISO</a:t>
          </a:r>
        </a:p>
      </xdr:txBody>
    </xdr:sp>
    <xdr:clientData/>
  </xdr:twoCellAnchor>
  <xdr:twoCellAnchor>
    <xdr:from>
      <xdr:col>14</xdr:col>
      <xdr:colOff>119742</xdr:colOff>
      <xdr:row>77</xdr:row>
      <xdr:rowOff>174172</xdr:rowOff>
    </xdr:from>
    <xdr:to>
      <xdr:col>35</xdr:col>
      <xdr:colOff>163285</xdr:colOff>
      <xdr:row>79</xdr:row>
      <xdr:rowOff>134259</xdr:rowOff>
    </xdr:to>
    <xdr:sp macro="" textlink="">
      <xdr:nvSpPr>
        <xdr:cNvPr id="23" name="Rectángulo 22">
          <a:extLst>
            <a:ext uri="{FF2B5EF4-FFF2-40B4-BE49-F238E27FC236}">
              <a16:creationId xmlns:a16="http://schemas.microsoft.com/office/drawing/2014/main" id="{62692C78-4899-452C-AEE3-AE69192EB187}"/>
            </a:ext>
          </a:extLst>
        </xdr:cNvPr>
        <xdr:cNvSpPr/>
      </xdr:nvSpPr>
      <xdr:spPr>
        <a:xfrm>
          <a:off x="8762999" y="15718972"/>
          <a:ext cx="4648200" cy="3302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CAFETERIA SEGUNDO PISO  Y CUARTO DE BASURAS</a:t>
          </a:r>
        </a:p>
      </xdr:txBody>
    </xdr:sp>
    <xdr:clientData/>
  </xdr:twoCellAnchor>
  <xdr:twoCellAnchor>
    <xdr:from>
      <xdr:col>14</xdr:col>
      <xdr:colOff>43542</xdr:colOff>
      <xdr:row>97</xdr:row>
      <xdr:rowOff>152401</xdr:rowOff>
    </xdr:from>
    <xdr:to>
      <xdr:col>35</xdr:col>
      <xdr:colOff>87085</xdr:colOff>
      <xdr:row>99</xdr:row>
      <xdr:rowOff>112488</xdr:rowOff>
    </xdr:to>
    <xdr:sp macro="" textlink="">
      <xdr:nvSpPr>
        <xdr:cNvPr id="24" name="Rectángulo 23">
          <a:extLst>
            <a:ext uri="{FF2B5EF4-FFF2-40B4-BE49-F238E27FC236}">
              <a16:creationId xmlns:a16="http://schemas.microsoft.com/office/drawing/2014/main" id="{E9A09A54-16F3-4781-BD32-B8BB1EDB9A3D}"/>
            </a:ext>
          </a:extLst>
        </xdr:cNvPr>
        <xdr:cNvSpPr/>
      </xdr:nvSpPr>
      <xdr:spPr>
        <a:xfrm>
          <a:off x="8686799" y="19398344"/>
          <a:ext cx="4648200" cy="3302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TERRAZA Y COCINETA TERCER PISO</a:t>
          </a:r>
        </a:p>
      </xdr:txBody>
    </xdr:sp>
    <xdr:clientData/>
  </xdr:twoCellAnchor>
  <xdr:twoCellAnchor>
    <xdr:from>
      <xdr:col>14</xdr:col>
      <xdr:colOff>32656</xdr:colOff>
      <xdr:row>116</xdr:row>
      <xdr:rowOff>163286</xdr:rowOff>
    </xdr:from>
    <xdr:to>
      <xdr:col>35</xdr:col>
      <xdr:colOff>76199</xdr:colOff>
      <xdr:row>118</xdr:row>
      <xdr:rowOff>123373</xdr:rowOff>
    </xdr:to>
    <xdr:sp macro="" textlink="">
      <xdr:nvSpPr>
        <xdr:cNvPr id="26" name="Rectángulo 25">
          <a:extLst>
            <a:ext uri="{FF2B5EF4-FFF2-40B4-BE49-F238E27FC236}">
              <a16:creationId xmlns:a16="http://schemas.microsoft.com/office/drawing/2014/main" id="{670E3E13-17A9-4150-A4CA-3B1E06000373}"/>
            </a:ext>
          </a:extLst>
        </xdr:cNvPr>
        <xdr:cNvSpPr/>
      </xdr:nvSpPr>
      <xdr:spPr>
        <a:xfrm>
          <a:off x="8675913" y="22925315"/>
          <a:ext cx="4648200" cy="3302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ACCESO ICBF</a:t>
          </a:r>
        </a:p>
      </xdr:txBody>
    </xdr:sp>
    <xdr:clientData/>
  </xdr:twoCellAnchor>
  <xdr:twoCellAnchor editAs="oneCell">
    <xdr:from>
      <xdr:col>15</xdr:col>
      <xdr:colOff>21771</xdr:colOff>
      <xdr:row>119</xdr:row>
      <xdr:rowOff>43543</xdr:rowOff>
    </xdr:from>
    <xdr:to>
      <xdr:col>34</xdr:col>
      <xdr:colOff>199590</xdr:colOff>
      <xdr:row>136</xdr:row>
      <xdr:rowOff>163570</xdr:rowOff>
    </xdr:to>
    <xdr:pic>
      <xdr:nvPicPr>
        <xdr:cNvPr id="27" name="Imagen 26">
          <a:extLst>
            <a:ext uri="{FF2B5EF4-FFF2-40B4-BE49-F238E27FC236}">
              <a16:creationId xmlns:a16="http://schemas.microsoft.com/office/drawing/2014/main" id="{3109DE84-2B83-12C6-4588-E3A94951DEDE}"/>
            </a:ext>
          </a:extLst>
        </xdr:cNvPr>
        <xdr:cNvPicPr>
          <a:picLocks noChangeAspect="1"/>
        </xdr:cNvPicPr>
      </xdr:nvPicPr>
      <xdr:blipFill>
        <a:blip xmlns:r="http://schemas.openxmlformats.org/officeDocument/2006/relationships" r:embed="rId11"/>
        <a:stretch>
          <a:fillRect/>
        </a:stretch>
      </xdr:blipFill>
      <xdr:spPr>
        <a:xfrm>
          <a:off x="8828314" y="23360743"/>
          <a:ext cx="4412362" cy="3276884"/>
        </a:xfrm>
        <a:prstGeom prst="rect">
          <a:avLst/>
        </a:prstGeom>
        <a:ln>
          <a:solidFill>
            <a:schemeClr val="tx1"/>
          </a:solidFill>
        </a:ln>
      </xdr:spPr>
    </xdr:pic>
    <xdr:clientData/>
  </xdr:twoCellAnchor>
  <xdr:twoCellAnchor>
    <xdr:from>
      <xdr:col>28</xdr:col>
      <xdr:colOff>27710</xdr:colOff>
      <xdr:row>131</xdr:row>
      <xdr:rowOff>166253</xdr:rowOff>
    </xdr:from>
    <xdr:to>
      <xdr:col>30</xdr:col>
      <xdr:colOff>83127</xdr:colOff>
      <xdr:row>134</xdr:row>
      <xdr:rowOff>152399</xdr:rowOff>
    </xdr:to>
    <xdr:sp macro="" textlink="">
      <xdr:nvSpPr>
        <xdr:cNvPr id="29" name="Elipse 28">
          <a:extLst>
            <a:ext uri="{FF2B5EF4-FFF2-40B4-BE49-F238E27FC236}">
              <a16:creationId xmlns:a16="http://schemas.microsoft.com/office/drawing/2014/main" id="{7F0FD85C-449F-46AA-83A1-0035117C30F3}"/>
            </a:ext>
          </a:extLst>
        </xdr:cNvPr>
        <xdr:cNvSpPr/>
      </xdr:nvSpPr>
      <xdr:spPr>
        <a:xfrm>
          <a:off x="11845637" y="25076726"/>
          <a:ext cx="471054" cy="526473"/>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2</xdr:col>
      <xdr:colOff>163286</xdr:colOff>
      <xdr:row>46</xdr:row>
      <xdr:rowOff>57151</xdr:rowOff>
    </xdr:from>
    <xdr:to>
      <xdr:col>4</xdr:col>
      <xdr:colOff>45669</xdr:colOff>
      <xdr:row>50</xdr:row>
      <xdr:rowOff>35815</xdr:rowOff>
    </xdr:to>
    <xdr:pic>
      <xdr:nvPicPr>
        <xdr:cNvPr id="2" name="Imagen 1">
          <a:extLst>
            <a:ext uri="{FF2B5EF4-FFF2-40B4-BE49-F238E27FC236}">
              <a16:creationId xmlns:a16="http://schemas.microsoft.com/office/drawing/2014/main" id="{D74597BD-0E2D-4119-B0E5-C28EA3E634BC}"/>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CB84E85C-F934-4D08-A784-D3EAC9F1056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10</xdr:col>
      <xdr:colOff>141515</xdr:colOff>
      <xdr:row>15</xdr:row>
      <xdr:rowOff>108857</xdr:rowOff>
    </xdr:from>
    <xdr:to>
      <xdr:col>36</xdr:col>
      <xdr:colOff>173168</xdr:colOff>
      <xdr:row>37</xdr:row>
      <xdr:rowOff>164566</xdr:rowOff>
    </xdr:to>
    <xdr:pic>
      <xdr:nvPicPr>
        <xdr:cNvPr id="5" name="Imagen 4">
          <a:extLst>
            <a:ext uri="{FF2B5EF4-FFF2-40B4-BE49-F238E27FC236}">
              <a16:creationId xmlns:a16="http://schemas.microsoft.com/office/drawing/2014/main" id="{419DD156-D145-10DD-4436-AC7CF53A0DF8}"/>
            </a:ext>
          </a:extLst>
        </xdr:cNvPr>
        <xdr:cNvPicPr>
          <a:picLocks noChangeAspect="1"/>
        </xdr:cNvPicPr>
      </xdr:nvPicPr>
      <xdr:blipFill>
        <a:blip xmlns:r="http://schemas.openxmlformats.org/officeDocument/2006/relationships" r:embed="rId3"/>
        <a:stretch>
          <a:fillRect/>
        </a:stretch>
      </xdr:blipFill>
      <xdr:spPr>
        <a:xfrm>
          <a:off x="8131629" y="4180114"/>
          <a:ext cx="5496282" cy="4126966"/>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2</xdr:col>
      <xdr:colOff>163286</xdr:colOff>
      <xdr:row>71</xdr:row>
      <xdr:rowOff>57151</xdr:rowOff>
    </xdr:from>
    <xdr:to>
      <xdr:col>4</xdr:col>
      <xdr:colOff>45669</xdr:colOff>
      <xdr:row>75</xdr:row>
      <xdr:rowOff>35814</xdr:rowOff>
    </xdr:to>
    <xdr:pic>
      <xdr:nvPicPr>
        <xdr:cNvPr id="2" name="Imagen 1">
          <a:extLst>
            <a:ext uri="{FF2B5EF4-FFF2-40B4-BE49-F238E27FC236}">
              <a16:creationId xmlns:a16="http://schemas.microsoft.com/office/drawing/2014/main" id="{5C2EEFBF-8799-4460-8B5A-71EEC46AD51A}"/>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B394108A-1C1B-4EFA-BBED-C05EBF88BA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24</xdr:col>
      <xdr:colOff>126942</xdr:colOff>
      <xdr:row>41</xdr:row>
      <xdr:rowOff>91577</xdr:rowOff>
    </xdr:from>
    <xdr:to>
      <xdr:col>41</xdr:col>
      <xdr:colOff>0</xdr:colOff>
      <xdr:row>63</xdr:row>
      <xdr:rowOff>141513</xdr:rowOff>
    </xdr:to>
    <xdr:pic>
      <xdr:nvPicPr>
        <xdr:cNvPr id="4" name="Imagen 3">
          <a:extLst>
            <a:ext uri="{FF2B5EF4-FFF2-40B4-BE49-F238E27FC236}">
              <a16:creationId xmlns:a16="http://schemas.microsoft.com/office/drawing/2014/main" id="{FB8D7440-8FA8-4DB0-88DB-CCCAFF075593}"/>
            </a:ext>
          </a:extLst>
        </xdr:cNvPr>
        <xdr:cNvPicPr>
          <a:picLocks noChangeAspect="1"/>
        </xdr:cNvPicPr>
      </xdr:nvPicPr>
      <xdr:blipFill>
        <a:blip xmlns:r="http://schemas.openxmlformats.org/officeDocument/2006/relationships" r:embed="rId3"/>
        <a:stretch>
          <a:fillRect/>
        </a:stretch>
      </xdr:blipFill>
      <xdr:spPr>
        <a:xfrm>
          <a:off x="12329828" y="8974320"/>
          <a:ext cx="3040801" cy="4121193"/>
        </a:xfrm>
        <a:prstGeom prst="rect">
          <a:avLst/>
        </a:prstGeom>
      </xdr:spPr>
    </xdr:pic>
    <xdr:clientData/>
  </xdr:twoCellAnchor>
  <xdr:twoCellAnchor editAs="oneCell">
    <xdr:from>
      <xdr:col>8</xdr:col>
      <xdr:colOff>163284</xdr:colOff>
      <xdr:row>17</xdr:row>
      <xdr:rowOff>28944</xdr:rowOff>
    </xdr:from>
    <xdr:to>
      <xdr:col>41</xdr:col>
      <xdr:colOff>28970</xdr:colOff>
      <xdr:row>36</xdr:row>
      <xdr:rowOff>126622</xdr:rowOff>
    </xdr:to>
    <xdr:pic>
      <xdr:nvPicPr>
        <xdr:cNvPr id="6" name="Imagen 5">
          <a:extLst>
            <a:ext uri="{FF2B5EF4-FFF2-40B4-BE49-F238E27FC236}">
              <a16:creationId xmlns:a16="http://schemas.microsoft.com/office/drawing/2014/main" id="{3E2924F5-0477-4299-A1E4-93B9B711D56B}"/>
            </a:ext>
          </a:extLst>
        </xdr:cNvPr>
        <xdr:cNvPicPr>
          <a:picLocks noChangeAspect="1"/>
        </xdr:cNvPicPr>
      </xdr:nvPicPr>
      <xdr:blipFill>
        <a:blip xmlns:r="http://schemas.openxmlformats.org/officeDocument/2006/relationships" r:embed="rId4"/>
        <a:stretch>
          <a:fillRect/>
        </a:stretch>
      </xdr:blipFill>
      <xdr:spPr>
        <a:xfrm>
          <a:off x="8969827" y="4470315"/>
          <a:ext cx="6429772" cy="3613764"/>
        </a:xfrm>
        <a:prstGeom prst="rect">
          <a:avLst/>
        </a:prstGeom>
      </xdr:spPr>
    </xdr:pic>
    <xdr:clientData/>
  </xdr:twoCellAnchor>
  <xdr:twoCellAnchor editAs="oneCell">
    <xdr:from>
      <xdr:col>8</xdr:col>
      <xdr:colOff>137829</xdr:colOff>
      <xdr:row>41</xdr:row>
      <xdr:rowOff>43542</xdr:rowOff>
    </xdr:from>
    <xdr:to>
      <xdr:col>22</xdr:col>
      <xdr:colOff>206672</xdr:colOff>
      <xdr:row>63</xdr:row>
      <xdr:rowOff>117924</xdr:rowOff>
    </xdr:to>
    <xdr:pic>
      <xdr:nvPicPr>
        <xdr:cNvPr id="7" name="Imagen 6">
          <a:extLst>
            <a:ext uri="{FF2B5EF4-FFF2-40B4-BE49-F238E27FC236}">
              <a16:creationId xmlns:a16="http://schemas.microsoft.com/office/drawing/2014/main" id="{D33D1D3B-CFBA-4BCA-A294-1D2FFB754A88}"/>
            </a:ext>
          </a:extLst>
        </xdr:cNvPr>
        <xdr:cNvPicPr>
          <a:picLocks noChangeAspect="1"/>
        </xdr:cNvPicPr>
      </xdr:nvPicPr>
      <xdr:blipFill>
        <a:blip xmlns:r="http://schemas.openxmlformats.org/officeDocument/2006/relationships" r:embed="rId5"/>
        <a:stretch>
          <a:fillRect/>
        </a:stretch>
      </xdr:blipFill>
      <xdr:spPr>
        <a:xfrm>
          <a:off x="8944372" y="8926285"/>
          <a:ext cx="3040643" cy="4145639"/>
        </a:xfrm>
        <a:prstGeom prst="rect">
          <a:avLst/>
        </a:prstGeom>
      </xdr:spPr>
    </xdr:pic>
    <xdr:clientData/>
  </xdr:twoCellAnchor>
  <xdr:twoCellAnchor>
    <xdr:from>
      <xdr:col>8</xdr:col>
      <xdr:colOff>137826</xdr:colOff>
      <xdr:row>37</xdr:row>
      <xdr:rowOff>130627</xdr:rowOff>
    </xdr:from>
    <xdr:to>
      <xdr:col>22</xdr:col>
      <xdr:colOff>217714</xdr:colOff>
      <xdr:row>40</xdr:row>
      <xdr:rowOff>108856</xdr:rowOff>
    </xdr:to>
    <xdr:sp macro="" textlink="">
      <xdr:nvSpPr>
        <xdr:cNvPr id="8" name="Rectángulo 7">
          <a:extLst>
            <a:ext uri="{FF2B5EF4-FFF2-40B4-BE49-F238E27FC236}">
              <a16:creationId xmlns:a16="http://schemas.microsoft.com/office/drawing/2014/main" id="{E29AE80C-74CE-481E-B790-F5ABB9A0FB97}"/>
            </a:ext>
          </a:extLst>
        </xdr:cNvPr>
        <xdr:cNvSpPr/>
      </xdr:nvSpPr>
      <xdr:spPr>
        <a:xfrm>
          <a:off x="8944369" y="8273141"/>
          <a:ext cx="3051688" cy="53340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COCINETA</a:t>
          </a:r>
          <a:r>
            <a:rPr lang="es-419" sz="1100" b="1" baseline="0"/>
            <a:t> TERCER PISO INTERRUPTOR Y TOMACORRIENTE</a:t>
          </a:r>
          <a:endParaRPr lang="es-419" sz="1100" b="1"/>
        </a:p>
      </xdr:txBody>
    </xdr:sp>
    <xdr:clientData/>
  </xdr:twoCellAnchor>
  <xdr:twoCellAnchor>
    <xdr:from>
      <xdr:col>24</xdr:col>
      <xdr:colOff>116055</xdr:colOff>
      <xdr:row>37</xdr:row>
      <xdr:rowOff>152399</xdr:rowOff>
    </xdr:from>
    <xdr:to>
      <xdr:col>41</xdr:col>
      <xdr:colOff>21771</xdr:colOff>
      <xdr:row>40</xdr:row>
      <xdr:rowOff>119742</xdr:rowOff>
    </xdr:to>
    <xdr:sp macro="" textlink="">
      <xdr:nvSpPr>
        <xdr:cNvPr id="9" name="Rectángulo 8">
          <a:extLst>
            <a:ext uri="{FF2B5EF4-FFF2-40B4-BE49-F238E27FC236}">
              <a16:creationId xmlns:a16="http://schemas.microsoft.com/office/drawing/2014/main" id="{162CFE4E-C710-481E-8035-1D5DCC603D41}"/>
            </a:ext>
          </a:extLst>
        </xdr:cNvPr>
        <xdr:cNvSpPr/>
      </xdr:nvSpPr>
      <xdr:spPr>
        <a:xfrm>
          <a:off x="12318941" y="8294913"/>
          <a:ext cx="3073459" cy="52251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COCINETA CUARTO PISO TOMACORRIENTE</a:t>
          </a:r>
        </a:p>
      </xdr:txBody>
    </xdr:sp>
    <xdr:clientData/>
  </xdr:twoCellAnchor>
  <xdr:twoCellAnchor>
    <xdr:from>
      <xdr:col>14</xdr:col>
      <xdr:colOff>39856</xdr:colOff>
      <xdr:row>15</xdr:row>
      <xdr:rowOff>10886</xdr:rowOff>
    </xdr:from>
    <xdr:to>
      <xdr:col>35</xdr:col>
      <xdr:colOff>120015</xdr:colOff>
      <xdr:row>16</xdr:row>
      <xdr:rowOff>146135</xdr:rowOff>
    </xdr:to>
    <xdr:sp macro="" textlink="">
      <xdr:nvSpPr>
        <xdr:cNvPr id="11" name="Rectángulo 10">
          <a:extLst>
            <a:ext uri="{FF2B5EF4-FFF2-40B4-BE49-F238E27FC236}">
              <a16:creationId xmlns:a16="http://schemas.microsoft.com/office/drawing/2014/main" id="{2ED67EB4-7263-4CE8-80A6-DB4AC6640B46}"/>
            </a:ext>
          </a:extLst>
        </xdr:cNvPr>
        <xdr:cNvSpPr/>
      </xdr:nvSpPr>
      <xdr:spPr>
        <a:xfrm>
          <a:off x="9826113" y="4082143"/>
          <a:ext cx="4684816" cy="320306"/>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INTERRUPTOR</a:t>
          </a:r>
          <a:r>
            <a:rPr lang="es-419" sz="1100" b="1" baseline="0"/>
            <a:t> BAÑOS SEGUNDO PISO Y TOMACORRIENTE COCINETA</a:t>
          </a:r>
          <a:endParaRPr lang="es-419" sz="1100" b="1"/>
        </a:p>
      </xdr:txBody>
    </xdr:sp>
    <xdr:clientData/>
  </xdr:twoCellAnchor>
  <xdr:twoCellAnchor>
    <xdr:from>
      <xdr:col>12</xdr:col>
      <xdr:colOff>97971</xdr:colOff>
      <xdr:row>32</xdr:row>
      <xdr:rowOff>65314</xdr:rowOff>
    </xdr:from>
    <xdr:to>
      <xdr:col>13</xdr:col>
      <xdr:colOff>150586</xdr:colOff>
      <xdr:row>33</xdr:row>
      <xdr:rowOff>121557</xdr:rowOff>
    </xdr:to>
    <xdr:sp macro="" textlink="">
      <xdr:nvSpPr>
        <xdr:cNvPr id="12" name="Elipse 11">
          <a:extLst>
            <a:ext uri="{FF2B5EF4-FFF2-40B4-BE49-F238E27FC236}">
              <a16:creationId xmlns:a16="http://schemas.microsoft.com/office/drawing/2014/main" id="{DD8276EA-66EC-4694-962D-B06A7FD648EB}"/>
            </a:ext>
          </a:extLst>
        </xdr:cNvPr>
        <xdr:cNvSpPr/>
      </xdr:nvSpPr>
      <xdr:spPr>
        <a:xfrm>
          <a:off x="9557657" y="7282543"/>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16</xdr:col>
      <xdr:colOff>163286</xdr:colOff>
      <xdr:row>32</xdr:row>
      <xdr:rowOff>87085</xdr:rowOff>
    </xdr:from>
    <xdr:to>
      <xdr:col>17</xdr:col>
      <xdr:colOff>117929</xdr:colOff>
      <xdr:row>33</xdr:row>
      <xdr:rowOff>143328</xdr:rowOff>
    </xdr:to>
    <xdr:sp macro="" textlink="">
      <xdr:nvSpPr>
        <xdr:cNvPr id="13" name="Elipse 12">
          <a:extLst>
            <a:ext uri="{FF2B5EF4-FFF2-40B4-BE49-F238E27FC236}">
              <a16:creationId xmlns:a16="http://schemas.microsoft.com/office/drawing/2014/main" id="{3495CA2F-0B68-41A3-989C-DDE1219B0B94}"/>
            </a:ext>
          </a:extLst>
        </xdr:cNvPr>
        <xdr:cNvSpPr/>
      </xdr:nvSpPr>
      <xdr:spPr>
        <a:xfrm>
          <a:off x="10374086" y="7304314"/>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39</xdr:col>
      <xdr:colOff>10886</xdr:colOff>
      <xdr:row>23</xdr:row>
      <xdr:rowOff>32657</xdr:rowOff>
    </xdr:from>
    <xdr:to>
      <xdr:col>40</xdr:col>
      <xdr:colOff>85272</xdr:colOff>
      <xdr:row>24</xdr:row>
      <xdr:rowOff>88900</xdr:rowOff>
    </xdr:to>
    <xdr:sp macro="" textlink="">
      <xdr:nvSpPr>
        <xdr:cNvPr id="14" name="Elipse 13">
          <a:extLst>
            <a:ext uri="{FF2B5EF4-FFF2-40B4-BE49-F238E27FC236}">
              <a16:creationId xmlns:a16="http://schemas.microsoft.com/office/drawing/2014/main" id="{7DE7DA61-DCDA-4E1D-8214-6EC689E6FBE2}"/>
            </a:ext>
          </a:extLst>
        </xdr:cNvPr>
        <xdr:cNvSpPr/>
      </xdr:nvSpPr>
      <xdr:spPr>
        <a:xfrm>
          <a:off x="15098486" y="5584371"/>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18</xdr:col>
      <xdr:colOff>108858</xdr:colOff>
      <xdr:row>57</xdr:row>
      <xdr:rowOff>76199</xdr:rowOff>
    </xdr:from>
    <xdr:to>
      <xdr:col>19</xdr:col>
      <xdr:colOff>63501</xdr:colOff>
      <xdr:row>58</xdr:row>
      <xdr:rowOff>132442</xdr:rowOff>
    </xdr:to>
    <xdr:sp macro="" textlink="">
      <xdr:nvSpPr>
        <xdr:cNvPr id="5" name="Elipse 4">
          <a:extLst>
            <a:ext uri="{FF2B5EF4-FFF2-40B4-BE49-F238E27FC236}">
              <a16:creationId xmlns:a16="http://schemas.microsoft.com/office/drawing/2014/main" id="{F847F93C-00A1-4941-A641-2C4D4430FA58}"/>
            </a:ext>
          </a:extLst>
        </xdr:cNvPr>
        <xdr:cNvSpPr/>
      </xdr:nvSpPr>
      <xdr:spPr>
        <a:xfrm>
          <a:off x="10842172" y="11919856"/>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14</xdr:col>
      <xdr:colOff>108857</xdr:colOff>
      <xdr:row>48</xdr:row>
      <xdr:rowOff>10886</xdr:rowOff>
    </xdr:from>
    <xdr:to>
      <xdr:col>15</xdr:col>
      <xdr:colOff>161471</xdr:colOff>
      <xdr:row>49</xdr:row>
      <xdr:rowOff>67129</xdr:rowOff>
    </xdr:to>
    <xdr:sp macro="" textlink="">
      <xdr:nvSpPr>
        <xdr:cNvPr id="15" name="Elipse 14">
          <a:extLst>
            <a:ext uri="{FF2B5EF4-FFF2-40B4-BE49-F238E27FC236}">
              <a16:creationId xmlns:a16="http://schemas.microsoft.com/office/drawing/2014/main" id="{62E68F94-D921-4101-9DC0-2DFA02D62C60}"/>
            </a:ext>
          </a:extLst>
        </xdr:cNvPr>
        <xdr:cNvSpPr/>
      </xdr:nvSpPr>
      <xdr:spPr>
        <a:xfrm>
          <a:off x="9895114" y="10189029"/>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26</xdr:col>
      <xdr:colOff>195943</xdr:colOff>
      <xdr:row>49</xdr:row>
      <xdr:rowOff>97970</xdr:rowOff>
    </xdr:from>
    <xdr:to>
      <xdr:col>27</xdr:col>
      <xdr:colOff>205014</xdr:colOff>
      <xdr:row>50</xdr:row>
      <xdr:rowOff>154213</xdr:rowOff>
    </xdr:to>
    <xdr:sp macro="" textlink="">
      <xdr:nvSpPr>
        <xdr:cNvPr id="16" name="Elipse 15">
          <a:extLst>
            <a:ext uri="{FF2B5EF4-FFF2-40B4-BE49-F238E27FC236}">
              <a16:creationId xmlns:a16="http://schemas.microsoft.com/office/drawing/2014/main" id="{10BC2D12-4842-4843-B4D3-754FCB5A0F1C}"/>
            </a:ext>
          </a:extLst>
        </xdr:cNvPr>
        <xdr:cNvSpPr/>
      </xdr:nvSpPr>
      <xdr:spPr>
        <a:xfrm>
          <a:off x="12725400" y="10461170"/>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28</xdr:col>
      <xdr:colOff>43544</xdr:colOff>
      <xdr:row>60</xdr:row>
      <xdr:rowOff>152398</xdr:rowOff>
    </xdr:from>
    <xdr:to>
      <xdr:col>29</xdr:col>
      <xdr:colOff>52615</xdr:colOff>
      <xdr:row>62</xdr:row>
      <xdr:rowOff>23584</xdr:rowOff>
    </xdr:to>
    <xdr:sp macro="" textlink="">
      <xdr:nvSpPr>
        <xdr:cNvPr id="17" name="Elipse 16">
          <a:extLst>
            <a:ext uri="{FF2B5EF4-FFF2-40B4-BE49-F238E27FC236}">
              <a16:creationId xmlns:a16="http://schemas.microsoft.com/office/drawing/2014/main" id="{CAB11A98-6BFD-4736-9AF2-5481ADDA94E5}"/>
            </a:ext>
          </a:extLst>
        </xdr:cNvPr>
        <xdr:cNvSpPr/>
      </xdr:nvSpPr>
      <xdr:spPr>
        <a:xfrm>
          <a:off x="12986658" y="12551227"/>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twoCellAnchor>
    <xdr:from>
      <xdr:col>14</xdr:col>
      <xdr:colOff>87085</xdr:colOff>
      <xdr:row>50</xdr:row>
      <xdr:rowOff>163286</xdr:rowOff>
    </xdr:from>
    <xdr:to>
      <xdr:col>15</xdr:col>
      <xdr:colOff>139699</xdr:colOff>
      <xdr:row>52</xdr:row>
      <xdr:rowOff>34472</xdr:rowOff>
    </xdr:to>
    <xdr:sp macro="" textlink="">
      <xdr:nvSpPr>
        <xdr:cNvPr id="10" name="Elipse 9">
          <a:extLst>
            <a:ext uri="{FF2B5EF4-FFF2-40B4-BE49-F238E27FC236}">
              <a16:creationId xmlns:a16="http://schemas.microsoft.com/office/drawing/2014/main" id="{BEA9159C-68D4-43C7-9FA6-3182EECD64B4}"/>
            </a:ext>
          </a:extLst>
        </xdr:cNvPr>
        <xdr:cNvSpPr/>
      </xdr:nvSpPr>
      <xdr:spPr>
        <a:xfrm>
          <a:off x="9873342" y="10711543"/>
          <a:ext cx="215900" cy="241300"/>
        </a:xfrm>
        <a:prstGeom prst="ellipse">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419" sz="1100"/>
        </a:p>
      </xdr:txBody>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2</xdr:col>
      <xdr:colOff>163286</xdr:colOff>
      <xdr:row>111</xdr:row>
      <xdr:rowOff>57151</xdr:rowOff>
    </xdr:from>
    <xdr:to>
      <xdr:col>4</xdr:col>
      <xdr:colOff>45669</xdr:colOff>
      <xdr:row>115</xdr:row>
      <xdr:rowOff>35815</xdr:rowOff>
    </xdr:to>
    <xdr:pic>
      <xdr:nvPicPr>
        <xdr:cNvPr id="2" name="Imagen 1">
          <a:extLst>
            <a:ext uri="{FF2B5EF4-FFF2-40B4-BE49-F238E27FC236}">
              <a16:creationId xmlns:a16="http://schemas.microsoft.com/office/drawing/2014/main" id="{29D14248-C0EE-4655-B9AB-C217EE4C2353}"/>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7C82F59D-C83C-4867-A440-0ACF144298E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24</xdr:col>
      <xdr:colOff>141514</xdr:colOff>
      <xdr:row>64</xdr:row>
      <xdr:rowOff>156893</xdr:rowOff>
    </xdr:from>
    <xdr:to>
      <xdr:col>38</xdr:col>
      <xdr:colOff>132543</xdr:colOff>
      <xdr:row>83</xdr:row>
      <xdr:rowOff>155119</xdr:rowOff>
    </xdr:to>
    <xdr:pic>
      <xdr:nvPicPr>
        <xdr:cNvPr id="5" name="Imagen 4">
          <a:extLst>
            <a:ext uri="{FF2B5EF4-FFF2-40B4-BE49-F238E27FC236}">
              <a16:creationId xmlns:a16="http://schemas.microsoft.com/office/drawing/2014/main" id="{8FC51E5C-551E-027D-08E9-67C118323853}"/>
            </a:ext>
          </a:extLst>
        </xdr:cNvPr>
        <xdr:cNvPicPr>
          <a:picLocks noChangeAspect="1"/>
        </xdr:cNvPicPr>
      </xdr:nvPicPr>
      <xdr:blipFill>
        <a:blip xmlns:r="http://schemas.openxmlformats.org/officeDocument/2006/relationships" r:embed="rId3"/>
        <a:stretch>
          <a:fillRect/>
        </a:stretch>
      </xdr:blipFill>
      <xdr:spPr>
        <a:xfrm>
          <a:off x="11201400" y="13295950"/>
          <a:ext cx="2734229" cy="3514312"/>
        </a:xfrm>
        <a:prstGeom prst="rect">
          <a:avLst/>
        </a:prstGeom>
      </xdr:spPr>
    </xdr:pic>
    <xdr:clientData/>
  </xdr:twoCellAnchor>
  <xdr:twoCellAnchor editAs="oneCell">
    <xdr:from>
      <xdr:col>9</xdr:col>
      <xdr:colOff>73799</xdr:colOff>
      <xdr:row>64</xdr:row>
      <xdr:rowOff>179582</xdr:rowOff>
    </xdr:from>
    <xdr:to>
      <xdr:col>23</xdr:col>
      <xdr:colOff>45562</xdr:colOff>
      <xdr:row>76</xdr:row>
      <xdr:rowOff>133672</xdr:rowOff>
    </xdr:to>
    <xdr:pic>
      <xdr:nvPicPr>
        <xdr:cNvPr id="7" name="Imagen 6">
          <a:extLst>
            <a:ext uri="{FF2B5EF4-FFF2-40B4-BE49-F238E27FC236}">
              <a16:creationId xmlns:a16="http://schemas.microsoft.com/office/drawing/2014/main" id="{1E2758D3-EA39-7760-84B0-AC968C66DC22}"/>
            </a:ext>
          </a:extLst>
        </xdr:cNvPr>
        <xdr:cNvPicPr>
          <a:picLocks noChangeAspect="1"/>
        </xdr:cNvPicPr>
      </xdr:nvPicPr>
      <xdr:blipFill>
        <a:blip xmlns:r="http://schemas.openxmlformats.org/officeDocument/2006/relationships" r:embed="rId4"/>
        <a:stretch>
          <a:fillRect/>
        </a:stretch>
      </xdr:blipFill>
      <xdr:spPr>
        <a:xfrm>
          <a:off x="7900628" y="13318639"/>
          <a:ext cx="3041534" cy="2174776"/>
        </a:xfrm>
        <a:prstGeom prst="rect">
          <a:avLst/>
        </a:prstGeom>
      </xdr:spPr>
    </xdr:pic>
    <xdr:clientData/>
  </xdr:twoCellAnchor>
  <xdr:twoCellAnchor editAs="oneCell">
    <xdr:from>
      <xdr:col>11</xdr:col>
      <xdr:colOff>60512</xdr:colOff>
      <xdr:row>17</xdr:row>
      <xdr:rowOff>13459</xdr:rowOff>
    </xdr:from>
    <xdr:to>
      <xdr:col>37</xdr:col>
      <xdr:colOff>119742</xdr:colOff>
      <xdr:row>37</xdr:row>
      <xdr:rowOff>90450</xdr:rowOff>
    </xdr:to>
    <xdr:pic>
      <xdr:nvPicPr>
        <xdr:cNvPr id="9" name="Imagen 8">
          <a:extLst>
            <a:ext uri="{FF2B5EF4-FFF2-40B4-BE49-F238E27FC236}">
              <a16:creationId xmlns:a16="http://schemas.microsoft.com/office/drawing/2014/main" id="{0E3E49A8-936B-26C1-3F2D-0F03E6754E0B}"/>
            </a:ext>
          </a:extLst>
        </xdr:cNvPr>
        <xdr:cNvPicPr>
          <a:picLocks noChangeAspect="1"/>
        </xdr:cNvPicPr>
      </xdr:nvPicPr>
      <xdr:blipFill>
        <a:blip xmlns:r="http://schemas.openxmlformats.org/officeDocument/2006/relationships" r:embed="rId5"/>
        <a:stretch>
          <a:fillRect/>
        </a:stretch>
      </xdr:blipFill>
      <xdr:spPr>
        <a:xfrm>
          <a:off x="8213912" y="4454830"/>
          <a:ext cx="5567401" cy="3778134"/>
        </a:xfrm>
        <a:prstGeom prst="rect">
          <a:avLst/>
        </a:prstGeom>
      </xdr:spPr>
    </xdr:pic>
    <xdr:clientData/>
  </xdr:twoCellAnchor>
  <xdr:twoCellAnchor editAs="oneCell">
    <xdr:from>
      <xdr:col>8</xdr:col>
      <xdr:colOff>90771</xdr:colOff>
      <xdr:row>86</xdr:row>
      <xdr:rowOff>39829</xdr:rowOff>
    </xdr:from>
    <xdr:to>
      <xdr:col>40</xdr:col>
      <xdr:colOff>97972</xdr:colOff>
      <xdr:row>105</xdr:row>
      <xdr:rowOff>126621</xdr:rowOff>
    </xdr:to>
    <xdr:pic>
      <xdr:nvPicPr>
        <xdr:cNvPr id="11" name="Imagen 10">
          <a:extLst>
            <a:ext uri="{FF2B5EF4-FFF2-40B4-BE49-F238E27FC236}">
              <a16:creationId xmlns:a16="http://schemas.microsoft.com/office/drawing/2014/main" id="{321F37A2-0A93-C69A-6255-F7D117938044}"/>
            </a:ext>
          </a:extLst>
        </xdr:cNvPr>
        <xdr:cNvPicPr>
          <a:picLocks noChangeAspect="1"/>
        </xdr:cNvPicPr>
      </xdr:nvPicPr>
      <xdr:blipFill>
        <a:blip xmlns:r="http://schemas.openxmlformats.org/officeDocument/2006/relationships" r:embed="rId6"/>
        <a:stretch>
          <a:fillRect/>
        </a:stretch>
      </xdr:blipFill>
      <xdr:spPr>
        <a:xfrm>
          <a:off x="7754314" y="17250143"/>
          <a:ext cx="6429772" cy="3613764"/>
        </a:xfrm>
        <a:prstGeom prst="rect">
          <a:avLst/>
        </a:prstGeom>
      </xdr:spPr>
    </xdr:pic>
    <xdr:clientData/>
  </xdr:twoCellAnchor>
  <xdr:twoCellAnchor>
    <xdr:from>
      <xdr:col>14</xdr:col>
      <xdr:colOff>87086</xdr:colOff>
      <xdr:row>14</xdr:row>
      <xdr:rowOff>152400</xdr:rowOff>
    </xdr:from>
    <xdr:to>
      <xdr:col>35</xdr:col>
      <xdr:colOff>167245</xdr:colOff>
      <xdr:row>16</xdr:row>
      <xdr:rowOff>102592</xdr:rowOff>
    </xdr:to>
    <xdr:sp macro="" textlink="">
      <xdr:nvSpPr>
        <xdr:cNvPr id="12" name="Rectángulo 11">
          <a:extLst>
            <a:ext uri="{FF2B5EF4-FFF2-40B4-BE49-F238E27FC236}">
              <a16:creationId xmlns:a16="http://schemas.microsoft.com/office/drawing/2014/main" id="{02ACDDA0-B893-4A2D-81D7-6AA3EC50FC1A}"/>
            </a:ext>
          </a:extLst>
        </xdr:cNvPr>
        <xdr:cNvSpPr/>
      </xdr:nvSpPr>
      <xdr:spPr>
        <a:xfrm>
          <a:off x="8730343" y="4038600"/>
          <a:ext cx="4684816" cy="320306"/>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ENCHAPE BAÑOS FISCALIA</a:t>
          </a:r>
        </a:p>
      </xdr:txBody>
    </xdr:sp>
    <xdr:clientData/>
  </xdr:twoCellAnchor>
  <xdr:twoCellAnchor editAs="oneCell">
    <xdr:from>
      <xdr:col>18</xdr:col>
      <xdr:colOff>32658</xdr:colOff>
      <xdr:row>40</xdr:row>
      <xdr:rowOff>10885</xdr:rowOff>
    </xdr:from>
    <xdr:to>
      <xdr:col>32</xdr:col>
      <xdr:colOff>36186</xdr:colOff>
      <xdr:row>62</xdr:row>
      <xdr:rowOff>85267</xdr:rowOff>
    </xdr:to>
    <xdr:pic>
      <xdr:nvPicPr>
        <xdr:cNvPr id="13" name="Imagen 12">
          <a:extLst>
            <a:ext uri="{FF2B5EF4-FFF2-40B4-BE49-F238E27FC236}">
              <a16:creationId xmlns:a16="http://schemas.microsoft.com/office/drawing/2014/main" id="{D3E50FB1-4559-F6E8-D128-C029BA06ADC1}"/>
            </a:ext>
          </a:extLst>
        </xdr:cNvPr>
        <xdr:cNvPicPr>
          <a:picLocks noChangeAspect="1"/>
        </xdr:cNvPicPr>
      </xdr:nvPicPr>
      <xdr:blipFill>
        <a:blip xmlns:r="http://schemas.openxmlformats.org/officeDocument/2006/relationships" r:embed="rId7"/>
        <a:stretch>
          <a:fillRect/>
        </a:stretch>
      </xdr:blipFill>
      <xdr:spPr>
        <a:xfrm>
          <a:off x="9622972" y="8708571"/>
          <a:ext cx="3040643" cy="4145639"/>
        </a:xfrm>
        <a:prstGeom prst="rect">
          <a:avLst/>
        </a:prstGeom>
      </xdr:spPr>
    </xdr:pic>
    <xdr:clientData/>
  </xdr:twoCellAnchor>
  <xdr:twoCellAnchor>
    <xdr:from>
      <xdr:col>14</xdr:col>
      <xdr:colOff>65314</xdr:colOff>
      <xdr:row>37</xdr:row>
      <xdr:rowOff>163286</xdr:rowOff>
    </xdr:from>
    <xdr:to>
      <xdr:col>35</xdr:col>
      <xdr:colOff>145473</xdr:colOff>
      <xdr:row>39</xdr:row>
      <xdr:rowOff>113477</xdr:rowOff>
    </xdr:to>
    <xdr:sp macro="" textlink="">
      <xdr:nvSpPr>
        <xdr:cNvPr id="14" name="Rectángulo 13">
          <a:extLst>
            <a:ext uri="{FF2B5EF4-FFF2-40B4-BE49-F238E27FC236}">
              <a16:creationId xmlns:a16="http://schemas.microsoft.com/office/drawing/2014/main" id="{3707703B-6892-4A2D-9151-7395C40E27A7}"/>
            </a:ext>
          </a:extLst>
        </xdr:cNvPr>
        <xdr:cNvSpPr/>
      </xdr:nvSpPr>
      <xdr:spPr>
        <a:xfrm>
          <a:off x="8708571" y="8305800"/>
          <a:ext cx="4684816" cy="320306"/>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ENCHAPE COCINETA</a:t>
          </a:r>
          <a:r>
            <a:rPr lang="es-419" sz="1100" b="1" baseline="0"/>
            <a:t> TERCER PISO</a:t>
          </a:r>
          <a:endParaRPr lang="es-419" sz="1100" b="1"/>
        </a:p>
      </xdr:txBody>
    </xdr:sp>
    <xdr:clientData/>
  </xdr:twoCellAnchor>
  <xdr:twoCellAnchor>
    <xdr:from>
      <xdr:col>14</xdr:col>
      <xdr:colOff>54428</xdr:colOff>
      <xdr:row>62</xdr:row>
      <xdr:rowOff>152400</xdr:rowOff>
    </xdr:from>
    <xdr:to>
      <xdr:col>35</xdr:col>
      <xdr:colOff>134587</xdr:colOff>
      <xdr:row>64</xdr:row>
      <xdr:rowOff>102592</xdr:rowOff>
    </xdr:to>
    <xdr:sp macro="" textlink="">
      <xdr:nvSpPr>
        <xdr:cNvPr id="15" name="Rectángulo 14">
          <a:extLst>
            <a:ext uri="{FF2B5EF4-FFF2-40B4-BE49-F238E27FC236}">
              <a16:creationId xmlns:a16="http://schemas.microsoft.com/office/drawing/2014/main" id="{13F746F7-02C9-4C01-A689-9CC154E7F702}"/>
            </a:ext>
          </a:extLst>
        </xdr:cNvPr>
        <xdr:cNvSpPr/>
      </xdr:nvSpPr>
      <xdr:spPr>
        <a:xfrm>
          <a:off x="8697685" y="12921343"/>
          <a:ext cx="4684816" cy="320306"/>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ENCHAPE CUARTO DE CONSERJE Y COCINETA CUARTO PISO</a:t>
          </a:r>
        </a:p>
      </xdr:txBody>
    </xdr:sp>
    <xdr:clientData/>
  </xdr:twoCellAnchor>
  <xdr:twoCellAnchor>
    <xdr:from>
      <xdr:col>13</xdr:col>
      <xdr:colOff>87086</xdr:colOff>
      <xdr:row>84</xdr:row>
      <xdr:rowOff>32656</xdr:rowOff>
    </xdr:from>
    <xdr:to>
      <xdr:col>35</xdr:col>
      <xdr:colOff>3959</xdr:colOff>
      <xdr:row>85</xdr:row>
      <xdr:rowOff>167905</xdr:rowOff>
    </xdr:to>
    <xdr:sp macro="" textlink="">
      <xdr:nvSpPr>
        <xdr:cNvPr id="16" name="Rectángulo 15">
          <a:extLst>
            <a:ext uri="{FF2B5EF4-FFF2-40B4-BE49-F238E27FC236}">
              <a16:creationId xmlns:a16="http://schemas.microsoft.com/office/drawing/2014/main" id="{BA9A4150-8437-435D-8F2D-97EA2A3B8CE0}"/>
            </a:ext>
          </a:extLst>
        </xdr:cNvPr>
        <xdr:cNvSpPr/>
      </xdr:nvSpPr>
      <xdr:spPr>
        <a:xfrm>
          <a:off x="8567057" y="16872856"/>
          <a:ext cx="4684816" cy="320306"/>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419" sz="1100" b="1"/>
            <a:t>ENCHAPE BAÑOS, HALL Y COCINETA SEGUNDO PISO</a:t>
          </a:r>
        </a:p>
      </xdr:txBody>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2</xdr:col>
      <xdr:colOff>163286</xdr:colOff>
      <xdr:row>54</xdr:row>
      <xdr:rowOff>57151</xdr:rowOff>
    </xdr:from>
    <xdr:to>
      <xdr:col>4</xdr:col>
      <xdr:colOff>45669</xdr:colOff>
      <xdr:row>58</xdr:row>
      <xdr:rowOff>35815</xdr:rowOff>
    </xdr:to>
    <xdr:pic>
      <xdr:nvPicPr>
        <xdr:cNvPr id="2" name="Imagen 1">
          <a:extLst>
            <a:ext uri="{FF2B5EF4-FFF2-40B4-BE49-F238E27FC236}">
              <a16:creationId xmlns:a16="http://schemas.microsoft.com/office/drawing/2014/main" id="{CAD77FFA-69EE-45A1-9124-B24A028D57F1}"/>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9B8FFDCE-0946-4822-8D23-32E44756A3C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87087</xdr:colOff>
      <xdr:row>14</xdr:row>
      <xdr:rowOff>79515</xdr:rowOff>
    </xdr:from>
    <xdr:to>
      <xdr:col>26</xdr:col>
      <xdr:colOff>141515</xdr:colOff>
      <xdr:row>30</xdr:row>
      <xdr:rowOff>77481</xdr:rowOff>
    </xdr:to>
    <xdr:pic>
      <xdr:nvPicPr>
        <xdr:cNvPr id="6" name="Imagen 5">
          <a:extLst>
            <a:ext uri="{FF2B5EF4-FFF2-40B4-BE49-F238E27FC236}">
              <a16:creationId xmlns:a16="http://schemas.microsoft.com/office/drawing/2014/main" id="{B64C4DA8-E9CB-C42F-8D95-56C1D18F546F}"/>
            </a:ext>
          </a:extLst>
        </xdr:cNvPr>
        <xdr:cNvPicPr>
          <a:picLocks noChangeAspect="1"/>
        </xdr:cNvPicPr>
      </xdr:nvPicPr>
      <xdr:blipFill>
        <a:blip xmlns:r="http://schemas.openxmlformats.org/officeDocument/2006/relationships" r:embed="rId3"/>
        <a:stretch>
          <a:fillRect/>
        </a:stretch>
      </xdr:blipFill>
      <xdr:spPr>
        <a:xfrm>
          <a:off x="9056916" y="3965715"/>
          <a:ext cx="3940628" cy="2958880"/>
        </a:xfrm>
        <a:prstGeom prst="rect">
          <a:avLst/>
        </a:prstGeom>
      </xdr:spPr>
    </xdr:pic>
    <xdr:clientData/>
  </xdr:twoCellAnchor>
  <xdr:twoCellAnchor editAs="oneCell">
    <xdr:from>
      <xdr:col>28</xdr:col>
      <xdr:colOff>62917</xdr:colOff>
      <xdr:row>14</xdr:row>
      <xdr:rowOff>65314</xdr:rowOff>
    </xdr:from>
    <xdr:to>
      <xdr:col>40</xdr:col>
      <xdr:colOff>32657</xdr:colOff>
      <xdr:row>30</xdr:row>
      <xdr:rowOff>108588</xdr:rowOff>
    </xdr:to>
    <xdr:pic>
      <xdr:nvPicPr>
        <xdr:cNvPr id="8" name="Imagen 7">
          <a:extLst>
            <a:ext uri="{FF2B5EF4-FFF2-40B4-BE49-F238E27FC236}">
              <a16:creationId xmlns:a16="http://schemas.microsoft.com/office/drawing/2014/main" id="{C125B830-BE59-2773-89C0-7A2CE48115C7}"/>
            </a:ext>
          </a:extLst>
        </xdr:cNvPr>
        <xdr:cNvPicPr>
          <a:picLocks noChangeAspect="1"/>
        </xdr:cNvPicPr>
      </xdr:nvPicPr>
      <xdr:blipFill>
        <a:blip xmlns:r="http://schemas.openxmlformats.org/officeDocument/2006/relationships" r:embed="rId4"/>
        <a:stretch>
          <a:fillRect/>
        </a:stretch>
      </xdr:blipFill>
      <xdr:spPr>
        <a:xfrm>
          <a:off x="13332603" y="3951514"/>
          <a:ext cx="2255740" cy="3004188"/>
        </a:xfrm>
        <a:prstGeom prst="rect">
          <a:avLst/>
        </a:prstGeom>
      </xdr:spPr>
    </xdr:pic>
    <xdr:clientData/>
  </xdr:twoCellAnchor>
  <xdr:twoCellAnchor editAs="oneCell">
    <xdr:from>
      <xdr:col>28</xdr:col>
      <xdr:colOff>71141</xdr:colOff>
      <xdr:row>31</xdr:row>
      <xdr:rowOff>27708</xdr:rowOff>
    </xdr:from>
    <xdr:to>
      <xdr:col>40</xdr:col>
      <xdr:colOff>46016</xdr:colOff>
      <xdr:row>48</xdr:row>
      <xdr:rowOff>124690</xdr:rowOff>
    </xdr:to>
    <xdr:pic>
      <xdr:nvPicPr>
        <xdr:cNvPr id="10" name="Imagen 9">
          <a:extLst>
            <a:ext uri="{FF2B5EF4-FFF2-40B4-BE49-F238E27FC236}">
              <a16:creationId xmlns:a16="http://schemas.microsoft.com/office/drawing/2014/main" id="{9FED3D22-4D4E-9F0C-BD87-9B834DE7E341}"/>
            </a:ext>
          </a:extLst>
        </xdr:cNvPr>
        <xdr:cNvPicPr>
          <a:picLocks noChangeAspect="1"/>
        </xdr:cNvPicPr>
      </xdr:nvPicPr>
      <xdr:blipFill>
        <a:blip xmlns:r="http://schemas.openxmlformats.org/officeDocument/2006/relationships" r:embed="rId5"/>
        <a:stretch>
          <a:fillRect/>
        </a:stretch>
      </xdr:blipFill>
      <xdr:spPr>
        <a:xfrm>
          <a:off x="13343796" y="6927272"/>
          <a:ext cx="2260875" cy="3172691"/>
        </a:xfrm>
        <a:prstGeom prst="rect">
          <a:avLst/>
        </a:prstGeom>
      </xdr:spPr>
    </xdr:pic>
    <xdr:clientData/>
  </xdr:twoCellAnchor>
  <xdr:twoCellAnchor editAs="oneCell">
    <xdr:from>
      <xdr:col>11</xdr:col>
      <xdr:colOff>166254</xdr:colOff>
      <xdr:row>31</xdr:row>
      <xdr:rowOff>7341</xdr:rowOff>
    </xdr:from>
    <xdr:to>
      <xdr:col>22</xdr:col>
      <xdr:colOff>124690</xdr:colOff>
      <xdr:row>48</xdr:row>
      <xdr:rowOff>118752</xdr:rowOff>
    </xdr:to>
    <xdr:pic>
      <xdr:nvPicPr>
        <xdr:cNvPr id="12" name="Imagen 11">
          <a:extLst>
            <a:ext uri="{FF2B5EF4-FFF2-40B4-BE49-F238E27FC236}">
              <a16:creationId xmlns:a16="http://schemas.microsoft.com/office/drawing/2014/main" id="{166EA74D-48C8-144A-4756-0B4A7D4E50F1}"/>
            </a:ext>
          </a:extLst>
        </xdr:cNvPr>
        <xdr:cNvPicPr>
          <a:picLocks noChangeAspect="1"/>
        </xdr:cNvPicPr>
      </xdr:nvPicPr>
      <xdr:blipFill>
        <a:blip xmlns:r="http://schemas.openxmlformats.org/officeDocument/2006/relationships" r:embed="rId6"/>
        <a:stretch>
          <a:fillRect/>
        </a:stretch>
      </xdr:blipFill>
      <xdr:spPr>
        <a:xfrm>
          <a:off x="9753599" y="6906905"/>
          <a:ext cx="2466109" cy="3187120"/>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2</xdr:col>
      <xdr:colOff>163286</xdr:colOff>
      <xdr:row>54</xdr:row>
      <xdr:rowOff>57151</xdr:rowOff>
    </xdr:from>
    <xdr:to>
      <xdr:col>4</xdr:col>
      <xdr:colOff>45669</xdr:colOff>
      <xdr:row>58</xdr:row>
      <xdr:rowOff>35815</xdr:rowOff>
    </xdr:to>
    <xdr:pic>
      <xdr:nvPicPr>
        <xdr:cNvPr id="2" name="Imagen 1">
          <a:extLst>
            <a:ext uri="{FF2B5EF4-FFF2-40B4-BE49-F238E27FC236}">
              <a16:creationId xmlns:a16="http://schemas.microsoft.com/office/drawing/2014/main" id="{C7B460DE-7C86-46ED-8344-146007E2382F}"/>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4B04FEE4-4309-4A8E-AD08-6EF714E91DC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54428</xdr:colOff>
      <xdr:row>14</xdr:row>
      <xdr:rowOff>72809</xdr:rowOff>
    </xdr:from>
    <xdr:to>
      <xdr:col>27</xdr:col>
      <xdr:colOff>198342</xdr:colOff>
      <xdr:row>27</xdr:row>
      <xdr:rowOff>50346</xdr:rowOff>
    </xdr:to>
    <xdr:pic>
      <xdr:nvPicPr>
        <xdr:cNvPr id="6" name="Imagen 5">
          <a:extLst>
            <a:ext uri="{FF2B5EF4-FFF2-40B4-BE49-F238E27FC236}">
              <a16:creationId xmlns:a16="http://schemas.microsoft.com/office/drawing/2014/main" id="{E7028A0E-A45E-880B-825A-6CF2304BA033}"/>
            </a:ext>
          </a:extLst>
        </xdr:cNvPr>
        <xdr:cNvPicPr>
          <a:picLocks noChangeAspect="1"/>
        </xdr:cNvPicPr>
      </xdr:nvPicPr>
      <xdr:blipFill>
        <a:blip xmlns:r="http://schemas.openxmlformats.org/officeDocument/2006/relationships" r:embed="rId3"/>
        <a:stretch>
          <a:fillRect/>
        </a:stretch>
      </xdr:blipFill>
      <xdr:spPr>
        <a:xfrm>
          <a:off x="7935685" y="3959009"/>
          <a:ext cx="4236943" cy="2383280"/>
        </a:xfrm>
        <a:prstGeom prst="rect">
          <a:avLst/>
        </a:prstGeom>
      </xdr:spPr>
    </xdr:pic>
    <xdr:clientData/>
  </xdr:twoCellAnchor>
  <xdr:twoCellAnchor editAs="oneCell">
    <xdr:from>
      <xdr:col>7</xdr:col>
      <xdr:colOff>62915</xdr:colOff>
      <xdr:row>27</xdr:row>
      <xdr:rowOff>137650</xdr:rowOff>
    </xdr:from>
    <xdr:to>
      <xdr:col>28</xdr:col>
      <xdr:colOff>1</xdr:colOff>
      <xdr:row>44</xdr:row>
      <xdr:rowOff>173051</xdr:rowOff>
    </xdr:to>
    <xdr:pic>
      <xdr:nvPicPr>
        <xdr:cNvPr id="8" name="Imagen 7">
          <a:extLst>
            <a:ext uri="{FF2B5EF4-FFF2-40B4-BE49-F238E27FC236}">
              <a16:creationId xmlns:a16="http://schemas.microsoft.com/office/drawing/2014/main" id="{88CCA90B-B150-9BBB-7EF5-535D66C706B1}"/>
            </a:ext>
          </a:extLst>
        </xdr:cNvPr>
        <xdr:cNvPicPr>
          <a:picLocks noChangeAspect="1"/>
        </xdr:cNvPicPr>
      </xdr:nvPicPr>
      <xdr:blipFill>
        <a:blip xmlns:r="http://schemas.openxmlformats.org/officeDocument/2006/relationships" r:embed="rId4"/>
        <a:stretch>
          <a:fillRect/>
        </a:stretch>
      </xdr:blipFill>
      <xdr:spPr>
        <a:xfrm>
          <a:off x="7944172" y="6429593"/>
          <a:ext cx="4236943" cy="3181372"/>
        </a:xfrm>
        <a:prstGeom prst="rect">
          <a:avLst/>
        </a:prstGeom>
      </xdr:spPr>
    </xdr:pic>
    <xdr:clientData/>
  </xdr:twoCellAnchor>
  <xdr:twoCellAnchor editAs="oneCell">
    <xdr:from>
      <xdr:col>28</xdr:col>
      <xdr:colOff>70759</xdr:colOff>
      <xdr:row>21</xdr:row>
      <xdr:rowOff>65316</xdr:rowOff>
    </xdr:from>
    <xdr:to>
      <xdr:col>42</xdr:col>
      <xdr:colOff>65315</xdr:colOff>
      <xdr:row>39</xdr:row>
      <xdr:rowOff>152400</xdr:rowOff>
    </xdr:to>
    <xdr:pic>
      <xdr:nvPicPr>
        <xdr:cNvPr id="10" name="Imagen 9">
          <a:extLst>
            <a:ext uri="{FF2B5EF4-FFF2-40B4-BE49-F238E27FC236}">
              <a16:creationId xmlns:a16="http://schemas.microsoft.com/office/drawing/2014/main" id="{0A754D90-CB6D-8E49-0D23-A88BF1937F86}"/>
            </a:ext>
          </a:extLst>
        </xdr:cNvPr>
        <xdr:cNvPicPr>
          <a:picLocks noChangeAspect="1"/>
        </xdr:cNvPicPr>
      </xdr:nvPicPr>
      <xdr:blipFill>
        <a:blip xmlns:r="http://schemas.openxmlformats.org/officeDocument/2006/relationships" r:embed="rId5"/>
        <a:stretch>
          <a:fillRect/>
        </a:stretch>
      </xdr:blipFill>
      <xdr:spPr>
        <a:xfrm rot="5400000" flipV="1">
          <a:off x="11824609" y="5674180"/>
          <a:ext cx="3418113" cy="256358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2</xdr:col>
      <xdr:colOff>163286</xdr:colOff>
      <xdr:row>64</xdr:row>
      <xdr:rowOff>57151</xdr:rowOff>
    </xdr:from>
    <xdr:to>
      <xdr:col>4</xdr:col>
      <xdr:colOff>45669</xdr:colOff>
      <xdr:row>68</xdr:row>
      <xdr:rowOff>35814</xdr:rowOff>
    </xdr:to>
    <xdr:pic>
      <xdr:nvPicPr>
        <xdr:cNvPr id="2" name="Imagen 1">
          <a:extLst>
            <a:ext uri="{FF2B5EF4-FFF2-40B4-BE49-F238E27FC236}">
              <a16:creationId xmlns:a16="http://schemas.microsoft.com/office/drawing/2014/main" id="{3F3BC7C8-3F3A-4D07-9448-4B9F23BC6091}"/>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218F73BF-48FF-4DB9-A20E-B98C2800C2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7</xdr:col>
      <xdr:colOff>108859</xdr:colOff>
      <xdr:row>14</xdr:row>
      <xdr:rowOff>96686</xdr:rowOff>
    </xdr:from>
    <xdr:to>
      <xdr:col>18</xdr:col>
      <xdr:colOff>198327</xdr:colOff>
      <xdr:row>35</xdr:row>
      <xdr:rowOff>87084</xdr:rowOff>
    </xdr:to>
    <xdr:pic>
      <xdr:nvPicPr>
        <xdr:cNvPr id="6" name="Imagen 5">
          <a:extLst>
            <a:ext uri="{FF2B5EF4-FFF2-40B4-BE49-F238E27FC236}">
              <a16:creationId xmlns:a16="http://schemas.microsoft.com/office/drawing/2014/main" id="{083A440F-E5C2-D158-E23F-F0ABBA28C5E4}"/>
            </a:ext>
          </a:extLst>
        </xdr:cNvPr>
        <xdr:cNvPicPr>
          <a:picLocks noChangeAspect="1"/>
        </xdr:cNvPicPr>
      </xdr:nvPicPr>
      <xdr:blipFill>
        <a:blip xmlns:r="http://schemas.openxmlformats.org/officeDocument/2006/relationships" r:embed="rId3"/>
        <a:stretch>
          <a:fillRect/>
        </a:stretch>
      </xdr:blipFill>
      <xdr:spPr>
        <a:xfrm>
          <a:off x="7609116" y="3982886"/>
          <a:ext cx="2179525" cy="3876598"/>
        </a:xfrm>
        <a:prstGeom prst="rect">
          <a:avLst/>
        </a:prstGeom>
        <a:ln>
          <a:solidFill>
            <a:schemeClr val="tx1"/>
          </a:solidFill>
        </a:ln>
      </xdr:spPr>
    </xdr:pic>
    <xdr:clientData/>
  </xdr:twoCellAnchor>
  <xdr:twoCellAnchor editAs="oneCell">
    <xdr:from>
      <xdr:col>7</xdr:col>
      <xdr:colOff>128231</xdr:colOff>
      <xdr:row>36</xdr:row>
      <xdr:rowOff>39857</xdr:rowOff>
    </xdr:from>
    <xdr:to>
      <xdr:col>18</xdr:col>
      <xdr:colOff>217699</xdr:colOff>
      <xdr:row>57</xdr:row>
      <xdr:rowOff>30255</xdr:rowOff>
    </xdr:to>
    <xdr:pic>
      <xdr:nvPicPr>
        <xdr:cNvPr id="8" name="Imagen 7">
          <a:extLst>
            <a:ext uri="{FF2B5EF4-FFF2-40B4-BE49-F238E27FC236}">
              <a16:creationId xmlns:a16="http://schemas.microsoft.com/office/drawing/2014/main" id="{5205E22F-891E-E9B4-B6D0-F74C1F18AF26}"/>
            </a:ext>
          </a:extLst>
        </xdr:cNvPr>
        <xdr:cNvPicPr>
          <a:picLocks noChangeAspect="1"/>
        </xdr:cNvPicPr>
      </xdr:nvPicPr>
      <xdr:blipFill>
        <a:blip xmlns:r="http://schemas.openxmlformats.org/officeDocument/2006/relationships" r:embed="rId4"/>
        <a:stretch>
          <a:fillRect/>
        </a:stretch>
      </xdr:blipFill>
      <xdr:spPr>
        <a:xfrm>
          <a:off x="7628488" y="7997314"/>
          <a:ext cx="2179525" cy="3876598"/>
        </a:xfrm>
        <a:prstGeom prst="rect">
          <a:avLst/>
        </a:prstGeom>
        <a:ln>
          <a:solidFill>
            <a:schemeClr val="tx1"/>
          </a:solidFill>
        </a:ln>
      </xdr:spPr>
    </xdr:pic>
    <xdr:clientData/>
  </xdr:twoCellAnchor>
  <xdr:twoCellAnchor editAs="oneCell">
    <xdr:from>
      <xdr:col>19</xdr:col>
      <xdr:colOff>49630</xdr:colOff>
      <xdr:row>39</xdr:row>
      <xdr:rowOff>24752</xdr:rowOff>
    </xdr:from>
    <xdr:to>
      <xdr:col>42</xdr:col>
      <xdr:colOff>77986</xdr:colOff>
      <xdr:row>52</xdr:row>
      <xdr:rowOff>163286</xdr:rowOff>
    </xdr:to>
    <xdr:pic>
      <xdr:nvPicPr>
        <xdr:cNvPr id="10" name="Imagen 9">
          <a:extLst>
            <a:ext uri="{FF2B5EF4-FFF2-40B4-BE49-F238E27FC236}">
              <a16:creationId xmlns:a16="http://schemas.microsoft.com/office/drawing/2014/main" id="{45697F9A-D3BF-65F5-EFB3-1919D789C802}"/>
            </a:ext>
          </a:extLst>
        </xdr:cNvPr>
        <xdr:cNvPicPr>
          <a:picLocks noChangeAspect="1"/>
        </xdr:cNvPicPr>
      </xdr:nvPicPr>
      <xdr:blipFill>
        <a:blip xmlns:r="http://schemas.openxmlformats.org/officeDocument/2006/relationships" r:embed="rId5"/>
        <a:stretch>
          <a:fillRect/>
        </a:stretch>
      </xdr:blipFill>
      <xdr:spPr>
        <a:xfrm>
          <a:off x="9901201" y="8537381"/>
          <a:ext cx="4545928" cy="2544276"/>
        </a:xfrm>
        <a:prstGeom prst="rect">
          <a:avLst/>
        </a:prstGeom>
        <a:ln>
          <a:solidFill>
            <a:schemeClr val="tx1"/>
          </a:solidFill>
        </a:ln>
      </xdr:spPr>
    </xdr:pic>
    <xdr:clientData/>
  </xdr:twoCellAnchor>
  <xdr:twoCellAnchor editAs="oneCell">
    <xdr:from>
      <xdr:col>30</xdr:col>
      <xdr:colOff>47231</xdr:colOff>
      <xdr:row>14</xdr:row>
      <xdr:rowOff>78600</xdr:rowOff>
    </xdr:from>
    <xdr:to>
      <xdr:col>42</xdr:col>
      <xdr:colOff>71384</xdr:colOff>
      <xdr:row>35</xdr:row>
      <xdr:rowOff>68998</xdr:rowOff>
    </xdr:to>
    <xdr:pic>
      <xdr:nvPicPr>
        <xdr:cNvPr id="12" name="Imagen 11">
          <a:extLst>
            <a:ext uri="{FF2B5EF4-FFF2-40B4-BE49-F238E27FC236}">
              <a16:creationId xmlns:a16="http://schemas.microsoft.com/office/drawing/2014/main" id="{E9C35707-37C8-8B59-E906-98A05FE32057}"/>
            </a:ext>
          </a:extLst>
        </xdr:cNvPr>
        <xdr:cNvPicPr>
          <a:picLocks noChangeAspect="1"/>
        </xdr:cNvPicPr>
      </xdr:nvPicPr>
      <xdr:blipFill>
        <a:blip xmlns:r="http://schemas.openxmlformats.org/officeDocument/2006/relationships" r:embed="rId6"/>
        <a:stretch>
          <a:fillRect/>
        </a:stretch>
      </xdr:blipFill>
      <xdr:spPr>
        <a:xfrm>
          <a:off x="12261002" y="3964800"/>
          <a:ext cx="2179525" cy="3876598"/>
        </a:xfrm>
        <a:prstGeom prst="rect">
          <a:avLst/>
        </a:prstGeom>
        <a:ln>
          <a:solidFill>
            <a:schemeClr val="tx1"/>
          </a:solidFill>
        </a:ln>
      </xdr:spPr>
    </xdr:pic>
    <xdr:clientData/>
  </xdr:twoCellAnchor>
  <xdr:twoCellAnchor editAs="oneCell">
    <xdr:from>
      <xdr:col>19</xdr:col>
      <xdr:colOff>66602</xdr:colOff>
      <xdr:row>14</xdr:row>
      <xdr:rowOff>87086</xdr:rowOff>
    </xdr:from>
    <xdr:to>
      <xdr:col>29</xdr:col>
      <xdr:colOff>90755</xdr:colOff>
      <xdr:row>35</xdr:row>
      <xdr:rowOff>77484</xdr:rowOff>
    </xdr:to>
    <xdr:pic>
      <xdr:nvPicPr>
        <xdr:cNvPr id="14" name="Imagen 13">
          <a:extLst>
            <a:ext uri="{FF2B5EF4-FFF2-40B4-BE49-F238E27FC236}">
              <a16:creationId xmlns:a16="http://schemas.microsoft.com/office/drawing/2014/main" id="{A047F445-9CA8-A14F-CAF5-1AFB8F36ED70}"/>
            </a:ext>
          </a:extLst>
        </xdr:cNvPr>
        <xdr:cNvPicPr>
          <a:picLocks noChangeAspect="1"/>
        </xdr:cNvPicPr>
      </xdr:nvPicPr>
      <xdr:blipFill>
        <a:blip xmlns:r="http://schemas.openxmlformats.org/officeDocument/2006/relationships" r:embed="rId7"/>
        <a:stretch>
          <a:fillRect/>
        </a:stretch>
      </xdr:blipFill>
      <xdr:spPr>
        <a:xfrm>
          <a:off x="9918173" y="3973286"/>
          <a:ext cx="2179525" cy="3876598"/>
        </a:xfrm>
        <a:prstGeom prst="rect">
          <a:avLst/>
        </a:prstGeom>
        <a:ln>
          <a:solidFill>
            <a:schemeClr val="tx1"/>
          </a:solidFill>
        </a:ln>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2</xdr:col>
      <xdr:colOff>163286</xdr:colOff>
      <xdr:row>54</xdr:row>
      <xdr:rowOff>57151</xdr:rowOff>
    </xdr:from>
    <xdr:to>
      <xdr:col>4</xdr:col>
      <xdr:colOff>45669</xdr:colOff>
      <xdr:row>58</xdr:row>
      <xdr:rowOff>35815</xdr:rowOff>
    </xdr:to>
    <xdr:pic>
      <xdr:nvPicPr>
        <xdr:cNvPr id="2" name="Imagen 1">
          <a:extLst>
            <a:ext uri="{FF2B5EF4-FFF2-40B4-BE49-F238E27FC236}">
              <a16:creationId xmlns:a16="http://schemas.microsoft.com/office/drawing/2014/main" id="{CA2551DA-08B0-40B7-8964-A5142C308462}"/>
            </a:ext>
          </a:extLst>
        </xdr:cNvPr>
        <xdr:cNvPicPr>
          <a:picLocks noChangeAspect="1"/>
        </xdr:cNvPicPr>
      </xdr:nvPicPr>
      <xdr:blipFill>
        <a:blip xmlns:r="http://schemas.openxmlformats.org/officeDocument/2006/relationships" r:embed="rId1" cstate="email">
          <a:clrChange>
            <a:clrFrom>
              <a:srgbClr val="FFFFFF"/>
            </a:clrFrom>
            <a:clrTo>
              <a:srgbClr val="FFFFFF">
                <a:alpha val="0"/>
              </a:srgbClr>
            </a:clrTo>
          </a:clrChange>
          <a:extLst>
            <a:ext uri="{28A0092B-C50C-407E-A947-70E740481C1C}">
              <a14:useLocalDpi xmlns:a14="http://schemas.microsoft.com/office/drawing/2010/main"/>
            </a:ext>
          </a:extLst>
        </a:blip>
        <a:stretch>
          <a:fillRect/>
        </a:stretch>
      </xdr:blipFill>
      <xdr:spPr>
        <a:xfrm>
          <a:off x="3257006" y="11243311"/>
          <a:ext cx="1634983" cy="717804"/>
        </a:xfrm>
        <a:prstGeom prst="rect">
          <a:avLst/>
        </a:prstGeom>
      </xdr:spPr>
    </xdr:pic>
    <xdr:clientData/>
  </xdr:twoCellAnchor>
  <xdr:twoCellAnchor editAs="oneCell">
    <xdr:from>
      <xdr:col>30</xdr:col>
      <xdr:colOff>127000</xdr:colOff>
      <xdr:row>0</xdr:row>
      <xdr:rowOff>76200</xdr:rowOff>
    </xdr:from>
    <xdr:to>
      <xdr:col>33</xdr:col>
      <xdr:colOff>88900</xdr:colOff>
      <xdr:row>2</xdr:row>
      <xdr:rowOff>17155</xdr:rowOff>
    </xdr:to>
    <xdr:pic>
      <xdr:nvPicPr>
        <xdr:cNvPr id="3" name="Imagen 2" descr="Logo ICBF gris">
          <a:extLst>
            <a:ext uri="{FF2B5EF4-FFF2-40B4-BE49-F238E27FC236}">
              <a16:creationId xmlns:a16="http://schemas.microsoft.com/office/drawing/2014/main" id="{77C94CFD-A934-45BE-A425-73706DC10AC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rcRect/>
        <a:stretch>
          <a:fillRect/>
        </a:stretch>
      </xdr:blipFill>
      <xdr:spPr bwMode="auto">
        <a:xfrm>
          <a:off x="12258040" y="76200"/>
          <a:ext cx="579120" cy="1137295"/>
        </a:xfrm>
        <a:prstGeom prst="rect">
          <a:avLst/>
        </a:prstGeom>
        <a:noFill/>
        <a:ln>
          <a:noFill/>
        </a:ln>
      </xdr:spPr>
    </xdr:pic>
    <xdr:clientData/>
  </xdr:twoCellAnchor>
  <xdr:twoCellAnchor editAs="oneCell">
    <xdr:from>
      <xdr:col>9</xdr:col>
      <xdr:colOff>108859</xdr:colOff>
      <xdr:row>28</xdr:row>
      <xdr:rowOff>60479</xdr:rowOff>
    </xdr:from>
    <xdr:to>
      <xdr:col>22</xdr:col>
      <xdr:colOff>87087</xdr:colOff>
      <xdr:row>48</xdr:row>
      <xdr:rowOff>59823</xdr:rowOff>
    </xdr:to>
    <xdr:pic>
      <xdr:nvPicPr>
        <xdr:cNvPr id="6" name="Imagen 5">
          <a:extLst>
            <a:ext uri="{FF2B5EF4-FFF2-40B4-BE49-F238E27FC236}">
              <a16:creationId xmlns:a16="http://schemas.microsoft.com/office/drawing/2014/main" id="{B7DDEA79-0956-882D-14D3-3822B09B47CA}"/>
            </a:ext>
          </a:extLst>
        </xdr:cNvPr>
        <xdr:cNvPicPr>
          <a:picLocks noChangeAspect="1"/>
        </xdr:cNvPicPr>
      </xdr:nvPicPr>
      <xdr:blipFill>
        <a:blip xmlns:r="http://schemas.openxmlformats.org/officeDocument/2006/relationships" r:embed="rId3"/>
        <a:stretch>
          <a:fillRect/>
        </a:stretch>
      </xdr:blipFill>
      <xdr:spPr>
        <a:xfrm>
          <a:off x="7935688" y="6537479"/>
          <a:ext cx="2786742" cy="3711373"/>
        </a:xfrm>
        <a:prstGeom prst="rect">
          <a:avLst/>
        </a:prstGeom>
        <a:ln>
          <a:solidFill>
            <a:schemeClr val="tx1"/>
          </a:solidFill>
        </a:ln>
      </xdr:spPr>
    </xdr:pic>
    <xdr:clientData/>
  </xdr:twoCellAnchor>
  <xdr:twoCellAnchor editAs="oneCell">
    <xdr:from>
      <xdr:col>7</xdr:col>
      <xdr:colOff>52032</xdr:colOff>
      <xdr:row>14</xdr:row>
      <xdr:rowOff>58449</xdr:rowOff>
    </xdr:from>
    <xdr:to>
      <xdr:col>23</xdr:col>
      <xdr:colOff>11818</xdr:colOff>
      <xdr:row>27</xdr:row>
      <xdr:rowOff>172706</xdr:rowOff>
    </xdr:to>
    <xdr:pic>
      <xdr:nvPicPr>
        <xdr:cNvPr id="8" name="Imagen 7">
          <a:extLst>
            <a:ext uri="{FF2B5EF4-FFF2-40B4-BE49-F238E27FC236}">
              <a16:creationId xmlns:a16="http://schemas.microsoft.com/office/drawing/2014/main" id="{F6E66708-AC34-3300-77F9-DF67AB180EDD}"/>
            </a:ext>
          </a:extLst>
        </xdr:cNvPr>
        <xdr:cNvPicPr>
          <a:picLocks noChangeAspect="1"/>
        </xdr:cNvPicPr>
      </xdr:nvPicPr>
      <xdr:blipFill>
        <a:blip xmlns:r="http://schemas.openxmlformats.org/officeDocument/2006/relationships" r:embed="rId4"/>
        <a:stretch>
          <a:fillRect/>
        </a:stretch>
      </xdr:blipFill>
      <xdr:spPr>
        <a:xfrm>
          <a:off x="7552289" y="3944649"/>
          <a:ext cx="3356129" cy="2520000"/>
        </a:xfrm>
        <a:prstGeom prst="rect">
          <a:avLst/>
        </a:prstGeom>
        <a:ln>
          <a:solidFill>
            <a:schemeClr val="tx1"/>
          </a:solidFill>
        </a:ln>
      </xdr:spPr>
    </xdr:pic>
    <xdr:clientData/>
  </xdr:twoCellAnchor>
  <xdr:twoCellAnchor editAs="oneCell">
    <xdr:from>
      <xdr:col>25</xdr:col>
      <xdr:colOff>60516</xdr:colOff>
      <xdr:row>28</xdr:row>
      <xdr:rowOff>110107</xdr:rowOff>
    </xdr:from>
    <xdr:to>
      <xdr:col>39</xdr:col>
      <xdr:colOff>97970</xdr:colOff>
      <xdr:row>48</xdr:row>
      <xdr:rowOff>72349</xdr:rowOff>
    </xdr:to>
    <xdr:pic>
      <xdr:nvPicPr>
        <xdr:cNvPr id="10" name="Imagen 9">
          <a:extLst>
            <a:ext uri="{FF2B5EF4-FFF2-40B4-BE49-F238E27FC236}">
              <a16:creationId xmlns:a16="http://schemas.microsoft.com/office/drawing/2014/main" id="{BAF26A4B-224A-C311-C166-03D70539A1E2}"/>
            </a:ext>
          </a:extLst>
        </xdr:cNvPr>
        <xdr:cNvPicPr>
          <a:picLocks noChangeAspect="1"/>
        </xdr:cNvPicPr>
      </xdr:nvPicPr>
      <xdr:blipFill>
        <a:blip xmlns:r="http://schemas.openxmlformats.org/officeDocument/2006/relationships" r:embed="rId5"/>
        <a:stretch>
          <a:fillRect/>
        </a:stretch>
      </xdr:blipFill>
      <xdr:spPr>
        <a:xfrm>
          <a:off x="11283687" y="6587107"/>
          <a:ext cx="2758883" cy="3674271"/>
        </a:xfrm>
        <a:prstGeom prst="rect">
          <a:avLst/>
        </a:prstGeom>
        <a:ln>
          <a:solidFill>
            <a:schemeClr val="tx1"/>
          </a:solidFill>
        </a:ln>
      </xdr:spPr>
    </xdr:pic>
    <xdr:clientData/>
  </xdr:twoCellAnchor>
  <xdr:twoCellAnchor editAs="oneCell">
    <xdr:from>
      <xdr:col>23</xdr:col>
      <xdr:colOff>145203</xdr:colOff>
      <xdr:row>14</xdr:row>
      <xdr:rowOff>53650</xdr:rowOff>
    </xdr:from>
    <xdr:to>
      <xdr:col>42</xdr:col>
      <xdr:colOff>28789</xdr:colOff>
      <xdr:row>27</xdr:row>
      <xdr:rowOff>167907</xdr:rowOff>
    </xdr:to>
    <xdr:pic>
      <xdr:nvPicPr>
        <xdr:cNvPr id="12" name="Imagen 11">
          <a:extLst>
            <a:ext uri="{FF2B5EF4-FFF2-40B4-BE49-F238E27FC236}">
              <a16:creationId xmlns:a16="http://schemas.microsoft.com/office/drawing/2014/main" id="{EEFF9BA1-E420-6266-6E67-8573C1B5B76A}"/>
            </a:ext>
          </a:extLst>
        </xdr:cNvPr>
        <xdr:cNvPicPr>
          <a:picLocks noChangeAspect="1"/>
        </xdr:cNvPicPr>
      </xdr:nvPicPr>
      <xdr:blipFill>
        <a:blip xmlns:r="http://schemas.openxmlformats.org/officeDocument/2006/relationships" r:embed="rId6"/>
        <a:stretch>
          <a:fillRect/>
        </a:stretch>
      </xdr:blipFill>
      <xdr:spPr>
        <a:xfrm>
          <a:off x="11041803" y="3939850"/>
          <a:ext cx="3356129" cy="2520000"/>
        </a:xfrm>
        <a:prstGeom prst="rect">
          <a:avLst/>
        </a:prstGeom>
        <a:ln>
          <a:solidFill>
            <a:schemeClr val="tx1"/>
          </a:solid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sheetData sheetId="1"/>
      <sheetData sheetId="2"/>
      <sheetData sheetId="3"/>
      <sheetData sheetId="4"/>
      <sheetData sheetId="5"/>
      <sheetData sheetId="6"/>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sheetData sheetId="23"/>
      <sheetData sheetId="24"/>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mailto:jhscolombianadeingenieria@gmail.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D3C89-93BB-4A4A-A358-ECDE3524EFAC}">
  <dimension ref="B1:G28"/>
  <sheetViews>
    <sheetView topLeftCell="A25" workbookViewId="0">
      <selection activeCell="C2" sqref="C2"/>
    </sheetView>
  </sheetViews>
  <sheetFormatPr baseColWidth="10" defaultRowHeight="14.4"/>
  <cols>
    <col min="2" max="2" width="29.109375" bestFit="1" customWidth="1"/>
    <col min="3" max="3" width="18.109375" bestFit="1" customWidth="1"/>
    <col min="4" max="4" width="17.33203125" bestFit="1" customWidth="1"/>
    <col min="5" max="5" width="12.88671875" bestFit="1" customWidth="1"/>
    <col min="6" max="6" width="18.109375" bestFit="1" customWidth="1"/>
    <col min="7" max="7" width="21.33203125" bestFit="1" customWidth="1"/>
  </cols>
  <sheetData>
    <row r="1" spans="2:7" ht="15" thickBot="1"/>
    <row r="2" spans="2:7" ht="15" thickBot="1">
      <c r="B2" s="72" t="s">
        <v>86</v>
      </c>
      <c r="C2" s="72">
        <f>1160000+140606</f>
        <v>1300606</v>
      </c>
      <c r="D2" s="73"/>
      <c r="E2" s="73"/>
      <c r="F2" s="73"/>
      <c r="G2" s="73"/>
    </row>
    <row r="3" spans="2:7" ht="15" thickBot="1">
      <c r="B3" s="73"/>
      <c r="C3" s="73"/>
      <c r="D3" s="73"/>
      <c r="E3" s="73"/>
      <c r="F3" s="73"/>
      <c r="G3" s="73"/>
    </row>
    <row r="4" spans="2:7" ht="15" thickBot="1">
      <c r="B4" s="301" t="s">
        <v>87</v>
      </c>
      <c r="C4" s="302"/>
      <c r="D4" s="302"/>
      <c r="E4" s="302"/>
      <c r="F4" s="302"/>
      <c r="G4" s="303"/>
    </row>
    <row r="5" spans="2:7" ht="15" thickBot="1">
      <c r="B5" s="74" t="s">
        <v>88</v>
      </c>
      <c r="C5" s="74" t="s">
        <v>89</v>
      </c>
      <c r="D5" s="74" t="s">
        <v>90</v>
      </c>
      <c r="E5" s="74" t="s">
        <v>91</v>
      </c>
      <c r="F5" s="75" t="s">
        <v>92</v>
      </c>
      <c r="G5" s="75" t="s">
        <v>93</v>
      </c>
    </row>
    <row r="6" spans="2:7">
      <c r="B6" s="76" t="s">
        <v>94</v>
      </c>
      <c r="C6" s="77">
        <f>+C2/30</f>
        <v>43353.533333333333</v>
      </c>
      <c r="D6" s="78">
        <v>1.8</v>
      </c>
      <c r="E6" s="77">
        <f t="shared" ref="E6:E13" si="0">+C6*D6</f>
        <v>78036.36</v>
      </c>
      <c r="F6" s="79" t="s">
        <v>95</v>
      </c>
      <c r="G6" s="80">
        <f>+E6/8</f>
        <v>9754.5450000000001</v>
      </c>
    </row>
    <row r="7" spans="2:7">
      <c r="B7" s="81" t="s">
        <v>96</v>
      </c>
      <c r="C7" s="82">
        <f>+(C2+(C2*80%))/30</f>
        <v>78036.36</v>
      </c>
      <c r="D7" s="83">
        <v>1.8</v>
      </c>
      <c r="E7" s="82">
        <f t="shared" si="0"/>
        <v>140465.448</v>
      </c>
      <c r="F7" s="84" t="s">
        <v>95</v>
      </c>
      <c r="G7" s="85">
        <f t="shared" ref="G7:G13" si="1">+E7/8</f>
        <v>17558.181</v>
      </c>
    </row>
    <row r="8" spans="2:7">
      <c r="B8" s="81" t="s">
        <v>97</v>
      </c>
      <c r="C8" s="82">
        <f>+(C2+(C2*15%))/30</f>
        <v>49856.563333333332</v>
      </c>
      <c r="D8" s="83">
        <v>1.8</v>
      </c>
      <c r="E8" s="82">
        <f t="shared" si="0"/>
        <v>89741.813999999998</v>
      </c>
      <c r="F8" s="84" t="s">
        <v>95</v>
      </c>
      <c r="G8" s="85">
        <f t="shared" si="1"/>
        <v>11217.72675</v>
      </c>
    </row>
    <row r="9" spans="2:7">
      <c r="B9" s="81" t="s">
        <v>98</v>
      </c>
      <c r="C9" s="82">
        <f>+(C2+(C2*85%))/30</f>
        <v>80204.036666666652</v>
      </c>
      <c r="D9" s="83">
        <v>1.8</v>
      </c>
      <c r="E9" s="82">
        <f t="shared" si="0"/>
        <v>144367.26599999997</v>
      </c>
      <c r="F9" s="84" t="s">
        <v>95</v>
      </c>
      <c r="G9" s="85">
        <f t="shared" si="1"/>
        <v>18045.908249999997</v>
      </c>
    </row>
    <row r="10" spans="2:7">
      <c r="B10" s="81" t="s">
        <v>99</v>
      </c>
      <c r="C10" s="82">
        <f>+(C2+(C2*15%))/30</f>
        <v>49856.563333333332</v>
      </c>
      <c r="D10" s="83">
        <v>1.8</v>
      </c>
      <c r="E10" s="82">
        <f t="shared" si="0"/>
        <v>89741.813999999998</v>
      </c>
      <c r="F10" s="84" t="s">
        <v>95</v>
      </c>
      <c r="G10" s="85">
        <f t="shared" si="1"/>
        <v>11217.72675</v>
      </c>
    </row>
    <row r="11" spans="2:7">
      <c r="B11" s="81" t="s">
        <v>100</v>
      </c>
      <c r="C11" s="82">
        <f>+(C2+(C2*85%))/30</f>
        <v>80204.036666666652</v>
      </c>
      <c r="D11" s="83">
        <v>1.8</v>
      </c>
      <c r="E11" s="82">
        <f t="shared" si="0"/>
        <v>144367.26599999997</v>
      </c>
      <c r="F11" s="84" t="s">
        <v>95</v>
      </c>
      <c r="G11" s="85">
        <f t="shared" si="1"/>
        <v>18045.908249999997</v>
      </c>
    </row>
    <row r="12" spans="2:7">
      <c r="B12" s="81" t="s">
        <v>101</v>
      </c>
      <c r="C12" s="82">
        <f>+(C2+(C2*15%))/30</f>
        <v>49856.563333333332</v>
      </c>
      <c r="D12" s="83">
        <v>1.8</v>
      </c>
      <c r="E12" s="82">
        <f t="shared" si="0"/>
        <v>89741.813999999998</v>
      </c>
      <c r="F12" s="84" t="s">
        <v>95</v>
      </c>
      <c r="G12" s="85">
        <f t="shared" si="1"/>
        <v>11217.72675</v>
      </c>
    </row>
    <row r="13" spans="2:7" ht="15" thickBot="1">
      <c r="B13" s="86" t="s">
        <v>102</v>
      </c>
      <c r="C13" s="87">
        <f>+(C2+(C2*90%))/30</f>
        <v>82371.713333333348</v>
      </c>
      <c r="D13" s="88">
        <v>1.8</v>
      </c>
      <c r="E13" s="87">
        <f t="shared" si="0"/>
        <v>148269.08400000003</v>
      </c>
      <c r="F13" s="89" t="s">
        <v>95</v>
      </c>
      <c r="G13" s="90">
        <f t="shared" si="1"/>
        <v>18533.635500000004</v>
      </c>
    </row>
    <row r="14" spans="2:7" ht="15" thickBot="1">
      <c r="B14" s="73"/>
      <c r="C14" s="73"/>
      <c r="D14" s="73"/>
      <c r="E14" s="73"/>
      <c r="F14" s="73"/>
      <c r="G14" s="73"/>
    </row>
    <row r="15" spans="2:7" ht="15" thickBot="1">
      <c r="B15" s="304" t="s">
        <v>103</v>
      </c>
      <c r="C15" s="305"/>
      <c r="D15" s="73"/>
      <c r="E15" s="73"/>
      <c r="F15" s="73"/>
      <c r="G15" s="73"/>
    </row>
    <row r="16" spans="2:7" ht="15" thickBot="1">
      <c r="B16" s="91" t="s">
        <v>103</v>
      </c>
      <c r="C16" s="92">
        <f>180000/100</f>
        <v>1800</v>
      </c>
      <c r="D16" s="73"/>
      <c r="E16" s="73"/>
      <c r="F16" s="73"/>
      <c r="G16" s="73"/>
    </row>
    <row r="17" spans="2:7" ht="15" thickBot="1">
      <c r="B17" s="73"/>
      <c r="C17" s="73"/>
      <c r="D17" s="73"/>
      <c r="E17" s="73"/>
      <c r="F17" s="73"/>
      <c r="G17" s="73"/>
    </row>
    <row r="18" spans="2:7" ht="15" thickBot="1">
      <c r="B18" s="304" t="s">
        <v>104</v>
      </c>
      <c r="C18" s="306"/>
      <c r="D18" s="305"/>
      <c r="E18" s="73"/>
      <c r="F18" s="73"/>
      <c r="G18" s="73"/>
    </row>
    <row r="19" spans="2:7" ht="15" thickBot="1">
      <c r="B19" s="72" t="s">
        <v>105</v>
      </c>
      <c r="C19" s="72" t="s">
        <v>92</v>
      </c>
      <c r="D19" s="72" t="s">
        <v>106</v>
      </c>
      <c r="E19" s="73"/>
      <c r="F19" s="73"/>
      <c r="G19" s="73"/>
    </row>
    <row r="20" spans="2:7">
      <c r="B20" s="93" t="s">
        <v>107</v>
      </c>
      <c r="C20" s="94" t="s">
        <v>108</v>
      </c>
      <c r="D20" s="95">
        <v>450000</v>
      </c>
      <c r="E20" s="73"/>
      <c r="F20" s="73"/>
      <c r="G20" s="73"/>
    </row>
    <row r="21" spans="2:7">
      <c r="B21" s="96" t="s">
        <v>109</v>
      </c>
      <c r="C21" s="97" t="s">
        <v>110</v>
      </c>
      <c r="D21" s="98">
        <v>3500</v>
      </c>
      <c r="E21" s="73"/>
      <c r="F21" s="73"/>
      <c r="G21" s="73"/>
    </row>
    <row r="22" spans="2:7">
      <c r="B22" s="96" t="s">
        <v>111</v>
      </c>
      <c r="C22" s="99" t="s">
        <v>112</v>
      </c>
      <c r="D22" s="98">
        <v>200</v>
      </c>
      <c r="E22" s="73"/>
      <c r="F22" s="73"/>
      <c r="G22" s="73"/>
    </row>
    <row r="23" spans="2:7" ht="28.8">
      <c r="B23" s="96" t="s">
        <v>113</v>
      </c>
      <c r="C23" s="100" t="s">
        <v>112</v>
      </c>
      <c r="D23" s="98">
        <v>250000</v>
      </c>
      <c r="E23" s="73"/>
      <c r="F23" s="73"/>
      <c r="G23" s="73"/>
    </row>
    <row r="24" spans="2:7">
      <c r="B24" s="96" t="s">
        <v>114</v>
      </c>
      <c r="C24" s="100" t="s">
        <v>112</v>
      </c>
      <c r="D24" s="98">
        <v>60000</v>
      </c>
      <c r="E24" s="73"/>
      <c r="F24" s="73"/>
      <c r="G24" s="73"/>
    </row>
    <row r="25" spans="2:7">
      <c r="B25" s="96" t="s">
        <v>115</v>
      </c>
      <c r="C25" s="100" t="s">
        <v>112</v>
      </c>
      <c r="D25" s="98">
        <v>70000</v>
      </c>
      <c r="E25" s="73"/>
      <c r="F25" s="73"/>
      <c r="G25" s="73"/>
    </row>
    <row r="26" spans="2:7">
      <c r="B26" s="96" t="s">
        <v>116</v>
      </c>
      <c r="C26" s="100" t="s">
        <v>112</v>
      </c>
      <c r="D26" s="98">
        <v>70000</v>
      </c>
      <c r="E26" s="73"/>
      <c r="F26" s="73"/>
      <c r="G26" s="73"/>
    </row>
    <row r="27" spans="2:7">
      <c r="B27" s="96" t="s">
        <v>117</v>
      </c>
      <c r="C27" s="100" t="s">
        <v>112</v>
      </c>
      <c r="D27" s="98">
        <v>32000</v>
      </c>
      <c r="E27" s="73"/>
      <c r="F27" s="73"/>
      <c r="G27" s="73"/>
    </row>
    <row r="28" spans="2:7" ht="15" thickBot="1">
      <c r="B28" s="101" t="s">
        <v>118</v>
      </c>
      <c r="C28" s="102" t="s">
        <v>112</v>
      </c>
      <c r="D28" s="103">
        <v>45000</v>
      </c>
      <c r="E28" s="73"/>
      <c r="F28" s="73"/>
      <c r="G28" s="73"/>
    </row>
  </sheetData>
  <mergeCells count="3">
    <mergeCell ref="B4:G4"/>
    <mergeCell ref="B15:C15"/>
    <mergeCell ref="B18:D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A2059-886C-485C-B6FF-C842FEABDA99}">
  <sheetPr>
    <pageSetUpPr fitToPage="1"/>
  </sheetPr>
  <dimension ref="B1:AA81"/>
  <sheetViews>
    <sheetView view="pageBreakPreview" topLeftCell="H10" zoomScale="85" zoomScaleNormal="70" zoomScaleSheetLayoutView="85" workbookViewId="0">
      <selection activeCell="C2" sqref="C2"/>
    </sheetView>
  </sheetViews>
  <sheetFormatPr baseColWidth="10" defaultRowHeight="14.4"/>
  <cols>
    <col min="1" max="1" width="2.109375" customWidth="1"/>
    <col min="2" max="2" width="4.6640625" bestFit="1" customWidth="1"/>
    <col min="3" max="3" width="62.6640625" customWidth="1"/>
    <col min="6" max="6" width="13.6640625" customWidth="1"/>
    <col min="7" max="7" width="13.109375" customWidth="1"/>
    <col min="8" max="8" width="9.88671875" bestFit="1" customWidth="1"/>
    <col min="9" max="9" width="9.6640625" bestFit="1" customWidth="1"/>
    <col min="10" max="10" width="9.6640625" customWidth="1"/>
    <col min="14" max="14" width="23.109375" customWidth="1"/>
    <col min="15" max="15" width="11.6640625" bestFit="1" customWidth="1"/>
    <col min="16" max="16" width="10.5546875" bestFit="1" customWidth="1"/>
    <col min="17" max="17" width="8.88671875" bestFit="1" customWidth="1"/>
    <col min="18" max="18" width="10.6640625" bestFit="1" customWidth="1"/>
    <col min="19" max="20" width="13.6640625" bestFit="1" customWidth="1"/>
    <col min="21" max="21" width="17.109375" customWidth="1"/>
    <col min="22" max="22" width="17.5546875" customWidth="1"/>
    <col min="23" max="24" width="10.33203125" bestFit="1" customWidth="1"/>
    <col min="25" max="25" width="9.88671875" bestFit="1" customWidth="1"/>
    <col min="26" max="26" width="10.44140625" bestFit="1" customWidth="1"/>
  </cols>
  <sheetData>
    <row r="1" spans="2:12" ht="15" thickBot="1">
      <c r="B1" s="117"/>
      <c r="C1" s="118"/>
      <c r="D1" s="117"/>
      <c r="E1" s="119"/>
      <c r="F1" s="120"/>
      <c r="G1" s="120"/>
      <c r="H1" s="120"/>
      <c r="I1" s="120"/>
      <c r="J1" s="121"/>
      <c r="K1" s="121"/>
      <c r="L1" s="120"/>
    </row>
    <row r="2" spans="2:12" ht="15" thickBot="1">
      <c r="B2" s="117"/>
      <c r="C2" s="118"/>
      <c r="D2" s="317" t="s">
        <v>139</v>
      </c>
      <c r="E2" s="318"/>
      <c r="F2" s="321" t="s">
        <v>140</v>
      </c>
      <c r="G2" s="326" t="s">
        <v>119</v>
      </c>
      <c r="H2" s="327"/>
      <c r="I2" s="328"/>
      <c r="J2" s="121"/>
      <c r="K2" s="121"/>
      <c r="L2" s="120"/>
    </row>
    <row r="3" spans="2:12" ht="15" thickBot="1">
      <c r="B3" s="117"/>
      <c r="C3" s="118"/>
      <c r="D3" s="319"/>
      <c r="E3" s="320"/>
      <c r="F3" s="322"/>
      <c r="G3" s="329" t="s">
        <v>120</v>
      </c>
      <c r="H3" s="330"/>
      <c r="I3" s="104" t="s">
        <v>121</v>
      </c>
      <c r="J3" s="121"/>
      <c r="K3" s="121"/>
      <c r="L3" s="120"/>
    </row>
    <row r="4" spans="2:12">
      <c r="B4" s="117"/>
      <c r="C4" s="118"/>
      <c r="D4" s="117"/>
      <c r="E4" s="119"/>
      <c r="F4" s="120"/>
      <c r="G4" s="313" t="s">
        <v>122</v>
      </c>
      <c r="H4" s="314"/>
      <c r="I4" s="106" t="s">
        <v>123</v>
      </c>
      <c r="J4" s="121"/>
      <c r="K4" s="121"/>
      <c r="L4" s="120"/>
    </row>
    <row r="5" spans="2:12">
      <c r="B5" s="117"/>
      <c r="C5" s="118"/>
      <c r="D5" s="117"/>
      <c r="E5" s="119"/>
      <c r="F5" s="120"/>
      <c r="G5" s="313" t="s">
        <v>124</v>
      </c>
      <c r="H5" s="314"/>
      <c r="I5" s="106" t="s">
        <v>125</v>
      </c>
      <c r="J5" s="121"/>
      <c r="K5" s="121"/>
      <c r="L5" s="120"/>
    </row>
    <row r="6" spans="2:12">
      <c r="B6" s="117"/>
      <c r="C6" s="118"/>
      <c r="D6" s="117"/>
      <c r="E6" s="119"/>
      <c r="F6" s="120"/>
      <c r="G6" s="313" t="s">
        <v>126</v>
      </c>
      <c r="H6" s="314"/>
      <c r="I6" s="106" t="s">
        <v>127</v>
      </c>
      <c r="J6" s="121"/>
      <c r="K6" s="121"/>
      <c r="L6" s="120"/>
    </row>
    <row r="7" spans="2:12">
      <c r="B7" s="117"/>
      <c r="C7" s="118"/>
      <c r="D7" s="117"/>
      <c r="E7" s="119"/>
      <c r="F7" s="120"/>
      <c r="G7" s="313" t="s">
        <v>56</v>
      </c>
      <c r="H7" s="314"/>
      <c r="I7" s="106" t="s">
        <v>141</v>
      </c>
      <c r="J7" s="121"/>
      <c r="K7" s="121"/>
      <c r="L7" s="120"/>
    </row>
    <row r="8" spans="2:12" ht="15" thickBot="1">
      <c r="G8" s="315" t="s">
        <v>172</v>
      </c>
      <c r="H8" s="316"/>
      <c r="I8" s="107" t="s">
        <v>153</v>
      </c>
    </row>
    <row r="9" spans="2:12" ht="41.4">
      <c r="B9" s="108" t="s">
        <v>128</v>
      </c>
      <c r="C9" s="109" t="s">
        <v>129</v>
      </c>
      <c r="D9" s="109" t="s">
        <v>130</v>
      </c>
      <c r="E9" s="109" t="s">
        <v>131</v>
      </c>
      <c r="F9" s="109" t="s">
        <v>132</v>
      </c>
      <c r="G9" s="148" t="s">
        <v>133</v>
      </c>
      <c r="H9" s="148" t="s">
        <v>134</v>
      </c>
      <c r="I9" s="148" t="s">
        <v>135</v>
      </c>
      <c r="J9" s="109" t="s">
        <v>136</v>
      </c>
      <c r="K9" s="109" t="s">
        <v>137</v>
      </c>
      <c r="L9" s="110" t="s">
        <v>138</v>
      </c>
    </row>
    <row r="10" spans="2:12" ht="15" thickBot="1">
      <c r="B10" s="123"/>
      <c r="C10" s="323" t="s">
        <v>26</v>
      </c>
      <c r="D10" s="324"/>
      <c r="E10" s="324"/>
      <c r="F10" s="324"/>
      <c r="G10" s="324"/>
      <c r="H10" s="324"/>
      <c r="I10" s="324"/>
      <c r="J10" s="324"/>
      <c r="K10" s="324"/>
      <c r="L10" s="325"/>
    </row>
    <row r="11" spans="2:12" ht="15" thickBot="1">
      <c r="B11" s="130">
        <v>1</v>
      </c>
      <c r="C11" s="130" t="s">
        <v>27</v>
      </c>
      <c r="D11" s="307"/>
      <c r="E11" s="308"/>
      <c r="F11" s="308"/>
      <c r="G11" s="308"/>
      <c r="H11" s="308"/>
      <c r="I11" s="308"/>
      <c r="J11" s="308"/>
      <c r="K11" s="308"/>
      <c r="L11" s="309"/>
    </row>
    <row r="12" spans="2:12" ht="41.4">
      <c r="B12" s="124">
        <v>1.1000000000000001</v>
      </c>
      <c r="C12" s="125" t="s">
        <v>28</v>
      </c>
      <c r="D12" s="126" t="s">
        <v>45</v>
      </c>
      <c r="E12" s="127">
        <v>580</v>
      </c>
      <c r="F12" s="128">
        <v>0.2</v>
      </c>
      <c r="G12" s="128" t="s">
        <v>121</v>
      </c>
      <c r="H12" s="128"/>
      <c r="I12" s="128">
        <v>2</v>
      </c>
      <c r="J12" s="116">
        <f t="shared" ref="J12:J14" si="0">+(E12*F12)/(H12+I12)</f>
        <v>58</v>
      </c>
      <c r="K12" s="116">
        <f t="shared" ref="K12:K14" si="1">+J12/8</f>
        <v>7.25</v>
      </c>
      <c r="L12" s="129">
        <v>8</v>
      </c>
    </row>
    <row r="13" spans="2:12" ht="41.4">
      <c r="B13" s="112">
        <v>1.2</v>
      </c>
      <c r="C13" s="113" t="s">
        <v>29</v>
      </c>
      <c r="D13" s="114" t="s">
        <v>45</v>
      </c>
      <c r="E13" s="115">
        <v>30</v>
      </c>
      <c r="F13" s="105">
        <v>0.1</v>
      </c>
      <c r="G13" s="105" t="s">
        <v>121</v>
      </c>
      <c r="H13" s="105"/>
      <c r="I13" s="105">
        <v>2</v>
      </c>
      <c r="J13" s="116">
        <f t="shared" si="0"/>
        <v>1.5</v>
      </c>
      <c r="K13" s="116">
        <f t="shared" si="1"/>
        <v>0.1875</v>
      </c>
      <c r="L13" s="106">
        <v>1</v>
      </c>
    </row>
    <row r="14" spans="2:12" ht="15" thickBot="1">
      <c r="B14" s="112">
        <v>1.3</v>
      </c>
      <c r="C14" s="113" t="s">
        <v>30</v>
      </c>
      <c r="D14" s="114" t="s">
        <v>49</v>
      </c>
      <c r="E14" s="115">
        <v>18</v>
      </c>
      <c r="F14" s="105">
        <v>2</v>
      </c>
      <c r="G14" s="105" t="s">
        <v>121</v>
      </c>
      <c r="H14" s="105"/>
      <c r="I14" s="105">
        <v>2</v>
      </c>
      <c r="J14" s="116">
        <f t="shared" si="0"/>
        <v>18</v>
      </c>
      <c r="K14" s="116">
        <f t="shared" si="1"/>
        <v>2.25</v>
      </c>
      <c r="L14" s="106">
        <v>3</v>
      </c>
    </row>
    <row r="15" spans="2:12" ht="15" thickBot="1">
      <c r="B15" s="130">
        <v>2</v>
      </c>
      <c r="C15" s="130" t="s">
        <v>34</v>
      </c>
      <c r="D15" s="307"/>
      <c r="E15" s="308"/>
      <c r="F15" s="308"/>
      <c r="G15" s="308"/>
      <c r="H15" s="308"/>
      <c r="I15" s="308"/>
      <c r="J15" s="308"/>
      <c r="K15" s="308"/>
      <c r="L15" s="309"/>
    </row>
    <row r="16" spans="2:12" ht="28.2" thickBot="1">
      <c r="B16" s="112">
        <v>2.1</v>
      </c>
      <c r="C16" s="113" t="s">
        <v>32</v>
      </c>
      <c r="D16" s="114" t="s">
        <v>45</v>
      </c>
      <c r="E16" s="115">
        <v>100</v>
      </c>
      <c r="F16" s="105">
        <v>0.55000000000000004</v>
      </c>
      <c r="G16" s="105" t="s">
        <v>121</v>
      </c>
      <c r="H16" s="105">
        <v>1</v>
      </c>
      <c r="I16" s="105">
        <v>1</v>
      </c>
      <c r="J16" s="116">
        <f t="shared" ref="J16" si="2">+(E16*F16)/(H16+I16)</f>
        <v>27.500000000000004</v>
      </c>
      <c r="K16" s="116">
        <f t="shared" ref="K16" si="3">+J16/8</f>
        <v>3.4375000000000004</v>
      </c>
      <c r="L16" s="106">
        <v>4</v>
      </c>
    </row>
    <row r="17" spans="2:12" ht="15" thickBot="1">
      <c r="B17" s="130">
        <v>3</v>
      </c>
      <c r="C17" s="130" t="s">
        <v>26</v>
      </c>
      <c r="D17" s="307"/>
      <c r="E17" s="308"/>
      <c r="F17" s="308"/>
      <c r="G17" s="308"/>
      <c r="H17" s="308"/>
      <c r="I17" s="308"/>
      <c r="J17" s="308"/>
      <c r="K17" s="308"/>
      <c r="L17" s="309"/>
    </row>
    <row r="18" spans="2:12">
      <c r="B18" s="112">
        <v>3.1</v>
      </c>
      <c r="C18" s="113" t="s">
        <v>33</v>
      </c>
      <c r="D18" s="114" t="s">
        <v>45</v>
      </c>
      <c r="E18" s="115">
        <v>580</v>
      </c>
      <c r="F18" s="105">
        <v>0.5</v>
      </c>
      <c r="G18" s="105" t="s">
        <v>121</v>
      </c>
      <c r="H18" s="105">
        <v>1</v>
      </c>
      <c r="I18" s="105">
        <v>2</v>
      </c>
      <c r="J18" s="116">
        <f t="shared" ref="J18:J25" si="4">+(E18*F18)/(H18+I18)</f>
        <v>96.666666666666671</v>
      </c>
      <c r="K18" s="116">
        <f t="shared" ref="K18:K25" si="5">+J18/8</f>
        <v>12.083333333333334</v>
      </c>
      <c r="L18" s="106">
        <v>13</v>
      </c>
    </row>
    <row r="19" spans="2:12">
      <c r="B19" s="112">
        <v>3.2</v>
      </c>
      <c r="C19" s="113" t="s">
        <v>35</v>
      </c>
      <c r="D19" s="114" t="s">
        <v>46</v>
      </c>
      <c r="E19" s="115">
        <v>6</v>
      </c>
      <c r="F19" s="105">
        <v>0.35</v>
      </c>
      <c r="G19" s="105" t="s">
        <v>121</v>
      </c>
      <c r="H19" s="105">
        <v>1</v>
      </c>
      <c r="I19" s="105"/>
      <c r="J19" s="116">
        <f t="shared" si="4"/>
        <v>2.0999999999999996</v>
      </c>
      <c r="K19" s="116">
        <f t="shared" si="5"/>
        <v>0.26249999999999996</v>
      </c>
      <c r="L19" s="106">
        <v>1</v>
      </c>
    </row>
    <row r="20" spans="2:12">
      <c r="B20" s="112">
        <v>3.3</v>
      </c>
      <c r="C20" s="113" t="s">
        <v>36</v>
      </c>
      <c r="D20" s="114" t="s">
        <v>47</v>
      </c>
      <c r="E20" s="115">
        <v>60</v>
      </c>
      <c r="F20" s="105">
        <v>0.25</v>
      </c>
      <c r="G20" s="105" t="s">
        <v>121</v>
      </c>
      <c r="H20" s="105">
        <v>1</v>
      </c>
      <c r="I20" s="105">
        <v>1</v>
      </c>
      <c r="J20" s="116">
        <f t="shared" si="4"/>
        <v>7.5</v>
      </c>
      <c r="K20" s="116">
        <f t="shared" si="5"/>
        <v>0.9375</v>
      </c>
      <c r="L20" s="106">
        <v>1</v>
      </c>
    </row>
    <row r="21" spans="2:12">
      <c r="B21" s="112">
        <v>3.4</v>
      </c>
      <c r="C21" s="113" t="s">
        <v>37</v>
      </c>
      <c r="D21" s="114" t="s">
        <v>47</v>
      </c>
      <c r="E21" s="115">
        <v>190</v>
      </c>
      <c r="F21" s="105">
        <v>0.25</v>
      </c>
      <c r="G21" s="105" t="s">
        <v>121</v>
      </c>
      <c r="H21" s="105"/>
      <c r="I21" s="105">
        <v>2</v>
      </c>
      <c r="J21" s="116">
        <f t="shared" si="4"/>
        <v>23.75</v>
      </c>
      <c r="K21" s="116">
        <f t="shared" si="5"/>
        <v>2.96875</v>
      </c>
      <c r="L21" s="106">
        <v>3</v>
      </c>
    </row>
    <row r="22" spans="2:12">
      <c r="B22" s="112">
        <v>3.5</v>
      </c>
      <c r="C22" s="113" t="s">
        <v>38</v>
      </c>
      <c r="D22" s="114" t="s">
        <v>47</v>
      </c>
      <c r="E22" s="115">
        <v>21.16</v>
      </c>
      <c r="F22" s="105">
        <v>0.1</v>
      </c>
      <c r="G22" s="105" t="s">
        <v>121</v>
      </c>
      <c r="H22" s="105"/>
      <c r="I22" s="105">
        <v>1</v>
      </c>
      <c r="J22" s="116">
        <f t="shared" si="4"/>
        <v>2.1160000000000001</v>
      </c>
      <c r="K22" s="116">
        <f t="shared" si="5"/>
        <v>0.26450000000000001</v>
      </c>
      <c r="L22" s="106">
        <v>1</v>
      </c>
    </row>
    <row r="23" spans="2:12" ht="27.6">
      <c r="B23" s="112">
        <v>3.6</v>
      </c>
      <c r="C23" s="113" t="s">
        <v>142</v>
      </c>
      <c r="D23" s="114" t="s">
        <v>47</v>
      </c>
      <c r="E23" s="115">
        <v>21.16</v>
      </c>
      <c r="F23" s="105">
        <v>0.25</v>
      </c>
      <c r="G23" s="105" t="s">
        <v>121</v>
      </c>
      <c r="H23" s="105">
        <v>1</v>
      </c>
      <c r="I23" s="105">
        <v>1</v>
      </c>
      <c r="J23" s="116">
        <f t="shared" si="4"/>
        <v>2.645</v>
      </c>
      <c r="K23" s="116">
        <f t="shared" si="5"/>
        <v>0.330625</v>
      </c>
      <c r="L23" s="106">
        <v>1</v>
      </c>
    </row>
    <row r="24" spans="2:12" ht="27.6">
      <c r="B24" s="112">
        <v>3.7</v>
      </c>
      <c r="C24" s="113" t="s">
        <v>40</v>
      </c>
      <c r="D24" s="114" t="s">
        <v>47</v>
      </c>
      <c r="E24" s="115">
        <v>47.82</v>
      </c>
      <c r="F24" s="105">
        <v>0.25</v>
      </c>
      <c r="G24" s="105" t="s">
        <v>121</v>
      </c>
      <c r="H24" s="105">
        <v>1</v>
      </c>
      <c r="I24" s="105">
        <v>1</v>
      </c>
      <c r="J24" s="116">
        <f t="shared" si="4"/>
        <v>5.9775</v>
      </c>
      <c r="K24" s="116">
        <f t="shared" si="5"/>
        <v>0.7471875</v>
      </c>
      <c r="L24" s="106">
        <v>1</v>
      </c>
    </row>
    <row r="25" spans="2:12" ht="27.6">
      <c r="B25" s="112">
        <v>3.8</v>
      </c>
      <c r="C25" s="113" t="s">
        <v>41</v>
      </c>
      <c r="D25" s="114" t="s">
        <v>48</v>
      </c>
      <c r="E25" s="115">
        <v>14</v>
      </c>
      <c r="F25" s="105">
        <v>1</v>
      </c>
      <c r="G25" s="105" t="s">
        <v>121</v>
      </c>
      <c r="H25" s="105"/>
      <c r="I25" s="105">
        <v>1</v>
      </c>
      <c r="J25" s="116">
        <f t="shared" si="4"/>
        <v>14</v>
      </c>
      <c r="K25" s="116">
        <f t="shared" si="5"/>
        <v>1.75</v>
      </c>
      <c r="L25" s="106">
        <v>2</v>
      </c>
    </row>
    <row r="26" spans="2:12" ht="15" thickBot="1">
      <c r="B26" s="111"/>
      <c r="C26" s="310" t="s">
        <v>82</v>
      </c>
      <c r="D26" s="311"/>
      <c r="E26" s="311"/>
      <c r="F26" s="311"/>
      <c r="G26" s="311"/>
      <c r="H26" s="311"/>
      <c r="I26" s="311"/>
      <c r="J26" s="311"/>
      <c r="K26" s="311"/>
      <c r="L26" s="312"/>
    </row>
    <row r="27" spans="2:12" ht="15" thickBot="1">
      <c r="B27" s="130">
        <v>1</v>
      </c>
      <c r="C27" s="130" t="s">
        <v>27</v>
      </c>
      <c r="D27" s="307"/>
      <c r="E27" s="308"/>
      <c r="F27" s="308"/>
      <c r="G27" s="308"/>
      <c r="H27" s="308"/>
      <c r="I27" s="308"/>
      <c r="J27" s="308"/>
      <c r="K27" s="308"/>
      <c r="L27" s="309"/>
    </row>
    <row r="28" spans="2:12" ht="41.4">
      <c r="B28" s="112">
        <v>1.1000000000000001</v>
      </c>
      <c r="C28" s="113" t="s">
        <v>43</v>
      </c>
      <c r="D28" s="114" t="s">
        <v>45</v>
      </c>
      <c r="E28" s="115">
        <v>800</v>
      </c>
      <c r="F28" s="105">
        <v>0.4</v>
      </c>
      <c r="G28" s="105" t="s">
        <v>127</v>
      </c>
      <c r="H28" s="105">
        <v>2</v>
      </c>
      <c r="I28" s="105">
        <v>1</v>
      </c>
      <c r="J28" s="116">
        <f t="shared" ref="J28:J29" si="6">+(E28*F28)/(H28+I28)</f>
        <v>106.66666666666667</v>
      </c>
      <c r="K28" s="116">
        <f t="shared" ref="K28:K29" si="7">+J28/8</f>
        <v>13.333333333333334</v>
      </c>
      <c r="L28" s="106">
        <v>14</v>
      </c>
    </row>
    <row r="29" spans="2:12" ht="41.4">
      <c r="B29" s="112">
        <v>1.2</v>
      </c>
      <c r="C29" s="113" t="s">
        <v>44</v>
      </c>
      <c r="D29" s="114" t="s">
        <v>45</v>
      </c>
      <c r="E29" s="115">
        <v>45</v>
      </c>
      <c r="F29" s="105">
        <v>0.2</v>
      </c>
      <c r="G29" s="105" t="s">
        <v>127</v>
      </c>
      <c r="H29" s="105">
        <v>1</v>
      </c>
      <c r="I29" s="105">
        <v>1</v>
      </c>
      <c r="J29" s="116">
        <f t="shared" si="6"/>
        <v>4.5</v>
      </c>
      <c r="K29" s="116">
        <f t="shared" si="7"/>
        <v>0.5625</v>
      </c>
      <c r="L29" s="106">
        <v>1</v>
      </c>
    </row>
    <row r="30" spans="2:12" ht="15" thickBot="1">
      <c r="B30" s="111"/>
      <c r="C30" s="310" t="s">
        <v>50</v>
      </c>
      <c r="D30" s="311"/>
      <c r="E30" s="311"/>
      <c r="F30" s="311"/>
      <c r="G30" s="311"/>
      <c r="H30" s="311"/>
      <c r="I30" s="311"/>
      <c r="J30" s="311"/>
      <c r="K30" s="311"/>
      <c r="L30" s="312"/>
    </row>
    <row r="31" spans="2:12" ht="15" thickBot="1">
      <c r="B31" s="130">
        <v>1</v>
      </c>
      <c r="C31" s="130" t="s">
        <v>27</v>
      </c>
      <c r="D31" s="307"/>
      <c r="E31" s="308"/>
      <c r="F31" s="308"/>
      <c r="G31" s="308"/>
      <c r="H31" s="308"/>
      <c r="I31" s="308"/>
      <c r="J31" s="308"/>
      <c r="K31" s="308"/>
      <c r="L31" s="309"/>
    </row>
    <row r="32" spans="2:12" ht="27.6">
      <c r="B32" s="112">
        <v>1.1000000000000001</v>
      </c>
      <c r="C32" s="113" t="s">
        <v>51</v>
      </c>
      <c r="D32" s="114" t="s">
        <v>45</v>
      </c>
      <c r="E32" s="115">
        <v>60</v>
      </c>
      <c r="F32" s="105">
        <v>0.35</v>
      </c>
      <c r="G32" s="105" t="s">
        <v>121</v>
      </c>
      <c r="H32" s="105"/>
      <c r="I32" s="105">
        <v>1</v>
      </c>
      <c r="J32" s="116">
        <f t="shared" ref="J32:J34" si="8">+(E32*F32)/(H32+I32)</f>
        <v>21</v>
      </c>
      <c r="K32" s="116">
        <f t="shared" ref="K32:K34" si="9">+J32/8</f>
        <v>2.625</v>
      </c>
      <c r="L32" s="106">
        <v>3</v>
      </c>
    </row>
    <row r="33" spans="2:27" ht="41.4">
      <c r="B33" s="112">
        <v>1.2</v>
      </c>
      <c r="C33" s="113" t="s">
        <v>52</v>
      </c>
      <c r="D33" s="114" t="s">
        <v>45</v>
      </c>
      <c r="E33" s="115">
        <v>1</v>
      </c>
      <c r="F33" s="105">
        <v>0.35</v>
      </c>
      <c r="G33" s="105" t="s">
        <v>121</v>
      </c>
      <c r="H33" s="105"/>
      <c r="I33" s="105">
        <v>1</v>
      </c>
      <c r="J33" s="116">
        <f t="shared" si="8"/>
        <v>0.35</v>
      </c>
      <c r="K33" s="116">
        <f t="shared" si="9"/>
        <v>4.3749999999999997E-2</v>
      </c>
      <c r="L33" s="106">
        <v>1</v>
      </c>
      <c r="AA33" s="131"/>
    </row>
    <row r="34" spans="2:27" ht="15" thickBot="1">
      <c r="B34" s="112">
        <v>1.3</v>
      </c>
      <c r="C34" s="113" t="s">
        <v>30</v>
      </c>
      <c r="D34" s="114" t="s">
        <v>49</v>
      </c>
      <c r="E34" s="115">
        <v>2</v>
      </c>
      <c r="F34" s="105">
        <v>2</v>
      </c>
      <c r="G34" s="105" t="s">
        <v>121</v>
      </c>
      <c r="H34" s="105"/>
      <c r="I34" s="105">
        <v>1</v>
      </c>
      <c r="J34" s="116">
        <f t="shared" si="8"/>
        <v>4</v>
      </c>
      <c r="K34" s="116">
        <f t="shared" si="9"/>
        <v>0.5</v>
      </c>
      <c r="L34" s="106">
        <v>1</v>
      </c>
      <c r="AA34" s="131"/>
    </row>
    <row r="35" spans="2:27" ht="15" thickBot="1">
      <c r="B35" s="130">
        <v>2</v>
      </c>
      <c r="C35" s="130" t="s">
        <v>53</v>
      </c>
      <c r="D35" s="307"/>
      <c r="E35" s="308"/>
      <c r="F35" s="308"/>
      <c r="G35" s="308"/>
      <c r="H35" s="308"/>
      <c r="I35" s="308"/>
      <c r="J35" s="308"/>
      <c r="K35" s="308"/>
      <c r="L35" s="309"/>
      <c r="AA35" s="131"/>
    </row>
    <row r="36" spans="2:27" ht="55.2">
      <c r="B36" s="112">
        <v>2.1</v>
      </c>
      <c r="C36" s="113" t="s">
        <v>54</v>
      </c>
      <c r="D36" s="114" t="s">
        <v>45</v>
      </c>
      <c r="E36" s="115">
        <v>60</v>
      </c>
      <c r="F36" s="105">
        <v>1.2</v>
      </c>
      <c r="G36" s="105" t="s">
        <v>121</v>
      </c>
      <c r="H36" s="105">
        <v>1</v>
      </c>
      <c r="I36" s="105">
        <v>1</v>
      </c>
      <c r="J36" s="116">
        <f t="shared" ref="J36" si="10">+(E36*F36)/(H36+I36)</f>
        <v>36</v>
      </c>
      <c r="K36" s="116">
        <f t="shared" ref="K36:K37" si="11">+J36/8</f>
        <v>4.5</v>
      </c>
      <c r="L36" s="106">
        <v>5</v>
      </c>
      <c r="AA36" s="131"/>
    </row>
    <row r="37" spans="2:27" ht="41.4">
      <c r="B37" s="112">
        <v>2.2000000000000002</v>
      </c>
      <c r="C37" s="113" t="s">
        <v>55</v>
      </c>
      <c r="D37" s="114" t="s">
        <v>46</v>
      </c>
      <c r="E37" s="115">
        <v>1</v>
      </c>
      <c r="F37" s="105">
        <v>150</v>
      </c>
      <c r="G37" s="105" t="s">
        <v>125</v>
      </c>
      <c r="H37" s="105">
        <v>1</v>
      </c>
      <c r="I37" s="105">
        <v>1</v>
      </c>
      <c r="J37" s="116">
        <f>+(E37*F37)/(H37+I37)</f>
        <v>75</v>
      </c>
      <c r="K37" s="116">
        <f t="shared" si="11"/>
        <v>9.375</v>
      </c>
      <c r="L37" s="106">
        <v>10</v>
      </c>
      <c r="AA37" s="131"/>
    </row>
    <row r="38" spans="2:27" ht="15" thickBot="1">
      <c r="B38" s="111"/>
      <c r="C38" s="310" t="s">
        <v>56</v>
      </c>
      <c r="D38" s="311"/>
      <c r="E38" s="311"/>
      <c r="F38" s="311"/>
      <c r="G38" s="311"/>
      <c r="H38" s="311"/>
      <c r="I38" s="311"/>
      <c r="J38" s="311"/>
      <c r="K38" s="311"/>
      <c r="L38" s="312"/>
      <c r="AA38" s="131"/>
    </row>
    <row r="39" spans="2:27" ht="15" thickBot="1">
      <c r="B39" s="130">
        <v>1</v>
      </c>
      <c r="C39" s="130" t="s">
        <v>27</v>
      </c>
      <c r="D39" s="307"/>
      <c r="E39" s="308"/>
      <c r="F39" s="308"/>
      <c r="G39" s="308"/>
      <c r="H39" s="308"/>
      <c r="I39" s="308"/>
      <c r="J39" s="308"/>
      <c r="K39" s="308"/>
      <c r="L39" s="309"/>
      <c r="AA39" s="131"/>
    </row>
    <row r="40" spans="2:27" ht="27.6">
      <c r="B40" s="112">
        <v>1.1000000000000001</v>
      </c>
      <c r="C40" s="113" t="s">
        <v>51</v>
      </c>
      <c r="D40" s="114" t="s">
        <v>45</v>
      </c>
      <c r="E40" s="115">
        <v>60</v>
      </c>
      <c r="F40" s="105">
        <v>0.35</v>
      </c>
      <c r="G40" s="105" t="s">
        <v>121</v>
      </c>
      <c r="H40" s="105"/>
      <c r="I40" s="105">
        <v>1</v>
      </c>
      <c r="J40" s="116">
        <f t="shared" ref="J40:J44" si="12">+(E40*F40)/(H40+I40)</f>
        <v>21</v>
      </c>
      <c r="K40" s="116">
        <f t="shared" ref="K40:K44" si="13">+J40/8</f>
        <v>2.625</v>
      </c>
      <c r="L40" s="106">
        <v>3</v>
      </c>
    </row>
    <row r="41" spans="2:27" ht="27.6">
      <c r="B41" s="112">
        <v>1.2</v>
      </c>
      <c r="C41" s="113" t="s">
        <v>57</v>
      </c>
      <c r="D41" s="114" t="s">
        <v>46</v>
      </c>
      <c r="E41" s="115">
        <v>12</v>
      </c>
      <c r="F41" s="105">
        <v>1</v>
      </c>
      <c r="G41" s="105" t="s">
        <v>121</v>
      </c>
      <c r="H41" s="105"/>
      <c r="I41" s="105">
        <v>1</v>
      </c>
      <c r="J41" s="116">
        <f t="shared" si="12"/>
        <v>12</v>
      </c>
      <c r="K41" s="116">
        <f t="shared" si="13"/>
        <v>1.5</v>
      </c>
      <c r="L41" s="106">
        <v>2</v>
      </c>
    </row>
    <row r="42" spans="2:27" ht="41.4">
      <c r="B42" s="112">
        <v>1.3</v>
      </c>
      <c r="C42" s="113" t="s">
        <v>58</v>
      </c>
      <c r="D42" s="114" t="s">
        <v>45</v>
      </c>
      <c r="E42" s="115">
        <v>24</v>
      </c>
      <c r="F42" s="105">
        <v>0.25</v>
      </c>
      <c r="G42" s="105" t="s">
        <v>121</v>
      </c>
      <c r="H42" s="105"/>
      <c r="I42" s="105">
        <v>1</v>
      </c>
      <c r="J42" s="116">
        <f t="shared" si="12"/>
        <v>6</v>
      </c>
      <c r="K42" s="116">
        <f t="shared" si="13"/>
        <v>0.75</v>
      </c>
      <c r="L42" s="106">
        <v>1</v>
      </c>
    </row>
    <row r="43" spans="2:27" ht="41.4">
      <c r="B43" s="112">
        <v>1.4</v>
      </c>
      <c r="C43" s="113" t="s">
        <v>59</v>
      </c>
      <c r="D43" s="114" t="s">
        <v>45</v>
      </c>
      <c r="E43" s="115">
        <v>24</v>
      </c>
      <c r="F43" s="105">
        <v>0.1</v>
      </c>
      <c r="G43" s="105" t="s">
        <v>121</v>
      </c>
      <c r="H43" s="105"/>
      <c r="I43" s="105">
        <v>1</v>
      </c>
      <c r="J43" s="116">
        <f t="shared" si="12"/>
        <v>2.4000000000000004</v>
      </c>
      <c r="K43" s="116">
        <f t="shared" si="13"/>
        <v>0.30000000000000004</v>
      </c>
      <c r="L43" s="106">
        <v>1</v>
      </c>
    </row>
    <row r="44" spans="2:27" ht="15" thickBot="1">
      <c r="B44" s="112">
        <v>1.5</v>
      </c>
      <c r="C44" s="113" t="s">
        <v>30</v>
      </c>
      <c r="D44" s="114" t="s">
        <v>49</v>
      </c>
      <c r="E44" s="115">
        <v>6</v>
      </c>
      <c r="F44" s="105">
        <v>2</v>
      </c>
      <c r="G44" s="105" t="s">
        <v>121</v>
      </c>
      <c r="H44" s="105"/>
      <c r="I44" s="105">
        <v>1</v>
      </c>
      <c r="J44" s="116">
        <f t="shared" si="12"/>
        <v>12</v>
      </c>
      <c r="K44" s="116">
        <f t="shared" si="13"/>
        <v>1.5</v>
      </c>
      <c r="L44" s="106">
        <v>2</v>
      </c>
    </row>
    <row r="45" spans="2:27" ht="15" thickBot="1">
      <c r="B45" s="130">
        <v>2</v>
      </c>
      <c r="C45" s="130" t="s">
        <v>31</v>
      </c>
      <c r="D45" s="307"/>
      <c r="E45" s="308"/>
      <c r="F45" s="308"/>
      <c r="G45" s="308"/>
      <c r="H45" s="308"/>
      <c r="I45" s="308"/>
      <c r="J45" s="308"/>
      <c r="K45" s="308"/>
      <c r="L45" s="309"/>
    </row>
    <row r="46" spans="2:27" ht="27.6">
      <c r="B46" s="112">
        <v>2.1</v>
      </c>
      <c r="C46" s="113" t="s">
        <v>32</v>
      </c>
      <c r="D46" s="114" t="s">
        <v>45</v>
      </c>
      <c r="E46" s="115">
        <v>24</v>
      </c>
      <c r="F46" s="105">
        <v>0.55000000000000004</v>
      </c>
      <c r="G46" s="105" t="s">
        <v>121</v>
      </c>
      <c r="H46" s="105">
        <v>1</v>
      </c>
      <c r="I46" s="105">
        <v>1</v>
      </c>
      <c r="J46" s="116">
        <f t="shared" ref="J46:J49" si="14">+(E46*F46)/(H46+I46)</f>
        <v>6.6000000000000005</v>
      </c>
      <c r="K46" s="116">
        <f t="shared" ref="K46:K49" si="15">+J46/8</f>
        <v>0.82500000000000007</v>
      </c>
      <c r="L46" s="106">
        <v>1</v>
      </c>
    </row>
    <row r="47" spans="2:27" ht="55.2">
      <c r="B47" s="112">
        <v>2.2000000000000002</v>
      </c>
      <c r="C47" s="113" t="s">
        <v>54</v>
      </c>
      <c r="D47" s="114" t="s">
        <v>45</v>
      </c>
      <c r="E47" s="115">
        <v>60</v>
      </c>
      <c r="F47" s="105">
        <v>1.2</v>
      </c>
      <c r="G47" s="105" t="s">
        <v>121</v>
      </c>
      <c r="H47" s="105">
        <v>1</v>
      </c>
      <c r="I47" s="105">
        <v>1</v>
      </c>
      <c r="J47" s="116">
        <f t="shared" si="14"/>
        <v>36</v>
      </c>
      <c r="K47" s="116">
        <f t="shared" si="15"/>
        <v>4.5</v>
      </c>
      <c r="L47" s="106">
        <v>5</v>
      </c>
    </row>
    <row r="48" spans="2:27" ht="41.4">
      <c r="B48" s="112">
        <v>2.2999999999999998</v>
      </c>
      <c r="C48" s="113" t="s">
        <v>60</v>
      </c>
      <c r="D48" s="114" t="s">
        <v>46</v>
      </c>
      <c r="E48" s="115">
        <v>12</v>
      </c>
      <c r="F48" s="105">
        <v>1</v>
      </c>
      <c r="G48" s="105" t="s">
        <v>141</v>
      </c>
      <c r="H48" s="105">
        <v>1</v>
      </c>
      <c r="I48" s="105">
        <v>1</v>
      </c>
      <c r="J48" s="116">
        <f t="shared" si="14"/>
        <v>6</v>
      </c>
      <c r="K48" s="116">
        <f t="shared" si="15"/>
        <v>0.75</v>
      </c>
      <c r="L48" s="106">
        <v>1</v>
      </c>
    </row>
    <row r="49" spans="2:12" ht="42" thickBot="1">
      <c r="B49" s="112">
        <v>2.4</v>
      </c>
      <c r="C49" s="113" t="s">
        <v>61</v>
      </c>
      <c r="D49" s="114" t="s">
        <v>46</v>
      </c>
      <c r="E49" s="115">
        <v>4</v>
      </c>
      <c r="F49" s="105">
        <v>1</v>
      </c>
      <c r="G49" s="105" t="s">
        <v>141</v>
      </c>
      <c r="H49" s="105">
        <v>1</v>
      </c>
      <c r="I49" s="105">
        <v>1</v>
      </c>
      <c r="J49" s="116">
        <f t="shared" si="14"/>
        <v>2</v>
      </c>
      <c r="K49" s="116">
        <f t="shared" si="15"/>
        <v>0.25</v>
      </c>
      <c r="L49" s="106">
        <v>1</v>
      </c>
    </row>
    <row r="50" spans="2:12" ht="15" thickBot="1">
      <c r="B50" s="130">
        <v>3</v>
      </c>
      <c r="C50" s="130" t="s">
        <v>62</v>
      </c>
      <c r="D50" s="307"/>
      <c r="E50" s="308"/>
      <c r="F50" s="308"/>
      <c r="G50" s="308"/>
      <c r="H50" s="308"/>
      <c r="I50" s="308"/>
      <c r="J50" s="308"/>
      <c r="K50" s="308"/>
      <c r="L50" s="309"/>
    </row>
    <row r="51" spans="2:12" ht="27.6">
      <c r="B51" s="112">
        <v>3.1</v>
      </c>
      <c r="C51" s="113" t="s">
        <v>64</v>
      </c>
      <c r="D51" s="114" t="s">
        <v>47</v>
      </c>
      <c r="E51" s="115">
        <v>100</v>
      </c>
      <c r="F51" s="105">
        <v>0.4</v>
      </c>
      <c r="G51" s="105" t="s">
        <v>141</v>
      </c>
      <c r="H51" s="105">
        <v>1</v>
      </c>
      <c r="I51" s="105">
        <v>1</v>
      </c>
      <c r="J51" s="116">
        <f t="shared" ref="J51:J53" si="16">+(E51*F51)/(H51+I51)</f>
        <v>20</v>
      </c>
      <c r="K51" s="116">
        <f t="shared" ref="K51:K53" si="17">+J51/8</f>
        <v>2.5</v>
      </c>
      <c r="L51" s="106">
        <v>3</v>
      </c>
    </row>
    <row r="52" spans="2:12">
      <c r="B52" s="112">
        <v>3.2</v>
      </c>
      <c r="C52" s="113" t="s">
        <v>65</v>
      </c>
      <c r="D52" s="114" t="s">
        <v>47</v>
      </c>
      <c r="E52" s="115">
        <v>60</v>
      </c>
      <c r="F52" s="105">
        <v>0.4</v>
      </c>
      <c r="G52" s="105" t="s">
        <v>141</v>
      </c>
      <c r="H52" s="105">
        <v>1</v>
      </c>
      <c r="I52" s="105">
        <v>1</v>
      </c>
      <c r="J52" s="116">
        <f t="shared" si="16"/>
        <v>12</v>
      </c>
      <c r="K52" s="116">
        <f t="shared" si="17"/>
        <v>1.5</v>
      </c>
      <c r="L52" s="106">
        <v>2</v>
      </c>
    </row>
    <row r="53" spans="2:12" ht="55.2">
      <c r="B53" s="112">
        <v>3.3</v>
      </c>
      <c r="C53" s="113" t="s">
        <v>66</v>
      </c>
      <c r="D53" s="114" t="s">
        <v>63</v>
      </c>
      <c r="E53" s="115">
        <v>1</v>
      </c>
      <c r="F53" s="105">
        <v>15</v>
      </c>
      <c r="G53" s="105" t="s">
        <v>141</v>
      </c>
      <c r="H53" s="105">
        <v>1</v>
      </c>
      <c r="I53" s="105"/>
      <c r="J53" s="116">
        <f t="shared" si="16"/>
        <v>15</v>
      </c>
      <c r="K53" s="116">
        <f t="shared" si="17"/>
        <v>1.875</v>
      </c>
      <c r="L53" s="106">
        <v>2</v>
      </c>
    </row>
    <row r="54" spans="2:12" ht="15" thickBot="1">
      <c r="B54" s="111"/>
      <c r="C54" s="310" t="s">
        <v>67</v>
      </c>
      <c r="D54" s="311"/>
      <c r="E54" s="311"/>
      <c r="F54" s="311"/>
      <c r="G54" s="311"/>
      <c r="H54" s="311"/>
      <c r="I54" s="311"/>
      <c r="J54" s="311"/>
      <c r="K54" s="311"/>
      <c r="L54" s="312"/>
    </row>
    <row r="55" spans="2:12" ht="15" thickBot="1">
      <c r="B55" s="130">
        <v>1</v>
      </c>
      <c r="C55" s="130" t="s">
        <v>27</v>
      </c>
      <c r="D55" s="307"/>
      <c r="E55" s="308"/>
      <c r="F55" s="308"/>
      <c r="G55" s="308"/>
      <c r="H55" s="308"/>
      <c r="I55" s="308"/>
      <c r="J55" s="308"/>
      <c r="K55" s="308"/>
      <c r="L55" s="309"/>
    </row>
    <row r="56" spans="2:12" ht="41.4">
      <c r="B56" s="112">
        <v>1.1000000000000001</v>
      </c>
      <c r="C56" s="113" t="s">
        <v>58</v>
      </c>
      <c r="D56" s="114" t="s">
        <v>45</v>
      </c>
      <c r="E56" s="115">
        <v>12</v>
      </c>
      <c r="F56" s="105">
        <v>0.25</v>
      </c>
      <c r="G56" s="105" t="s">
        <v>121</v>
      </c>
      <c r="H56" s="105"/>
      <c r="I56" s="105">
        <v>1</v>
      </c>
      <c r="J56" s="116">
        <f t="shared" ref="J56:J58" si="18">+(E56*F56)/(H56+I56)</f>
        <v>3</v>
      </c>
      <c r="K56" s="116">
        <f t="shared" ref="K56:K58" si="19">+J56/8</f>
        <v>0.375</v>
      </c>
      <c r="L56" s="106">
        <v>1</v>
      </c>
    </row>
    <row r="57" spans="2:12" ht="41.4">
      <c r="B57" s="112">
        <v>1.2</v>
      </c>
      <c r="C57" s="113" t="s">
        <v>59</v>
      </c>
      <c r="D57" s="114" t="s">
        <v>45</v>
      </c>
      <c r="E57" s="115">
        <v>12</v>
      </c>
      <c r="F57" s="105">
        <v>0.1</v>
      </c>
      <c r="G57" s="105" t="s">
        <v>121</v>
      </c>
      <c r="H57" s="105"/>
      <c r="I57" s="105">
        <v>1</v>
      </c>
      <c r="J57" s="116">
        <f t="shared" si="18"/>
        <v>1.2000000000000002</v>
      </c>
      <c r="K57" s="116">
        <f t="shared" si="19"/>
        <v>0.15000000000000002</v>
      </c>
      <c r="L57" s="106">
        <v>1</v>
      </c>
    </row>
    <row r="58" spans="2:12" ht="15" thickBot="1">
      <c r="B58" s="112">
        <v>1.3</v>
      </c>
      <c r="C58" s="113" t="s">
        <v>30</v>
      </c>
      <c r="D58" s="114" t="s">
        <v>49</v>
      </c>
      <c r="E58" s="115">
        <v>2</v>
      </c>
      <c r="F58" s="105">
        <v>2</v>
      </c>
      <c r="G58" s="105" t="s">
        <v>121</v>
      </c>
      <c r="H58" s="105"/>
      <c r="I58" s="105">
        <v>1</v>
      </c>
      <c r="J58" s="116">
        <f t="shared" si="18"/>
        <v>4</v>
      </c>
      <c r="K58" s="116">
        <f t="shared" si="19"/>
        <v>0.5</v>
      </c>
      <c r="L58" s="106">
        <v>1</v>
      </c>
    </row>
    <row r="59" spans="2:12" ht="15" thickBot="1">
      <c r="B59" s="130">
        <v>2</v>
      </c>
      <c r="C59" s="130" t="s">
        <v>26</v>
      </c>
      <c r="D59" s="307"/>
      <c r="E59" s="308"/>
      <c r="F59" s="308"/>
      <c r="G59" s="308"/>
      <c r="H59" s="308"/>
      <c r="I59" s="308"/>
      <c r="J59" s="308"/>
      <c r="K59" s="308"/>
      <c r="L59" s="309"/>
    </row>
    <row r="60" spans="2:12" ht="82.8">
      <c r="B60" s="112">
        <v>2.1</v>
      </c>
      <c r="C60" s="113" t="s">
        <v>68</v>
      </c>
      <c r="D60" s="114" t="s">
        <v>46</v>
      </c>
      <c r="E60" s="115">
        <v>12</v>
      </c>
      <c r="F60" s="105">
        <v>4</v>
      </c>
      <c r="G60" s="105" t="s">
        <v>123</v>
      </c>
      <c r="H60" s="105">
        <v>1</v>
      </c>
      <c r="I60" s="105"/>
      <c r="J60" s="116">
        <f t="shared" ref="J60:J64" si="20">+(E60*F60)/(H60+I60)</f>
        <v>48</v>
      </c>
      <c r="K60" s="116">
        <f t="shared" ref="K60:K64" si="21">+J60/8</f>
        <v>6</v>
      </c>
      <c r="L60" s="106">
        <v>6</v>
      </c>
    </row>
    <row r="61" spans="2:12" ht="41.4">
      <c r="B61" s="112">
        <v>2.2000000000000002</v>
      </c>
      <c r="C61" s="113" t="s">
        <v>69</v>
      </c>
      <c r="D61" s="114" t="s">
        <v>46</v>
      </c>
      <c r="E61" s="115">
        <v>1</v>
      </c>
      <c r="F61" s="105">
        <v>0.45</v>
      </c>
      <c r="G61" s="105" t="s">
        <v>123</v>
      </c>
      <c r="H61" s="105">
        <v>1</v>
      </c>
      <c r="I61" s="105"/>
      <c r="J61" s="116">
        <f t="shared" si="20"/>
        <v>0.45</v>
      </c>
      <c r="K61" s="116">
        <f t="shared" si="21"/>
        <v>5.6250000000000001E-2</v>
      </c>
      <c r="L61" s="106">
        <v>1</v>
      </c>
    </row>
    <row r="62" spans="2:12" ht="41.4">
      <c r="B62" s="112">
        <v>2.2999999999999998</v>
      </c>
      <c r="C62" s="113" t="s">
        <v>70</v>
      </c>
      <c r="D62" s="114" t="s">
        <v>46</v>
      </c>
      <c r="E62" s="115">
        <v>12</v>
      </c>
      <c r="F62" s="105">
        <v>0.35</v>
      </c>
      <c r="G62" s="105" t="s">
        <v>123</v>
      </c>
      <c r="H62" s="105">
        <v>1</v>
      </c>
      <c r="I62" s="105"/>
      <c r="J62" s="116">
        <f t="shared" si="20"/>
        <v>4.1999999999999993</v>
      </c>
      <c r="K62" s="116">
        <f t="shared" si="21"/>
        <v>0.52499999999999991</v>
      </c>
      <c r="L62" s="106">
        <v>1</v>
      </c>
    </row>
    <row r="63" spans="2:12" ht="55.2">
      <c r="B63" s="112">
        <v>2.4</v>
      </c>
      <c r="C63" s="113" t="s">
        <v>71</v>
      </c>
      <c r="D63" s="114" t="s">
        <v>47</v>
      </c>
      <c r="E63" s="115">
        <v>60</v>
      </c>
      <c r="F63" s="105">
        <v>0.35</v>
      </c>
      <c r="G63" s="105" t="s">
        <v>123</v>
      </c>
      <c r="H63" s="105">
        <v>1</v>
      </c>
      <c r="I63" s="105"/>
      <c r="J63" s="116">
        <f t="shared" si="20"/>
        <v>21</v>
      </c>
      <c r="K63" s="116">
        <f t="shared" si="21"/>
        <v>2.625</v>
      </c>
      <c r="L63" s="106">
        <v>3</v>
      </c>
    </row>
    <row r="64" spans="2:12" ht="110.4">
      <c r="B64" s="112">
        <v>2.5</v>
      </c>
      <c r="C64" s="113" t="s">
        <v>72</v>
      </c>
      <c r="D64" s="114" t="s">
        <v>46</v>
      </c>
      <c r="E64" s="115">
        <v>1</v>
      </c>
      <c r="F64" s="105">
        <v>100</v>
      </c>
      <c r="G64" s="105" t="s">
        <v>153</v>
      </c>
      <c r="H64" s="105">
        <v>1</v>
      </c>
      <c r="I64" s="105"/>
      <c r="J64" s="116">
        <f t="shared" si="20"/>
        <v>100</v>
      </c>
      <c r="K64" s="116">
        <f t="shared" si="21"/>
        <v>12.5</v>
      </c>
      <c r="L64" s="106">
        <v>13</v>
      </c>
    </row>
    <row r="65" spans="2:26" ht="15" thickBot="1">
      <c r="B65" s="111"/>
      <c r="C65" s="310" t="s">
        <v>73</v>
      </c>
      <c r="D65" s="311"/>
      <c r="E65" s="311"/>
      <c r="F65" s="311"/>
      <c r="G65" s="311"/>
      <c r="H65" s="311"/>
      <c r="I65" s="311"/>
      <c r="J65" s="311"/>
      <c r="K65" s="311"/>
      <c r="L65" s="312"/>
    </row>
    <row r="66" spans="2:26" ht="15" thickBot="1">
      <c r="B66" s="130">
        <v>1</v>
      </c>
      <c r="C66" s="130" t="s">
        <v>27</v>
      </c>
      <c r="D66" s="307"/>
      <c r="E66" s="308"/>
      <c r="F66" s="308"/>
      <c r="G66" s="308"/>
      <c r="H66" s="308"/>
      <c r="I66" s="308"/>
      <c r="J66" s="308"/>
      <c r="K66" s="308"/>
      <c r="L66" s="309"/>
    </row>
    <row r="67" spans="2:26" ht="27.6">
      <c r="B67" s="112">
        <v>1.1000000000000001</v>
      </c>
      <c r="C67" s="113" t="s">
        <v>74</v>
      </c>
      <c r="D67" s="114" t="s">
        <v>46</v>
      </c>
      <c r="E67" s="115">
        <v>1</v>
      </c>
      <c r="F67" s="105">
        <v>1</v>
      </c>
      <c r="G67" s="105" t="s">
        <v>121</v>
      </c>
      <c r="H67" s="105"/>
      <c r="I67" s="105">
        <v>1</v>
      </c>
      <c r="J67" s="116">
        <f t="shared" ref="J67:J68" si="22">+(E67*F67)/(H67+I67)</f>
        <v>1</v>
      </c>
      <c r="K67" s="116">
        <f t="shared" ref="K67:K68" si="23">+J67/8</f>
        <v>0.125</v>
      </c>
      <c r="L67" s="106">
        <v>1</v>
      </c>
    </row>
    <row r="68" spans="2:26" ht="15" thickBot="1">
      <c r="B68" s="112">
        <v>1.2</v>
      </c>
      <c r="C68" s="113" t="s">
        <v>30</v>
      </c>
      <c r="D68" s="114" t="s">
        <v>49</v>
      </c>
      <c r="E68" s="115">
        <v>1</v>
      </c>
      <c r="F68" s="105">
        <v>2</v>
      </c>
      <c r="G68" s="105" t="s">
        <v>121</v>
      </c>
      <c r="H68" s="105"/>
      <c r="I68" s="105">
        <v>1</v>
      </c>
      <c r="J68" s="116">
        <f t="shared" si="22"/>
        <v>2</v>
      </c>
      <c r="K68" s="116">
        <f t="shared" si="23"/>
        <v>0.25</v>
      </c>
      <c r="L68" s="106">
        <v>1</v>
      </c>
    </row>
    <row r="69" spans="2:26" ht="15" thickBot="1">
      <c r="B69" s="130">
        <v>2</v>
      </c>
      <c r="C69" s="130" t="s">
        <v>73</v>
      </c>
      <c r="D69" s="307"/>
      <c r="E69" s="308"/>
      <c r="F69" s="308"/>
      <c r="G69" s="308"/>
      <c r="H69" s="308"/>
      <c r="I69" s="308"/>
      <c r="J69" s="308"/>
      <c r="K69" s="308"/>
      <c r="L69" s="309"/>
    </row>
    <row r="70" spans="2:26" ht="55.2">
      <c r="B70" s="112">
        <v>2.1</v>
      </c>
      <c r="C70" s="113" t="s">
        <v>75</v>
      </c>
      <c r="D70" s="114" t="s">
        <v>46</v>
      </c>
      <c r="E70" s="115">
        <v>1</v>
      </c>
      <c r="F70" s="105">
        <v>150</v>
      </c>
      <c r="G70" s="105" t="s">
        <v>125</v>
      </c>
      <c r="H70" s="105">
        <v>1</v>
      </c>
      <c r="I70" s="105">
        <v>1</v>
      </c>
      <c r="J70" s="116">
        <f t="shared" ref="J70:J71" si="24">+(E70*F70)/(H70+I70)</f>
        <v>75</v>
      </c>
      <c r="K70" s="116">
        <f t="shared" ref="K70:K71" si="25">+J70/8</f>
        <v>9.375</v>
      </c>
      <c r="L70" s="106">
        <v>10</v>
      </c>
    </row>
    <row r="71" spans="2:26" ht="55.8" thickBot="1">
      <c r="B71" s="112">
        <v>2.2000000000000002</v>
      </c>
      <c r="C71" s="113" t="s">
        <v>76</v>
      </c>
      <c r="D71" s="114" t="s">
        <v>45</v>
      </c>
      <c r="E71" s="115">
        <v>8</v>
      </c>
      <c r="F71" s="105">
        <v>9</v>
      </c>
      <c r="G71" s="105" t="s">
        <v>125</v>
      </c>
      <c r="H71" s="105">
        <v>1</v>
      </c>
      <c r="I71" s="105">
        <v>1</v>
      </c>
      <c r="J71" s="116">
        <f t="shared" si="24"/>
        <v>36</v>
      </c>
      <c r="K71" s="116">
        <f t="shared" si="25"/>
        <v>4.5</v>
      </c>
      <c r="L71" s="106">
        <v>5</v>
      </c>
    </row>
    <row r="72" spans="2:26" ht="15" thickBot="1">
      <c r="B72" s="130">
        <v>3</v>
      </c>
      <c r="C72" s="130" t="s">
        <v>77</v>
      </c>
      <c r="D72" s="307"/>
      <c r="E72" s="308"/>
      <c r="F72" s="308"/>
      <c r="G72" s="308"/>
      <c r="H72" s="308"/>
      <c r="I72" s="308"/>
      <c r="J72" s="308"/>
      <c r="K72" s="308"/>
      <c r="L72" s="309"/>
    </row>
    <row r="73" spans="2:26" ht="69">
      <c r="B73" s="112">
        <v>3.1</v>
      </c>
      <c r="C73" s="113" t="s">
        <v>78</v>
      </c>
      <c r="D73" s="114" t="s">
        <v>45</v>
      </c>
      <c r="E73" s="115">
        <v>200</v>
      </c>
      <c r="F73" s="105">
        <v>0.8</v>
      </c>
      <c r="G73" s="105" t="s">
        <v>121</v>
      </c>
      <c r="H73" s="105">
        <v>1</v>
      </c>
      <c r="I73" s="105">
        <v>1</v>
      </c>
      <c r="J73" s="116">
        <f t="shared" ref="J73" si="26">+(E73*F73)/(H73+I73)</f>
        <v>80</v>
      </c>
      <c r="K73" s="116">
        <f t="shared" ref="K73" si="27">+J73/8</f>
        <v>10</v>
      </c>
      <c r="L73" s="106">
        <v>10</v>
      </c>
    </row>
    <row r="74" spans="2:26" ht="15" thickBot="1"/>
    <row r="75" spans="2:26" ht="29.4" thickBot="1">
      <c r="N75" s="138" t="s">
        <v>152</v>
      </c>
      <c r="O75" s="138" t="s">
        <v>143</v>
      </c>
      <c r="P75" s="138" t="s">
        <v>146</v>
      </c>
      <c r="Q75" s="138" t="s">
        <v>144</v>
      </c>
      <c r="R75" s="138" t="s">
        <v>145</v>
      </c>
      <c r="S75" s="138" t="s">
        <v>147</v>
      </c>
      <c r="T75" s="138" t="s">
        <v>148</v>
      </c>
      <c r="U75" s="138" t="s">
        <v>150</v>
      </c>
      <c r="V75" s="138" t="s">
        <v>151</v>
      </c>
      <c r="W75" s="138" t="s">
        <v>154</v>
      </c>
      <c r="X75" s="138" t="s">
        <v>98</v>
      </c>
      <c r="Y75" s="138" t="s">
        <v>18</v>
      </c>
      <c r="Z75" s="138" t="s">
        <v>149</v>
      </c>
    </row>
    <row r="76" spans="2:26" ht="29.4" thickBot="1">
      <c r="N76" s="138" t="s">
        <v>155</v>
      </c>
      <c r="O76" s="136">
        <v>2</v>
      </c>
      <c r="P76" s="94">
        <v>1</v>
      </c>
      <c r="Q76" s="94">
        <v>0</v>
      </c>
      <c r="R76" s="94">
        <v>0</v>
      </c>
      <c r="S76" s="94">
        <v>0</v>
      </c>
      <c r="T76" s="94">
        <v>0</v>
      </c>
      <c r="U76" s="94">
        <v>0</v>
      </c>
      <c r="V76" s="94">
        <v>0</v>
      </c>
      <c r="W76" s="94">
        <v>0</v>
      </c>
      <c r="X76" s="94">
        <v>0</v>
      </c>
      <c r="Y76" s="94">
        <f t="shared" ref="Y76:Y81" si="28">SUM(O76:X76)</f>
        <v>3</v>
      </c>
      <c r="Z76" s="137">
        <v>38.75</v>
      </c>
    </row>
    <row r="77" spans="2:26" ht="29.4" thickBot="1">
      <c r="N77" s="138" t="s">
        <v>156</v>
      </c>
      <c r="O77" s="134">
        <v>0</v>
      </c>
      <c r="P77" s="97">
        <v>0</v>
      </c>
      <c r="Q77" s="97">
        <v>2</v>
      </c>
      <c r="R77" s="97">
        <v>1</v>
      </c>
      <c r="S77" s="97">
        <v>0</v>
      </c>
      <c r="T77" s="97">
        <v>0</v>
      </c>
      <c r="U77" s="97">
        <v>0</v>
      </c>
      <c r="V77" s="97">
        <v>0</v>
      </c>
      <c r="W77" s="97">
        <v>0</v>
      </c>
      <c r="X77" s="97">
        <v>0</v>
      </c>
      <c r="Y77" s="97">
        <f t="shared" si="28"/>
        <v>3</v>
      </c>
      <c r="Z77" s="132">
        <v>15</v>
      </c>
    </row>
    <row r="78" spans="2:26" ht="29.4" thickBot="1">
      <c r="N78" s="138" t="s">
        <v>157</v>
      </c>
      <c r="O78" s="134">
        <v>1</v>
      </c>
      <c r="P78" s="97">
        <v>1</v>
      </c>
      <c r="Q78" s="97">
        <v>0</v>
      </c>
      <c r="R78" s="97">
        <v>0</v>
      </c>
      <c r="S78" s="97">
        <v>1</v>
      </c>
      <c r="T78" s="97">
        <v>1</v>
      </c>
      <c r="U78" s="97">
        <v>0</v>
      </c>
      <c r="V78" s="97">
        <v>0</v>
      </c>
      <c r="W78" s="97">
        <v>0</v>
      </c>
      <c r="X78" s="97">
        <v>0</v>
      </c>
      <c r="Y78" s="97">
        <f t="shared" si="28"/>
        <v>4</v>
      </c>
      <c r="Z78" s="132">
        <v>20</v>
      </c>
    </row>
    <row r="79" spans="2:26" ht="29.4" thickBot="1">
      <c r="N79" s="138" t="s">
        <v>158</v>
      </c>
      <c r="O79" s="134">
        <v>1</v>
      </c>
      <c r="P79" s="97">
        <v>1</v>
      </c>
      <c r="Q79" s="97">
        <v>0</v>
      </c>
      <c r="R79" s="97">
        <v>0</v>
      </c>
      <c r="S79" s="97">
        <v>0</v>
      </c>
      <c r="T79" s="97">
        <v>0</v>
      </c>
      <c r="U79" s="97">
        <v>1</v>
      </c>
      <c r="V79" s="97">
        <v>1</v>
      </c>
      <c r="W79" s="97">
        <v>0</v>
      </c>
      <c r="X79" s="97">
        <v>0</v>
      </c>
      <c r="Y79" s="97">
        <f t="shared" si="28"/>
        <v>4</v>
      </c>
      <c r="Z79" s="132">
        <v>20</v>
      </c>
    </row>
    <row r="80" spans="2:26" ht="43.8" thickBot="1">
      <c r="N80" s="138" t="s">
        <v>159</v>
      </c>
      <c r="O80" s="134">
        <v>1</v>
      </c>
      <c r="P80" s="97">
        <v>0</v>
      </c>
      <c r="Q80" s="97">
        <v>0</v>
      </c>
      <c r="R80" s="97">
        <v>0</v>
      </c>
      <c r="S80" s="97">
        <v>0</v>
      </c>
      <c r="T80" s="97">
        <v>0</v>
      </c>
      <c r="U80" s="97">
        <v>0</v>
      </c>
      <c r="V80" s="97">
        <v>0</v>
      </c>
      <c r="W80" s="97">
        <v>1</v>
      </c>
      <c r="X80" s="97">
        <v>1</v>
      </c>
      <c r="Y80" s="97">
        <f t="shared" si="28"/>
        <v>3</v>
      </c>
      <c r="Z80" s="132">
        <v>22</v>
      </c>
    </row>
    <row r="81" spans="14:26" ht="29.4" thickBot="1">
      <c r="N81" s="138" t="s">
        <v>160</v>
      </c>
      <c r="O81" s="135">
        <v>1</v>
      </c>
      <c r="P81" s="133">
        <v>1</v>
      </c>
      <c r="Q81" s="133">
        <v>0</v>
      </c>
      <c r="R81" s="133">
        <v>0</v>
      </c>
      <c r="S81" s="133">
        <v>1</v>
      </c>
      <c r="T81" s="133">
        <v>1</v>
      </c>
      <c r="U81" s="133">
        <v>0</v>
      </c>
      <c r="V81" s="133">
        <v>0</v>
      </c>
      <c r="W81" s="133">
        <v>0</v>
      </c>
      <c r="X81" s="133">
        <v>0</v>
      </c>
      <c r="Y81" s="133">
        <f t="shared" si="28"/>
        <v>4</v>
      </c>
      <c r="Z81" s="122">
        <v>19</v>
      </c>
    </row>
  </sheetData>
  <mergeCells count="29">
    <mergeCell ref="G7:H7"/>
    <mergeCell ref="G8:H8"/>
    <mergeCell ref="D2:E3"/>
    <mergeCell ref="F2:F3"/>
    <mergeCell ref="C10:L10"/>
    <mergeCell ref="G2:I2"/>
    <mergeCell ref="G3:H3"/>
    <mergeCell ref="G4:H4"/>
    <mergeCell ref="G5:H5"/>
    <mergeCell ref="G6:H6"/>
    <mergeCell ref="C38:L38"/>
    <mergeCell ref="C54:L54"/>
    <mergeCell ref="C65:L65"/>
    <mergeCell ref="D11:L11"/>
    <mergeCell ref="D15:L15"/>
    <mergeCell ref="D17:L17"/>
    <mergeCell ref="D27:L27"/>
    <mergeCell ref="D31:L31"/>
    <mergeCell ref="D35:L35"/>
    <mergeCell ref="D39:L39"/>
    <mergeCell ref="C30:L30"/>
    <mergeCell ref="C26:L26"/>
    <mergeCell ref="D72:L72"/>
    <mergeCell ref="D45:L45"/>
    <mergeCell ref="D50:L50"/>
    <mergeCell ref="D55:L55"/>
    <mergeCell ref="D59:L59"/>
    <mergeCell ref="D66:L66"/>
    <mergeCell ref="D69:L69"/>
  </mergeCells>
  <printOptions horizontalCentered="1" verticalCentered="1"/>
  <pageMargins left="0.70866141732283472" right="0.70866141732283472" top="0.74803149606299213" bottom="0.74803149606299213" header="0.31496062992125984" footer="0.31496062992125984"/>
  <pageSetup scale="24" orientation="landscape" r:id="rId1"/>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A5B0C-59A2-4A08-B84F-FFB1BA2FF22B}">
  <sheetPr>
    <pageSetUpPr fitToPage="1"/>
  </sheetPr>
  <dimension ref="B1:BJ10"/>
  <sheetViews>
    <sheetView zoomScale="55" zoomScaleNormal="55" workbookViewId="0">
      <selection activeCell="F6" sqref="F6"/>
    </sheetView>
  </sheetViews>
  <sheetFormatPr baseColWidth="10" defaultRowHeight="14.4"/>
  <cols>
    <col min="2" max="2" width="59.6640625" customWidth="1"/>
    <col min="3" max="62" width="3.5546875" bestFit="1" customWidth="1"/>
  </cols>
  <sheetData>
    <row r="1" spans="2:62" ht="15" thickBot="1"/>
    <row r="2" spans="2:62" ht="61.2" customHeight="1" thickBot="1">
      <c r="B2" s="150" t="s">
        <v>233</v>
      </c>
      <c r="C2" s="149" t="s">
        <v>232</v>
      </c>
      <c r="D2" s="149" t="s">
        <v>231</v>
      </c>
      <c r="E2" s="149" t="s">
        <v>230</v>
      </c>
      <c r="F2" s="149" t="s">
        <v>229</v>
      </c>
      <c r="G2" s="149" t="s">
        <v>228</v>
      </c>
      <c r="H2" s="149" t="s">
        <v>227</v>
      </c>
      <c r="I2" s="149" t="s">
        <v>226</v>
      </c>
      <c r="J2" s="149" t="s">
        <v>225</v>
      </c>
      <c r="K2" s="149" t="s">
        <v>224</v>
      </c>
      <c r="L2" s="149" t="s">
        <v>223</v>
      </c>
      <c r="M2" s="149" t="s">
        <v>222</v>
      </c>
      <c r="N2" s="149" t="s">
        <v>221</v>
      </c>
      <c r="O2" s="149" t="s">
        <v>220</v>
      </c>
      <c r="P2" s="149" t="s">
        <v>219</v>
      </c>
      <c r="Q2" s="149" t="s">
        <v>218</v>
      </c>
      <c r="R2" s="149" t="s">
        <v>217</v>
      </c>
      <c r="S2" s="149" t="s">
        <v>216</v>
      </c>
      <c r="T2" s="149" t="s">
        <v>215</v>
      </c>
      <c r="U2" s="149" t="s">
        <v>214</v>
      </c>
      <c r="V2" s="149" t="s">
        <v>213</v>
      </c>
      <c r="W2" s="149" t="s">
        <v>212</v>
      </c>
      <c r="X2" s="149" t="s">
        <v>211</v>
      </c>
      <c r="Y2" s="149" t="s">
        <v>210</v>
      </c>
      <c r="Z2" s="149" t="s">
        <v>209</v>
      </c>
      <c r="AA2" s="149" t="s">
        <v>208</v>
      </c>
      <c r="AB2" s="149" t="s">
        <v>207</v>
      </c>
      <c r="AC2" s="149" t="s">
        <v>206</v>
      </c>
      <c r="AD2" s="149" t="s">
        <v>205</v>
      </c>
      <c r="AE2" s="149" t="s">
        <v>204</v>
      </c>
      <c r="AF2" s="149" t="s">
        <v>203</v>
      </c>
      <c r="AG2" s="149" t="s">
        <v>202</v>
      </c>
      <c r="AH2" s="149" t="s">
        <v>201</v>
      </c>
      <c r="AI2" s="149" t="s">
        <v>200</v>
      </c>
      <c r="AJ2" s="149" t="s">
        <v>199</v>
      </c>
      <c r="AK2" s="149" t="s">
        <v>198</v>
      </c>
      <c r="AL2" s="149" t="s">
        <v>197</v>
      </c>
      <c r="AM2" s="149" t="s">
        <v>196</v>
      </c>
      <c r="AN2" s="149" t="s">
        <v>195</v>
      </c>
      <c r="AO2" s="149" t="s">
        <v>194</v>
      </c>
      <c r="AP2" s="149" t="s">
        <v>193</v>
      </c>
      <c r="AQ2" s="149" t="s">
        <v>192</v>
      </c>
      <c r="AR2" s="149" t="s">
        <v>191</v>
      </c>
      <c r="AS2" s="149" t="s">
        <v>190</v>
      </c>
      <c r="AT2" s="149" t="s">
        <v>189</v>
      </c>
      <c r="AU2" s="149" t="s">
        <v>188</v>
      </c>
      <c r="AV2" s="149" t="s">
        <v>187</v>
      </c>
      <c r="AW2" s="149" t="s">
        <v>186</v>
      </c>
      <c r="AX2" s="149" t="s">
        <v>185</v>
      </c>
      <c r="AY2" s="149" t="s">
        <v>184</v>
      </c>
      <c r="AZ2" s="149" t="s">
        <v>183</v>
      </c>
      <c r="BA2" s="149" t="s">
        <v>182</v>
      </c>
      <c r="BB2" s="149" t="s">
        <v>181</v>
      </c>
      <c r="BC2" s="149" t="s">
        <v>180</v>
      </c>
      <c r="BD2" s="149" t="s">
        <v>179</v>
      </c>
      <c r="BE2" s="149" t="s">
        <v>178</v>
      </c>
      <c r="BF2" s="149" t="s">
        <v>177</v>
      </c>
      <c r="BG2" s="149" t="s">
        <v>176</v>
      </c>
      <c r="BH2" s="149" t="s">
        <v>175</v>
      </c>
      <c r="BI2" s="149" t="s">
        <v>174</v>
      </c>
      <c r="BJ2" s="149" t="s">
        <v>173</v>
      </c>
    </row>
    <row r="3" spans="2:62" s="155" customFormat="1" ht="65.7" customHeight="1" thickBot="1">
      <c r="B3" s="161" t="s">
        <v>236</v>
      </c>
      <c r="C3" s="151"/>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3"/>
      <c r="AI3" s="153"/>
      <c r="AJ3" s="153"/>
      <c r="AK3" s="153"/>
      <c r="AL3" s="153"/>
      <c r="AM3" s="153"/>
      <c r="AN3" s="153"/>
      <c r="AO3" s="153"/>
      <c r="AP3" s="153"/>
      <c r="AQ3" s="153"/>
      <c r="AR3" s="153"/>
      <c r="AS3" s="153"/>
      <c r="AT3" s="153"/>
      <c r="AU3" s="152"/>
      <c r="AV3" s="152"/>
      <c r="AW3" s="152"/>
      <c r="AX3" s="153"/>
      <c r="AY3" s="153"/>
      <c r="AZ3" s="153"/>
      <c r="BA3" s="153"/>
      <c r="BB3" s="153"/>
      <c r="BC3" s="153"/>
      <c r="BD3" s="153"/>
      <c r="BE3" s="153"/>
      <c r="BF3" s="153"/>
      <c r="BG3" s="153"/>
      <c r="BH3" s="153"/>
      <c r="BI3" s="153"/>
      <c r="BJ3" s="154"/>
    </row>
    <row r="4" spans="2:62" s="155" customFormat="1" ht="65.7" customHeight="1" thickBot="1">
      <c r="B4" s="161" t="s">
        <v>237</v>
      </c>
      <c r="C4" s="156"/>
      <c r="D4" s="153"/>
      <c r="E4" s="157"/>
      <c r="F4" s="157"/>
      <c r="G4" s="157"/>
      <c r="H4" s="157"/>
      <c r="I4" s="157"/>
      <c r="J4" s="157"/>
      <c r="K4" s="157"/>
      <c r="L4" s="157"/>
      <c r="M4" s="157"/>
      <c r="N4" s="157"/>
      <c r="O4" s="157"/>
      <c r="P4" s="157"/>
      <c r="Q4" s="157"/>
      <c r="R4" s="157"/>
      <c r="S4" s="157"/>
      <c r="T4" s="157"/>
      <c r="U4" s="157"/>
      <c r="V4" s="157"/>
      <c r="W4" s="153"/>
      <c r="X4" s="153"/>
      <c r="Y4" s="153"/>
      <c r="Z4" s="153"/>
      <c r="AA4" s="153"/>
      <c r="AB4" s="153"/>
      <c r="AC4" s="153"/>
      <c r="AD4" s="153"/>
      <c r="AE4" s="153"/>
      <c r="AF4" s="153"/>
      <c r="AG4" s="153"/>
      <c r="AH4" s="153"/>
      <c r="AI4" s="153"/>
      <c r="AJ4" s="153"/>
      <c r="AK4" s="153"/>
      <c r="AL4" s="153"/>
      <c r="AM4" s="153"/>
      <c r="AN4" s="153"/>
      <c r="AO4" s="153"/>
      <c r="AP4" s="153"/>
      <c r="AQ4" s="153"/>
      <c r="AR4" s="153"/>
      <c r="AS4" s="153"/>
      <c r="AT4" s="153"/>
      <c r="AU4" s="153"/>
      <c r="AV4" s="153"/>
      <c r="AW4" s="153"/>
      <c r="AX4" s="153"/>
      <c r="AY4" s="153"/>
      <c r="AZ4" s="153"/>
      <c r="BA4" s="153"/>
      <c r="BB4" s="153"/>
      <c r="BC4" s="153"/>
      <c r="BD4" s="153"/>
      <c r="BE4" s="153"/>
      <c r="BF4" s="153"/>
      <c r="BG4" s="153"/>
      <c r="BH4" s="153"/>
      <c r="BI4" s="153"/>
      <c r="BJ4" s="154"/>
    </row>
    <row r="5" spans="2:62" s="155" customFormat="1" ht="65.7" customHeight="1" thickBot="1">
      <c r="B5" s="161" t="s">
        <v>238</v>
      </c>
      <c r="C5" s="156"/>
      <c r="D5" s="153"/>
      <c r="E5" s="153"/>
      <c r="F5" s="153"/>
      <c r="G5" s="153"/>
      <c r="H5" s="153"/>
      <c r="I5" s="153"/>
      <c r="J5" s="153"/>
      <c r="K5" s="153"/>
      <c r="L5" s="153"/>
      <c r="M5" s="153"/>
      <c r="N5" s="153"/>
      <c r="O5" s="153"/>
      <c r="P5" s="153"/>
      <c r="Q5" s="153"/>
      <c r="R5" s="153"/>
      <c r="S5" s="153"/>
      <c r="T5" s="153"/>
      <c r="U5" s="153"/>
      <c r="V5" s="153"/>
      <c r="W5" s="153"/>
      <c r="X5" s="152"/>
      <c r="Y5" s="152"/>
      <c r="Z5" s="152"/>
      <c r="AA5" s="152"/>
      <c r="AB5" s="152"/>
      <c r="AC5" s="152"/>
      <c r="AD5" s="152"/>
      <c r="AE5" s="152"/>
      <c r="AF5" s="152"/>
      <c r="AG5" s="152"/>
      <c r="AH5" s="152"/>
      <c r="AI5" s="152"/>
      <c r="AJ5" s="153"/>
      <c r="AK5" s="153"/>
      <c r="AL5" s="153"/>
      <c r="AM5" s="153"/>
      <c r="AN5" s="153"/>
      <c r="AO5" s="153"/>
      <c r="AP5" s="153"/>
      <c r="AQ5" s="153"/>
      <c r="AR5" s="153"/>
      <c r="AS5" s="153"/>
      <c r="AT5" s="153"/>
      <c r="AU5" s="152"/>
      <c r="AV5" s="153"/>
      <c r="AW5" s="153"/>
      <c r="AX5" s="153"/>
      <c r="AY5" s="153"/>
      <c r="AZ5" s="153"/>
      <c r="BA5" s="153"/>
      <c r="BB5" s="153"/>
      <c r="BC5" s="153"/>
      <c r="BD5" s="153"/>
      <c r="BE5" s="153"/>
      <c r="BF5" s="153"/>
      <c r="BG5" s="153"/>
      <c r="BH5" s="153"/>
      <c r="BI5" s="153"/>
      <c r="BJ5" s="154"/>
    </row>
    <row r="6" spans="2:62" s="155" customFormat="1" ht="65.7" customHeight="1" thickBot="1">
      <c r="B6" s="161" t="s">
        <v>239</v>
      </c>
      <c r="C6" s="156"/>
      <c r="D6" s="153"/>
      <c r="E6" s="153"/>
      <c r="F6" s="153"/>
      <c r="G6" s="153"/>
      <c r="H6" s="153"/>
      <c r="I6" s="153"/>
      <c r="J6" s="153"/>
      <c r="K6" s="153"/>
      <c r="L6" s="153"/>
      <c r="M6" s="153"/>
      <c r="N6" s="153"/>
      <c r="O6" s="153"/>
      <c r="P6" s="153"/>
      <c r="Q6" s="153"/>
      <c r="R6" s="153"/>
      <c r="S6" s="153"/>
      <c r="T6" s="153"/>
      <c r="U6" s="153"/>
      <c r="V6" s="153"/>
      <c r="W6" s="153"/>
      <c r="X6" s="153"/>
      <c r="Y6" s="157"/>
      <c r="Z6" s="157"/>
      <c r="AA6" s="157"/>
      <c r="AB6" s="157"/>
      <c r="AC6" s="157"/>
      <c r="AD6" s="157"/>
      <c r="AE6" s="157"/>
      <c r="AF6" s="157"/>
      <c r="AG6" s="157"/>
      <c r="AH6" s="157"/>
      <c r="AI6" s="157"/>
      <c r="AJ6" s="157"/>
      <c r="AK6" s="157"/>
      <c r="AL6" s="157"/>
      <c r="AM6" s="153"/>
      <c r="AN6" s="153"/>
      <c r="AO6" s="153"/>
      <c r="AP6" s="153"/>
      <c r="AQ6" s="153"/>
      <c r="AR6" s="153"/>
      <c r="AS6" s="153"/>
      <c r="AT6" s="153"/>
      <c r="AU6" s="157"/>
      <c r="AV6" s="157"/>
      <c r="AW6" s="157"/>
      <c r="AX6" s="153"/>
      <c r="AY6" s="153"/>
      <c r="AZ6" s="153"/>
      <c r="BA6" s="153"/>
      <c r="BB6" s="153"/>
      <c r="BC6" s="153"/>
      <c r="BD6" s="153"/>
      <c r="BE6" s="153"/>
      <c r="BF6" s="153"/>
      <c r="BG6" s="153"/>
      <c r="BH6" s="153"/>
      <c r="BI6" s="153"/>
      <c r="BJ6" s="154"/>
    </row>
    <row r="7" spans="2:62" s="155" customFormat="1" ht="65.7" customHeight="1" thickBot="1">
      <c r="B7" s="161" t="s">
        <v>240</v>
      </c>
      <c r="C7" s="156"/>
      <c r="D7" s="153"/>
      <c r="E7" s="153"/>
      <c r="F7" s="153"/>
      <c r="G7" s="153"/>
      <c r="H7" s="153"/>
      <c r="I7" s="153"/>
      <c r="J7" s="153"/>
      <c r="K7" s="153"/>
      <c r="L7" s="153"/>
      <c r="M7" s="153"/>
      <c r="N7" s="153"/>
      <c r="O7" s="153"/>
      <c r="P7" s="153"/>
      <c r="Q7" s="153"/>
      <c r="R7" s="153"/>
      <c r="S7" s="153"/>
      <c r="T7" s="153"/>
      <c r="U7" s="152"/>
      <c r="V7" s="152"/>
      <c r="W7" s="152"/>
      <c r="X7" s="152"/>
      <c r="Y7" s="152"/>
      <c r="Z7" s="152"/>
      <c r="AA7" s="152"/>
      <c r="AB7" s="152"/>
      <c r="AC7" s="152"/>
      <c r="AD7" s="152"/>
      <c r="AE7" s="152"/>
      <c r="AF7" s="152"/>
      <c r="AG7" s="152"/>
      <c r="AH7" s="152"/>
      <c r="AI7" s="152"/>
      <c r="AJ7" s="152"/>
      <c r="AK7" s="153"/>
      <c r="AL7" s="153"/>
      <c r="AM7" s="153"/>
      <c r="AN7" s="153"/>
      <c r="AO7" s="153"/>
      <c r="AP7" s="153"/>
      <c r="AQ7" s="153"/>
      <c r="AR7" s="153"/>
      <c r="AS7" s="153"/>
      <c r="AT7" s="153"/>
      <c r="AU7" s="152"/>
      <c r="AV7" s="152"/>
      <c r="AW7" s="153"/>
      <c r="AX7" s="153"/>
      <c r="AY7" s="153"/>
      <c r="AZ7" s="153"/>
      <c r="BA7" s="153"/>
      <c r="BB7" s="153"/>
      <c r="BC7" s="153"/>
      <c r="BD7" s="153"/>
      <c r="BE7" s="153"/>
      <c r="BF7" s="153"/>
      <c r="BG7" s="153"/>
      <c r="BH7" s="153"/>
      <c r="BI7" s="153"/>
      <c r="BJ7" s="154"/>
    </row>
    <row r="8" spans="2:62" s="155" customFormat="1" ht="65.7" customHeight="1" thickBot="1">
      <c r="B8" s="161" t="s">
        <v>241</v>
      </c>
      <c r="C8" s="158"/>
      <c r="D8" s="159"/>
      <c r="E8" s="159"/>
      <c r="F8" s="159"/>
      <c r="G8" s="159"/>
      <c r="H8" s="159"/>
      <c r="I8" s="159"/>
      <c r="J8" s="159"/>
      <c r="K8" s="159"/>
      <c r="L8" s="159"/>
      <c r="M8" s="159"/>
      <c r="N8" s="159"/>
      <c r="O8" s="159"/>
      <c r="P8" s="159"/>
      <c r="Q8" s="159"/>
      <c r="R8" s="159"/>
      <c r="S8" s="159"/>
      <c r="T8" s="159"/>
      <c r="U8" s="159"/>
      <c r="V8" s="159"/>
      <c r="W8" s="159"/>
      <c r="X8" s="159"/>
      <c r="Y8" s="162"/>
      <c r="Z8" s="162"/>
      <c r="AA8" s="162"/>
      <c r="AB8" s="162"/>
      <c r="AC8" s="162"/>
      <c r="AD8" s="162"/>
      <c r="AE8" s="162"/>
      <c r="AF8" s="162"/>
      <c r="AG8" s="162"/>
      <c r="AH8" s="162"/>
      <c r="AI8" s="162"/>
      <c r="AJ8" s="162"/>
      <c r="AK8" s="162"/>
      <c r="AL8" s="162"/>
      <c r="AM8" s="162"/>
      <c r="AN8" s="162"/>
      <c r="AO8" s="162"/>
      <c r="AP8" s="162"/>
      <c r="AQ8" s="162"/>
      <c r="AR8" s="162"/>
      <c r="AS8" s="162"/>
      <c r="AT8" s="162"/>
      <c r="AU8" s="162"/>
      <c r="AV8" s="162"/>
      <c r="AW8" s="159"/>
      <c r="AX8" s="159"/>
      <c r="AY8" s="159"/>
      <c r="AZ8" s="159"/>
      <c r="BA8" s="159"/>
      <c r="BB8" s="159"/>
      <c r="BC8" s="159"/>
      <c r="BD8" s="159"/>
      <c r="BE8" s="159"/>
      <c r="BF8" s="159"/>
      <c r="BG8" s="159"/>
      <c r="BH8" s="159"/>
      <c r="BI8" s="159"/>
      <c r="BJ8" s="160"/>
    </row>
    <row r="9" spans="2:62" ht="65.7" customHeight="1" thickBot="1">
      <c r="B9" s="161" t="s">
        <v>234</v>
      </c>
      <c r="C9" s="331">
        <v>47</v>
      </c>
      <c r="D9" s="332"/>
      <c r="E9" s="332"/>
      <c r="F9" s="332"/>
      <c r="G9" s="332"/>
      <c r="H9" s="332"/>
      <c r="I9" s="332"/>
      <c r="J9" s="332"/>
      <c r="K9" s="332"/>
      <c r="L9" s="332"/>
      <c r="M9" s="332"/>
      <c r="N9" s="332"/>
      <c r="O9" s="332"/>
      <c r="P9" s="332"/>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c r="AP9" s="332"/>
      <c r="AQ9" s="332"/>
      <c r="AR9" s="332"/>
      <c r="AS9" s="332"/>
      <c r="AT9" s="332"/>
      <c r="AU9" s="332"/>
      <c r="AV9" s="332"/>
      <c r="AW9" s="332"/>
      <c r="AX9" s="332"/>
      <c r="AY9" s="332"/>
      <c r="AZ9" s="332"/>
      <c r="BA9" s="332"/>
      <c r="BB9" s="332"/>
      <c r="BC9" s="332"/>
      <c r="BD9" s="332"/>
      <c r="BE9" s="332"/>
      <c r="BF9" s="332"/>
      <c r="BG9" s="332"/>
      <c r="BH9" s="332"/>
      <c r="BI9" s="332"/>
      <c r="BJ9" s="333"/>
    </row>
    <row r="10" spans="2:62" ht="65.7" customHeight="1" thickBot="1">
      <c r="B10" s="161" t="s">
        <v>235</v>
      </c>
      <c r="C10" s="334">
        <v>6</v>
      </c>
      <c r="D10" s="335"/>
      <c r="E10" s="335"/>
      <c r="F10" s="335"/>
      <c r="G10" s="335"/>
      <c r="H10" s="335"/>
      <c r="I10" s="335"/>
      <c r="J10" s="335"/>
      <c r="K10" s="335"/>
      <c r="L10" s="335"/>
      <c r="M10" s="335"/>
      <c r="N10" s="335"/>
      <c r="O10" s="335"/>
      <c r="P10" s="335"/>
      <c r="Q10" s="335"/>
      <c r="R10" s="335"/>
      <c r="S10" s="335"/>
      <c r="T10" s="335"/>
      <c r="U10" s="335"/>
      <c r="V10" s="335"/>
      <c r="W10" s="335"/>
      <c r="X10" s="335"/>
      <c r="Y10" s="335"/>
      <c r="Z10" s="335"/>
      <c r="AA10" s="335"/>
      <c r="AB10" s="335"/>
      <c r="AC10" s="335"/>
      <c r="AD10" s="335"/>
      <c r="AE10" s="335"/>
      <c r="AF10" s="335"/>
      <c r="AG10" s="335"/>
      <c r="AH10" s="335"/>
      <c r="AI10" s="335"/>
      <c r="AJ10" s="335"/>
      <c r="AK10" s="335"/>
      <c r="AL10" s="335"/>
      <c r="AM10" s="335"/>
      <c r="AN10" s="335"/>
      <c r="AO10" s="335"/>
      <c r="AP10" s="335"/>
      <c r="AQ10" s="335"/>
      <c r="AR10" s="335"/>
      <c r="AS10" s="335"/>
      <c r="AT10" s="335"/>
      <c r="AU10" s="335"/>
      <c r="AV10" s="335"/>
      <c r="AW10" s="335"/>
      <c r="AX10" s="335"/>
      <c r="AY10" s="335"/>
      <c r="AZ10" s="335"/>
      <c r="BA10" s="335"/>
      <c r="BB10" s="335"/>
      <c r="BC10" s="335"/>
      <c r="BD10" s="335"/>
      <c r="BE10" s="335"/>
      <c r="BF10" s="335"/>
      <c r="BG10" s="335"/>
      <c r="BH10" s="335"/>
      <c r="BI10" s="335"/>
      <c r="BJ10" s="336"/>
    </row>
  </sheetData>
  <mergeCells count="2">
    <mergeCell ref="C9:BJ9"/>
    <mergeCell ref="C10:BJ10"/>
  </mergeCells>
  <printOptions horizontalCentered="1" verticalCentered="1"/>
  <pageMargins left="0.70866141732283472" right="0.70866141732283472" top="0.74803149606299213" bottom="0.74803149606299213" header="0.31496062992125984" footer="0.31496062992125984"/>
  <pageSetup scale="4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FEC01-EB78-469C-A73D-0029059CA676}">
  <sheetPr>
    <tabColor theme="7" tint="-0.499984740745262"/>
  </sheetPr>
  <dimension ref="B2:AH185"/>
  <sheetViews>
    <sheetView showGridLines="0" view="pageBreakPreview" topLeftCell="A43" zoomScale="70" zoomScaleNormal="100" zoomScaleSheetLayoutView="70" workbookViewId="0">
      <selection activeCell="H34" sqref="H34"/>
    </sheetView>
  </sheetViews>
  <sheetFormatPr baseColWidth="10" defaultColWidth="11.44140625" defaultRowHeight="46.95" customHeight="1"/>
  <cols>
    <col min="1" max="1" width="1.44140625" style="2" customWidth="1"/>
    <col min="2" max="2" width="7.6640625" style="2" customWidth="1"/>
    <col min="3" max="3" width="25.5546875" style="2" customWidth="1"/>
    <col min="4" max="4" width="18.88671875" style="2" customWidth="1"/>
    <col min="5" max="5" width="23.88671875" style="2" customWidth="1"/>
    <col min="6" max="6" width="20.109375" style="2" customWidth="1"/>
    <col min="7" max="7" width="14.109375" style="2" customWidth="1"/>
    <col min="8" max="8" width="19.33203125" style="2" customWidth="1"/>
    <col min="9" max="9" width="20.88671875" style="2" customWidth="1"/>
    <col min="10" max="10" width="15.77734375" style="2" customWidth="1"/>
    <col min="11" max="11" width="19.33203125" style="178" customWidth="1"/>
    <col min="12" max="12" width="20.88671875" style="2" customWidth="1"/>
    <col min="13" max="13" width="6" style="2" customWidth="1"/>
    <col min="14" max="14" width="19.33203125" style="178" customWidth="1"/>
    <col min="15" max="15" width="20.88671875" style="2" customWidth="1"/>
    <col min="16" max="16" width="6" style="2" customWidth="1"/>
    <col min="17" max="17" width="19.33203125" style="178" customWidth="1"/>
    <col min="18" max="18" width="20.88671875" style="2" customWidth="1"/>
    <col min="19" max="30" width="6" style="2" customWidth="1"/>
    <col min="31" max="31" width="3.6640625" style="2" customWidth="1"/>
    <col min="32" max="32" width="19.33203125" style="2" customWidth="1"/>
    <col min="33" max="33" width="20.88671875" style="46" customWidth="1"/>
    <col min="34" max="38" width="11.44140625" style="2" customWidth="1"/>
    <col min="39" max="16384" width="11.44140625" style="2"/>
  </cols>
  <sheetData>
    <row r="2" spans="3:34" s="1" customFormat="1" ht="79.8" customHeight="1">
      <c r="C2" s="359" t="s">
        <v>22</v>
      </c>
      <c r="D2" s="360"/>
      <c r="E2" s="360"/>
      <c r="F2" s="360"/>
      <c r="G2" s="360"/>
      <c r="H2" s="361"/>
      <c r="K2" s="167"/>
      <c r="N2" s="167"/>
      <c r="Q2" s="167"/>
      <c r="AF2" s="48"/>
      <c r="AG2" s="47"/>
    </row>
    <row r="3" spans="3:34" ht="46.95" customHeight="1">
      <c r="C3" s="337" t="s">
        <v>523</v>
      </c>
      <c r="D3" s="338"/>
      <c r="E3" s="338"/>
      <c r="F3" s="338"/>
      <c r="G3" s="338"/>
      <c r="H3" s="339"/>
    </row>
    <row r="4" spans="3:34" ht="46.95" customHeight="1">
      <c r="C4" s="337" t="s">
        <v>298</v>
      </c>
      <c r="D4" s="338"/>
      <c r="E4" s="338"/>
      <c r="F4" s="338"/>
      <c r="G4" s="338"/>
      <c r="H4" s="339"/>
      <c r="K4" s="167"/>
      <c r="N4" s="167"/>
      <c r="Q4" s="167"/>
      <c r="AF4" s="48"/>
    </row>
    <row r="6" spans="3:34" ht="46.95" customHeight="1">
      <c r="C6" s="139" t="s">
        <v>0</v>
      </c>
      <c r="D6" s="140" t="s">
        <v>164</v>
      </c>
      <c r="E6" s="141" t="s">
        <v>1</v>
      </c>
      <c r="F6" s="140" t="s">
        <v>165</v>
      </c>
      <c r="G6" s="142" t="s">
        <v>2</v>
      </c>
      <c r="H6" s="144">
        <v>45253</v>
      </c>
      <c r="L6" s="178"/>
      <c r="M6" s="178"/>
      <c r="O6" s="178"/>
      <c r="P6" s="178"/>
      <c r="AF6" s="8"/>
    </row>
    <row r="7" spans="3:34" ht="46.95" customHeight="1">
      <c r="C7" s="139" t="s">
        <v>3</v>
      </c>
      <c r="D7" s="140" t="s">
        <v>162</v>
      </c>
      <c r="E7" s="141" t="s">
        <v>4</v>
      </c>
      <c r="F7" s="140" t="s">
        <v>163</v>
      </c>
      <c r="G7" s="142" t="s">
        <v>5</v>
      </c>
      <c r="H7" s="145" t="s">
        <v>166</v>
      </c>
      <c r="L7" s="178"/>
      <c r="M7" s="178"/>
      <c r="O7" s="178"/>
      <c r="P7" s="178"/>
      <c r="AF7" s="8"/>
    </row>
    <row r="8" spans="3:34" ht="46.95" customHeight="1">
      <c r="C8" s="139" t="s">
        <v>6</v>
      </c>
      <c r="D8" s="143" t="s">
        <v>161</v>
      </c>
      <c r="E8" s="141" t="s">
        <v>7</v>
      </c>
      <c r="F8" s="140" t="s">
        <v>167</v>
      </c>
      <c r="G8" s="142" t="s">
        <v>8</v>
      </c>
      <c r="H8" s="145" t="s">
        <v>168</v>
      </c>
      <c r="L8" s="178"/>
      <c r="M8" s="178"/>
      <c r="O8" s="178"/>
      <c r="P8" s="178"/>
      <c r="AF8" s="8"/>
    </row>
    <row r="9" spans="3:34" ht="46.95" customHeight="1">
      <c r="L9" s="178"/>
      <c r="M9" s="178"/>
      <c r="O9" s="178"/>
      <c r="P9" s="178"/>
    </row>
    <row r="10" spans="3:34" ht="46.95" customHeight="1">
      <c r="C10" s="362" t="s">
        <v>9</v>
      </c>
      <c r="D10" s="363"/>
      <c r="E10" s="363"/>
      <c r="F10" s="363"/>
      <c r="G10" s="363"/>
      <c r="H10" s="364"/>
      <c r="K10" s="167"/>
      <c r="N10" s="167"/>
      <c r="Q10" s="167"/>
      <c r="AF10" s="48"/>
    </row>
    <row r="11" spans="3:34" ht="57" customHeight="1">
      <c r="C11" s="365" t="s">
        <v>21</v>
      </c>
      <c r="D11" s="366"/>
      <c r="E11" s="366"/>
      <c r="F11" s="366"/>
      <c r="G11" s="366"/>
      <c r="H11" s="367"/>
      <c r="K11" s="167"/>
      <c r="N11" s="167"/>
      <c r="Q11" s="167"/>
      <c r="AF11" s="48"/>
    </row>
    <row r="12" spans="3:34" ht="46.95" customHeight="1">
      <c r="C12" s="368" t="s">
        <v>80</v>
      </c>
      <c r="D12" s="369"/>
      <c r="E12" s="369"/>
      <c r="F12" s="369"/>
      <c r="G12" s="369"/>
      <c r="H12" s="370"/>
      <c r="K12" s="167"/>
      <c r="N12" s="167"/>
      <c r="Q12" s="167"/>
      <c r="AF12" s="48"/>
    </row>
    <row r="13" spans="3:34" ht="13.8"/>
    <row r="14" spans="3:34" ht="14.4" thickBot="1"/>
    <row r="15" spans="3:34" ht="14.4" thickBot="1">
      <c r="C15" s="351" t="s">
        <v>26</v>
      </c>
      <c r="D15" s="351"/>
      <c r="E15" s="351"/>
      <c r="F15" s="351"/>
      <c r="G15" s="351"/>
      <c r="H15" s="351"/>
      <c r="I15" s="351"/>
      <c r="K15" s="343" t="s">
        <v>244</v>
      </c>
      <c r="L15" s="344"/>
      <c r="N15" s="343" t="s">
        <v>245</v>
      </c>
      <c r="O15" s="344"/>
      <c r="Q15" s="343" t="s">
        <v>246</v>
      </c>
      <c r="R15" s="344"/>
      <c r="AF15" s="69" t="s">
        <v>83</v>
      </c>
      <c r="AG15" s="69" t="s">
        <v>84</v>
      </c>
      <c r="AH15" s="70" t="s">
        <v>85</v>
      </c>
    </row>
    <row r="16" spans="3:34" ht="14.4" thickBot="1">
      <c r="C16" s="357" t="s">
        <v>16</v>
      </c>
      <c r="D16" s="357"/>
      <c r="E16" s="357"/>
      <c r="F16" s="21" t="s">
        <v>11</v>
      </c>
      <c r="G16" s="22" t="s">
        <v>18</v>
      </c>
      <c r="H16" s="23" t="s">
        <v>17</v>
      </c>
      <c r="I16" s="23" t="s">
        <v>23</v>
      </c>
      <c r="K16" s="177" t="s">
        <v>18</v>
      </c>
      <c r="L16" s="23" t="s">
        <v>242</v>
      </c>
      <c r="M16" s="163"/>
      <c r="N16" s="177" t="s">
        <v>18</v>
      </c>
      <c r="O16" s="23" t="s">
        <v>242</v>
      </c>
      <c r="P16" s="164"/>
      <c r="Q16" s="177" t="s">
        <v>18</v>
      </c>
      <c r="R16" s="23" t="s">
        <v>243</v>
      </c>
      <c r="AF16" s="66">
        <v>0.93400000000000005</v>
      </c>
      <c r="AG16" s="67">
        <v>0.94599999999999995</v>
      </c>
      <c r="AH16" s="68">
        <v>0.95799999999999996</v>
      </c>
    </row>
    <row r="17" spans="2:33" ht="13.8">
      <c r="B17" s="9">
        <v>1</v>
      </c>
      <c r="C17" s="346" t="s">
        <v>27</v>
      </c>
      <c r="D17" s="346"/>
      <c r="E17" s="346"/>
      <c r="F17" s="17"/>
      <c r="G17" s="17"/>
      <c r="H17" s="15" t="s">
        <v>24</v>
      </c>
      <c r="I17" s="16" t="s">
        <v>24</v>
      </c>
      <c r="K17" s="168"/>
      <c r="L17" s="16"/>
      <c r="N17" s="168"/>
      <c r="O17" s="16"/>
      <c r="Q17" s="168"/>
      <c r="R17" s="16"/>
      <c r="AF17" s="64"/>
      <c r="AG17" s="65"/>
    </row>
    <row r="18" spans="2:33" ht="46.95" customHeight="1">
      <c r="B18" s="10">
        <v>1.1000000000000001</v>
      </c>
      <c r="C18" s="345" t="s">
        <v>28</v>
      </c>
      <c r="D18" s="345"/>
      <c r="E18" s="345"/>
      <c r="F18" s="28" t="s">
        <v>45</v>
      </c>
      <c r="G18" s="13">
        <v>580</v>
      </c>
      <c r="H18" s="14">
        <f>+AF18*$AF$16</f>
        <v>26443.875</v>
      </c>
      <c r="I18" s="11">
        <f>G18*H18</f>
        <v>15337447.5</v>
      </c>
      <c r="K18" s="169">
        <v>0</v>
      </c>
      <c r="L18" s="250">
        <f>+K18*H18</f>
        <v>0</v>
      </c>
      <c r="N18" s="172">
        <v>471.86099999999999</v>
      </c>
      <c r="O18" s="11">
        <f>+N18*H18</f>
        <v>12477833.301375</v>
      </c>
      <c r="Q18" s="169">
        <f>+N18+K18</f>
        <v>471.86099999999999</v>
      </c>
      <c r="R18" s="11">
        <f>+Q18*H18</f>
        <v>12477833.301375</v>
      </c>
      <c r="S18" s="2">
        <v>1</v>
      </c>
      <c r="AF18" s="14">
        <v>28312.5</v>
      </c>
      <c r="AG18" s="53">
        <f t="shared" ref="AG18:AG20" si="0">+AF18*G18</f>
        <v>16421250</v>
      </c>
    </row>
    <row r="19" spans="2:33" ht="46.95" customHeight="1">
      <c r="B19" s="10">
        <v>1.2</v>
      </c>
      <c r="C19" s="345" t="s">
        <v>29</v>
      </c>
      <c r="D19" s="345"/>
      <c r="E19" s="345"/>
      <c r="F19" s="28" t="s">
        <v>45</v>
      </c>
      <c r="G19" s="13">
        <v>30</v>
      </c>
      <c r="H19" s="14">
        <f>+AF19*$AF$16</f>
        <v>102495.40408000001</v>
      </c>
      <c r="I19" s="11">
        <f>G19*H19</f>
        <v>3074862.1224000002</v>
      </c>
      <c r="K19" s="169">
        <v>0</v>
      </c>
      <c r="L19" s="250">
        <f>+K19*H19</f>
        <v>0</v>
      </c>
      <c r="N19" s="172">
        <v>15.276</v>
      </c>
      <c r="O19" s="11">
        <f>+N19*H19</f>
        <v>1565719.7927260802</v>
      </c>
      <c r="Q19" s="169">
        <f t="shared" ref="Q19:Q20" si="1">+N19+K19</f>
        <v>15.276</v>
      </c>
      <c r="R19" s="11">
        <f t="shared" ref="R19:R80" si="2">+Q19*H19</f>
        <v>1565719.7927260802</v>
      </c>
      <c r="S19" s="2">
        <v>1</v>
      </c>
      <c r="AF19" s="14">
        <v>109738.12</v>
      </c>
      <c r="AG19" s="53">
        <f t="shared" si="0"/>
        <v>3292143.5999999996</v>
      </c>
    </row>
    <row r="20" spans="2:33" ht="46.95" customHeight="1">
      <c r="B20" s="10">
        <v>1.3</v>
      </c>
      <c r="C20" s="345" t="s">
        <v>30</v>
      </c>
      <c r="D20" s="345"/>
      <c r="E20" s="345"/>
      <c r="F20" s="28" t="s">
        <v>49</v>
      </c>
      <c r="G20" s="13">
        <v>18</v>
      </c>
      <c r="H20" s="14">
        <f>+AF20*$AF$16</f>
        <v>98629.783559999996</v>
      </c>
      <c r="I20" s="11">
        <f>G20*H20</f>
        <v>1775336.10408</v>
      </c>
      <c r="K20" s="169">
        <f>+'CUBIERTA 1.3'!$G$43</f>
        <v>7</v>
      </c>
      <c r="L20" s="250">
        <f>+K20*H20</f>
        <v>690408.48491999996</v>
      </c>
      <c r="N20" s="172">
        <v>0</v>
      </c>
      <c r="O20" s="11">
        <f>+N20*H20</f>
        <v>0</v>
      </c>
      <c r="Q20" s="169">
        <f t="shared" si="1"/>
        <v>7</v>
      </c>
      <c r="R20" s="11">
        <f t="shared" si="2"/>
        <v>690408.48491999996</v>
      </c>
      <c r="S20" s="2">
        <v>1</v>
      </c>
      <c r="AF20" s="14">
        <v>105599.34</v>
      </c>
      <c r="AG20" s="53">
        <f t="shared" si="0"/>
        <v>1900788.1199999999</v>
      </c>
    </row>
    <row r="21" spans="2:33" ht="14.4">
      <c r="B21" s="10"/>
      <c r="C21" s="348" t="s">
        <v>25</v>
      </c>
      <c r="D21" s="349"/>
      <c r="E21" s="350"/>
      <c r="F21" s="20" t="s">
        <v>24</v>
      </c>
      <c r="G21" s="13" t="s">
        <v>24</v>
      </c>
      <c r="H21" s="13" t="s">
        <v>24</v>
      </c>
      <c r="I21" s="11">
        <f>SUM(I18:I20)</f>
        <v>20187645.72648</v>
      </c>
      <c r="K21" s="169" t="s">
        <v>24</v>
      </c>
      <c r="L21" s="250">
        <f>SUM(L18:L20)</f>
        <v>690408.48491999996</v>
      </c>
      <c r="N21" s="169"/>
      <c r="O21" s="11">
        <f>SUM(O18:O20)</f>
        <v>14043553.094101081</v>
      </c>
      <c r="Q21" s="169"/>
      <c r="R21" s="11">
        <f>SUM(R18:R20)</f>
        <v>14733961.579021081</v>
      </c>
      <c r="AF21" s="49"/>
      <c r="AG21" s="53">
        <f>SUM(AG18:AG20)</f>
        <v>21614181.720000003</v>
      </c>
    </row>
    <row r="22" spans="2:33" ht="13.8">
      <c r="B22" s="9">
        <v>2</v>
      </c>
      <c r="C22" s="346" t="s">
        <v>34</v>
      </c>
      <c r="D22" s="346"/>
      <c r="E22" s="346"/>
      <c r="F22" s="17"/>
      <c r="G22" s="17"/>
      <c r="H22" s="17" t="s">
        <v>24</v>
      </c>
      <c r="I22" s="17" t="s">
        <v>24</v>
      </c>
      <c r="K22" s="168"/>
      <c r="L22" s="17"/>
      <c r="N22" s="168"/>
      <c r="O22" s="17"/>
      <c r="Q22" s="168"/>
      <c r="R22" s="17"/>
      <c r="AF22" s="50"/>
      <c r="AG22" s="52"/>
    </row>
    <row r="23" spans="2:33" ht="46.95" customHeight="1">
      <c r="B23" s="10">
        <v>2.1</v>
      </c>
      <c r="C23" s="345" t="s">
        <v>32</v>
      </c>
      <c r="D23" s="345"/>
      <c r="E23" s="345"/>
      <c r="F23" s="28" t="s">
        <v>45</v>
      </c>
      <c r="G23" s="31">
        <v>100</v>
      </c>
      <c r="H23" s="14">
        <f>+AF23*$AG$16</f>
        <v>97445.255819999991</v>
      </c>
      <c r="I23" s="11">
        <f t="shared" ref="I23:I46" si="3">G23*H23</f>
        <v>9744525.5819999985</v>
      </c>
      <c r="K23" s="32">
        <f>+'CUBIERTA 2.1'!G61</f>
        <v>27.911999999999999</v>
      </c>
      <c r="L23" s="11">
        <f>+K23*H23</f>
        <v>2719891.9804478395</v>
      </c>
      <c r="N23" s="172">
        <v>0</v>
      </c>
      <c r="O23" s="11">
        <f>+N23*H23</f>
        <v>0</v>
      </c>
      <c r="Q23" s="169">
        <f>+N23+K23</f>
        <v>27.911999999999999</v>
      </c>
      <c r="R23" s="11">
        <f t="shared" si="2"/>
        <v>2719891.9804478395</v>
      </c>
      <c r="S23" s="2">
        <v>1</v>
      </c>
      <c r="AF23" s="14">
        <v>103007.67</v>
      </c>
      <c r="AG23" s="53">
        <f>+AF23*G23</f>
        <v>10300767</v>
      </c>
    </row>
    <row r="24" spans="2:33" ht="14.4">
      <c r="B24" s="10"/>
      <c r="C24" s="348" t="s">
        <v>25</v>
      </c>
      <c r="D24" s="349"/>
      <c r="E24" s="350"/>
      <c r="F24" s="20" t="s">
        <v>24</v>
      </c>
      <c r="G24" s="13" t="s">
        <v>24</v>
      </c>
      <c r="H24" s="13" t="s">
        <v>24</v>
      </c>
      <c r="I24" s="11">
        <f>SUM(I23)</f>
        <v>9744525.5819999985</v>
      </c>
      <c r="K24" s="169" t="s">
        <v>24</v>
      </c>
      <c r="L24" s="11">
        <f>SUM(L23)</f>
        <v>2719891.9804478395</v>
      </c>
      <c r="N24" s="169"/>
      <c r="O24" s="11">
        <f>SUM(O23)</f>
        <v>0</v>
      </c>
      <c r="Q24" s="169"/>
      <c r="R24" s="11">
        <f>SUM(R23)</f>
        <v>2719891.9804478395</v>
      </c>
      <c r="AF24" s="49"/>
      <c r="AG24" s="53">
        <f>SUM(AG23)</f>
        <v>10300767</v>
      </c>
    </row>
    <row r="25" spans="2:33" ht="13.8">
      <c r="B25" s="9">
        <v>3</v>
      </c>
      <c r="C25" s="346" t="s">
        <v>26</v>
      </c>
      <c r="D25" s="346"/>
      <c r="E25" s="346"/>
      <c r="F25" s="17"/>
      <c r="G25" s="17"/>
      <c r="H25" s="17" t="s">
        <v>24</v>
      </c>
      <c r="I25" s="17" t="s">
        <v>24</v>
      </c>
      <c r="K25" s="168"/>
      <c r="L25" s="17"/>
      <c r="N25" s="168"/>
      <c r="O25" s="17"/>
      <c r="Q25" s="168"/>
      <c r="R25" s="17"/>
      <c r="AF25" s="50"/>
      <c r="AG25" s="52"/>
    </row>
    <row r="26" spans="2:33" ht="13.8">
      <c r="B26" s="10">
        <v>3.1</v>
      </c>
      <c r="C26" s="371" t="s">
        <v>33</v>
      </c>
      <c r="D26" s="371"/>
      <c r="E26" s="371"/>
      <c r="F26" s="28" t="s">
        <v>45</v>
      </c>
      <c r="G26" s="31">
        <f>410+170</f>
        <v>580</v>
      </c>
      <c r="H26" s="14">
        <f t="shared" ref="H26:H33" si="4">+AF26*$AG$16</f>
        <v>186155.87605999998</v>
      </c>
      <c r="I26" s="11">
        <f t="shared" ref="I26:I33" si="5">G26*H26</f>
        <v>107970408.11479999</v>
      </c>
      <c r="K26" s="32">
        <v>0</v>
      </c>
      <c r="L26" s="11">
        <f t="shared" ref="L26:L33" si="6">+K26*H26</f>
        <v>0</v>
      </c>
      <c r="N26" s="172">
        <v>621.66099999999994</v>
      </c>
      <c r="O26" s="11">
        <f t="shared" ref="O26:O33" si="7">+N26*H26</f>
        <v>115725848.06733564</v>
      </c>
      <c r="Q26" s="169">
        <f t="shared" ref="Q26:Q33" si="8">+N26+K26</f>
        <v>621.66099999999994</v>
      </c>
      <c r="R26" s="11">
        <f t="shared" si="2"/>
        <v>115725848.06733564</v>
      </c>
      <c r="S26" s="2">
        <v>1</v>
      </c>
      <c r="AF26" s="14">
        <v>196782.11</v>
      </c>
      <c r="AG26" s="53">
        <f t="shared" ref="AG26:AG33" si="9">+AF26*G26</f>
        <v>114133623.8</v>
      </c>
    </row>
    <row r="27" spans="2:33" ht="14.4">
      <c r="B27" s="10">
        <v>3.2</v>
      </c>
      <c r="C27" s="347" t="s">
        <v>35</v>
      </c>
      <c r="D27" s="347"/>
      <c r="E27" s="347"/>
      <c r="F27" s="28" t="s">
        <v>46</v>
      </c>
      <c r="G27" s="31">
        <v>6</v>
      </c>
      <c r="H27" s="14">
        <f t="shared" si="4"/>
        <v>152843.32799999998</v>
      </c>
      <c r="I27" s="11">
        <f t="shared" si="5"/>
        <v>917059.96799999988</v>
      </c>
      <c r="K27" s="32">
        <f>+'CUBIERTA 3.2'!G59</f>
        <v>9</v>
      </c>
      <c r="L27" s="11">
        <f t="shared" si="6"/>
        <v>1375589.9519999998</v>
      </c>
      <c r="N27" s="172">
        <v>0</v>
      </c>
      <c r="O27" s="11">
        <f t="shared" si="7"/>
        <v>0</v>
      </c>
      <c r="Q27" s="169">
        <f t="shared" si="8"/>
        <v>9</v>
      </c>
      <c r="R27" s="11">
        <f t="shared" si="2"/>
        <v>1375589.9519999998</v>
      </c>
      <c r="S27" s="2">
        <v>1</v>
      </c>
      <c r="AF27" s="14">
        <v>161568</v>
      </c>
      <c r="AG27" s="53">
        <f t="shared" si="9"/>
        <v>969408</v>
      </c>
    </row>
    <row r="28" spans="2:33" ht="14.4" customHeight="1">
      <c r="B28" s="10">
        <v>3.3</v>
      </c>
      <c r="C28" s="345" t="s">
        <v>36</v>
      </c>
      <c r="D28" s="345"/>
      <c r="E28" s="345"/>
      <c r="F28" s="28" t="s">
        <v>47</v>
      </c>
      <c r="G28" s="31">
        <v>60</v>
      </c>
      <c r="H28" s="14">
        <f t="shared" si="4"/>
        <v>79815.202499999999</v>
      </c>
      <c r="I28" s="11">
        <f t="shared" si="5"/>
        <v>4788912.1500000004</v>
      </c>
      <c r="K28" s="32">
        <f>+'CUBIERTA 3.3'!G65</f>
        <v>5.2</v>
      </c>
      <c r="L28" s="11">
        <f t="shared" si="6"/>
        <v>415039.05300000001</v>
      </c>
      <c r="N28" s="172">
        <v>0</v>
      </c>
      <c r="O28" s="11">
        <f t="shared" si="7"/>
        <v>0</v>
      </c>
      <c r="Q28" s="169">
        <f t="shared" si="8"/>
        <v>5.2</v>
      </c>
      <c r="R28" s="11">
        <f t="shared" si="2"/>
        <v>415039.05300000001</v>
      </c>
      <c r="S28" s="2">
        <v>1</v>
      </c>
      <c r="AF28" s="14">
        <v>84371.25</v>
      </c>
      <c r="AG28" s="53">
        <f t="shared" si="9"/>
        <v>5062275</v>
      </c>
    </row>
    <row r="29" spans="2:33" ht="14.4" customHeight="1">
      <c r="B29" s="10">
        <v>3.4</v>
      </c>
      <c r="C29" s="345" t="s">
        <v>37</v>
      </c>
      <c r="D29" s="345"/>
      <c r="E29" s="345"/>
      <c r="F29" s="28" t="s">
        <v>47</v>
      </c>
      <c r="G29" s="31">
        <f>50+20+50+20+50</f>
        <v>190</v>
      </c>
      <c r="H29" s="14">
        <f t="shared" si="4"/>
        <v>23141.052</v>
      </c>
      <c r="I29" s="11">
        <f t="shared" si="5"/>
        <v>4396799.88</v>
      </c>
      <c r="K29" s="32">
        <f>+'CUBIERTA 3.4'!G67</f>
        <v>88.1</v>
      </c>
      <c r="L29" s="11">
        <f t="shared" si="6"/>
        <v>2038726.6811999998</v>
      </c>
      <c r="N29" s="172">
        <v>105.6</v>
      </c>
      <c r="O29" s="11">
        <f t="shared" si="7"/>
        <v>2443695.0911999997</v>
      </c>
      <c r="Q29" s="169">
        <f t="shared" si="8"/>
        <v>193.7</v>
      </c>
      <c r="R29" s="11">
        <f t="shared" si="2"/>
        <v>4482421.7724000001</v>
      </c>
      <c r="S29" s="2">
        <v>1</v>
      </c>
      <c r="AF29" s="14">
        <v>24462</v>
      </c>
      <c r="AG29" s="53">
        <f t="shared" si="9"/>
        <v>4647780</v>
      </c>
    </row>
    <row r="30" spans="2:33" ht="28.2" customHeight="1">
      <c r="B30" s="10">
        <v>3.5</v>
      </c>
      <c r="C30" s="345" t="s">
        <v>38</v>
      </c>
      <c r="D30" s="345"/>
      <c r="E30" s="345"/>
      <c r="F30" s="28" t="s">
        <v>47</v>
      </c>
      <c r="G30" s="32">
        <v>21.16</v>
      </c>
      <c r="H30" s="14">
        <f t="shared" si="4"/>
        <v>22176.841499999999</v>
      </c>
      <c r="I30" s="11">
        <f t="shared" si="5"/>
        <v>469261.96613999997</v>
      </c>
      <c r="K30" s="32">
        <v>0</v>
      </c>
      <c r="L30" s="11">
        <f t="shared" si="6"/>
        <v>0</v>
      </c>
      <c r="N30" s="172">
        <v>0</v>
      </c>
      <c r="O30" s="11">
        <f t="shared" si="7"/>
        <v>0</v>
      </c>
      <c r="Q30" s="299">
        <f t="shared" si="8"/>
        <v>0</v>
      </c>
      <c r="R30" s="11">
        <f t="shared" si="2"/>
        <v>0</v>
      </c>
      <c r="T30" s="296">
        <v>1</v>
      </c>
      <c r="U30" s="296"/>
      <c r="AF30" s="14">
        <v>23442.75</v>
      </c>
      <c r="AG30" s="53">
        <f t="shared" si="9"/>
        <v>496048.59</v>
      </c>
    </row>
    <row r="31" spans="2:33" ht="46.95" customHeight="1">
      <c r="B31" s="10">
        <v>3.6</v>
      </c>
      <c r="C31" s="345" t="s">
        <v>39</v>
      </c>
      <c r="D31" s="345"/>
      <c r="E31" s="345"/>
      <c r="F31" s="28" t="s">
        <v>47</v>
      </c>
      <c r="G31" s="32">
        <v>21.16</v>
      </c>
      <c r="H31" s="14">
        <f t="shared" si="4"/>
        <v>79815.202499999999</v>
      </c>
      <c r="I31" s="11">
        <f t="shared" si="5"/>
        <v>1688889.6849</v>
      </c>
      <c r="K31" s="32">
        <v>0</v>
      </c>
      <c r="L31" s="11">
        <f t="shared" si="6"/>
        <v>0</v>
      </c>
      <c r="N31" s="172">
        <v>0</v>
      </c>
      <c r="O31" s="11">
        <f t="shared" si="7"/>
        <v>0</v>
      </c>
      <c r="Q31" s="299">
        <f t="shared" si="8"/>
        <v>0</v>
      </c>
      <c r="R31" s="11">
        <f t="shared" si="2"/>
        <v>0</v>
      </c>
      <c r="T31" s="296">
        <v>1</v>
      </c>
      <c r="U31" s="296"/>
      <c r="AF31" s="14">
        <v>84371.25</v>
      </c>
      <c r="AG31" s="53">
        <f t="shared" si="9"/>
        <v>1785295.65</v>
      </c>
    </row>
    <row r="32" spans="2:33" ht="40.799999999999997" customHeight="1">
      <c r="B32" s="10">
        <v>3.7</v>
      </c>
      <c r="C32" s="345" t="s">
        <v>40</v>
      </c>
      <c r="D32" s="345"/>
      <c r="E32" s="345"/>
      <c r="F32" s="28" t="s">
        <v>47</v>
      </c>
      <c r="G32" s="31">
        <v>47.82</v>
      </c>
      <c r="H32" s="14">
        <f t="shared" si="4"/>
        <v>84100.58249999999</v>
      </c>
      <c r="I32" s="11">
        <f t="shared" si="5"/>
        <v>4021689.8551499997</v>
      </c>
      <c r="K32" s="32">
        <v>0</v>
      </c>
      <c r="L32" s="11">
        <f t="shared" si="6"/>
        <v>0</v>
      </c>
      <c r="N32" s="172">
        <v>0</v>
      </c>
      <c r="O32" s="11">
        <f t="shared" si="7"/>
        <v>0</v>
      </c>
      <c r="Q32" s="299">
        <f t="shared" si="8"/>
        <v>0</v>
      </c>
      <c r="R32" s="11">
        <f t="shared" si="2"/>
        <v>0</v>
      </c>
      <c r="T32" s="296">
        <v>1</v>
      </c>
      <c r="U32" s="296"/>
      <c r="AF32" s="14">
        <v>88901.25</v>
      </c>
      <c r="AG32" s="53">
        <f t="shared" si="9"/>
        <v>4251257.7750000004</v>
      </c>
    </row>
    <row r="33" spans="2:33" ht="31.95" customHeight="1">
      <c r="B33" s="10">
        <v>3.8</v>
      </c>
      <c r="C33" s="347" t="s">
        <v>41</v>
      </c>
      <c r="D33" s="347"/>
      <c r="E33" s="347"/>
      <c r="F33" s="28" t="s">
        <v>48</v>
      </c>
      <c r="G33" s="31">
        <v>14</v>
      </c>
      <c r="H33" s="14">
        <f t="shared" si="4"/>
        <v>498239.27999999997</v>
      </c>
      <c r="I33" s="11">
        <f t="shared" si="5"/>
        <v>6975349.9199999999</v>
      </c>
      <c r="K33" s="32">
        <f>+'CUBIERTA 3.8'!G49</f>
        <v>8</v>
      </c>
      <c r="L33" s="11">
        <f t="shared" si="6"/>
        <v>3985914.2399999998</v>
      </c>
      <c r="N33" s="172">
        <v>5</v>
      </c>
      <c r="O33" s="11">
        <f t="shared" si="7"/>
        <v>2491196.4</v>
      </c>
      <c r="Q33" s="169">
        <f t="shared" si="8"/>
        <v>13</v>
      </c>
      <c r="R33" s="11">
        <f t="shared" si="2"/>
        <v>6477110.6399999997</v>
      </c>
      <c r="S33" s="2">
        <v>1</v>
      </c>
      <c r="AF33" s="14">
        <v>526680</v>
      </c>
      <c r="AG33" s="53">
        <f t="shared" si="9"/>
        <v>7373520</v>
      </c>
    </row>
    <row r="34" spans="2:33" ht="14.4">
      <c r="B34" s="10"/>
      <c r="C34" s="352" t="s">
        <v>25</v>
      </c>
      <c r="D34" s="352"/>
      <c r="E34" s="352"/>
      <c r="F34" s="20" t="s">
        <v>24</v>
      </c>
      <c r="G34" s="13" t="s">
        <v>24</v>
      </c>
      <c r="H34" s="13" t="s">
        <v>24</v>
      </c>
      <c r="I34" s="11">
        <f>SUM(I26:I33)</f>
        <v>131228371.53898999</v>
      </c>
      <c r="K34" s="169" t="s">
        <v>24</v>
      </c>
      <c r="L34" s="11">
        <f>SUM(L26:L33)</f>
        <v>7815269.9261999987</v>
      </c>
      <c r="N34" s="169"/>
      <c r="O34" s="11">
        <f>SUM(O26:O33)</f>
        <v>120660739.55853564</v>
      </c>
      <c r="Q34" s="169"/>
      <c r="R34" s="11">
        <f>SUM(R26:R33)</f>
        <v>128476009.48473565</v>
      </c>
      <c r="AF34" s="13"/>
      <c r="AG34" s="53">
        <f>SUM(AG26:AG33)</f>
        <v>138719208.815</v>
      </c>
    </row>
    <row r="35" spans="2:33" ht="13.8">
      <c r="B35" s="383"/>
      <c r="C35" s="356" t="s">
        <v>81</v>
      </c>
      <c r="D35" s="356"/>
      <c r="E35" s="356"/>
      <c r="F35" s="356"/>
      <c r="G35" s="356"/>
      <c r="H35" s="39" t="s">
        <v>10</v>
      </c>
      <c r="I35" s="40" t="s">
        <v>10</v>
      </c>
      <c r="K35" s="170"/>
      <c r="L35" s="40"/>
      <c r="N35" s="170"/>
      <c r="O35" s="40"/>
      <c r="Q35" s="170"/>
      <c r="R35" s="40"/>
      <c r="AF35" s="39"/>
      <c r="AG35" s="54"/>
    </row>
    <row r="36" spans="2:33" ht="13.8">
      <c r="B36" s="383"/>
      <c r="C36" s="378" t="s">
        <v>12</v>
      </c>
      <c r="D36" s="379"/>
      <c r="E36" s="379"/>
      <c r="F36" s="379"/>
      <c r="G36" s="380"/>
      <c r="H36" s="36">
        <v>0.15</v>
      </c>
      <c r="I36" s="12">
        <f>(I21+I24+I34)*H36</f>
        <v>24174081.427120496</v>
      </c>
      <c r="K36" s="171">
        <v>0.15</v>
      </c>
      <c r="L36" s="12">
        <f>(L21+L24+L34)*H36</f>
        <v>1683835.5587351755</v>
      </c>
      <c r="N36" s="171">
        <v>0.15</v>
      </c>
      <c r="O36" s="12">
        <f>(O21+O24+O34)*K36</f>
        <v>20205643.897895504</v>
      </c>
      <c r="Q36" s="36">
        <v>0.15</v>
      </c>
      <c r="R36" s="12">
        <f>(R21+R24+R34)*H36</f>
        <v>21889479.456630684</v>
      </c>
      <c r="AF36" s="36">
        <v>0.15</v>
      </c>
      <c r="AG36" s="55">
        <f>+(AG34+AG24+AG21)*AF36</f>
        <v>25595123.630249999</v>
      </c>
    </row>
    <row r="37" spans="2:33" ht="13.8">
      <c r="B37" s="383"/>
      <c r="C37" s="378" t="s">
        <v>13</v>
      </c>
      <c r="D37" s="379"/>
      <c r="E37" s="379"/>
      <c r="F37" s="379"/>
      <c r="G37" s="380"/>
      <c r="H37" s="36">
        <v>0.05</v>
      </c>
      <c r="I37" s="12">
        <f>(I21+I24+I34)*H37</f>
        <v>8058027.1423734995</v>
      </c>
      <c r="K37" s="171">
        <v>0.05</v>
      </c>
      <c r="L37" s="12">
        <f>(L21+L24+L34)*H37</f>
        <v>561278.51957839192</v>
      </c>
      <c r="N37" s="171">
        <v>0.05</v>
      </c>
      <c r="O37" s="12">
        <f>(O21+O24+O34)*K37</f>
        <v>6735214.6326318355</v>
      </c>
      <c r="Q37" s="36">
        <v>0.05</v>
      </c>
      <c r="R37" s="12">
        <f>(R21+R24+R34)*H37</f>
        <v>7296493.1522102281</v>
      </c>
      <c r="AF37" s="36">
        <v>0.05</v>
      </c>
      <c r="AG37" s="55">
        <f>+(AG34+AG24+AG21)*AF37</f>
        <v>8531707.8767499998</v>
      </c>
    </row>
    <row r="38" spans="2:33" ht="13.8">
      <c r="B38" s="383"/>
      <c r="C38" s="378" t="s">
        <v>14</v>
      </c>
      <c r="D38" s="379"/>
      <c r="E38" s="379"/>
      <c r="F38" s="379"/>
      <c r="G38" s="380"/>
      <c r="H38" s="36">
        <v>0.05</v>
      </c>
      <c r="I38" s="12">
        <f>(I21+I24+I34)*H38</f>
        <v>8058027.1423734995</v>
      </c>
      <c r="K38" s="247">
        <v>0.05</v>
      </c>
      <c r="L38" s="12">
        <f>(L21+L24+L34)*H38</f>
        <v>561278.51957839192</v>
      </c>
      <c r="N38" s="247">
        <v>0.05</v>
      </c>
      <c r="O38" s="12">
        <f>(O21+O24+O34)*K38</f>
        <v>6735214.6326318355</v>
      </c>
      <c r="Q38" s="43">
        <v>0.05</v>
      </c>
      <c r="R38" s="12">
        <f>(R21+R24+R34)*H38</f>
        <v>7296493.1522102281</v>
      </c>
      <c r="AF38" s="36">
        <v>0.05</v>
      </c>
      <c r="AG38" s="55">
        <f>+(AG34+AG24+AG21)*AF38</f>
        <v>8531707.8767499998</v>
      </c>
    </row>
    <row r="39" spans="2:33" ht="14.4" thickBot="1">
      <c r="B39" s="383"/>
      <c r="C39" s="378" t="s">
        <v>15</v>
      </c>
      <c r="D39" s="379"/>
      <c r="E39" s="379"/>
      <c r="F39" s="379"/>
      <c r="G39" s="380"/>
      <c r="H39" s="36">
        <v>0.19</v>
      </c>
      <c r="I39" s="27">
        <f>I38*H39</f>
        <v>1531025.1570509649</v>
      </c>
      <c r="K39" s="171">
        <v>0.19</v>
      </c>
      <c r="L39" s="27">
        <f>L38*H39</f>
        <v>106642.91871989447</v>
      </c>
      <c r="N39" s="171">
        <v>0.19</v>
      </c>
      <c r="O39" s="27">
        <f>O38*K39</f>
        <v>1279690.7802000488</v>
      </c>
      <c r="Q39" s="36">
        <v>0.19</v>
      </c>
      <c r="R39" s="27">
        <f>R38*H39</f>
        <v>1386333.6989199433</v>
      </c>
      <c r="AF39" s="36">
        <v>0.19</v>
      </c>
      <c r="AG39" s="56">
        <f>+AG38*AF39</f>
        <v>1621024.4965824999</v>
      </c>
    </row>
    <row r="40" spans="2:33" ht="14.4" thickBot="1">
      <c r="B40" s="383"/>
      <c r="C40" s="381" t="s">
        <v>42</v>
      </c>
      <c r="D40" s="381"/>
      <c r="E40" s="381"/>
      <c r="F40" s="381"/>
      <c r="G40" s="381"/>
      <c r="H40" s="382"/>
      <c r="I40" s="181">
        <f>I21+I24+I34+I36+I37+I38+I39</f>
        <v>202981703.71638846</v>
      </c>
      <c r="K40" s="167"/>
      <c r="L40" s="249">
        <f>L21+L24+L34+L36+L37+L38+L39</f>
        <v>14138605.908179691</v>
      </c>
      <c r="N40" s="167"/>
      <c r="O40" s="249">
        <f>O21+O24+O34+O36+O37+O38+O39</f>
        <v>169660056.59599593</v>
      </c>
      <c r="Q40" s="167"/>
      <c r="R40" s="181">
        <f>R21+R24+R34+R36+R37+R38+R39</f>
        <v>183798662.50417566</v>
      </c>
      <c r="AF40" s="48"/>
      <c r="AG40" s="57">
        <f>SUM(AG36:AG39)+AG34+AG24+AG21</f>
        <v>214913721.4153325</v>
      </c>
    </row>
    <row r="41" spans="2:33" ht="13.8">
      <c r="B41" s="25"/>
      <c r="C41" s="26"/>
      <c r="D41" s="26"/>
      <c r="E41" s="26"/>
      <c r="F41" s="26"/>
      <c r="G41" s="26"/>
      <c r="H41" s="26"/>
      <c r="I41" s="7"/>
      <c r="K41" s="179"/>
      <c r="L41" s="7"/>
      <c r="N41" s="179"/>
      <c r="O41" s="7"/>
      <c r="Q41" s="179"/>
      <c r="R41" s="7"/>
      <c r="AF41" s="26"/>
      <c r="AG41" s="58"/>
    </row>
    <row r="42" spans="2:33" ht="13.8">
      <c r="C42" s="351" t="s">
        <v>82</v>
      </c>
      <c r="D42" s="351"/>
      <c r="E42" s="351"/>
      <c r="F42" s="351"/>
      <c r="G42" s="351"/>
      <c r="H42" s="351"/>
      <c r="I42" s="351"/>
      <c r="K42" s="167"/>
      <c r="L42" s="166"/>
      <c r="N42" s="167"/>
      <c r="O42" s="166"/>
      <c r="Q42" s="167"/>
      <c r="R42" s="166"/>
      <c r="AF42" s="48"/>
      <c r="AG42" s="48"/>
    </row>
    <row r="43" spans="2:33" ht="13.8">
      <c r="C43" s="357" t="s">
        <v>16</v>
      </c>
      <c r="D43" s="357"/>
      <c r="E43" s="357"/>
      <c r="F43" s="21" t="s">
        <v>11</v>
      </c>
      <c r="G43" s="22" t="s">
        <v>18</v>
      </c>
      <c r="H43" s="23" t="s">
        <v>17</v>
      </c>
      <c r="I43" s="23" t="s">
        <v>23</v>
      </c>
      <c r="K43" s="177" t="s">
        <v>18</v>
      </c>
      <c r="L43" s="23" t="s">
        <v>242</v>
      </c>
      <c r="M43" s="163"/>
      <c r="N43" s="177" t="s">
        <v>18</v>
      </c>
      <c r="O43" s="23" t="s">
        <v>242</v>
      </c>
      <c r="P43" s="164"/>
      <c r="Q43" s="177" t="s">
        <v>18</v>
      </c>
      <c r="R43" s="23" t="s">
        <v>243</v>
      </c>
      <c r="AF43" s="23"/>
      <c r="AG43" s="51"/>
    </row>
    <row r="44" spans="2:33" ht="13.8">
      <c r="B44" s="9">
        <v>1</v>
      </c>
      <c r="C44" s="346" t="s">
        <v>27</v>
      </c>
      <c r="D44" s="346"/>
      <c r="E44" s="346"/>
      <c r="F44" s="17"/>
      <c r="G44" s="17"/>
      <c r="H44" s="15" t="s">
        <v>24</v>
      </c>
      <c r="I44" s="16" t="s">
        <v>24</v>
      </c>
      <c r="K44" s="168"/>
      <c r="L44" s="16"/>
      <c r="N44" s="168"/>
      <c r="O44" s="16"/>
      <c r="Q44" s="168"/>
      <c r="R44" s="16"/>
      <c r="AF44" s="15"/>
      <c r="AG44" s="52"/>
    </row>
    <row r="45" spans="2:33" ht="46.95" customHeight="1">
      <c r="B45" s="10">
        <v>1.1000000000000001</v>
      </c>
      <c r="C45" s="347" t="s">
        <v>43</v>
      </c>
      <c r="D45" s="347"/>
      <c r="E45" s="347"/>
      <c r="F45" s="28" t="s">
        <v>45</v>
      </c>
      <c r="G45" s="29">
        <v>800</v>
      </c>
      <c r="H45" s="14">
        <f>+AF45*$AG$16</f>
        <v>27699.627339999999</v>
      </c>
      <c r="I45" s="11">
        <f t="shared" si="3"/>
        <v>22159701.871999998</v>
      </c>
      <c r="K45" s="172">
        <f>+'PINTURA 1.1'!G124</f>
        <v>913.15609999999947</v>
      </c>
      <c r="L45" s="11">
        <f>+K45*H45</f>
        <v>25294083.673247758</v>
      </c>
      <c r="N45" s="172">
        <v>401.5419</v>
      </c>
      <c r="O45" s="11">
        <f>+N45*H45</f>
        <v>11122560.991395546</v>
      </c>
      <c r="Q45" s="169">
        <f t="shared" ref="Q45:Q46" si="10">+N45+K45</f>
        <v>1314.6979999999994</v>
      </c>
      <c r="R45" s="11">
        <f t="shared" si="2"/>
        <v>36416644.664643303</v>
      </c>
      <c r="S45" s="2">
        <v>1</v>
      </c>
      <c r="AF45" s="14">
        <v>29280.79</v>
      </c>
      <c r="AG45" s="53">
        <f>+AF45*G45</f>
        <v>23424632</v>
      </c>
    </row>
    <row r="46" spans="2:33" ht="46.95" customHeight="1">
      <c r="B46" s="10">
        <v>1.2</v>
      </c>
      <c r="C46" s="347" t="s">
        <v>44</v>
      </c>
      <c r="D46" s="347"/>
      <c r="E46" s="347"/>
      <c r="F46" s="28" t="s">
        <v>45</v>
      </c>
      <c r="G46" s="30">
        <v>45</v>
      </c>
      <c r="H46" s="14">
        <f>+AF46*$AG$16</f>
        <v>69637.425000000003</v>
      </c>
      <c r="I46" s="11">
        <f t="shared" si="3"/>
        <v>3133684.125</v>
      </c>
      <c r="K46" s="173">
        <f>+'PINTURA 1.2'!G86</f>
        <v>86.8</v>
      </c>
      <c r="L46" s="11">
        <f>+K46*H46</f>
        <v>6044528.4900000002</v>
      </c>
      <c r="N46" s="172">
        <v>0</v>
      </c>
      <c r="O46" s="11">
        <f>+N46*H46</f>
        <v>0</v>
      </c>
      <c r="Q46" s="169">
        <f t="shared" si="10"/>
        <v>86.8</v>
      </c>
      <c r="R46" s="11">
        <f t="shared" si="2"/>
        <v>6044528.4900000002</v>
      </c>
      <c r="S46" s="2">
        <v>1</v>
      </c>
      <c r="AF46" s="14">
        <v>73612.5</v>
      </c>
      <c r="AG46" s="53">
        <f>+AF46*G46</f>
        <v>3312562.5</v>
      </c>
    </row>
    <row r="47" spans="2:33" ht="14.4">
      <c r="B47" s="10"/>
      <c r="C47" s="352" t="s">
        <v>25</v>
      </c>
      <c r="D47" s="352"/>
      <c r="E47" s="352"/>
      <c r="F47" s="20" t="s">
        <v>24</v>
      </c>
      <c r="G47" s="13" t="s">
        <v>24</v>
      </c>
      <c r="H47" s="13" t="s">
        <v>24</v>
      </c>
      <c r="I47" s="11">
        <f>SUM(I45:I46)</f>
        <v>25293385.996999998</v>
      </c>
      <c r="K47" s="169" t="s">
        <v>24</v>
      </c>
      <c r="L47" s="11">
        <f>SUM(L45:L46)</f>
        <v>31338612.163247757</v>
      </c>
      <c r="N47" s="169"/>
      <c r="O47" s="11">
        <f>SUM(O45:O46)</f>
        <v>11122560.991395546</v>
      </c>
      <c r="Q47" s="169"/>
      <c r="R47" s="11">
        <f>SUM(R45:R46)</f>
        <v>42461173.154643305</v>
      </c>
      <c r="AF47" s="13"/>
      <c r="AG47" s="53">
        <f>SUM(AG45:AG46)</f>
        <v>26737194.5</v>
      </c>
    </row>
    <row r="48" spans="2:33" ht="21" customHeight="1">
      <c r="B48" s="383"/>
      <c r="C48" s="356" t="s">
        <v>81</v>
      </c>
      <c r="D48" s="356"/>
      <c r="E48" s="356"/>
      <c r="F48" s="356"/>
      <c r="G48" s="356"/>
      <c r="H48" s="39" t="s">
        <v>10</v>
      </c>
      <c r="I48" s="40" t="s">
        <v>10</v>
      </c>
      <c r="K48" s="170" t="s">
        <v>24</v>
      </c>
      <c r="L48" s="40" t="s">
        <v>24</v>
      </c>
      <c r="N48" s="170" t="s">
        <v>24</v>
      </c>
      <c r="O48" s="40" t="s">
        <v>24</v>
      </c>
      <c r="Q48" s="170" t="s">
        <v>24</v>
      </c>
      <c r="R48" s="40" t="s">
        <v>24</v>
      </c>
      <c r="AF48" s="39"/>
      <c r="AG48" s="54"/>
    </row>
    <row r="49" spans="2:33" ht="13.8">
      <c r="B49" s="383"/>
      <c r="C49" s="378" t="s">
        <v>12</v>
      </c>
      <c r="D49" s="379"/>
      <c r="E49" s="379"/>
      <c r="F49" s="379"/>
      <c r="G49" s="380"/>
      <c r="H49" s="36">
        <v>0.15</v>
      </c>
      <c r="I49" s="12">
        <f>I47*H49</f>
        <v>3794007.8995499993</v>
      </c>
      <c r="K49" s="171">
        <v>0.15</v>
      </c>
      <c r="L49" s="12">
        <f>L47*K49</f>
        <v>4700791.8244871637</v>
      </c>
      <c r="N49" s="171">
        <v>0.15</v>
      </c>
      <c r="O49" s="12">
        <f>O47*N49</f>
        <v>1668384.1487093319</v>
      </c>
      <c r="Q49" s="36">
        <v>0.15</v>
      </c>
      <c r="R49" s="12">
        <f>R47*H49</f>
        <v>6369175.9731964953</v>
      </c>
      <c r="AF49" s="36">
        <v>0.15</v>
      </c>
      <c r="AG49" s="55">
        <f>+AG47*AF49</f>
        <v>4010579.1749999998</v>
      </c>
    </row>
    <row r="50" spans="2:33" ht="13.8">
      <c r="B50" s="383"/>
      <c r="C50" s="378" t="s">
        <v>13</v>
      </c>
      <c r="D50" s="379"/>
      <c r="E50" s="379"/>
      <c r="F50" s="379"/>
      <c r="G50" s="380"/>
      <c r="H50" s="36">
        <v>0.05</v>
      </c>
      <c r="I50" s="12">
        <f>I47*H50</f>
        <v>1264669.2998500001</v>
      </c>
      <c r="K50" s="171">
        <v>0.05</v>
      </c>
      <c r="L50" s="12">
        <f>L47*K50</f>
        <v>1566930.608162388</v>
      </c>
      <c r="N50" s="171">
        <v>0.05</v>
      </c>
      <c r="O50" s="12">
        <f>O47*N50</f>
        <v>556128.04956977733</v>
      </c>
      <c r="Q50" s="36">
        <v>0.05</v>
      </c>
      <c r="R50" s="12">
        <f>R47*H50</f>
        <v>2123058.6577321654</v>
      </c>
      <c r="AF50" s="36">
        <v>0.05</v>
      </c>
      <c r="AG50" s="55">
        <f>+AF50*AG47</f>
        <v>1336859.7250000001</v>
      </c>
    </row>
    <row r="51" spans="2:33" ht="13.8">
      <c r="B51" s="383"/>
      <c r="C51" s="384" t="s">
        <v>14</v>
      </c>
      <c r="D51" s="385"/>
      <c r="E51" s="385"/>
      <c r="F51" s="385"/>
      <c r="G51" s="386"/>
      <c r="H51" s="43">
        <v>0.05</v>
      </c>
      <c r="I51" s="27">
        <f>I47*H51</f>
        <v>1264669.2998500001</v>
      </c>
      <c r="K51" s="247">
        <v>0.05</v>
      </c>
      <c r="L51" s="27">
        <f>L47*K51</f>
        <v>1566930.608162388</v>
      </c>
      <c r="N51" s="247">
        <v>0.05</v>
      </c>
      <c r="O51" s="27">
        <f>O47*N51</f>
        <v>556128.04956977733</v>
      </c>
      <c r="Q51" s="43"/>
      <c r="R51" s="27">
        <f>R47*H51</f>
        <v>2123058.6577321654</v>
      </c>
      <c r="AF51" s="43">
        <v>0.05</v>
      </c>
      <c r="AG51" s="56">
        <f>+AF51*AG47</f>
        <v>1336859.7250000001</v>
      </c>
    </row>
    <row r="52" spans="2:33" ht="14.4" thickBot="1">
      <c r="B52" s="383"/>
      <c r="C52" s="387" t="s">
        <v>15</v>
      </c>
      <c r="D52" s="387"/>
      <c r="E52" s="387"/>
      <c r="F52" s="387"/>
      <c r="G52" s="387"/>
      <c r="H52" s="36">
        <v>0.19</v>
      </c>
      <c r="I52" s="44">
        <f>I51*H52</f>
        <v>240287.1669715</v>
      </c>
      <c r="K52" s="171">
        <v>0.19</v>
      </c>
      <c r="L52" s="44">
        <f>L51*K52</f>
        <v>297716.81555085373</v>
      </c>
      <c r="N52" s="171">
        <v>0.19</v>
      </c>
      <c r="O52" s="44">
        <f>O51*K52</f>
        <v>105664.32941825769</v>
      </c>
      <c r="Q52" s="36"/>
      <c r="R52" s="44">
        <f>R51*H52</f>
        <v>403381.14496911142</v>
      </c>
      <c r="AF52" s="36">
        <v>0.19</v>
      </c>
      <c r="AG52" s="59">
        <f>+AG51*AF52</f>
        <v>254003.34775000002</v>
      </c>
    </row>
    <row r="53" spans="2:33" ht="14.4" thickBot="1">
      <c r="B53" s="383"/>
      <c r="C53" s="381" t="s">
        <v>42</v>
      </c>
      <c r="D53" s="381"/>
      <c r="E53" s="381"/>
      <c r="F53" s="381"/>
      <c r="G53" s="381"/>
      <c r="H53" s="382"/>
      <c r="I53" s="181">
        <f>I47+I49+I50+I51+I52</f>
        <v>31857019.663221497</v>
      </c>
      <c r="K53" s="167"/>
      <c r="L53" s="249">
        <f>L47+L49+L50+L51+L52</f>
        <v>39470982.019610554</v>
      </c>
      <c r="N53" s="167"/>
      <c r="O53" s="249">
        <f>O47+O49+O50+O51+O52</f>
        <v>14008865.568662692</v>
      </c>
      <c r="Q53" s="167"/>
      <c r="R53" s="181">
        <f>R47+R49+R50+R51+R52</f>
        <v>53479847.58827325</v>
      </c>
      <c r="AF53" s="48"/>
      <c r="AG53" s="60">
        <f>SUM(AG47:AG52)</f>
        <v>33675496.472750001</v>
      </c>
    </row>
    <row r="54" spans="2:33" ht="14.4">
      <c r="B54" s="19"/>
      <c r="C54" s="18"/>
      <c r="D54" s="18"/>
      <c r="E54" s="18"/>
      <c r="F54" s="33"/>
      <c r="G54" s="33"/>
      <c r="H54" s="41"/>
      <c r="I54" s="42"/>
      <c r="K54" s="174"/>
      <c r="L54" s="42"/>
      <c r="N54" s="174"/>
      <c r="O54" s="42"/>
      <c r="Q54" s="174"/>
      <c r="R54" s="42"/>
      <c r="AF54" s="41"/>
      <c r="AG54" s="61"/>
    </row>
    <row r="55" spans="2:33" ht="13.8">
      <c r="C55" s="351" t="s">
        <v>50</v>
      </c>
      <c r="D55" s="351"/>
      <c r="E55" s="351"/>
      <c r="F55" s="351"/>
      <c r="G55" s="351"/>
      <c r="H55" s="351"/>
      <c r="I55" s="351"/>
      <c r="K55" s="167"/>
      <c r="L55" s="166"/>
      <c r="N55" s="167"/>
      <c r="O55" s="166"/>
      <c r="Q55" s="167"/>
      <c r="R55" s="166"/>
      <c r="AF55" s="48"/>
      <c r="AG55" s="48"/>
    </row>
    <row r="56" spans="2:33" ht="13.8">
      <c r="C56" s="357" t="s">
        <v>16</v>
      </c>
      <c r="D56" s="357"/>
      <c r="E56" s="357"/>
      <c r="F56" s="21" t="s">
        <v>11</v>
      </c>
      <c r="G56" s="22" t="s">
        <v>18</v>
      </c>
      <c r="H56" s="23" t="s">
        <v>17</v>
      </c>
      <c r="I56" s="23" t="s">
        <v>23</v>
      </c>
      <c r="K56" s="177" t="s">
        <v>18</v>
      </c>
      <c r="L56" s="23" t="s">
        <v>242</v>
      </c>
      <c r="M56" s="163"/>
      <c r="N56" s="177" t="s">
        <v>18</v>
      </c>
      <c r="O56" s="23" t="s">
        <v>242</v>
      </c>
      <c r="P56" s="164"/>
      <c r="Q56" s="177" t="s">
        <v>18</v>
      </c>
      <c r="R56" s="23" t="s">
        <v>243</v>
      </c>
      <c r="AF56" s="23"/>
      <c r="AG56" s="51"/>
    </row>
    <row r="57" spans="2:33" ht="13.8">
      <c r="B57" s="9">
        <v>1</v>
      </c>
      <c r="C57" s="346" t="s">
        <v>27</v>
      </c>
      <c r="D57" s="346"/>
      <c r="E57" s="346"/>
      <c r="F57" s="17"/>
      <c r="G57" s="17"/>
      <c r="H57" s="15" t="s">
        <v>24</v>
      </c>
      <c r="I57" s="16" t="s">
        <v>24</v>
      </c>
      <c r="K57" s="168" t="s">
        <v>24</v>
      </c>
      <c r="L57" s="16" t="s">
        <v>24</v>
      </c>
      <c r="N57" s="168" t="s">
        <v>24</v>
      </c>
      <c r="O57" s="16" t="s">
        <v>24</v>
      </c>
      <c r="Q57" s="168" t="s">
        <v>24</v>
      </c>
      <c r="R57" s="16" t="s">
        <v>24</v>
      </c>
      <c r="AF57" s="15"/>
      <c r="AG57" s="52"/>
    </row>
    <row r="58" spans="2:33" ht="46.95" customHeight="1">
      <c r="B58" s="10">
        <v>1.1000000000000001</v>
      </c>
      <c r="C58" s="347" t="s">
        <v>51</v>
      </c>
      <c r="D58" s="347"/>
      <c r="E58" s="347"/>
      <c r="F58" s="28" t="s">
        <v>45</v>
      </c>
      <c r="G58" s="29">
        <v>60</v>
      </c>
      <c r="H58" s="14">
        <f t="shared" ref="H58:H60" si="11">+AF58*$AF$16</f>
        <v>23890.879400000002</v>
      </c>
      <c r="I58" s="11">
        <f t="shared" ref="I58:I60" si="12">G58*H58</f>
        <v>1433452.7640000002</v>
      </c>
      <c r="K58" s="172">
        <v>0</v>
      </c>
      <c r="L58" s="11">
        <f>+K58*H58</f>
        <v>0</v>
      </c>
      <c r="N58" s="172">
        <v>42.676299999999998</v>
      </c>
      <c r="O58" s="27">
        <f>N58*H58</f>
        <v>1019574.3365382201</v>
      </c>
      <c r="Q58" s="169">
        <f t="shared" ref="Q58:Q60" si="13">+N58+K58</f>
        <v>42.676299999999998</v>
      </c>
      <c r="R58" s="11">
        <f t="shared" si="2"/>
        <v>1019574.3365382201</v>
      </c>
      <c r="S58" s="2">
        <v>1</v>
      </c>
      <c r="AF58" s="14">
        <v>25579.1</v>
      </c>
      <c r="AG58" s="53">
        <f t="shared" ref="AG58:AG60" si="14">+AF58*G58</f>
        <v>1534746</v>
      </c>
    </row>
    <row r="59" spans="2:33" ht="46.95" customHeight="1">
      <c r="B59" s="10">
        <v>1.2</v>
      </c>
      <c r="C59" s="347" t="s">
        <v>52</v>
      </c>
      <c r="D59" s="347"/>
      <c r="E59" s="347"/>
      <c r="F59" s="28" t="s">
        <v>45</v>
      </c>
      <c r="G59" s="30">
        <v>1</v>
      </c>
      <c r="H59" s="14">
        <f t="shared" si="11"/>
        <v>1142375.4000000001</v>
      </c>
      <c r="I59" s="11">
        <f t="shared" si="12"/>
        <v>1142375.4000000001</v>
      </c>
      <c r="K59" s="173">
        <v>0</v>
      </c>
      <c r="L59" s="11">
        <f>+K59*H59</f>
        <v>0</v>
      </c>
      <c r="N59" s="172">
        <v>1.1659999999999999</v>
      </c>
      <c r="O59" s="27">
        <f>N59*H59</f>
        <v>1332009.7164</v>
      </c>
      <c r="Q59" s="169">
        <f t="shared" si="13"/>
        <v>1.1659999999999999</v>
      </c>
      <c r="R59" s="11">
        <f t="shared" si="2"/>
        <v>1332009.7164</v>
      </c>
      <c r="S59" s="2">
        <v>1</v>
      </c>
      <c r="AF59" s="14">
        <v>1223100</v>
      </c>
      <c r="AG59" s="53">
        <f t="shared" si="14"/>
        <v>1223100</v>
      </c>
    </row>
    <row r="60" spans="2:33" ht="14.4">
      <c r="B60" s="24">
        <v>1.3</v>
      </c>
      <c r="C60" s="353" t="s">
        <v>30</v>
      </c>
      <c r="D60" s="354"/>
      <c r="E60" s="355"/>
      <c r="F60" s="28" t="s">
        <v>49</v>
      </c>
      <c r="G60" s="30">
        <v>2</v>
      </c>
      <c r="H60" s="14">
        <f t="shared" si="11"/>
        <v>98629.783559999996</v>
      </c>
      <c r="I60" s="11">
        <f t="shared" si="12"/>
        <v>197259.56711999999</v>
      </c>
      <c r="K60" s="173">
        <f>+'PISOS Y COCINA 1.3'!G44</f>
        <v>7</v>
      </c>
      <c r="L60" s="11">
        <f>+K60*H60</f>
        <v>690408.48491999996</v>
      </c>
      <c r="N60" s="172">
        <v>0</v>
      </c>
      <c r="O60" s="27">
        <f>N60*H60</f>
        <v>0</v>
      </c>
      <c r="Q60" s="169">
        <f t="shared" si="13"/>
        <v>7</v>
      </c>
      <c r="R60" s="11">
        <f t="shared" si="2"/>
        <v>690408.48491999996</v>
      </c>
      <c r="S60" s="2">
        <v>1</v>
      </c>
      <c r="AF60" s="14">
        <v>105599.34</v>
      </c>
      <c r="AG60" s="53">
        <f t="shared" si="14"/>
        <v>211198.68</v>
      </c>
    </row>
    <row r="61" spans="2:33" ht="14.4">
      <c r="B61" s="24"/>
      <c r="C61" s="348" t="s">
        <v>25</v>
      </c>
      <c r="D61" s="349"/>
      <c r="E61" s="350"/>
      <c r="F61" s="20" t="s">
        <v>24</v>
      </c>
      <c r="G61" s="13" t="s">
        <v>24</v>
      </c>
      <c r="H61" s="13" t="s">
        <v>24</v>
      </c>
      <c r="I61" s="11">
        <f>SUM(I58:I60)</f>
        <v>2773087.7311200001</v>
      </c>
      <c r="K61" s="169" t="s">
        <v>24</v>
      </c>
      <c r="L61" s="11">
        <f>SUM(L58:L60)</f>
        <v>690408.48491999996</v>
      </c>
      <c r="N61" s="169"/>
      <c r="O61" s="11">
        <f>SUM(O58:O60)</f>
        <v>2351584.0529382201</v>
      </c>
      <c r="Q61" s="169"/>
      <c r="R61" s="11">
        <f>SUM(R58:R60)</f>
        <v>3041992.5378582198</v>
      </c>
      <c r="AF61" s="49"/>
      <c r="AG61" s="53">
        <f>SUM(AG58:AG60)</f>
        <v>2969044.68</v>
      </c>
    </row>
    <row r="62" spans="2:33" ht="13.8">
      <c r="B62" s="9">
        <v>2</v>
      </c>
      <c r="C62" s="346" t="s">
        <v>53</v>
      </c>
      <c r="D62" s="346"/>
      <c r="E62" s="346"/>
      <c r="F62" s="17"/>
      <c r="G62" s="17"/>
      <c r="H62" s="15" t="s">
        <v>24</v>
      </c>
      <c r="I62" s="16" t="s">
        <v>24</v>
      </c>
      <c r="K62" s="168" t="s">
        <v>24</v>
      </c>
      <c r="L62" s="16" t="s">
        <v>24</v>
      </c>
      <c r="N62" s="168" t="s">
        <v>24</v>
      </c>
      <c r="O62" s="16" t="s">
        <v>24</v>
      </c>
      <c r="Q62" s="168" t="s">
        <v>24</v>
      </c>
      <c r="R62" s="16" t="s">
        <v>24</v>
      </c>
      <c r="AF62" s="50"/>
      <c r="AG62" s="52"/>
    </row>
    <row r="63" spans="2:33" ht="66" customHeight="1">
      <c r="B63" s="10">
        <v>2.1</v>
      </c>
      <c r="C63" s="347" t="s">
        <v>54</v>
      </c>
      <c r="D63" s="347"/>
      <c r="E63" s="347"/>
      <c r="F63" s="28" t="s">
        <v>45</v>
      </c>
      <c r="G63" s="29">
        <v>60</v>
      </c>
      <c r="H63" s="14">
        <f>+AF63*$AH$16</f>
        <v>75357.420020000005</v>
      </c>
      <c r="I63" s="11">
        <f t="shared" ref="I63:I64" si="15">G63*H63</f>
        <v>4521445.2012</v>
      </c>
      <c r="K63" s="172">
        <f>+'PISOS Y COCINA 2.1'!G83</f>
        <v>10.7826</v>
      </c>
      <c r="L63" s="11">
        <f>+K63*H63</f>
        <v>812548.91710765206</v>
      </c>
      <c r="N63" s="172">
        <v>0</v>
      </c>
      <c r="O63" s="27">
        <f>N63*H63</f>
        <v>0</v>
      </c>
      <c r="Q63" s="169">
        <f t="shared" ref="Q63:Q64" si="16">+N63+K63</f>
        <v>10.7826</v>
      </c>
      <c r="R63" s="11">
        <f t="shared" si="2"/>
        <v>812548.91710765206</v>
      </c>
      <c r="S63" s="2">
        <v>1</v>
      </c>
      <c r="AF63" s="14">
        <v>78661.19</v>
      </c>
      <c r="AG63" s="53">
        <f t="shared" ref="AG63:AG64" si="17">+AF63*G63</f>
        <v>4719671.4000000004</v>
      </c>
    </row>
    <row r="64" spans="2:33" ht="46.95" customHeight="1">
      <c r="B64" s="10">
        <v>2.2000000000000002</v>
      </c>
      <c r="C64" s="347" t="s">
        <v>55</v>
      </c>
      <c r="D64" s="347"/>
      <c r="E64" s="347"/>
      <c r="F64" s="28" t="s">
        <v>46</v>
      </c>
      <c r="G64" s="37">
        <v>1</v>
      </c>
      <c r="H64" s="14">
        <f>+AF64*$AH$16</f>
        <v>3414312</v>
      </c>
      <c r="I64" s="11">
        <f t="shared" si="15"/>
        <v>3414312</v>
      </c>
      <c r="K64" s="175">
        <v>0</v>
      </c>
      <c r="L64" s="11">
        <f>+K64*H64</f>
        <v>0</v>
      </c>
      <c r="N64" s="172">
        <v>1</v>
      </c>
      <c r="O64" s="27">
        <f>N64*H64</f>
        <v>3414312</v>
      </c>
      <c r="Q64" s="169">
        <f t="shared" si="16"/>
        <v>1</v>
      </c>
      <c r="R64" s="11">
        <f t="shared" si="2"/>
        <v>3414312</v>
      </c>
      <c r="S64" s="2">
        <v>1</v>
      </c>
      <c r="AF64" s="14">
        <v>3564000</v>
      </c>
      <c r="AG64" s="53">
        <f t="shared" si="17"/>
        <v>3564000</v>
      </c>
    </row>
    <row r="65" spans="2:33" ht="14.4">
      <c r="B65" s="19"/>
      <c r="C65" s="348" t="s">
        <v>25</v>
      </c>
      <c r="D65" s="349"/>
      <c r="E65" s="350"/>
      <c r="F65" s="20" t="s">
        <v>24</v>
      </c>
      <c r="G65" s="13" t="s">
        <v>24</v>
      </c>
      <c r="H65" s="13" t="s">
        <v>24</v>
      </c>
      <c r="I65" s="11">
        <f>SUM(I63:I64)</f>
        <v>7935757.2012</v>
      </c>
      <c r="K65" s="169" t="s">
        <v>24</v>
      </c>
      <c r="L65" s="11">
        <f>SUM(L63:L64)</f>
        <v>812548.91710765206</v>
      </c>
      <c r="N65" s="169"/>
      <c r="O65" s="11">
        <f>SUM(O63:O64)</f>
        <v>3414312</v>
      </c>
      <c r="Q65" s="169"/>
      <c r="R65" s="11">
        <f>SUM(R63:R64)</f>
        <v>4226860.9171076519</v>
      </c>
      <c r="AF65" s="13"/>
      <c r="AG65" s="53">
        <f>SUM(AG63:AG64)</f>
        <v>8283671.4000000004</v>
      </c>
    </row>
    <row r="66" spans="2:33" ht="13.8">
      <c r="B66" s="383"/>
      <c r="C66" s="388" t="s">
        <v>81</v>
      </c>
      <c r="D66" s="388"/>
      <c r="E66" s="388"/>
      <c r="F66" s="388"/>
      <c r="G66" s="388"/>
      <c r="H66" s="35" t="s">
        <v>10</v>
      </c>
      <c r="I66" s="40" t="s">
        <v>10</v>
      </c>
      <c r="K66" s="176" t="s">
        <v>24</v>
      </c>
      <c r="L66" s="40" t="s">
        <v>24</v>
      </c>
      <c r="N66" s="176" t="s">
        <v>24</v>
      </c>
      <c r="O66" s="40" t="s">
        <v>24</v>
      </c>
      <c r="Q66" s="176" t="s">
        <v>24</v>
      </c>
      <c r="R66" s="40" t="s">
        <v>24</v>
      </c>
      <c r="AF66" s="35"/>
      <c r="AG66" s="54"/>
    </row>
    <row r="67" spans="2:33" ht="13.8">
      <c r="B67" s="383"/>
      <c r="C67" s="378" t="s">
        <v>12</v>
      </c>
      <c r="D67" s="379"/>
      <c r="E67" s="379"/>
      <c r="F67" s="379"/>
      <c r="G67" s="380"/>
      <c r="H67" s="36">
        <v>0.15</v>
      </c>
      <c r="I67" s="12">
        <f>(I61+I65)*H67</f>
        <v>1606326.739848</v>
      </c>
      <c r="K67" s="171">
        <v>0.15</v>
      </c>
      <c r="L67" s="12">
        <f>(L61+L65)*H67</f>
        <v>225443.61030414782</v>
      </c>
      <c r="N67" s="171">
        <v>0.15</v>
      </c>
      <c r="O67" s="12">
        <f>(O61+O65)*K67</f>
        <v>864884.40794073301</v>
      </c>
      <c r="Q67" s="171"/>
      <c r="R67" s="12">
        <f>(R61+R65)*H67</f>
        <v>1090328.0182448807</v>
      </c>
      <c r="AF67" s="36">
        <v>0.15</v>
      </c>
      <c r="AG67" s="55">
        <f>+(AG65+AG61)*AF67</f>
        <v>1687907.412</v>
      </c>
    </row>
    <row r="68" spans="2:33" ht="13.8">
      <c r="B68" s="383"/>
      <c r="C68" s="378" t="s">
        <v>13</v>
      </c>
      <c r="D68" s="379"/>
      <c r="E68" s="379"/>
      <c r="F68" s="379"/>
      <c r="G68" s="380"/>
      <c r="H68" s="36">
        <v>0.05</v>
      </c>
      <c r="I68" s="12">
        <f>(I61+I65)*H68</f>
        <v>535442.24661600008</v>
      </c>
      <c r="K68" s="171">
        <v>0.05</v>
      </c>
      <c r="L68" s="12">
        <f>(L61+L65)*H68</f>
        <v>75147.870101382607</v>
      </c>
      <c r="N68" s="171">
        <v>0.05</v>
      </c>
      <c r="O68" s="12">
        <f>(O61+O65)*K68</f>
        <v>288294.802646911</v>
      </c>
      <c r="Q68" s="171"/>
      <c r="R68" s="12">
        <f>(R61+R65)*H68</f>
        <v>363442.67274829361</v>
      </c>
      <c r="AF68" s="36">
        <v>0.05</v>
      </c>
      <c r="AG68" s="55">
        <f>+(AG65+AG61)*AF68</f>
        <v>562635.804</v>
      </c>
    </row>
    <row r="69" spans="2:33" ht="13.8">
      <c r="B69" s="383"/>
      <c r="C69" s="378" t="s">
        <v>14</v>
      </c>
      <c r="D69" s="379"/>
      <c r="E69" s="379"/>
      <c r="F69" s="379"/>
      <c r="G69" s="380"/>
      <c r="H69" s="36">
        <v>0.05</v>
      </c>
      <c r="I69" s="12">
        <f>(I61+I65)*H69</f>
        <v>535442.24661600008</v>
      </c>
      <c r="K69" s="247">
        <v>0.05</v>
      </c>
      <c r="L69" s="12">
        <f>(L61+L65)*H69</f>
        <v>75147.870101382607</v>
      </c>
      <c r="N69" s="247">
        <v>0.05</v>
      </c>
      <c r="O69" s="12">
        <f>(O61+O65)*K69</f>
        <v>288294.802646911</v>
      </c>
      <c r="Q69" s="171"/>
      <c r="R69" s="12">
        <f>(R61+R65)*H69</f>
        <v>363442.67274829361</v>
      </c>
      <c r="AF69" s="36">
        <v>0.05</v>
      </c>
      <c r="AG69" s="55">
        <f>+(AG65+AG61)*AF69</f>
        <v>562635.804</v>
      </c>
    </row>
    <row r="70" spans="2:33" ht="14.4" thickBot="1">
      <c r="B70" s="383"/>
      <c r="C70" s="378" t="s">
        <v>15</v>
      </c>
      <c r="D70" s="379"/>
      <c r="E70" s="379"/>
      <c r="F70" s="379"/>
      <c r="G70" s="380"/>
      <c r="H70" s="36">
        <v>0.19</v>
      </c>
      <c r="I70" s="27">
        <f>I69*H70</f>
        <v>101734.02685704002</v>
      </c>
      <c r="K70" s="171">
        <v>0.19</v>
      </c>
      <c r="L70" s="27">
        <f>L69*H70</f>
        <v>14278.095319262695</v>
      </c>
      <c r="N70" s="171">
        <v>0.19</v>
      </c>
      <c r="O70" s="27">
        <f>O69*K70</f>
        <v>54776.012502913094</v>
      </c>
      <c r="Q70" s="171"/>
      <c r="R70" s="27">
        <f>R69*H70</f>
        <v>69054.107822175793</v>
      </c>
      <c r="AF70" s="36">
        <v>0.19</v>
      </c>
      <c r="AG70" s="56">
        <f>+AG69*AF70</f>
        <v>106900.80276000001</v>
      </c>
    </row>
    <row r="71" spans="2:33" ht="14.4" thickBot="1">
      <c r="B71" s="383"/>
      <c r="C71" s="381" t="s">
        <v>42</v>
      </c>
      <c r="D71" s="381"/>
      <c r="E71" s="381"/>
      <c r="F71" s="381"/>
      <c r="G71" s="381"/>
      <c r="H71" s="382"/>
      <c r="I71" s="181">
        <f>I61+I65+I67+I68+I69+I70</f>
        <v>13487790.192257043</v>
      </c>
      <c r="K71" s="167"/>
      <c r="L71" s="249">
        <f>L61+L65+L67+L68+L69+L70</f>
        <v>1892974.8478538278</v>
      </c>
      <c r="N71" s="167"/>
      <c r="O71" s="249">
        <f>O61+O65+O67+O68+O69+O70</f>
        <v>7262146.0786756882</v>
      </c>
      <c r="Q71" s="167"/>
      <c r="R71" s="181">
        <f>R61+R65+R67+R68+R69+R70</f>
        <v>9155120.9265295155</v>
      </c>
      <c r="AF71" s="48"/>
      <c r="AG71" s="57">
        <f>SUM(AG67:AG70)+AG65+AG61</f>
        <v>14172795.902759999</v>
      </c>
    </row>
    <row r="72" spans="2:33" ht="14.4">
      <c r="B72" s="19"/>
      <c r="C72" s="18"/>
      <c r="D72" s="18"/>
      <c r="E72" s="18"/>
      <c r="F72" s="33"/>
      <c r="G72" s="33"/>
      <c r="H72" s="41"/>
      <c r="I72" s="42"/>
      <c r="K72" s="174"/>
      <c r="L72" s="42"/>
      <c r="N72" s="174"/>
      <c r="O72" s="42"/>
      <c r="Q72" s="174"/>
      <c r="R72" s="42"/>
      <c r="AF72" s="41"/>
      <c r="AG72" s="61"/>
    </row>
    <row r="73" spans="2:33" ht="13.8">
      <c r="C73" s="351" t="s">
        <v>56</v>
      </c>
      <c r="D73" s="351"/>
      <c r="E73" s="351"/>
      <c r="F73" s="351"/>
      <c r="G73" s="351"/>
      <c r="H73" s="351"/>
      <c r="I73" s="351"/>
      <c r="K73" s="167"/>
      <c r="L73" s="166"/>
      <c r="N73" s="167"/>
      <c r="O73" s="166"/>
      <c r="Q73" s="167"/>
      <c r="R73" s="166"/>
      <c r="AF73" s="48"/>
      <c r="AG73" s="48"/>
    </row>
    <row r="74" spans="2:33" ht="13.8">
      <c r="C74" s="357" t="s">
        <v>16</v>
      </c>
      <c r="D74" s="357"/>
      <c r="E74" s="357"/>
      <c r="F74" s="21" t="s">
        <v>11</v>
      </c>
      <c r="G74" s="22" t="s">
        <v>18</v>
      </c>
      <c r="H74" s="23" t="s">
        <v>17</v>
      </c>
      <c r="I74" s="23" t="s">
        <v>23</v>
      </c>
      <c r="K74" s="177" t="s">
        <v>18</v>
      </c>
      <c r="L74" s="23" t="s">
        <v>242</v>
      </c>
      <c r="M74" s="163"/>
      <c r="N74" s="177" t="s">
        <v>18</v>
      </c>
      <c r="O74" s="23" t="s">
        <v>242</v>
      </c>
      <c r="P74" s="164"/>
      <c r="Q74" s="177" t="s">
        <v>18</v>
      </c>
      <c r="R74" s="23" t="s">
        <v>243</v>
      </c>
      <c r="AF74" s="23"/>
      <c r="AG74" s="51"/>
    </row>
    <row r="75" spans="2:33" ht="13.8">
      <c r="B75" s="9">
        <v>1</v>
      </c>
      <c r="C75" s="346" t="s">
        <v>27</v>
      </c>
      <c r="D75" s="346"/>
      <c r="E75" s="346"/>
      <c r="F75" s="17"/>
      <c r="G75" s="17"/>
      <c r="H75" s="15" t="s">
        <v>24</v>
      </c>
      <c r="I75" s="16" t="s">
        <v>24</v>
      </c>
      <c r="K75" s="168" t="s">
        <v>24</v>
      </c>
      <c r="L75" s="16" t="s">
        <v>24</v>
      </c>
      <c r="N75" s="17" t="s">
        <v>24</v>
      </c>
      <c r="O75" s="16" t="s">
        <v>24</v>
      </c>
      <c r="Q75" s="17" t="s">
        <v>24</v>
      </c>
      <c r="R75" s="16" t="s">
        <v>24</v>
      </c>
      <c r="AF75" s="15"/>
      <c r="AG75" s="52"/>
    </row>
    <row r="76" spans="2:33" ht="46.95" customHeight="1">
      <c r="B76" s="10">
        <v>1.1000000000000001</v>
      </c>
      <c r="C76" s="347" t="s">
        <v>51</v>
      </c>
      <c r="D76" s="347"/>
      <c r="E76" s="347"/>
      <c r="F76" s="28" t="s">
        <v>45</v>
      </c>
      <c r="G76" s="29">
        <v>60</v>
      </c>
      <c r="H76" s="14">
        <f t="shared" ref="H76:H80" si="18">+AF76*$AF$16</f>
        <v>23890.879400000002</v>
      </c>
      <c r="I76" s="11">
        <f t="shared" ref="I76:I80" si="19">G76*H76</f>
        <v>1433452.7640000002</v>
      </c>
      <c r="K76" s="172">
        <f>+'HIDROSANITARIO 1.1'!G49</f>
        <v>43.518000000000001</v>
      </c>
      <c r="L76" s="11">
        <f>+K76*H76</f>
        <v>1039683.2897292001</v>
      </c>
      <c r="N76" s="173">
        <v>22.771000407552499</v>
      </c>
      <c r="O76" s="11">
        <f>+N76*H76</f>
        <v>544019.22455418762</v>
      </c>
      <c r="Q76" s="169">
        <f t="shared" ref="Q76:Q80" si="20">+N76+K76</f>
        <v>66.289000407552493</v>
      </c>
      <c r="R76" s="11">
        <f t="shared" si="2"/>
        <v>1583702.5142833875</v>
      </c>
      <c r="S76" s="2">
        <v>1</v>
      </c>
      <c r="AF76" s="14">
        <v>25579.1</v>
      </c>
      <c r="AG76" s="53">
        <f t="shared" ref="AG76:AG80" si="21">+AF76*G76</f>
        <v>1534746</v>
      </c>
    </row>
    <row r="77" spans="2:33" ht="46.95" customHeight="1">
      <c r="B77" s="10">
        <v>1.2</v>
      </c>
      <c r="C77" s="347" t="s">
        <v>57</v>
      </c>
      <c r="D77" s="347"/>
      <c r="E77" s="347"/>
      <c r="F77" s="28" t="s">
        <v>46</v>
      </c>
      <c r="G77" s="29">
        <v>12</v>
      </c>
      <c r="H77" s="14">
        <f t="shared" si="18"/>
        <v>41475.63364</v>
      </c>
      <c r="I77" s="11">
        <f t="shared" si="19"/>
        <v>497707.60368</v>
      </c>
      <c r="K77" s="172">
        <f>+'HIDROSANITARIO 1.2'!G79</f>
        <v>16</v>
      </c>
      <c r="L77" s="11">
        <f>+K77*H77</f>
        <v>663610.13824</v>
      </c>
      <c r="N77" s="173">
        <v>8</v>
      </c>
      <c r="O77" s="11">
        <f>+N77*H77</f>
        <v>331805.06912</v>
      </c>
      <c r="Q77" s="169">
        <f t="shared" si="20"/>
        <v>24</v>
      </c>
      <c r="R77" s="11">
        <f t="shared" si="2"/>
        <v>995415.20736</v>
      </c>
      <c r="S77" s="2">
        <v>1</v>
      </c>
      <c r="AF77" s="14">
        <v>44406.46</v>
      </c>
      <c r="AG77" s="53">
        <f t="shared" si="21"/>
        <v>532877.52</v>
      </c>
    </row>
    <row r="78" spans="2:33" ht="46.95" customHeight="1">
      <c r="B78" s="10">
        <v>1.3</v>
      </c>
      <c r="C78" s="353" t="s">
        <v>58</v>
      </c>
      <c r="D78" s="354"/>
      <c r="E78" s="355"/>
      <c r="F78" s="28" t="s">
        <v>45</v>
      </c>
      <c r="G78" s="29">
        <v>24</v>
      </c>
      <c r="H78" s="14">
        <f t="shared" si="18"/>
        <v>18433.498720000003</v>
      </c>
      <c r="I78" s="11">
        <f t="shared" si="19"/>
        <v>442403.96928000008</v>
      </c>
      <c r="K78" s="173">
        <f>+'HIDROSANITARIO 1.3'!G55</f>
        <v>67.19</v>
      </c>
      <c r="L78" s="11">
        <f>+K78*H78</f>
        <v>1238546.7789968001</v>
      </c>
      <c r="N78" s="173">
        <v>0</v>
      </c>
      <c r="O78" s="11">
        <f>+N78*H78</f>
        <v>0</v>
      </c>
      <c r="Q78" s="169">
        <f t="shared" si="20"/>
        <v>67.19</v>
      </c>
      <c r="R78" s="11">
        <f t="shared" si="2"/>
        <v>1238546.7789968001</v>
      </c>
      <c r="S78" s="2">
        <v>1</v>
      </c>
      <c r="AF78" s="14">
        <v>19736.080000000002</v>
      </c>
      <c r="AG78" s="53">
        <f t="shared" si="21"/>
        <v>473665.92000000004</v>
      </c>
    </row>
    <row r="79" spans="2:33" ht="46.95" customHeight="1">
      <c r="B79" s="10">
        <v>1.4</v>
      </c>
      <c r="C79" s="347" t="s">
        <v>59</v>
      </c>
      <c r="D79" s="347"/>
      <c r="E79" s="347"/>
      <c r="F79" s="28" t="s">
        <v>45</v>
      </c>
      <c r="G79" s="29">
        <v>24</v>
      </c>
      <c r="H79" s="14">
        <f t="shared" si="18"/>
        <v>102495.40408000001</v>
      </c>
      <c r="I79" s="11">
        <f t="shared" si="19"/>
        <v>2459889.6979200002</v>
      </c>
      <c r="K79" s="173">
        <f>+'HIDROSANITARIO 1.4'!G67</f>
        <v>1.7370000000000001</v>
      </c>
      <c r="L79" s="11">
        <f>+K79*H79</f>
        <v>178034.51688696002</v>
      </c>
      <c r="N79" s="173">
        <v>0</v>
      </c>
      <c r="O79" s="11">
        <f>+N79*H79</f>
        <v>0</v>
      </c>
      <c r="Q79" s="300">
        <f t="shared" si="20"/>
        <v>1.7370000000000001</v>
      </c>
      <c r="R79" s="11">
        <f t="shared" si="2"/>
        <v>178034.51688696002</v>
      </c>
      <c r="T79" s="297">
        <v>1</v>
      </c>
      <c r="AF79" s="14">
        <v>109738.12</v>
      </c>
      <c r="AG79" s="53">
        <f t="shared" si="21"/>
        <v>2633714.88</v>
      </c>
    </row>
    <row r="80" spans="2:33" ht="46.95" customHeight="1">
      <c r="B80" s="10">
        <v>1.5</v>
      </c>
      <c r="C80" s="347" t="s">
        <v>30</v>
      </c>
      <c r="D80" s="347"/>
      <c r="E80" s="347"/>
      <c r="F80" s="28" t="s">
        <v>49</v>
      </c>
      <c r="G80" s="29">
        <v>6</v>
      </c>
      <c r="H80" s="14">
        <f t="shared" si="18"/>
        <v>98629.783559999996</v>
      </c>
      <c r="I80" s="11">
        <f t="shared" si="19"/>
        <v>591778.70135999995</v>
      </c>
      <c r="K80" s="173">
        <f>+'HIDROSANITARIO 1.5'!G44</f>
        <v>3.5</v>
      </c>
      <c r="L80" s="11">
        <f>+K80*H80</f>
        <v>345204.24245999998</v>
      </c>
      <c r="N80" s="173">
        <v>0</v>
      </c>
      <c r="O80" s="11">
        <f>+N80*H80</f>
        <v>0</v>
      </c>
      <c r="Q80" s="169">
        <f t="shared" si="20"/>
        <v>3.5</v>
      </c>
      <c r="R80" s="11">
        <f t="shared" si="2"/>
        <v>345204.24245999998</v>
      </c>
      <c r="S80" s="2">
        <v>1</v>
      </c>
      <c r="AF80" s="14">
        <v>105599.34</v>
      </c>
      <c r="AG80" s="53">
        <f t="shared" si="21"/>
        <v>633596.04</v>
      </c>
    </row>
    <row r="81" spans="2:33" ht="14.4">
      <c r="B81" s="24"/>
      <c r="C81" s="348" t="s">
        <v>25</v>
      </c>
      <c r="D81" s="349"/>
      <c r="E81" s="350"/>
      <c r="F81" s="20" t="s">
        <v>24</v>
      </c>
      <c r="G81" s="13" t="s">
        <v>24</v>
      </c>
      <c r="H81" s="13" t="s">
        <v>24</v>
      </c>
      <c r="I81" s="11">
        <f>SUM(I76:I80)</f>
        <v>5425232.7362400005</v>
      </c>
      <c r="K81" s="169" t="s">
        <v>24</v>
      </c>
      <c r="L81" s="11">
        <f>SUM(L76:L80)</f>
        <v>3465078.9663129603</v>
      </c>
      <c r="N81" s="13"/>
      <c r="O81" s="11">
        <f>SUM(O76:O80)</f>
        <v>875824.29367418762</v>
      </c>
      <c r="Q81" s="13"/>
      <c r="R81" s="11">
        <f>SUM(R76:R80)</f>
        <v>4340903.2599871475</v>
      </c>
      <c r="AF81" s="49"/>
      <c r="AG81" s="53">
        <f>SUM(AG76:AG80)</f>
        <v>5808600.3600000003</v>
      </c>
    </row>
    <row r="82" spans="2:33" ht="13.8">
      <c r="B82" s="9">
        <v>2</v>
      </c>
      <c r="C82" s="346" t="s">
        <v>31</v>
      </c>
      <c r="D82" s="346"/>
      <c r="E82" s="346"/>
      <c r="F82" s="17"/>
      <c r="G82" s="17"/>
      <c r="H82" s="15" t="s">
        <v>24</v>
      </c>
      <c r="I82" s="16" t="s">
        <v>24</v>
      </c>
      <c r="K82" s="168"/>
      <c r="L82" s="16"/>
      <c r="N82" s="17" t="s">
        <v>24</v>
      </c>
      <c r="O82" s="16" t="s">
        <v>24</v>
      </c>
      <c r="Q82" s="17" t="s">
        <v>24</v>
      </c>
      <c r="R82" s="16" t="s">
        <v>24</v>
      </c>
      <c r="AF82" s="50"/>
      <c r="AG82" s="52"/>
    </row>
    <row r="83" spans="2:33" ht="46.95" customHeight="1">
      <c r="B83" s="10">
        <v>2.1</v>
      </c>
      <c r="C83" s="347" t="s">
        <v>32</v>
      </c>
      <c r="D83" s="347"/>
      <c r="E83" s="347"/>
      <c r="F83" s="28" t="s">
        <v>45</v>
      </c>
      <c r="G83" s="31">
        <v>24</v>
      </c>
      <c r="H83" s="14">
        <f>+AF83*$AG$16</f>
        <v>97445.255819999991</v>
      </c>
      <c r="I83" s="11">
        <f t="shared" ref="I83:I86" si="22">G83*H83</f>
        <v>2338686.13968</v>
      </c>
      <c r="K83" s="173">
        <f>+'HIDROSANITARIO 2.1'!G44</f>
        <v>1.504</v>
      </c>
      <c r="L83" s="11">
        <f>+K83*H83</f>
        <v>146557.66475328</v>
      </c>
      <c r="N83" s="173">
        <v>0</v>
      </c>
      <c r="O83" s="11">
        <f>+N83*H83</f>
        <v>0</v>
      </c>
      <c r="Q83" s="300">
        <f t="shared" ref="Q83:Q86" si="23">+N83+K83</f>
        <v>1.504</v>
      </c>
      <c r="R83" s="11">
        <f t="shared" ref="R83:R128" si="24">+Q83*H83</f>
        <v>146557.66475328</v>
      </c>
      <c r="T83" s="297">
        <v>1</v>
      </c>
      <c r="AF83" s="14">
        <v>103007.67</v>
      </c>
      <c r="AG83" s="53">
        <f t="shared" ref="AG83:AG86" si="25">+AF83*G83</f>
        <v>2472184.08</v>
      </c>
    </row>
    <row r="84" spans="2:33" ht="59.4" customHeight="1">
      <c r="B84" s="10">
        <v>2.2000000000000002</v>
      </c>
      <c r="C84" s="353" t="s">
        <v>54</v>
      </c>
      <c r="D84" s="354"/>
      <c r="E84" s="355"/>
      <c r="F84" s="28" t="s">
        <v>45</v>
      </c>
      <c r="G84" s="29">
        <v>60</v>
      </c>
      <c r="H84" s="14">
        <f>+AF84*$AH$16</f>
        <v>75357.420020000005</v>
      </c>
      <c r="I84" s="11">
        <f t="shared" si="22"/>
        <v>4521445.2012</v>
      </c>
      <c r="K84" s="173">
        <f>+'HIDROSANITARIO 2.2'!G49</f>
        <v>10.809999999999999</v>
      </c>
      <c r="L84" s="11">
        <f>+K84*H84</f>
        <v>814613.71041619999</v>
      </c>
      <c r="N84" s="173">
        <v>0</v>
      </c>
      <c r="O84" s="11">
        <f>+N84*H84</f>
        <v>0</v>
      </c>
      <c r="Q84" s="169">
        <f t="shared" si="23"/>
        <v>10.809999999999999</v>
      </c>
      <c r="R84" s="11">
        <f t="shared" si="24"/>
        <v>814613.71041619999</v>
      </c>
      <c r="S84" s="2">
        <v>1</v>
      </c>
      <c r="AF84" s="14">
        <v>78661.19</v>
      </c>
      <c r="AG84" s="53">
        <f t="shared" si="25"/>
        <v>4719671.4000000004</v>
      </c>
    </row>
    <row r="85" spans="2:33" ht="46.95" customHeight="1">
      <c r="B85" s="10">
        <v>2.2999999999999998</v>
      </c>
      <c r="C85" s="347" t="s">
        <v>60</v>
      </c>
      <c r="D85" s="347"/>
      <c r="E85" s="347"/>
      <c r="F85" s="28" t="s">
        <v>46</v>
      </c>
      <c r="G85" s="29">
        <v>12</v>
      </c>
      <c r="H85" s="14">
        <f t="shared" ref="H85:H86" si="26">+AF85*$AH$16</f>
        <v>1062050.46844</v>
      </c>
      <c r="I85" s="11">
        <f t="shared" si="22"/>
        <v>12744605.62128</v>
      </c>
      <c r="K85" s="173">
        <f>+'HIDROSANITARIO 2.3'!G71</f>
        <v>9</v>
      </c>
      <c r="L85" s="11">
        <f>+K85*H85</f>
        <v>9558454.2159599997</v>
      </c>
      <c r="N85" s="173">
        <v>0</v>
      </c>
      <c r="O85" s="11">
        <f>+N85*H85</f>
        <v>0</v>
      </c>
      <c r="Q85" s="169">
        <f t="shared" si="23"/>
        <v>9</v>
      </c>
      <c r="R85" s="11">
        <f t="shared" si="24"/>
        <v>9558454.2159599997</v>
      </c>
      <c r="S85" s="2">
        <v>1</v>
      </c>
      <c r="AF85" s="14">
        <v>1108612.18</v>
      </c>
      <c r="AG85" s="53">
        <f t="shared" si="25"/>
        <v>13303346.16</v>
      </c>
    </row>
    <row r="86" spans="2:33" ht="46.95" customHeight="1">
      <c r="B86" s="10">
        <v>2.4</v>
      </c>
      <c r="C86" s="347" t="s">
        <v>61</v>
      </c>
      <c r="D86" s="347"/>
      <c r="E86" s="347"/>
      <c r="F86" s="28" t="s">
        <v>46</v>
      </c>
      <c r="G86" s="29">
        <v>4</v>
      </c>
      <c r="H86" s="14">
        <f t="shared" si="26"/>
        <v>256044.66</v>
      </c>
      <c r="I86" s="11">
        <f t="shared" si="22"/>
        <v>1024178.64</v>
      </c>
      <c r="K86" s="173">
        <f>+'HIDROSANITARIO 2.4'!G41</f>
        <v>1</v>
      </c>
      <c r="L86" s="11">
        <f>+K86*H86</f>
        <v>256044.66</v>
      </c>
      <c r="N86" s="173">
        <v>0</v>
      </c>
      <c r="O86" s="11">
        <f>+N86*H86</f>
        <v>0</v>
      </c>
      <c r="Q86" s="169">
        <f t="shared" si="23"/>
        <v>1</v>
      </c>
      <c r="R86" s="11">
        <f t="shared" si="24"/>
        <v>256044.66</v>
      </c>
      <c r="S86" s="2">
        <v>1</v>
      </c>
      <c r="AF86" s="14">
        <v>267270</v>
      </c>
      <c r="AG86" s="53">
        <f t="shared" si="25"/>
        <v>1069080</v>
      </c>
    </row>
    <row r="87" spans="2:33" ht="15.6" customHeight="1">
      <c r="B87" s="24"/>
      <c r="C87" s="348" t="s">
        <v>25</v>
      </c>
      <c r="D87" s="349"/>
      <c r="E87" s="350"/>
      <c r="F87" s="20" t="s">
        <v>24</v>
      </c>
      <c r="G87" s="13" t="s">
        <v>24</v>
      </c>
      <c r="H87" s="13" t="s">
        <v>24</v>
      </c>
      <c r="I87" s="11">
        <f>SUM(I83:I86)</f>
        <v>20628915.602159999</v>
      </c>
      <c r="K87" s="169" t="s">
        <v>24</v>
      </c>
      <c r="L87" s="11">
        <f>SUM(L83:L86)</f>
        <v>10775670.25112948</v>
      </c>
      <c r="N87" s="13"/>
      <c r="O87" s="11">
        <f>SUM(O83:O86)</f>
        <v>0</v>
      </c>
      <c r="Q87" s="13" t="str">
        <f t="shared" ref="Q87" si="27">+K87</f>
        <v>*</v>
      </c>
      <c r="R87" s="11">
        <f>SUM(R83:R86)</f>
        <v>10775670.25112948</v>
      </c>
      <c r="AF87" s="49"/>
      <c r="AG87" s="53">
        <f>SUM(AG83:AG86)</f>
        <v>21564281.640000001</v>
      </c>
    </row>
    <row r="88" spans="2:33" ht="13.8">
      <c r="B88" s="9">
        <v>3</v>
      </c>
      <c r="C88" s="346" t="s">
        <v>62</v>
      </c>
      <c r="D88" s="346"/>
      <c r="E88" s="346"/>
      <c r="F88" s="17"/>
      <c r="G88" s="17"/>
      <c r="H88" s="15" t="s">
        <v>24</v>
      </c>
      <c r="I88" s="16" t="s">
        <v>24</v>
      </c>
      <c r="K88" s="168" t="s">
        <v>24</v>
      </c>
      <c r="L88" s="16" t="s">
        <v>24</v>
      </c>
      <c r="N88" s="17" t="s">
        <v>24</v>
      </c>
      <c r="O88" s="16" t="s">
        <v>24</v>
      </c>
      <c r="Q88" s="17" t="s">
        <v>24</v>
      </c>
      <c r="R88" s="16" t="s">
        <v>24</v>
      </c>
      <c r="AF88" s="50"/>
      <c r="AG88" s="52"/>
    </row>
    <row r="89" spans="2:33" ht="46.95" customHeight="1">
      <c r="B89" s="10">
        <v>3.1</v>
      </c>
      <c r="C89" s="347" t="s">
        <v>64</v>
      </c>
      <c r="D89" s="347"/>
      <c r="E89" s="347"/>
      <c r="F89" s="28" t="s">
        <v>47</v>
      </c>
      <c r="G89" s="29">
        <v>100</v>
      </c>
      <c r="H89" s="14">
        <f t="shared" ref="H89:H90" si="28">+AF89*$AG$16</f>
        <v>59938.559999999998</v>
      </c>
      <c r="I89" s="11">
        <f t="shared" ref="I89:I91" si="29">G89*H89</f>
        <v>5993856</v>
      </c>
      <c r="K89" s="173">
        <f>+'HIDROSANITARIO 3.1'!G62</f>
        <v>16.64</v>
      </c>
      <c r="L89" s="11">
        <f>+K89*H89</f>
        <v>997377.63839999994</v>
      </c>
      <c r="N89" s="173">
        <v>0</v>
      </c>
      <c r="O89" s="11">
        <f>+N89*H89</f>
        <v>0</v>
      </c>
      <c r="Q89" s="169">
        <f t="shared" ref="Q89:Q91" si="30">+N89+K89</f>
        <v>16.64</v>
      </c>
      <c r="R89" s="11">
        <f t="shared" si="24"/>
        <v>997377.63839999994</v>
      </c>
      <c r="S89" s="2">
        <v>1</v>
      </c>
      <c r="AF89" s="14">
        <v>63360</v>
      </c>
      <c r="AG89" s="53">
        <f t="shared" ref="AG89:AG91" si="31">+AF89*G89</f>
        <v>6336000</v>
      </c>
    </row>
    <row r="90" spans="2:33" ht="46.95" customHeight="1">
      <c r="B90" s="10">
        <v>3.2</v>
      </c>
      <c r="C90" s="353" t="s">
        <v>65</v>
      </c>
      <c r="D90" s="354"/>
      <c r="E90" s="355"/>
      <c r="F90" s="28" t="s">
        <v>47</v>
      </c>
      <c r="G90" s="29">
        <v>60</v>
      </c>
      <c r="H90" s="14">
        <f t="shared" si="28"/>
        <v>121750.2</v>
      </c>
      <c r="I90" s="11">
        <f t="shared" si="29"/>
        <v>7305012</v>
      </c>
      <c r="K90" s="173">
        <f>+'HIDROSANITARIO 3.2'!G108</f>
        <v>14.18</v>
      </c>
      <c r="L90" s="11">
        <f>+K90*H90</f>
        <v>1726417.8359999999</v>
      </c>
      <c r="N90" s="173">
        <v>0</v>
      </c>
      <c r="O90" s="11">
        <f>+N90*H90</f>
        <v>0</v>
      </c>
      <c r="Q90" s="169">
        <f t="shared" si="30"/>
        <v>14.18</v>
      </c>
      <c r="R90" s="11">
        <f t="shared" si="24"/>
        <v>1726417.8359999999</v>
      </c>
      <c r="S90" s="2">
        <v>1</v>
      </c>
      <c r="AF90" s="14">
        <v>128700</v>
      </c>
      <c r="AG90" s="53">
        <f t="shared" si="31"/>
        <v>7722000</v>
      </c>
    </row>
    <row r="91" spans="2:33" ht="68.400000000000006" customHeight="1">
      <c r="B91" s="10">
        <v>3.3</v>
      </c>
      <c r="C91" s="347" t="s">
        <v>66</v>
      </c>
      <c r="D91" s="347"/>
      <c r="E91" s="347"/>
      <c r="F91" s="29" t="s">
        <v>63</v>
      </c>
      <c r="G91" s="29">
        <v>1</v>
      </c>
      <c r="H91" s="14">
        <f>+AF91*$AH$16</f>
        <v>132778.79999999999</v>
      </c>
      <c r="I91" s="11">
        <f t="shared" si="29"/>
        <v>132778.79999999999</v>
      </c>
      <c r="K91" s="173">
        <f>+'HIDROSANITARIO 3.3'!G49</f>
        <v>1</v>
      </c>
      <c r="L91" s="11">
        <f>+K91*H91</f>
        <v>132778.79999999999</v>
      </c>
      <c r="N91" s="173">
        <v>0</v>
      </c>
      <c r="O91" s="11">
        <f>+N91*H91</f>
        <v>0</v>
      </c>
      <c r="Q91" s="169">
        <f t="shared" si="30"/>
        <v>1</v>
      </c>
      <c r="R91" s="11">
        <f t="shared" si="24"/>
        <v>132778.79999999999</v>
      </c>
      <c r="S91" s="2">
        <v>1</v>
      </c>
      <c r="AF91" s="14">
        <v>138600</v>
      </c>
      <c r="AG91" s="53">
        <f t="shared" si="31"/>
        <v>138600</v>
      </c>
    </row>
    <row r="92" spans="2:33" ht="14.4">
      <c r="B92" s="24"/>
      <c r="C92" s="348" t="s">
        <v>25</v>
      </c>
      <c r="D92" s="349"/>
      <c r="E92" s="350"/>
      <c r="F92" s="20" t="s">
        <v>24</v>
      </c>
      <c r="G92" s="13" t="s">
        <v>24</v>
      </c>
      <c r="H92" s="13" t="s">
        <v>24</v>
      </c>
      <c r="I92" s="11">
        <f>SUM(I89:I91)</f>
        <v>13431646.800000001</v>
      </c>
      <c r="K92" s="169" t="s">
        <v>24</v>
      </c>
      <c r="L92" s="11">
        <f>SUM(L89:L91)</f>
        <v>2856574.2743999995</v>
      </c>
      <c r="N92" s="13"/>
      <c r="O92" s="11">
        <f>SUM(O89:O91)</f>
        <v>0</v>
      </c>
      <c r="Q92" s="13"/>
      <c r="R92" s="11">
        <f>SUM(R89:R91)</f>
        <v>2856574.2743999995</v>
      </c>
      <c r="AF92" s="13"/>
      <c r="AG92" s="53">
        <f>SUM(AG89:AG91)</f>
        <v>14196600</v>
      </c>
    </row>
    <row r="93" spans="2:33" ht="13.8">
      <c r="B93" s="383"/>
      <c r="C93" s="388" t="s">
        <v>81</v>
      </c>
      <c r="D93" s="388"/>
      <c r="E93" s="388"/>
      <c r="F93" s="388"/>
      <c r="G93" s="388"/>
      <c r="H93" s="35" t="s">
        <v>10</v>
      </c>
      <c r="I93" s="34" t="s">
        <v>10</v>
      </c>
      <c r="K93" s="176" t="s">
        <v>24</v>
      </c>
      <c r="L93" s="34" t="s">
        <v>24</v>
      </c>
      <c r="N93" s="176" t="s">
        <v>24</v>
      </c>
      <c r="O93" s="34" t="s">
        <v>24</v>
      </c>
      <c r="Q93" s="176" t="s">
        <v>24</v>
      </c>
      <c r="R93" s="34" t="s">
        <v>24</v>
      </c>
      <c r="AF93" s="35"/>
      <c r="AG93" s="62"/>
    </row>
    <row r="94" spans="2:33" ht="13.8">
      <c r="B94" s="383"/>
      <c r="C94" s="378" t="s">
        <v>12</v>
      </c>
      <c r="D94" s="379"/>
      <c r="E94" s="379"/>
      <c r="F94" s="379"/>
      <c r="G94" s="380"/>
      <c r="H94" s="36">
        <v>0.15</v>
      </c>
      <c r="I94" s="12">
        <f>(I81+I87+I92)*H94</f>
        <v>5922869.2707600007</v>
      </c>
      <c r="K94" s="171">
        <v>0.15</v>
      </c>
      <c r="L94" s="12">
        <f>(L81+L87+L92)*K94</f>
        <v>2564598.5237763659</v>
      </c>
      <c r="N94" s="171">
        <v>0.15</v>
      </c>
      <c r="O94" s="12">
        <f>(O81+O87+O92)*N94</f>
        <v>131373.64405112813</v>
      </c>
      <c r="Q94" s="171"/>
      <c r="R94" s="12">
        <f>(R81+R87+R92)*H94</f>
        <v>2695972.167827494</v>
      </c>
      <c r="AF94" s="36">
        <v>0.15</v>
      </c>
      <c r="AG94" s="55">
        <f>+(AG92+AG87+AG81)*AF94</f>
        <v>6235422.2999999998</v>
      </c>
    </row>
    <row r="95" spans="2:33" ht="13.8">
      <c r="B95" s="383"/>
      <c r="C95" s="378" t="s">
        <v>13</v>
      </c>
      <c r="D95" s="379"/>
      <c r="E95" s="379"/>
      <c r="F95" s="379"/>
      <c r="G95" s="380"/>
      <c r="H95" s="36">
        <v>0.05</v>
      </c>
      <c r="I95" s="12">
        <f>(I81+I87+I92)*H95</f>
        <v>1974289.7569200003</v>
      </c>
      <c r="K95" s="171">
        <v>0.05</v>
      </c>
      <c r="L95" s="12">
        <f>(L81+L87+L92)*K95</f>
        <v>854866.17459212209</v>
      </c>
      <c r="N95" s="171">
        <v>0.05</v>
      </c>
      <c r="O95" s="12">
        <f>(O81+O87+O92)*N95</f>
        <v>43791.214683709382</v>
      </c>
      <c r="Q95" s="171"/>
      <c r="R95" s="12">
        <f>(R81+R87+R92)*H95</f>
        <v>898657.3892758314</v>
      </c>
      <c r="AF95" s="36">
        <v>0.05</v>
      </c>
      <c r="AG95" s="55">
        <f>+(AG92+AG87+AG81)*AF95</f>
        <v>2078474.1</v>
      </c>
    </row>
    <row r="96" spans="2:33" ht="13.8">
      <c r="B96" s="383"/>
      <c r="C96" s="378" t="s">
        <v>14</v>
      </c>
      <c r="D96" s="379"/>
      <c r="E96" s="379"/>
      <c r="F96" s="379"/>
      <c r="G96" s="380"/>
      <c r="H96" s="36">
        <v>0.05</v>
      </c>
      <c r="I96" s="12">
        <f>(I81+I87+I92)*H96</f>
        <v>1974289.7569200003</v>
      </c>
      <c r="K96" s="247">
        <v>0.05</v>
      </c>
      <c r="L96" s="12">
        <f>(L81+L87+L92)*K96</f>
        <v>854866.17459212209</v>
      </c>
      <c r="N96" s="247">
        <v>0.05</v>
      </c>
      <c r="O96" s="12">
        <f>(O81+O87+O92)*N96</f>
        <v>43791.214683709382</v>
      </c>
      <c r="Q96" s="171"/>
      <c r="R96" s="12">
        <f>(R81+R87+R92)*H96</f>
        <v>898657.3892758314</v>
      </c>
      <c r="AF96" s="36">
        <v>0.05</v>
      </c>
      <c r="AG96" s="55">
        <f>+(AG92+AG87+AG81)*AF96</f>
        <v>2078474.1</v>
      </c>
    </row>
    <row r="97" spans="2:33" ht="14.4" thickBot="1">
      <c r="B97" s="383"/>
      <c r="C97" s="378" t="s">
        <v>15</v>
      </c>
      <c r="D97" s="379"/>
      <c r="E97" s="379"/>
      <c r="F97" s="379"/>
      <c r="G97" s="380"/>
      <c r="H97" s="36">
        <v>0.19</v>
      </c>
      <c r="I97" s="27">
        <f>I96*H97</f>
        <v>375115.05381480005</v>
      </c>
      <c r="K97" s="171">
        <v>0.19</v>
      </c>
      <c r="L97" s="27">
        <f>L96*K97</f>
        <v>162424.57317250321</v>
      </c>
      <c r="N97" s="171">
        <v>0.19</v>
      </c>
      <c r="O97" s="27">
        <f>O96*N97</f>
        <v>8320.3307899047832</v>
      </c>
      <c r="Q97" s="171"/>
      <c r="R97" s="27">
        <f>R96*H97</f>
        <v>170744.90396240796</v>
      </c>
      <c r="AF97" s="36">
        <v>0.19</v>
      </c>
      <c r="AG97" s="56">
        <f>+AG96*AF97</f>
        <v>394910.07900000003</v>
      </c>
    </row>
    <row r="98" spans="2:33" ht="14.4" thickBot="1">
      <c r="B98" s="383"/>
      <c r="C98" s="381" t="s">
        <v>42</v>
      </c>
      <c r="D98" s="381"/>
      <c r="E98" s="381"/>
      <c r="F98" s="381"/>
      <c r="G98" s="381"/>
      <c r="H98" s="382"/>
      <c r="I98" s="181">
        <f>I81+I87+I92+I94+I95+I96+I97</f>
        <v>49732358.976814806</v>
      </c>
      <c r="K98" s="167"/>
      <c r="L98" s="249">
        <f>L81+L87+L92+L94+L95+L96+L97</f>
        <v>21534078.937975556</v>
      </c>
      <c r="N98" s="167"/>
      <c r="O98" s="249">
        <f>O81+O87+O92+O94+O95+O96+O97</f>
        <v>1103100.6978826395</v>
      </c>
      <c r="Q98" s="167"/>
      <c r="R98" s="181">
        <f>R81+R87+R92+R94+R95+R96+R97</f>
        <v>22637179.635858189</v>
      </c>
      <c r="AF98" s="48"/>
      <c r="AG98" s="57">
        <f>SUM(AG94:AG97)+AG92+AG87+AG81</f>
        <v>52356762.578999996</v>
      </c>
    </row>
    <row r="99" spans="2:33" ht="14.4">
      <c r="B99" s="19"/>
      <c r="C99" s="18"/>
      <c r="D99" s="18"/>
      <c r="E99" s="18"/>
      <c r="F99" s="33"/>
      <c r="G99" s="33"/>
      <c r="H99" s="41"/>
      <c r="I99" s="42"/>
      <c r="K99" s="174"/>
      <c r="L99" s="42"/>
      <c r="N99" s="174"/>
      <c r="O99" s="42"/>
      <c r="Q99" s="174"/>
      <c r="R99" s="42"/>
      <c r="AF99" s="41"/>
      <c r="AG99" s="61"/>
    </row>
    <row r="100" spans="2:33" ht="13.8">
      <c r="C100" s="351" t="s">
        <v>67</v>
      </c>
      <c r="D100" s="351"/>
      <c r="E100" s="351"/>
      <c r="F100" s="351"/>
      <c r="G100" s="351"/>
      <c r="H100" s="351"/>
      <c r="I100" s="351"/>
      <c r="K100" s="167"/>
      <c r="L100" s="166"/>
      <c r="N100" s="167"/>
      <c r="O100" s="166"/>
      <c r="Q100" s="167"/>
      <c r="R100" s="166"/>
      <c r="AF100" s="48"/>
      <c r="AG100" s="48"/>
    </row>
    <row r="101" spans="2:33" ht="13.8">
      <c r="C101" s="357" t="s">
        <v>16</v>
      </c>
      <c r="D101" s="357"/>
      <c r="E101" s="357"/>
      <c r="F101" s="21" t="s">
        <v>11</v>
      </c>
      <c r="G101" s="22" t="s">
        <v>18</v>
      </c>
      <c r="H101" s="23" t="s">
        <v>17</v>
      </c>
      <c r="I101" s="23" t="s">
        <v>23</v>
      </c>
      <c r="K101" s="177" t="s">
        <v>18</v>
      </c>
      <c r="L101" s="23" t="s">
        <v>242</v>
      </c>
      <c r="M101" s="163"/>
      <c r="N101" s="177" t="s">
        <v>18</v>
      </c>
      <c r="O101" s="23" t="s">
        <v>242</v>
      </c>
      <c r="P101" s="164"/>
      <c r="Q101" s="177" t="s">
        <v>18</v>
      </c>
      <c r="R101" s="23" t="s">
        <v>243</v>
      </c>
      <c r="AF101" s="23"/>
      <c r="AG101" s="51"/>
    </row>
    <row r="102" spans="2:33" ht="13.8">
      <c r="B102" s="9">
        <v>1</v>
      </c>
      <c r="C102" s="346" t="s">
        <v>27</v>
      </c>
      <c r="D102" s="346"/>
      <c r="E102" s="346"/>
      <c r="F102" s="17"/>
      <c r="G102" s="17"/>
      <c r="H102" s="15" t="s">
        <v>24</v>
      </c>
      <c r="I102" s="16" t="s">
        <v>24</v>
      </c>
      <c r="K102" s="168" t="s">
        <v>24</v>
      </c>
      <c r="L102" s="16" t="s">
        <v>24</v>
      </c>
      <c r="N102" s="17" t="s">
        <v>24</v>
      </c>
      <c r="O102" s="16" t="s">
        <v>24</v>
      </c>
      <c r="Q102" s="17" t="s">
        <v>24</v>
      </c>
      <c r="R102" s="16" t="s">
        <v>24</v>
      </c>
      <c r="AF102" s="15"/>
      <c r="AG102" s="52"/>
    </row>
    <row r="103" spans="2:33" ht="46.95" customHeight="1">
      <c r="B103" s="10">
        <v>1.1000000000000001</v>
      </c>
      <c r="C103" s="347" t="s">
        <v>58</v>
      </c>
      <c r="D103" s="347"/>
      <c r="E103" s="347"/>
      <c r="F103" s="28" t="s">
        <v>45</v>
      </c>
      <c r="G103" s="29">
        <v>12</v>
      </c>
      <c r="H103" s="14">
        <f t="shared" ref="H103:H105" si="32">+AF103*$AF$16</f>
        <v>18433.498720000003</v>
      </c>
      <c r="I103" s="11">
        <f t="shared" ref="I103:I105" si="33">G103*H103</f>
        <v>221201.98464000004</v>
      </c>
      <c r="K103" s="173">
        <v>0</v>
      </c>
      <c r="L103" s="11">
        <f>+K103*H103</f>
        <v>0</v>
      </c>
      <c r="N103" s="173">
        <v>0</v>
      </c>
      <c r="O103" s="11">
        <f t="shared" ref="O103:O105" si="34">+N103*H103</f>
        <v>0</v>
      </c>
      <c r="Q103" s="299">
        <f t="shared" ref="Q103:Q105" si="35">+N103+K103</f>
        <v>0</v>
      </c>
      <c r="R103" s="11">
        <f t="shared" si="24"/>
        <v>0</v>
      </c>
      <c r="T103" s="298">
        <v>1</v>
      </c>
      <c r="AF103" s="14">
        <v>19736.080000000002</v>
      </c>
      <c r="AG103" s="53">
        <f t="shared" ref="AG103:AG105" si="36">+AF103*G103</f>
        <v>236832.96000000002</v>
      </c>
    </row>
    <row r="104" spans="2:33" ht="46.95" customHeight="1">
      <c r="B104" s="10">
        <v>1.2</v>
      </c>
      <c r="C104" s="347" t="s">
        <v>59</v>
      </c>
      <c r="D104" s="347"/>
      <c r="E104" s="347"/>
      <c r="F104" s="28" t="s">
        <v>45</v>
      </c>
      <c r="G104" s="29">
        <v>12</v>
      </c>
      <c r="H104" s="14">
        <f t="shared" si="32"/>
        <v>102495.40408000001</v>
      </c>
      <c r="I104" s="11">
        <f t="shared" si="33"/>
        <v>1229944.8489600001</v>
      </c>
      <c r="K104" s="173">
        <v>0</v>
      </c>
      <c r="L104" s="11">
        <f>+K104*H104</f>
        <v>0</v>
      </c>
      <c r="N104" s="173">
        <v>0</v>
      </c>
      <c r="O104" s="11">
        <f t="shared" si="34"/>
        <v>0</v>
      </c>
      <c r="Q104" s="299">
        <f t="shared" si="35"/>
        <v>0</v>
      </c>
      <c r="R104" s="11">
        <f t="shared" si="24"/>
        <v>0</v>
      </c>
      <c r="T104" s="298">
        <v>1</v>
      </c>
      <c r="AF104" s="14">
        <v>109738.12</v>
      </c>
      <c r="AG104" s="53">
        <f t="shared" si="36"/>
        <v>1316857.44</v>
      </c>
    </row>
    <row r="105" spans="2:33" ht="14.4">
      <c r="B105" s="10">
        <v>1.3</v>
      </c>
      <c r="C105" s="353" t="s">
        <v>30</v>
      </c>
      <c r="D105" s="354"/>
      <c r="E105" s="355"/>
      <c r="F105" s="28" t="s">
        <v>49</v>
      </c>
      <c r="G105" s="29">
        <v>2</v>
      </c>
      <c r="H105" s="14">
        <f t="shared" si="32"/>
        <v>98629.783559999996</v>
      </c>
      <c r="I105" s="11">
        <f t="shared" si="33"/>
        <v>197259.56711999999</v>
      </c>
      <c r="K105" s="173">
        <v>0</v>
      </c>
      <c r="L105" s="11">
        <f>+K105*H105</f>
        <v>0</v>
      </c>
      <c r="N105" s="173">
        <v>0</v>
      </c>
      <c r="O105" s="11">
        <f t="shared" si="34"/>
        <v>0</v>
      </c>
      <c r="Q105" s="299">
        <f t="shared" si="35"/>
        <v>0</v>
      </c>
      <c r="R105" s="11">
        <f t="shared" si="24"/>
        <v>0</v>
      </c>
      <c r="T105" s="298">
        <v>1</v>
      </c>
      <c r="AF105" s="14">
        <v>105599.34</v>
      </c>
      <c r="AG105" s="53">
        <f t="shared" si="36"/>
        <v>211198.68</v>
      </c>
    </row>
    <row r="106" spans="2:33" ht="14.4">
      <c r="B106" s="24"/>
      <c r="C106" s="348" t="s">
        <v>25</v>
      </c>
      <c r="D106" s="349"/>
      <c r="E106" s="350"/>
      <c r="F106" s="20" t="s">
        <v>24</v>
      </c>
      <c r="G106" s="13" t="s">
        <v>24</v>
      </c>
      <c r="H106" s="13" t="s">
        <v>24</v>
      </c>
      <c r="I106" s="11">
        <f>SUM(I103:I105)</f>
        <v>1648406.40072</v>
      </c>
      <c r="K106" s="169" t="s">
        <v>24</v>
      </c>
      <c r="L106" s="11">
        <f>SUM(L103:L105)</f>
        <v>0</v>
      </c>
      <c r="N106" s="13"/>
      <c r="O106" s="11">
        <f>SUM(O103:O105)</f>
        <v>0</v>
      </c>
      <c r="Q106" s="13"/>
      <c r="R106" s="11">
        <f>SUM(R103:R105)</f>
        <v>0</v>
      </c>
      <c r="AF106" s="49"/>
      <c r="AG106" s="53">
        <f>SUM(AG103:AG105)</f>
        <v>1764889.0799999998</v>
      </c>
    </row>
    <row r="107" spans="2:33" ht="13.8">
      <c r="B107" s="9">
        <v>2</v>
      </c>
      <c r="C107" s="346" t="s">
        <v>26</v>
      </c>
      <c r="D107" s="346"/>
      <c r="E107" s="346"/>
      <c r="F107" s="17"/>
      <c r="G107" s="17"/>
      <c r="H107" s="17" t="s">
        <v>24</v>
      </c>
      <c r="I107" s="17" t="s">
        <v>24</v>
      </c>
      <c r="K107" s="168" t="s">
        <v>24</v>
      </c>
      <c r="L107" s="17" t="s">
        <v>24</v>
      </c>
      <c r="N107" s="17" t="s">
        <v>24</v>
      </c>
      <c r="O107" s="17" t="s">
        <v>24</v>
      </c>
      <c r="Q107" s="17" t="s">
        <v>24</v>
      </c>
      <c r="R107" s="17" t="s">
        <v>24</v>
      </c>
      <c r="AF107" s="50"/>
      <c r="AG107" s="52"/>
    </row>
    <row r="108" spans="2:33" ht="75.599999999999994" customHeight="1">
      <c r="B108" s="10">
        <v>2.1</v>
      </c>
      <c r="C108" s="371" t="s">
        <v>68</v>
      </c>
      <c r="D108" s="371"/>
      <c r="E108" s="371"/>
      <c r="F108" s="28" t="s">
        <v>46</v>
      </c>
      <c r="G108" s="37">
        <v>12</v>
      </c>
      <c r="H108" s="14">
        <f>+AF108*$AH$16</f>
        <v>152921.59304000001</v>
      </c>
      <c r="I108" s="11">
        <f t="shared" ref="I108:I112" si="37">G108*H108</f>
        <v>1835059.1164800001</v>
      </c>
      <c r="K108" s="173">
        <f>+'INSTALACIONES ELÉCTRICAS 2.1'!G56</f>
        <v>8</v>
      </c>
      <c r="L108" s="11">
        <f>+K108*H108</f>
        <v>1223372.7443200001</v>
      </c>
      <c r="N108" s="173">
        <v>0</v>
      </c>
      <c r="O108" s="11">
        <f t="shared" ref="O108:O112" si="38">+N108*H108</f>
        <v>0</v>
      </c>
      <c r="Q108" s="169">
        <f t="shared" ref="Q108:Q112" si="39">+N108+K108</f>
        <v>8</v>
      </c>
      <c r="R108" s="11">
        <f t="shared" si="24"/>
        <v>1223372.7443200001</v>
      </c>
      <c r="S108" s="2">
        <v>1</v>
      </c>
      <c r="AF108" s="14">
        <v>159625.88</v>
      </c>
      <c r="AG108" s="53">
        <f t="shared" ref="AG108:AG112" si="40">+AF108*G108</f>
        <v>1915510.56</v>
      </c>
    </row>
    <row r="109" spans="2:33" ht="46.95" customHeight="1">
      <c r="B109" s="10">
        <v>2.2000000000000002</v>
      </c>
      <c r="C109" s="389" t="s">
        <v>69</v>
      </c>
      <c r="D109" s="389"/>
      <c r="E109" s="389"/>
      <c r="F109" s="28" t="s">
        <v>46</v>
      </c>
      <c r="G109" s="38">
        <v>1</v>
      </c>
      <c r="H109" s="14">
        <f t="shared" ref="H109:H112" si="41">+AF109*$AH$16</f>
        <v>853578</v>
      </c>
      <c r="I109" s="11">
        <f t="shared" si="37"/>
        <v>853578</v>
      </c>
      <c r="K109" s="173">
        <v>0</v>
      </c>
      <c r="L109" s="11">
        <f>+K109*H109</f>
        <v>0</v>
      </c>
      <c r="N109" s="173">
        <v>0</v>
      </c>
      <c r="O109" s="11">
        <f t="shared" si="38"/>
        <v>0</v>
      </c>
      <c r="Q109" s="299">
        <f t="shared" si="39"/>
        <v>0</v>
      </c>
      <c r="R109" s="11">
        <f t="shared" si="24"/>
        <v>0</v>
      </c>
      <c r="T109" s="298">
        <v>1</v>
      </c>
      <c r="AF109" s="14">
        <v>891000</v>
      </c>
      <c r="AG109" s="53">
        <f t="shared" si="40"/>
        <v>891000</v>
      </c>
    </row>
    <row r="110" spans="2:33" ht="46.95" customHeight="1">
      <c r="B110" s="10">
        <v>2.2999999999999998</v>
      </c>
      <c r="C110" s="389" t="s">
        <v>70</v>
      </c>
      <c r="D110" s="389"/>
      <c r="E110" s="389"/>
      <c r="F110" s="28" t="s">
        <v>46</v>
      </c>
      <c r="G110" s="29">
        <v>12</v>
      </c>
      <c r="H110" s="14">
        <f t="shared" si="41"/>
        <v>120252.03031999999</v>
      </c>
      <c r="I110" s="11">
        <f t="shared" si="37"/>
        <v>1443024.3638399998</v>
      </c>
      <c r="K110" s="172">
        <f>+'INSTALACIONES ELÉCTRICAS 2.3'!G60</f>
        <v>9</v>
      </c>
      <c r="L110" s="11">
        <f>+K110*H110</f>
        <v>1082268.2728799998</v>
      </c>
      <c r="N110" s="173">
        <v>6</v>
      </c>
      <c r="O110" s="11">
        <f t="shared" si="38"/>
        <v>721512.18191999989</v>
      </c>
      <c r="Q110" s="169">
        <f t="shared" si="39"/>
        <v>15</v>
      </c>
      <c r="R110" s="11">
        <f t="shared" si="24"/>
        <v>1803780.4547999999</v>
      </c>
      <c r="S110" s="2">
        <v>1</v>
      </c>
      <c r="AF110" s="14">
        <v>125524.04</v>
      </c>
      <c r="AG110" s="53">
        <f t="shared" si="40"/>
        <v>1506288.48</v>
      </c>
    </row>
    <row r="111" spans="2:33" ht="66" customHeight="1">
      <c r="B111" s="10">
        <v>2.4</v>
      </c>
      <c r="C111" s="353" t="s">
        <v>71</v>
      </c>
      <c r="D111" s="354"/>
      <c r="E111" s="355"/>
      <c r="F111" s="28" t="s">
        <v>47</v>
      </c>
      <c r="G111" s="29">
        <v>60</v>
      </c>
      <c r="H111" s="14">
        <f t="shared" si="41"/>
        <v>33763.752</v>
      </c>
      <c r="I111" s="11">
        <f t="shared" si="37"/>
        <v>2025825.12</v>
      </c>
      <c r="K111" s="173">
        <v>0</v>
      </c>
      <c r="L111" s="11">
        <f>+K111*H111</f>
        <v>0</v>
      </c>
      <c r="N111" s="173">
        <v>0</v>
      </c>
      <c r="O111" s="11">
        <f t="shared" si="38"/>
        <v>0</v>
      </c>
      <c r="Q111" s="299">
        <f t="shared" si="39"/>
        <v>0</v>
      </c>
      <c r="R111" s="11">
        <f t="shared" si="24"/>
        <v>0</v>
      </c>
      <c r="T111" s="298">
        <v>1</v>
      </c>
      <c r="AF111" s="14">
        <v>35244</v>
      </c>
      <c r="AG111" s="53">
        <f t="shared" si="40"/>
        <v>2114640</v>
      </c>
    </row>
    <row r="112" spans="2:33" ht="109.2" customHeight="1">
      <c r="B112" s="10">
        <v>2.5</v>
      </c>
      <c r="C112" s="353" t="s">
        <v>72</v>
      </c>
      <c r="D112" s="354"/>
      <c r="E112" s="355"/>
      <c r="F112" s="28" t="s">
        <v>46</v>
      </c>
      <c r="G112" s="31">
        <v>1</v>
      </c>
      <c r="H112" s="14">
        <f t="shared" si="41"/>
        <v>663894</v>
      </c>
      <c r="I112" s="11">
        <f t="shared" si="37"/>
        <v>663894</v>
      </c>
      <c r="K112" s="173">
        <v>0</v>
      </c>
      <c r="L112" s="11">
        <f>+K112*H112</f>
        <v>0</v>
      </c>
      <c r="N112" s="173">
        <v>0</v>
      </c>
      <c r="O112" s="11">
        <f t="shared" si="38"/>
        <v>0</v>
      </c>
      <c r="Q112" s="299">
        <f t="shared" si="39"/>
        <v>0</v>
      </c>
      <c r="R112" s="11">
        <f t="shared" si="24"/>
        <v>0</v>
      </c>
      <c r="T112" s="298">
        <v>1</v>
      </c>
      <c r="AF112" s="14">
        <v>693000</v>
      </c>
      <c r="AG112" s="53">
        <f t="shared" si="40"/>
        <v>693000</v>
      </c>
    </row>
    <row r="113" spans="2:33" ht="14.4">
      <c r="B113" s="24"/>
      <c r="C113" s="348" t="s">
        <v>25</v>
      </c>
      <c r="D113" s="349"/>
      <c r="E113" s="350"/>
      <c r="F113" s="20" t="s">
        <v>24</v>
      </c>
      <c r="G113" s="13" t="s">
        <v>24</v>
      </c>
      <c r="H113" s="13" t="s">
        <v>24</v>
      </c>
      <c r="I113" s="11">
        <f>SUM(I108:I112)</f>
        <v>6821380.6003200002</v>
      </c>
      <c r="K113" s="169" t="s">
        <v>24</v>
      </c>
      <c r="L113" s="11">
        <f>SUM(L108:L112)</f>
        <v>2305641.0171999997</v>
      </c>
      <c r="N113" s="13"/>
      <c r="O113" s="11">
        <f>SUM(O108:O112)</f>
        <v>721512.18191999989</v>
      </c>
      <c r="Q113" s="13"/>
      <c r="R113" s="11">
        <f>SUM(R108:R112)</f>
        <v>3027153.19912</v>
      </c>
      <c r="AF113" s="13"/>
      <c r="AG113" s="53">
        <f>SUM(AG108:AG112)</f>
        <v>7120439.04</v>
      </c>
    </row>
    <row r="114" spans="2:33" ht="13.8">
      <c r="B114" s="383"/>
      <c r="C114" s="388" t="s">
        <v>81</v>
      </c>
      <c r="D114" s="388"/>
      <c r="E114" s="388"/>
      <c r="F114" s="388"/>
      <c r="G114" s="388"/>
      <c r="H114" s="35" t="s">
        <v>10</v>
      </c>
      <c r="I114" s="34" t="s">
        <v>10</v>
      </c>
      <c r="K114" s="176" t="s">
        <v>24</v>
      </c>
      <c r="L114" s="34" t="s">
        <v>24</v>
      </c>
      <c r="N114" s="176" t="s">
        <v>24</v>
      </c>
      <c r="O114" s="34" t="s">
        <v>24</v>
      </c>
      <c r="Q114" s="176" t="s">
        <v>24</v>
      </c>
      <c r="R114" s="34" t="s">
        <v>24</v>
      </c>
      <c r="AF114" s="35"/>
      <c r="AG114" s="62"/>
    </row>
    <row r="115" spans="2:33" ht="13.8">
      <c r="B115" s="383"/>
      <c r="C115" s="378" t="s">
        <v>12</v>
      </c>
      <c r="D115" s="379"/>
      <c r="E115" s="379"/>
      <c r="F115" s="379"/>
      <c r="G115" s="380"/>
      <c r="H115" s="36">
        <v>0.15</v>
      </c>
      <c r="I115" s="12">
        <f>(I106+I113)*H115</f>
        <v>1270468.0501560001</v>
      </c>
      <c r="K115" s="171"/>
      <c r="L115" s="12">
        <f>(L106+L113)*H115</f>
        <v>345846.15257999994</v>
      </c>
      <c r="N115" s="171">
        <v>0.15</v>
      </c>
      <c r="O115" s="12">
        <f>(O106+O113)*N115</f>
        <v>108226.82728799999</v>
      </c>
      <c r="Q115" s="171"/>
      <c r="R115" s="12">
        <f>(R106+R113)*H115</f>
        <v>454072.97986799997</v>
      </c>
      <c r="AF115" s="36">
        <v>0.15</v>
      </c>
      <c r="AG115" s="55">
        <f>+(AG113+AG106)*AF115</f>
        <v>1332799.2179999999</v>
      </c>
    </row>
    <row r="116" spans="2:33" ht="13.8">
      <c r="B116" s="383"/>
      <c r="C116" s="378" t="s">
        <v>13</v>
      </c>
      <c r="D116" s="379"/>
      <c r="E116" s="379"/>
      <c r="F116" s="379"/>
      <c r="G116" s="380"/>
      <c r="H116" s="36">
        <v>0.05</v>
      </c>
      <c r="I116" s="12">
        <f>(I106+I113)*H116</f>
        <v>423489.35005200002</v>
      </c>
      <c r="K116" s="171"/>
      <c r="L116" s="12">
        <f>(L106+L113)*H116</f>
        <v>115282.05085999999</v>
      </c>
      <c r="N116" s="171">
        <v>0.05</v>
      </c>
      <c r="O116" s="12">
        <f>(O106+O113)*N116</f>
        <v>36075.609095999993</v>
      </c>
      <c r="Q116" s="171"/>
      <c r="R116" s="12">
        <f>(R106+R113)*H116</f>
        <v>151357.65995600002</v>
      </c>
      <c r="AF116" s="36">
        <v>0.05</v>
      </c>
      <c r="AG116" s="55">
        <f>+(AG113+AG106)*AF116</f>
        <v>444266.40599999996</v>
      </c>
    </row>
    <row r="117" spans="2:33" ht="13.8">
      <c r="B117" s="383"/>
      <c r="C117" s="378" t="s">
        <v>14</v>
      </c>
      <c r="D117" s="379"/>
      <c r="E117" s="379"/>
      <c r="F117" s="379"/>
      <c r="G117" s="380"/>
      <c r="H117" s="36">
        <v>0.05</v>
      </c>
      <c r="I117" s="12">
        <f>(I106+I113)*H117</f>
        <v>423489.35005200002</v>
      </c>
      <c r="K117" s="171"/>
      <c r="L117" s="12">
        <f>(L106+L113)*H117</f>
        <v>115282.05085999999</v>
      </c>
      <c r="N117" s="247">
        <v>0.05</v>
      </c>
      <c r="O117" s="12">
        <f>(O106+O113)*N117</f>
        <v>36075.609095999993</v>
      </c>
      <c r="Q117" s="171"/>
      <c r="R117" s="12">
        <f>(R106+R113)*H117</f>
        <v>151357.65995600002</v>
      </c>
      <c r="AF117" s="36">
        <v>0.05</v>
      </c>
      <c r="AG117" s="55">
        <f>+(AG113+AG106)*AF117</f>
        <v>444266.40599999996</v>
      </c>
    </row>
    <row r="118" spans="2:33" ht="14.4" thickBot="1">
      <c r="B118" s="383"/>
      <c r="C118" s="378" t="s">
        <v>15</v>
      </c>
      <c r="D118" s="379"/>
      <c r="E118" s="379"/>
      <c r="F118" s="379"/>
      <c r="G118" s="380"/>
      <c r="H118" s="36">
        <v>0.19</v>
      </c>
      <c r="I118" s="27">
        <f>I117*H118</f>
        <v>80462.976509880013</v>
      </c>
      <c r="K118" s="171"/>
      <c r="L118" s="27">
        <f>L117*H118</f>
        <v>21903.589663399998</v>
      </c>
      <c r="N118" s="171">
        <v>0.19</v>
      </c>
      <c r="O118" s="27">
        <f>O117*N118</f>
        <v>6854.365728239999</v>
      </c>
      <c r="Q118" s="171"/>
      <c r="R118" s="27">
        <f>R117*H118</f>
        <v>28757.955391640004</v>
      </c>
      <c r="AF118" s="36">
        <v>0.19</v>
      </c>
      <c r="AG118" s="56">
        <f>+AG117*AF118</f>
        <v>84410.617139999988</v>
      </c>
    </row>
    <row r="119" spans="2:33" ht="14.4" thickBot="1">
      <c r="B119" s="383"/>
      <c r="C119" s="381" t="s">
        <v>42</v>
      </c>
      <c r="D119" s="381"/>
      <c r="E119" s="381"/>
      <c r="F119" s="381"/>
      <c r="G119" s="381"/>
      <c r="H119" s="382"/>
      <c r="I119" s="181">
        <f>I106+I113+I115+I116+I117+I118</f>
        <v>10667696.72780988</v>
      </c>
      <c r="K119" s="167"/>
      <c r="L119" s="249">
        <f>L106+L113+L115+L116+L117+L118</f>
        <v>2903954.8611633992</v>
      </c>
      <c r="N119" s="167"/>
      <c r="O119" s="249">
        <f>O106+O113+O115+O116+O117+O118</f>
        <v>908744.59312823985</v>
      </c>
      <c r="Q119" s="167"/>
      <c r="R119" s="181">
        <f>R106+R113+R115+R116+R117+R118</f>
        <v>3812699.4542916394</v>
      </c>
      <c r="AF119" s="48"/>
      <c r="AG119" s="57">
        <f>SUM(AG115:AG118)+AG113+AG106</f>
        <v>11191070.767139999</v>
      </c>
    </row>
    <row r="120" spans="2:33" ht="14.4">
      <c r="B120" s="19"/>
      <c r="C120" s="18"/>
      <c r="D120" s="18"/>
      <c r="E120" s="18"/>
      <c r="F120" s="33"/>
      <c r="G120" s="33"/>
      <c r="H120" s="41"/>
      <c r="I120" s="42"/>
      <c r="K120" s="174"/>
      <c r="L120" s="42"/>
      <c r="N120" s="174"/>
      <c r="O120" s="42"/>
      <c r="Q120" s="174"/>
      <c r="R120" s="42"/>
      <c r="AF120" s="41"/>
      <c r="AG120" s="61"/>
    </row>
    <row r="121" spans="2:33" ht="13.8">
      <c r="C121" s="351" t="s">
        <v>73</v>
      </c>
      <c r="D121" s="351"/>
      <c r="E121" s="351"/>
      <c r="F121" s="351"/>
      <c r="G121" s="351"/>
      <c r="H121" s="351"/>
      <c r="I121" s="351"/>
      <c r="K121" s="167"/>
      <c r="L121" s="166"/>
      <c r="N121" s="167"/>
      <c r="O121" s="166"/>
      <c r="Q121" s="167"/>
      <c r="R121" s="166"/>
      <c r="AF121" s="48"/>
      <c r="AG121" s="48"/>
    </row>
    <row r="122" spans="2:33" ht="13.8">
      <c r="C122" s="357" t="s">
        <v>16</v>
      </c>
      <c r="D122" s="357"/>
      <c r="E122" s="357"/>
      <c r="F122" s="21" t="s">
        <v>11</v>
      </c>
      <c r="G122" s="22" t="s">
        <v>18</v>
      </c>
      <c r="H122" s="23" t="s">
        <v>17</v>
      </c>
      <c r="I122" s="23" t="s">
        <v>23</v>
      </c>
      <c r="K122" s="177" t="s">
        <v>18</v>
      </c>
      <c r="L122" s="23" t="s">
        <v>242</v>
      </c>
      <c r="M122" s="163"/>
      <c r="N122" s="177" t="s">
        <v>18</v>
      </c>
      <c r="O122" s="23" t="s">
        <v>242</v>
      </c>
      <c r="P122" s="164"/>
      <c r="Q122" s="177" t="s">
        <v>18</v>
      </c>
      <c r="R122" s="23" t="s">
        <v>243</v>
      </c>
      <c r="AF122" s="23"/>
      <c r="AG122" s="51"/>
    </row>
    <row r="123" spans="2:33" ht="20.399999999999999" customHeight="1">
      <c r="B123" s="9">
        <v>1</v>
      </c>
      <c r="C123" s="346" t="s">
        <v>27</v>
      </c>
      <c r="D123" s="346"/>
      <c r="E123" s="346"/>
      <c r="F123" s="17"/>
      <c r="G123" s="17"/>
      <c r="H123" s="15" t="s">
        <v>24</v>
      </c>
      <c r="I123" s="16" t="s">
        <v>24</v>
      </c>
      <c r="K123" s="168" t="s">
        <v>24</v>
      </c>
      <c r="L123" s="16" t="s">
        <v>24</v>
      </c>
      <c r="N123" s="17" t="s">
        <v>24</v>
      </c>
      <c r="O123" s="16" t="s">
        <v>24</v>
      </c>
      <c r="Q123" s="17" t="s">
        <v>24</v>
      </c>
      <c r="R123" s="16" t="s">
        <v>24</v>
      </c>
      <c r="AF123" s="15"/>
      <c r="AG123" s="52"/>
    </row>
    <row r="124" spans="2:33" ht="46.95" customHeight="1">
      <c r="B124" s="10">
        <v>1.1000000000000001</v>
      </c>
      <c r="C124" s="353" t="s">
        <v>74</v>
      </c>
      <c r="D124" s="354"/>
      <c r="E124" s="355"/>
      <c r="F124" s="28" t="s">
        <v>46</v>
      </c>
      <c r="G124" s="29">
        <v>1</v>
      </c>
      <c r="H124" s="14">
        <f t="shared" ref="H124:H125" si="42">+AF124*$AF$16</f>
        <v>130350.31958</v>
      </c>
      <c r="I124" s="11">
        <f t="shared" ref="I124:I125" si="43">G124*H124</f>
        <v>130350.31958</v>
      </c>
      <c r="K124" s="173">
        <f>+'CARPINTERIA METALICA 1.1'!G59</f>
        <v>10</v>
      </c>
      <c r="L124" s="11">
        <f>+K124*H124</f>
        <v>1303503.1957999999</v>
      </c>
      <c r="N124" s="173">
        <v>0</v>
      </c>
      <c r="O124" s="11">
        <f t="shared" ref="O124:O125" si="44">+N124*H124</f>
        <v>0</v>
      </c>
      <c r="Q124" s="169">
        <f t="shared" ref="Q124:Q125" si="45">+N124+K124</f>
        <v>10</v>
      </c>
      <c r="R124" s="11">
        <f t="shared" si="24"/>
        <v>1303503.1957999999</v>
      </c>
      <c r="S124" s="2">
        <v>1</v>
      </c>
      <c r="AF124" s="14">
        <v>139561.37</v>
      </c>
      <c r="AG124" s="53">
        <f t="shared" ref="AG124:AG125" si="46">+AF124*G124</f>
        <v>139561.37</v>
      </c>
    </row>
    <row r="125" spans="2:33" ht="14.4">
      <c r="B125" s="10">
        <v>1.2</v>
      </c>
      <c r="C125" s="347" t="s">
        <v>30</v>
      </c>
      <c r="D125" s="347"/>
      <c r="E125" s="347"/>
      <c r="F125" s="28" t="s">
        <v>49</v>
      </c>
      <c r="G125" s="29">
        <v>1</v>
      </c>
      <c r="H125" s="14">
        <f t="shared" si="42"/>
        <v>98629.783559999996</v>
      </c>
      <c r="I125" s="11">
        <f t="shared" si="43"/>
        <v>98629.783559999996</v>
      </c>
      <c r="K125" s="173">
        <f>+'CARPINTERIA METALICA 1.2'!G44</f>
        <v>3.5</v>
      </c>
      <c r="L125" s="11">
        <f>+K125*H125</f>
        <v>345204.24245999998</v>
      </c>
      <c r="N125" s="173">
        <v>0</v>
      </c>
      <c r="O125" s="11">
        <f t="shared" si="44"/>
        <v>0</v>
      </c>
      <c r="Q125" s="300">
        <f t="shared" si="45"/>
        <v>3.5</v>
      </c>
      <c r="R125" s="11">
        <f t="shared" si="24"/>
        <v>345204.24245999998</v>
      </c>
      <c r="T125" s="297">
        <v>1</v>
      </c>
      <c r="AF125" s="14">
        <v>105599.34</v>
      </c>
      <c r="AG125" s="53">
        <f t="shared" si="46"/>
        <v>105599.34</v>
      </c>
    </row>
    <row r="126" spans="2:33" ht="14.4">
      <c r="B126" s="24"/>
      <c r="C126" s="348" t="s">
        <v>25</v>
      </c>
      <c r="D126" s="349"/>
      <c r="E126" s="350"/>
      <c r="F126" s="20" t="s">
        <v>24</v>
      </c>
      <c r="G126" s="13" t="s">
        <v>24</v>
      </c>
      <c r="H126" s="13" t="s">
        <v>24</v>
      </c>
      <c r="I126" s="11">
        <f>SUM(I124:I125)</f>
        <v>228980.10313999999</v>
      </c>
      <c r="K126" s="169" t="s">
        <v>24</v>
      </c>
      <c r="L126" s="11">
        <f>SUM(L124:L125)</f>
        <v>1648707.4382599997</v>
      </c>
      <c r="N126" s="13" t="s">
        <v>24</v>
      </c>
      <c r="O126" s="11"/>
      <c r="Q126" s="13"/>
      <c r="R126" s="11">
        <f>SUM(R124:R125)</f>
        <v>1648707.4382599997</v>
      </c>
      <c r="AF126" s="49"/>
      <c r="AG126" s="53">
        <f>SUM(AG124:AG125)</f>
        <v>245160.71</v>
      </c>
    </row>
    <row r="127" spans="2:33" ht="13.8">
      <c r="B127" s="9">
        <v>2</v>
      </c>
      <c r="C127" s="346" t="s">
        <v>73</v>
      </c>
      <c r="D127" s="346"/>
      <c r="E127" s="346"/>
      <c r="F127" s="17"/>
      <c r="G127" s="17"/>
      <c r="H127" s="17" t="s">
        <v>24</v>
      </c>
      <c r="I127" s="17" t="s">
        <v>24</v>
      </c>
      <c r="K127" s="168" t="s">
        <v>24</v>
      </c>
      <c r="L127" s="17" t="s">
        <v>24</v>
      </c>
      <c r="N127" s="17" t="s">
        <v>24</v>
      </c>
      <c r="O127" s="17" t="s">
        <v>24</v>
      </c>
      <c r="Q127" s="17" t="s">
        <v>24</v>
      </c>
      <c r="R127" s="17" t="s">
        <v>24</v>
      </c>
      <c r="AF127" s="50"/>
      <c r="AG127" s="52"/>
    </row>
    <row r="128" spans="2:33" ht="75" customHeight="1">
      <c r="B128" s="10">
        <v>2.1</v>
      </c>
      <c r="C128" s="371" t="s">
        <v>75</v>
      </c>
      <c r="D128" s="371"/>
      <c r="E128" s="371"/>
      <c r="F128" s="28" t="s">
        <v>46</v>
      </c>
      <c r="G128" s="37">
        <v>1</v>
      </c>
      <c r="H128" s="14">
        <f t="shared" ref="H128:H129" si="47">+AF128*$AH$16</f>
        <v>4931784</v>
      </c>
      <c r="I128" s="11">
        <f t="shared" ref="I128:I129" si="48">G128*H128</f>
        <v>4931784</v>
      </c>
      <c r="K128" s="173">
        <v>0</v>
      </c>
      <c r="L128" s="11">
        <f>+K128*H128</f>
        <v>0</v>
      </c>
      <c r="N128" s="173">
        <v>0</v>
      </c>
      <c r="O128" s="11">
        <f t="shared" ref="O128:O129" si="49">+N128*H128</f>
        <v>0</v>
      </c>
      <c r="Q128" s="299">
        <f t="shared" ref="Q128" si="50">+N128+K128</f>
        <v>0</v>
      </c>
      <c r="R128" s="11">
        <f t="shared" si="24"/>
        <v>0</v>
      </c>
      <c r="T128" s="298">
        <v>1</v>
      </c>
      <c r="AF128" s="14">
        <v>5148000</v>
      </c>
      <c r="AG128" s="53">
        <f t="shared" ref="AG128:AG129" si="51">+AF128*G128</f>
        <v>5148000</v>
      </c>
    </row>
    <row r="129" spans="2:33" ht="46.95" customHeight="1">
      <c r="B129" s="10">
        <v>2.2000000000000002</v>
      </c>
      <c r="C129" s="389" t="s">
        <v>76</v>
      </c>
      <c r="D129" s="389"/>
      <c r="E129" s="389"/>
      <c r="F129" s="28" t="s">
        <v>45</v>
      </c>
      <c r="G129" s="38">
        <v>12</v>
      </c>
      <c r="H129" s="14">
        <f t="shared" si="47"/>
        <v>407820.6</v>
      </c>
      <c r="I129" s="11">
        <f t="shared" si="48"/>
        <v>4893847.1999999993</v>
      </c>
      <c r="K129" s="173">
        <v>0</v>
      </c>
      <c r="L129" s="11">
        <f>+K129*H129</f>
        <v>0</v>
      </c>
      <c r="N129" s="173">
        <v>0</v>
      </c>
      <c r="O129" s="11">
        <f t="shared" si="49"/>
        <v>0</v>
      </c>
      <c r="Q129" s="299">
        <f>+N129+K129</f>
        <v>0</v>
      </c>
      <c r="R129" s="11">
        <f>+Q129*H129</f>
        <v>0</v>
      </c>
      <c r="T129" s="298">
        <v>1</v>
      </c>
      <c r="AF129" s="14">
        <v>425700</v>
      </c>
      <c r="AG129" s="53">
        <f t="shared" si="51"/>
        <v>5108400</v>
      </c>
    </row>
    <row r="130" spans="2:33" ht="14.4">
      <c r="B130" s="24"/>
      <c r="C130" s="348" t="s">
        <v>25</v>
      </c>
      <c r="D130" s="349"/>
      <c r="E130" s="350"/>
      <c r="F130" s="20" t="s">
        <v>24</v>
      </c>
      <c r="G130" s="13" t="s">
        <v>24</v>
      </c>
      <c r="H130" s="13" t="s">
        <v>24</v>
      </c>
      <c r="I130" s="11">
        <f>SUM(I128:I129)</f>
        <v>9825631.1999999993</v>
      </c>
      <c r="K130" s="169" t="s">
        <v>24</v>
      </c>
      <c r="L130" s="11">
        <f>SUM(L128:L129)</f>
        <v>0</v>
      </c>
      <c r="N130" s="13" t="s">
        <v>24</v>
      </c>
      <c r="O130" s="11"/>
      <c r="Q130" s="13"/>
      <c r="R130" s="11">
        <f>SUM(R128:R129)</f>
        <v>0</v>
      </c>
      <c r="AF130" s="49"/>
      <c r="AG130" s="53">
        <f>SUM(AG128:AG129)</f>
        <v>10256400</v>
      </c>
    </row>
    <row r="131" spans="2:33" ht="13.8">
      <c r="B131" s="9">
        <v>3</v>
      </c>
      <c r="C131" s="346" t="s">
        <v>77</v>
      </c>
      <c r="D131" s="346"/>
      <c r="E131" s="346"/>
      <c r="F131" s="17"/>
      <c r="G131" s="17"/>
      <c r="H131" s="17" t="s">
        <v>24</v>
      </c>
      <c r="I131" s="17" t="s">
        <v>24</v>
      </c>
      <c r="K131" s="168" t="s">
        <v>24</v>
      </c>
      <c r="L131" s="17" t="s">
        <v>24</v>
      </c>
      <c r="N131" s="17" t="s">
        <v>24</v>
      </c>
      <c r="O131" s="17" t="s">
        <v>24</v>
      </c>
      <c r="Q131" s="17" t="s">
        <v>24</v>
      </c>
      <c r="R131" s="17" t="s">
        <v>24</v>
      </c>
      <c r="AF131" s="50"/>
      <c r="AG131" s="52"/>
    </row>
    <row r="132" spans="2:33" ht="77.400000000000006" customHeight="1">
      <c r="B132" s="10">
        <v>3.1</v>
      </c>
      <c r="C132" s="371" t="s">
        <v>78</v>
      </c>
      <c r="D132" s="371"/>
      <c r="E132" s="371"/>
      <c r="F132" s="28" t="s">
        <v>45</v>
      </c>
      <c r="G132" s="29">
        <v>200</v>
      </c>
      <c r="H132" s="14">
        <f>+AF132*$AH$16</f>
        <v>123294.59999999999</v>
      </c>
      <c r="I132" s="11">
        <f t="shared" ref="I132" si="52">G132*H132</f>
        <v>24658920</v>
      </c>
      <c r="K132" s="173">
        <f>+'CARPINTERIA METALICA 3.1'!G117</f>
        <v>182.44599999999997</v>
      </c>
      <c r="L132" s="11">
        <f>+K132*H132</f>
        <v>22494606.591599993</v>
      </c>
      <c r="N132" s="173">
        <v>0</v>
      </c>
      <c r="O132" s="11">
        <f t="shared" ref="O132" si="53">+N132*H132</f>
        <v>0</v>
      </c>
      <c r="Q132" s="169">
        <f>+N132+K132</f>
        <v>182.44599999999997</v>
      </c>
      <c r="R132" s="11">
        <f>+Q132*H132</f>
        <v>22494606.591599993</v>
      </c>
      <c r="S132" s="2">
        <v>1</v>
      </c>
      <c r="AF132" s="14">
        <v>128700</v>
      </c>
      <c r="AG132" s="53">
        <f>+AF132*G132</f>
        <v>25740000</v>
      </c>
    </row>
    <row r="133" spans="2:33" ht="14.4">
      <c r="B133" s="24"/>
      <c r="C133" s="348" t="s">
        <v>25</v>
      </c>
      <c r="D133" s="349"/>
      <c r="E133" s="350"/>
      <c r="F133" s="20" t="s">
        <v>24</v>
      </c>
      <c r="G133" s="13" t="s">
        <v>24</v>
      </c>
      <c r="H133" s="13" t="s">
        <v>24</v>
      </c>
      <c r="I133" s="11">
        <f>SUM(I132)</f>
        <v>24658920</v>
      </c>
      <c r="K133" s="169" t="s">
        <v>24</v>
      </c>
      <c r="L133" s="11">
        <f>SUM(L132)</f>
        <v>22494606.591599993</v>
      </c>
      <c r="N133" s="13"/>
      <c r="O133" s="11"/>
      <c r="Q133" s="13"/>
      <c r="R133" s="11">
        <f>SUM(R132)</f>
        <v>22494606.591599993</v>
      </c>
      <c r="AF133" s="13"/>
      <c r="AG133" s="53">
        <f>SUM(AG132)</f>
        <v>25740000</v>
      </c>
    </row>
    <row r="134" spans="2:33" ht="13.8">
      <c r="B134" s="383"/>
      <c r="C134" s="388" t="s">
        <v>81</v>
      </c>
      <c r="D134" s="388"/>
      <c r="E134" s="388"/>
      <c r="F134" s="388"/>
      <c r="G134" s="388"/>
      <c r="H134" s="35" t="s">
        <v>10</v>
      </c>
      <c r="I134" s="34" t="s">
        <v>10</v>
      </c>
      <c r="K134" s="176" t="s">
        <v>24</v>
      </c>
      <c r="L134" s="34" t="s">
        <v>24</v>
      </c>
      <c r="N134" s="176" t="s">
        <v>24</v>
      </c>
      <c r="O134" s="34" t="s">
        <v>24</v>
      </c>
      <c r="Q134" s="176" t="s">
        <v>24</v>
      </c>
      <c r="R134" s="34" t="s">
        <v>24</v>
      </c>
      <c r="AF134" s="35"/>
      <c r="AG134" s="62"/>
    </row>
    <row r="135" spans="2:33" ht="13.8">
      <c r="B135" s="383"/>
      <c r="C135" s="378" t="s">
        <v>12</v>
      </c>
      <c r="D135" s="379"/>
      <c r="E135" s="379"/>
      <c r="F135" s="379"/>
      <c r="G135" s="380"/>
      <c r="H135" s="36">
        <v>0.15</v>
      </c>
      <c r="I135" s="12">
        <f>(I126+I130+I133)*H135</f>
        <v>5207029.6954709999</v>
      </c>
      <c r="K135" s="171">
        <v>0.15</v>
      </c>
      <c r="L135" s="12">
        <f>(L126+L130+L133)*K135</f>
        <v>3621497.104478999</v>
      </c>
      <c r="N135" s="171">
        <v>0.15</v>
      </c>
      <c r="O135" s="12">
        <f>(O126+O133)*N135</f>
        <v>0</v>
      </c>
      <c r="Q135" s="171"/>
      <c r="R135" s="12">
        <f>(R126+R130+R133)*H135</f>
        <v>3621497.104478999</v>
      </c>
      <c r="AF135" s="36">
        <v>0.15</v>
      </c>
      <c r="AG135" s="55">
        <f>+(AG133+AG130+AG126)*AF135</f>
        <v>5436234.1064999998</v>
      </c>
    </row>
    <row r="136" spans="2:33" ht="13.8">
      <c r="B136" s="383"/>
      <c r="C136" s="378" t="s">
        <v>13</v>
      </c>
      <c r="D136" s="379"/>
      <c r="E136" s="379"/>
      <c r="F136" s="379"/>
      <c r="G136" s="380"/>
      <c r="H136" s="36">
        <v>0.05</v>
      </c>
      <c r="I136" s="12">
        <f>(I126+I130+I133)*H136</f>
        <v>1735676.565157</v>
      </c>
      <c r="K136" s="171">
        <v>0.05</v>
      </c>
      <c r="L136" s="12">
        <f>(L126+L130+L133)*K136</f>
        <v>1207165.7014929997</v>
      </c>
      <c r="N136" s="171">
        <v>0.05</v>
      </c>
      <c r="O136" s="12">
        <f>(O126+O133)*N136</f>
        <v>0</v>
      </c>
      <c r="Q136" s="171"/>
      <c r="R136" s="12">
        <f>(R126+R130+R133)*H136</f>
        <v>1207165.7014929997</v>
      </c>
      <c r="AF136" s="36">
        <v>0.05</v>
      </c>
      <c r="AG136" s="55">
        <f>+(AG133+AG130+AG126)*AF136</f>
        <v>1812078.0355000002</v>
      </c>
    </row>
    <row r="137" spans="2:33" ht="13.8">
      <c r="B137" s="383"/>
      <c r="C137" s="378" t="s">
        <v>14</v>
      </c>
      <c r="D137" s="379"/>
      <c r="E137" s="379"/>
      <c r="F137" s="379"/>
      <c r="G137" s="380"/>
      <c r="H137" s="36">
        <v>0.05</v>
      </c>
      <c r="I137" s="12">
        <f>(I126+I130+I133)*H137</f>
        <v>1735676.565157</v>
      </c>
      <c r="K137" s="247">
        <v>0.05</v>
      </c>
      <c r="L137" s="12">
        <f>(L126+L130+L133)*K137</f>
        <v>1207165.7014929997</v>
      </c>
      <c r="N137" s="247">
        <v>0.05</v>
      </c>
      <c r="O137" s="12">
        <f>(O126+O133)*N137</f>
        <v>0</v>
      </c>
      <c r="Q137" s="171"/>
      <c r="R137" s="12">
        <f>(R126+R130+R133)*H137</f>
        <v>1207165.7014929997</v>
      </c>
      <c r="AF137" s="36">
        <v>0.05</v>
      </c>
      <c r="AG137" s="55">
        <f>+(AG133+AG130+AG126)*AF137</f>
        <v>1812078.0355000002</v>
      </c>
    </row>
    <row r="138" spans="2:33" ht="14.4" thickBot="1">
      <c r="B138" s="383"/>
      <c r="C138" s="378" t="s">
        <v>15</v>
      </c>
      <c r="D138" s="379"/>
      <c r="E138" s="379"/>
      <c r="F138" s="379"/>
      <c r="G138" s="380"/>
      <c r="H138" s="36">
        <v>0.19</v>
      </c>
      <c r="I138" s="27">
        <f>I137*H138</f>
        <v>329778.54737982998</v>
      </c>
      <c r="K138" s="171">
        <v>0.19</v>
      </c>
      <c r="L138" s="27">
        <f>L137*K138</f>
        <v>229361.48328366995</v>
      </c>
      <c r="N138" s="171">
        <v>0.19</v>
      </c>
      <c r="O138" s="27">
        <f>O137*N138</f>
        <v>0</v>
      </c>
      <c r="Q138" s="171"/>
      <c r="R138" s="27">
        <f>R137*H138</f>
        <v>229361.48328366995</v>
      </c>
      <c r="AF138" s="36">
        <v>0.19</v>
      </c>
      <c r="AG138" s="56">
        <f>+AG137*AF138</f>
        <v>344294.82674500003</v>
      </c>
    </row>
    <row r="139" spans="2:33" ht="14.4" thickBot="1">
      <c r="B139" s="383"/>
      <c r="C139" s="381" t="s">
        <v>42</v>
      </c>
      <c r="D139" s="381"/>
      <c r="E139" s="381"/>
      <c r="F139" s="381"/>
      <c r="G139" s="381"/>
      <c r="H139" s="382"/>
      <c r="I139" s="181">
        <f>I126+I130+I133+I135+I136+I137+I138</f>
        <v>43721692.676304825</v>
      </c>
      <c r="K139" s="167"/>
      <c r="L139" s="181">
        <f>L126+L130+L133+L135+L136+L137+L138</f>
        <v>30408504.02060866</v>
      </c>
      <c r="N139" s="167"/>
      <c r="O139" s="249">
        <f>O126+O133+O135+O136+O137+O138</f>
        <v>0</v>
      </c>
      <c r="Q139" s="167"/>
      <c r="R139" s="181">
        <f>R126+R130+R133+R135+R136+R137+R138</f>
        <v>30408504.02060866</v>
      </c>
      <c r="AF139" s="48"/>
      <c r="AG139" s="57">
        <f>SUM(AG135:AG138)+AG133+AG130+AG126</f>
        <v>45646245.714244999</v>
      </c>
    </row>
    <row r="140" spans="2:33" ht="14.4">
      <c r="B140" s="19"/>
      <c r="C140" s="18"/>
      <c r="D140" s="18"/>
      <c r="E140" s="18"/>
      <c r="F140" s="33"/>
      <c r="G140" s="33"/>
      <c r="H140" s="41"/>
      <c r="I140" s="42"/>
      <c r="K140" s="174"/>
      <c r="L140" s="42"/>
      <c r="N140" s="174"/>
      <c r="O140" s="42"/>
      <c r="Q140" s="174"/>
      <c r="R140" s="42"/>
      <c r="AF140" s="41"/>
      <c r="AG140" s="61"/>
    </row>
    <row r="141" spans="2:33" ht="13.8">
      <c r="C141" s="351" t="s">
        <v>247</v>
      </c>
      <c r="D141" s="351"/>
      <c r="E141" s="351"/>
      <c r="F141" s="351"/>
      <c r="G141" s="351"/>
      <c r="H141" s="351"/>
      <c r="I141" s="351"/>
      <c r="K141" s="167"/>
      <c r="L141" s="166"/>
      <c r="N141" s="167"/>
      <c r="O141" s="166"/>
      <c r="Q141" s="167"/>
      <c r="R141" s="166"/>
      <c r="AF141" s="48"/>
      <c r="AG141" s="48"/>
    </row>
    <row r="142" spans="2:33" ht="13.8">
      <c r="C142" s="357" t="s">
        <v>16</v>
      </c>
      <c r="D142" s="357"/>
      <c r="E142" s="357"/>
      <c r="F142" s="21" t="s">
        <v>11</v>
      </c>
      <c r="G142" s="22" t="s">
        <v>18</v>
      </c>
      <c r="H142" s="23" t="s">
        <v>17</v>
      </c>
      <c r="I142" s="23" t="s">
        <v>23</v>
      </c>
      <c r="K142" s="177" t="s">
        <v>18</v>
      </c>
      <c r="L142" s="23" t="s">
        <v>242</v>
      </c>
      <c r="M142" s="163"/>
      <c r="N142" s="177" t="s">
        <v>18</v>
      </c>
      <c r="O142" s="23" t="s">
        <v>242</v>
      </c>
      <c r="P142" s="164"/>
      <c r="Q142" s="177" t="s">
        <v>18</v>
      </c>
      <c r="R142" s="23" t="s">
        <v>243</v>
      </c>
      <c r="AF142" s="23"/>
      <c r="AG142" s="51"/>
    </row>
    <row r="143" spans="2:33" ht="46.95" customHeight="1">
      <c r="B143" s="182" t="s">
        <v>299</v>
      </c>
      <c r="C143" s="340" t="s">
        <v>300</v>
      </c>
      <c r="D143" s="341"/>
      <c r="E143" s="342"/>
      <c r="F143" s="28" t="s">
        <v>45</v>
      </c>
      <c r="G143" s="29"/>
      <c r="H143" s="14">
        <v>14850</v>
      </c>
      <c r="I143" s="14"/>
      <c r="K143" s="172">
        <f>+'ACTIVIDADES NO PREVISTAS NP1'!G77</f>
        <v>40.837000000000003</v>
      </c>
      <c r="L143" s="11">
        <f t="shared" ref="L143:L160" si="54">+K143*H143</f>
        <v>606429.45000000007</v>
      </c>
      <c r="N143" s="29"/>
      <c r="O143" s="11">
        <f t="shared" ref="O143:O157" si="55">+N143*H143</f>
        <v>0</v>
      </c>
      <c r="Q143" s="169">
        <f>+N143+K143</f>
        <v>40.837000000000003</v>
      </c>
      <c r="R143" s="11">
        <f>+Q143*H143</f>
        <v>606429.45000000007</v>
      </c>
      <c r="T143" s="2">
        <v>1</v>
      </c>
      <c r="AF143" s="14"/>
      <c r="AG143" s="53"/>
    </row>
    <row r="144" spans="2:33" ht="46.95" customHeight="1">
      <c r="B144" s="182" t="s">
        <v>301</v>
      </c>
      <c r="C144" s="340" t="s">
        <v>302</v>
      </c>
      <c r="D144" s="341" t="s">
        <v>302</v>
      </c>
      <c r="E144" s="342" t="s">
        <v>302</v>
      </c>
      <c r="F144" s="28" t="s">
        <v>45</v>
      </c>
      <c r="G144" s="29"/>
      <c r="H144" s="14">
        <v>16572.139285714286</v>
      </c>
      <c r="I144" s="14"/>
      <c r="K144" s="172">
        <f>+'ACTIVIDADES NO PREVISTAS NP 2'!G76</f>
        <v>220.01949999999999</v>
      </c>
      <c r="L144" s="11">
        <f t="shared" si="54"/>
        <v>3646193.7995732143</v>
      </c>
      <c r="N144" s="29"/>
      <c r="O144" s="11">
        <f t="shared" si="55"/>
        <v>0</v>
      </c>
      <c r="Q144" s="169">
        <f t="shared" ref="Q144:Q159" si="56">+N144+K144</f>
        <v>220.01949999999999</v>
      </c>
      <c r="R144" s="11">
        <f t="shared" ref="R144:R160" si="57">+Q144*H144</f>
        <v>3646193.7995732143</v>
      </c>
      <c r="T144" s="2">
        <v>1</v>
      </c>
      <c r="AF144" s="14"/>
      <c r="AG144" s="53"/>
    </row>
    <row r="145" spans="2:33" ht="46.95" customHeight="1">
      <c r="B145" s="182" t="s">
        <v>303</v>
      </c>
      <c r="C145" s="340" t="s">
        <v>304</v>
      </c>
      <c r="D145" s="341" t="s">
        <v>304</v>
      </c>
      <c r="E145" s="342" t="s">
        <v>304</v>
      </c>
      <c r="F145" s="28" t="s">
        <v>45</v>
      </c>
      <c r="G145" s="29"/>
      <c r="H145" s="14">
        <v>57375.114799999996</v>
      </c>
      <c r="I145" s="14"/>
      <c r="K145" s="172">
        <f>+'ACTIVIDADES NO PREVISTAS NP 3'!G46</f>
        <v>68.430000000000007</v>
      </c>
      <c r="L145" s="11">
        <f t="shared" si="54"/>
        <v>3926179.1057640002</v>
      </c>
      <c r="N145" s="29"/>
      <c r="O145" s="11">
        <f t="shared" si="55"/>
        <v>0</v>
      </c>
      <c r="Q145" s="169">
        <f t="shared" si="56"/>
        <v>68.430000000000007</v>
      </c>
      <c r="R145" s="11">
        <f t="shared" si="57"/>
        <v>3926179.1057640002</v>
      </c>
      <c r="T145" s="2">
        <v>1</v>
      </c>
      <c r="AF145" s="14"/>
      <c r="AG145" s="53"/>
    </row>
    <row r="146" spans="2:33" ht="46.95" customHeight="1">
      <c r="B146" s="182" t="s">
        <v>305</v>
      </c>
      <c r="C146" s="340" t="s">
        <v>306</v>
      </c>
      <c r="D146" s="341" t="s">
        <v>306</v>
      </c>
      <c r="E146" s="342" t="s">
        <v>306</v>
      </c>
      <c r="F146" s="28" t="s">
        <v>47</v>
      </c>
      <c r="G146" s="29"/>
      <c r="H146" s="14">
        <v>93253.5</v>
      </c>
      <c r="I146" s="14"/>
      <c r="K146" s="172">
        <f>+'ACTIVIDADES NO PREVISTAS NP 4'!G77</f>
        <v>24.859999999999996</v>
      </c>
      <c r="L146" s="11">
        <f t="shared" si="54"/>
        <v>2318282.0099999998</v>
      </c>
      <c r="N146" s="29"/>
      <c r="O146" s="11">
        <f t="shared" si="55"/>
        <v>0</v>
      </c>
      <c r="Q146" s="169">
        <f t="shared" si="56"/>
        <v>24.859999999999996</v>
      </c>
      <c r="R146" s="11">
        <f t="shared" si="57"/>
        <v>2318282.0099999998</v>
      </c>
      <c r="T146" s="2">
        <v>1</v>
      </c>
      <c r="AF146" s="14"/>
      <c r="AG146" s="53"/>
    </row>
    <row r="147" spans="2:33" ht="46.95" customHeight="1">
      <c r="B147" s="182" t="s">
        <v>307</v>
      </c>
      <c r="C147" s="340" t="s">
        <v>308</v>
      </c>
      <c r="D147" s="341" t="s">
        <v>308</v>
      </c>
      <c r="E147" s="342" t="s">
        <v>308</v>
      </c>
      <c r="F147" s="28" t="s">
        <v>47</v>
      </c>
      <c r="G147" s="29"/>
      <c r="H147" s="14">
        <v>133389</v>
      </c>
      <c r="I147" s="14"/>
      <c r="K147" s="172">
        <f>+'ACTIVIDADES NO PREVISTAS NP 5'!G72</f>
        <v>36.850000000000009</v>
      </c>
      <c r="L147" s="11">
        <f t="shared" si="54"/>
        <v>4915384.6500000013</v>
      </c>
      <c r="N147" s="29"/>
      <c r="O147" s="11">
        <f t="shared" si="55"/>
        <v>0</v>
      </c>
      <c r="Q147" s="169">
        <f t="shared" si="56"/>
        <v>36.850000000000009</v>
      </c>
      <c r="R147" s="11">
        <f t="shared" si="57"/>
        <v>4915384.6500000013</v>
      </c>
      <c r="T147" s="2">
        <v>1</v>
      </c>
      <c r="AF147" s="14"/>
      <c r="AG147" s="53"/>
    </row>
    <row r="148" spans="2:33" ht="46.95" customHeight="1">
      <c r="B148" s="182" t="s">
        <v>248</v>
      </c>
      <c r="C148" s="340" t="s">
        <v>254</v>
      </c>
      <c r="D148" s="341" t="s">
        <v>254</v>
      </c>
      <c r="E148" s="342" t="s">
        <v>254</v>
      </c>
      <c r="F148" s="28" t="s">
        <v>47</v>
      </c>
      <c r="G148" s="29"/>
      <c r="H148" s="14">
        <v>30127.603333333333</v>
      </c>
      <c r="I148" s="14"/>
      <c r="K148" s="172">
        <v>0</v>
      </c>
      <c r="L148" s="11">
        <f t="shared" si="54"/>
        <v>0</v>
      </c>
      <c r="N148" s="29">
        <v>61.15</v>
      </c>
      <c r="O148" s="11">
        <f t="shared" si="55"/>
        <v>1842302.9438333332</v>
      </c>
      <c r="Q148" s="169">
        <f t="shared" si="56"/>
        <v>61.15</v>
      </c>
      <c r="R148" s="11">
        <f t="shared" si="57"/>
        <v>1842302.9438333332</v>
      </c>
      <c r="T148" s="2">
        <v>1</v>
      </c>
      <c r="AF148" s="14"/>
      <c r="AG148" s="53"/>
    </row>
    <row r="149" spans="2:33" ht="46.95" customHeight="1">
      <c r="B149" s="182" t="s">
        <v>249</v>
      </c>
      <c r="C149" s="340" t="s">
        <v>255</v>
      </c>
      <c r="D149" s="341" t="s">
        <v>255</v>
      </c>
      <c r="E149" s="342" t="s">
        <v>255</v>
      </c>
      <c r="F149" s="28" t="s">
        <v>260</v>
      </c>
      <c r="G149" s="29"/>
      <c r="H149" s="14">
        <v>62781.333333333336</v>
      </c>
      <c r="I149" s="14"/>
      <c r="K149" s="172">
        <f>+'ACTIVIDADES NO PREVISTAS NP7'!G83</f>
        <v>8</v>
      </c>
      <c r="L149" s="11">
        <f t="shared" si="54"/>
        <v>502250.66666666669</v>
      </c>
      <c r="N149" s="29">
        <v>11</v>
      </c>
      <c r="O149" s="11">
        <f t="shared" si="55"/>
        <v>690594.66666666674</v>
      </c>
      <c r="Q149" s="169">
        <f t="shared" si="56"/>
        <v>19</v>
      </c>
      <c r="R149" s="11">
        <f t="shared" si="57"/>
        <v>1192845.3333333335</v>
      </c>
      <c r="T149" s="2">
        <v>1</v>
      </c>
      <c r="AF149" s="14"/>
      <c r="AG149" s="53"/>
    </row>
    <row r="150" spans="2:33" ht="46.95" customHeight="1">
      <c r="B150" s="182" t="s">
        <v>250</v>
      </c>
      <c r="C150" s="340" t="s">
        <v>256</v>
      </c>
      <c r="D150" s="341" t="s">
        <v>256</v>
      </c>
      <c r="E150" s="342" t="s">
        <v>256</v>
      </c>
      <c r="F150" s="28" t="s">
        <v>260</v>
      </c>
      <c r="G150" s="29"/>
      <c r="H150" s="14">
        <v>128243.33333333333</v>
      </c>
      <c r="I150" s="14"/>
      <c r="K150" s="172">
        <v>0</v>
      </c>
      <c r="L150" s="11">
        <f t="shared" si="54"/>
        <v>0</v>
      </c>
      <c r="N150" s="29">
        <v>2</v>
      </c>
      <c r="O150" s="11">
        <f t="shared" si="55"/>
        <v>256486.66666666666</v>
      </c>
      <c r="Q150" s="169">
        <f t="shared" si="56"/>
        <v>2</v>
      </c>
      <c r="R150" s="11">
        <f t="shared" si="57"/>
        <v>256486.66666666666</v>
      </c>
      <c r="T150" s="2">
        <v>1</v>
      </c>
      <c r="AF150" s="14"/>
      <c r="AG150" s="53"/>
    </row>
    <row r="151" spans="2:33" ht="46.95" customHeight="1">
      <c r="B151" s="182" t="s">
        <v>309</v>
      </c>
      <c r="C151" s="340" t="s">
        <v>310</v>
      </c>
      <c r="D151" s="341" t="s">
        <v>310</v>
      </c>
      <c r="E151" s="342" t="s">
        <v>310</v>
      </c>
      <c r="F151" s="28" t="s">
        <v>260</v>
      </c>
      <c r="G151" s="29"/>
      <c r="H151" s="14">
        <v>76559</v>
      </c>
      <c r="I151" s="14"/>
      <c r="K151" s="172">
        <f>+'ACTIVIDADES NO PREVISTAS NP9'!G137</f>
        <v>42</v>
      </c>
      <c r="L151" s="11">
        <f t="shared" si="54"/>
        <v>3215478</v>
      </c>
      <c r="N151" s="29"/>
      <c r="O151" s="11">
        <f t="shared" si="55"/>
        <v>0</v>
      </c>
      <c r="Q151" s="169">
        <f t="shared" si="56"/>
        <v>42</v>
      </c>
      <c r="R151" s="11">
        <f t="shared" si="57"/>
        <v>3215478</v>
      </c>
      <c r="T151" s="2">
        <v>1</v>
      </c>
      <c r="AF151" s="14"/>
      <c r="AG151" s="53"/>
    </row>
    <row r="152" spans="2:33" ht="46.95" customHeight="1">
      <c r="B152" s="182" t="s">
        <v>311</v>
      </c>
      <c r="C152" s="340" t="s">
        <v>312</v>
      </c>
      <c r="D152" s="341" t="s">
        <v>312</v>
      </c>
      <c r="E152" s="342" t="s">
        <v>312</v>
      </c>
      <c r="F152" s="28" t="s">
        <v>47</v>
      </c>
      <c r="G152" s="29"/>
      <c r="H152" s="14">
        <v>1265424.4444444443</v>
      </c>
      <c r="I152" s="14"/>
      <c r="K152" s="172">
        <f>+'ACTIVIDADES NO PREVISTAS NP10'!G41</f>
        <v>2</v>
      </c>
      <c r="L152" s="11">
        <f t="shared" si="54"/>
        <v>2530848.8888888885</v>
      </c>
      <c r="N152" s="29"/>
      <c r="O152" s="11">
        <f t="shared" si="55"/>
        <v>0</v>
      </c>
      <c r="Q152" s="169">
        <f t="shared" si="56"/>
        <v>2</v>
      </c>
      <c r="R152" s="11">
        <f t="shared" si="57"/>
        <v>2530848.8888888885</v>
      </c>
      <c r="T152" s="2">
        <v>1</v>
      </c>
      <c r="AF152" s="14"/>
      <c r="AG152" s="53"/>
    </row>
    <row r="153" spans="2:33" ht="46.95" customHeight="1">
      <c r="B153" s="182" t="s">
        <v>251</v>
      </c>
      <c r="C153" s="340" t="s">
        <v>257</v>
      </c>
      <c r="D153" s="341" t="s">
        <v>257</v>
      </c>
      <c r="E153" s="342" t="s">
        <v>257</v>
      </c>
      <c r="F153" s="28" t="s">
        <v>260</v>
      </c>
      <c r="G153" s="29"/>
      <c r="H153" s="14">
        <v>68160.003333333327</v>
      </c>
      <c r="I153" s="14"/>
      <c r="K153" s="172">
        <f>+'ACTIVIDADES NO PREVISTAS NP11'!G66</f>
        <v>8</v>
      </c>
      <c r="L153" s="11">
        <f t="shared" si="54"/>
        <v>545280.02666666661</v>
      </c>
      <c r="N153" s="29">
        <v>2</v>
      </c>
      <c r="O153" s="11">
        <f t="shared" si="55"/>
        <v>136320.00666666665</v>
      </c>
      <c r="Q153" s="169">
        <f t="shared" si="56"/>
        <v>10</v>
      </c>
      <c r="R153" s="11">
        <f t="shared" si="57"/>
        <v>681600.03333333321</v>
      </c>
      <c r="T153" s="2">
        <v>1</v>
      </c>
      <c r="AF153" s="14"/>
      <c r="AG153" s="53"/>
    </row>
    <row r="154" spans="2:33" ht="46.95" customHeight="1">
      <c r="B154" s="182" t="s">
        <v>252</v>
      </c>
      <c r="C154" s="340" t="s">
        <v>258</v>
      </c>
      <c r="D154" s="341" t="s">
        <v>258</v>
      </c>
      <c r="E154" s="342" t="s">
        <v>258</v>
      </c>
      <c r="F154" s="28" t="s">
        <v>260</v>
      </c>
      <c r="G154" s="29"/>
      <c r="H154" s="14">
        <v>157257.33333333334</v>
      </c>
      <c r="I154" s="14"/>
      <c r="K154" s="172">
        <v>0</v>
      </c>
      <c r="L154" s="11">
        <f t="shared" si="54"/>
        <v>0</v>
      </c>
      <c r="N154" s="29">
        <v>1</v>
      </c>
      <c r="O154" s="11">
        <f t="shared" si="55"/>
        <v>157257.33333333334</v>
      </c>
      <c r="Q154" s="169">
        <f t="shared" si="56"/>
        <v>1</v>
      </c>
      <c r="R154" s="11">
        <f t="shared" si="57"/>
        <v>157257.33333333334</v>
      </c>
      <c r="T154" s="2">
        <v>1</v>
      </c>
      <c r="AF154" s="14"/>
      <c r="AG154" s="53"/>
    </row>
    <row r="155" spans="2:33" ht="46.95" customHeight="1">
      <c r="B155" s="182" t="s">
        <v>253</v>
      </c>
      <c r="C155" s="340" t="s">
        <v>259</v>
      </c>
      <c r="D155" s="341" t="s">
        <v>259</v>
      </c>
      <c r="E155" s="342" t="s">
        <v>259</v>
      </c>
      <c r="F155" s="28" t="s">
        <v>260</v>
      </c>
      <c r="G155" s="29"/>
      <c r="H155" s="14">
        <v>179442.33333333334</v>
      </c>
      <c r="I155" s="14"/>
      <c r="K155" s="172">
        <v>0</v>
      </c>
      <c r="L155" s="11">
        <f t="shared" si="54"/>
        <v>0</v>
      </c>
      <c r="N155" s="29">
        <v>1</v>
      </c>
      <c r="O155" s="11">
        <f t="shared" si="55"/>
        <v>179442.33333333334</v>
      </c>
      <c r="Q155" s="169">
        <f t="shared" si="56"/>
        <v>1</v>
      </c>
      <c r="R155" s="11">
        <f t="shared" si="57"/>
        <v>179442.33333333334</v>
      </c>
      <c r="T155" s="2">
        <v>1</v>
      </c>
      <c r="AF155" s="14"/>
      <c r="AG155" s="53"/>
    </row>
    <row r="156" spans="2:33" ht="46.95" customHeight="1">
      <c r="B156" s="182" t="s">
        <v>313</v>
      </c>
      <c r="C156" s="340" t="s">
        <v>314</v>
      </c>
      <c r="D156" s="341" t="s">
        <v>314</v>
      </c>
      <c r="E156" s="342" t="s">
        <v>314</v>
      </c>
      <c r="F156" s="28" t="s">
        <v>45</v>
      </c>
      <c r="G156" s="29"/>
      <c r="H156" s="14">
        <v>79477.666666666672</v>
      </c>
      <c r="I156" s="14"/>
      <c r="K156" s="172">
        <f>+'ACTIVIDADES NO PREVISTAS NP14'!G106</f>
        <v>72.355099999999993</v>
      </c>
      <c r="L156" s="11">
        <f t="shared" si="54"/>
        <v>5750614.5194333335</v>
      </c>
      <c r="N156" s="29"/>
      <c r="O156" s="11">
        <f t="shared" si="55"/>
        <v>0</v>
      </c>
      <c r="Q156" s="169">
        <f t="shared" si="56"/>
        <v>72.355099999999993</v>
      </c>
      <c r="R156" s="11">
        <f t="shared" si="57"/>
        <v>5750614.5194333335</v>
      </c>
      <c r="T156" s="2">
        <v>1</v>
      </c>
      <c r="AF156" s="14"/>
      <c r="AG156" s="53"/>
    </row>
    <row r="157" spans="2:33" ht="46.95" customHeight="1">
      <c r="B157" s="182" t="s">
        <v>319</v>
      </c>
      <c r="C157" s="340" t="s">
        <v>321</v>
      </c>
      <c r="D157" s="341"/>
      <c r="E157" s="342"/>
      <c r="F157" s="28" t="s">
        <v>45</v>
      </c>
      <c r="G157" s="29"/>
      <c r="H157" s="14">
        <v>35237</v>
      </c>
      <c r="I157" s="14"/>
      <c r="K157" s="172">
        <v>488.82073155376162</v>
      </c>
      <c r="L157" s="11">
        <f t="shared" si="54"/>
        <v>17224576.117759898</v>
      </c>
      <c r="N157" s="29"/>
      <c r="O157" s="11">
        <f t="shared" si="55"/>
        <v>0</v>
      </c>
      <c r="Q157" s="169">
        <f t="shared" si="56"/>
        <v>488.82073155376162</v>
      </c>
      <c r="R157" s="11">
        <f t="shared" si="57"/>
        <v>17224576.117759898</v>
      </c>
      <c r="T157" s="2">
        <v>1</v>
      </c>
      <c r="AF157" s="14"/>
      <c r="AG157" s="53"/>
    </row>
    <row r="158" spans="2:33" ht="46.95" customHeight="1">
      <c r="B158" s="182" t="s">
        <v>320</v>
      </c>
      <c r="C158" s="340" t="s">
        <v>322</v>
      </c>
      <c r="D158" s="341"/>
      <c r="E158" s="342"/>
      <c r="F158" s="28" t="s">
        <v>260</v>
      </c>
      <c r="G158" s="29"/>
      <c r="H158" s="14">
        <v>158400</v>
      </c>
      <c r="I158" s="14"/>
      <c r="K158" s="172">
        <f>+'ACTIVIDADES NO PREVISTAS NP16'!G49</f>
        <v>10</v>
      </c>
      <c r="L158" s="11">
        <f t="shared" si="54"/>
        <v>1584000</v>
      </c>
      <c r="N158" s="29"/>
      <c r="O158" s="11">
        <f>+N158*H158</f>
        <v>0</v>
      </c>
      <c r="Q158" s="169">
        <f t="shared" si="56"/>
        <v>10</v>
      </c>
      <c r="R158" s="11">
        <f t="shared" si="57"/>
        <v>1584000</v>
      </c>
      <c r="T158" s="2">
        <v>1</v>
      </c>
      <c r="AF158" s="14"/>
      <c r="AG158" s="53"/>
    </row>
    <row r="159" spans="2:33" ht="46.95" customHeight="1">
      <c r="B159" s="182" t="s">
        <v>438</v>
      </c>
      <c r="C159" s="340" t="s">
        <v>440</v>
      </c>
      <c r="D159" s="341"/>
      <c r="E159" s="342"/>
      <c r="F159" s="28" t="s">
        <v>45</v>
      </c>
      <c r="G159" s="29"/>
      <c r="H159" s="14">
        <v>84438.28571428571</v>
      </c>
      <c r="I159" s="14"/>
      <c r="K159" s="172">
        <f>+'ACTIVIDADES NO PREVISTAS NP 17'!G59</f>
        <v>6.2058999999999997</v>
      </c>
      <c r="L159" s="11">
        <f t="shared" si="54"/>
        <v>524015.55731428566</v>
      </c>
      <c r="N159" s="29"/>
      <c r="O159" s="11">
        <f>+N159*H159</f>
        <v>0</v>
      </c>
      <c r="Q159" s="169">
        <f t="shared" si="56"/>
        <v>6.2058999999999997</v>
      </c>
      <c r="R159" s="11">
        <f t="shared" si="57"/>
        <v>524015.55731428566</v>
      </c>
      <c r="T159" s="2">
        <v>1</v>
      </c>
      <c r="AF159" s="14"/>
      <c r="AG159" s="53"/>
    </row>
    <row r="160" spans="2:33" ht="46.95" customHeight="1">
      <c r="B160" s="182" t="s">
        <v>439</v>
      </c>
      <c r="C160" s="340" t="s">
        <v>441</v>
      </c>
      <c r="D160" s="341"/>
      <c r="E160" s="342"/>
      <c r="F160" s="28" t="s">
        <v>442</v>
      </c>
      <c r="G160" s="29"/>
      <c r="H160" s="14">
        <v>13459794</v>
      </c>
      <c r="I160" s="14"/>
      <c r="K160" s="172">
        <f>+'ACTIVIDADES NO PREVISTAS NP 18'!G49</f>
        <v>1</v>
      </c>
      <c r="L160" s="11">
        <f t="shared" si="54"/>
        <v>13459794</v>
      </c>
      <c r="N160" s="29"/>
      <c r="O160" s="11">
        <f>+N160*H160</f>
        <v>0</v>
      </c>
      <c r="Q160" s="169">
        <f>+N160+K160</f>
        <v>1</v>
      </c>
      <c r="R160" s="11">
        <f t="shared" si="57"/>
        <v>13459794</v>
      </c>
      <c r="T160" s="2">
        <v>1</v>
      </c>
      <c r="AF160" s="14"/>
      <c r="AG160" s="53"/>
    </row>
    <row r="161" spans="2:33" ht="14.4">
      <c r="B161" s="24"/>
      <c r="C161" s="348" t="s">
        <v>25</v>
      </c>
      <c r="D161" s="349"/>
      <c r="E161" s="350"/>
      <c r="F161" s="20" t="s">
        <v>24</v>
      </c>
      <c r="G161" s="13" t="s">
        <v>24</v>
      </c>
      <c r="H161" s="13" t="s">
        <v>24</v>
      </c>
      <c r="I161" s="11">
        <f>SUM(I155)</f>
        <v>0</v>
      </c>
      <c r="K161" s="169" t="s">
        <v>24</v>
      </c>
      <c r="L161" s="11">
        <f>SUM(L143:L160)</f>
        <v>60749326.792066954</v>
      </c>
      <c r="N161" s="13"/>
      <c r="O161" s="11">
        <f>SUM(O143:O160)</f>
        <v>3262403.9505000003</v>
      </c>
      <c r="Q161" s="13"/>
      <c r="R161" s="11">
        <f>SUM(R143:R160)</f>
        <v>64011730.742566951</v>
      </c>
      <c r="AF161" s="13"/>
      <c r="AG161" s="53">
        <f>SUM(AG155)</f>
        <v>0</v>
      </c>
    </row>
    <row r="162" spans="2:33" ht="13.8">
      <c r="B162" s="383"/>
      <c r="C162" s="388" t="s">
        <v>81</v>
      </c>
      <c r="D162" s="388"/>
      <c r="E162" s="388"/>
      <c r="F162" s="388"/>
      <c r="G162" s="388"/>
      <c r="H162" s="35" t="s">
        <v>10</v>
      </c>
      <c r="I162" s="34" t="s">
        <v>10</v>
      </c>
      <c r="K162" s="176" t="s">
        <v>24</v>
      </c>
      <c r="L162" s="34" t="s">
        <v>24</v>
      </c>
      <c r="N162" s="176" t="s">
        <v>24</v>
      </c>
      <c r="O162" s="34" t="s">
        <v>24</v>
      </c>
      <c r="Q162" s="176" t="s">
        <v>24</v>
      </c>
      <c r="R162" s="34" t="s">
        <v>24</v>
      </c>
      <c r="AF162" s="35"/>
      <c r="AG162" s="62"/>
    </row>
    <row r="163" spans="2:33" ht="13.8">
      <c r="B163" s="383"/>
      <c r="C163" s="378" t="s">
        <v>12</v>
      </c>
      <c r="D163" s="379"/>
      <c r="E163" s="379"/>
      <c r="F163" s="379"/>
      <c r="G163" s="380"/>
      <c r="H163" s="36">
        <v>0.15</v>
      </c>
      <c r="I163" s="12"/>
      <c r="K163" s="171">
        <v>0.15</v>
      </c>
      <c r="L163" s="12">
        <f>(L161)*K163</f>
        <v>9112399.0188100431</v>
      </c>
      <c r="N163" s="171">
        <v>0.15</v>
      </c>
      <c r="O163" s="12">
        <f>O161*N163</f>
        <v>489360.59257500002</v>
      </c>
      <c r="Q163" s="171">
        <v>0.15</v>
      </c>
      <c r="R163" s="12">
        <f>(R161)*Q163</f>
        <v>9601759.6113850418</v>
      </c>
      <c r="AF163" s="36">
        <v>0.15</v>
      </c>
      <c r="AG163" s="55">
        <f>+(AG161+AG153+AG142)*AF163</f>
        <v>0</v>
      </c>
    </row>
    <row r="164" spans="2:33" ht="13.8">
      <c r="B164" s="383"/>
      <c r="C164" s="378" t="s">
        <v>13</v>
      </c>
      <c r="D164" s="379"/>
      <c r="E164" s="379"/>
      <c r="F164" s="379"/>
      <c r="G164" s="380"/>
      <c r="H164" s="36">
        <v>0.05</v>
      </c>
      <c r="I164" s="12"/>
      <c r="K164" s="171">
        <v>0.05</v>
      </c>
      <c r="L164" s="12">
        <f>(L161)*K164</f>
        <v>3037466.3396033477</v>
      </c>
      <c r="N164" s="171">
        <v>0.05</v>
      </c>
      <c r="O164" s="12">
        <f>O161*N164</f>
        <v>163120.19752500003</v>
      </c>
      <c r="Q164" s="171">
        <v>0.05</v>
      </c>
      <c r="R164" s="12">
        <f>(R161)*Q164</f>
        <v>3200586.5371283479</v>
      </c>
      <c r="AF164" s="36">
        <v>0.05</v>
      </c>
      <c r="AG164" s="55">
        <f>+(AG161+AG153+AG142)*AF164</f>
        <v>0</v>
      </c>
    </row>
    <row r="165" spans="2:33" ht="13.8">
      <c r="B165" s="383"/>
      <c r="C165" s="378" t="s">
        <v>14</v>
      </c>
      <c r="D165" s="379"/>
      <c r="E165" s="379"/>
      <c r="F165" s="379"/>
      <c r="G165" s="380"/>
      <c r="H165" s="36">
        <v>0.05</v>
      </c>
      <c r="I165" s="12"/>
      <c r="K165" s="247">
        <v>0.05</v>
      </c>
      <c r="L165" s="12">
        <f>(L161)*K165</f>
        <v>3037466.3396033477</v>
      </c>
      <c r="N165" s="247">
        <v>0.05</v>
      </c>
      <c r="O165" s="12">
        <f>O161*N165</f>
        <v>163120.19752500003</v>
      </c>
      <c r="Q165" s="247">
        <v>0.05</v>
      </c>
      <c r="R165" s="12">
        <f>(R161)*Q165</f>
        <v>3200586.5371283479</v>
      </c>
      <c r="AF165" s="36">
        <v>0.05</v>
      </c>
      <c r="AG165" s="55">
        <f>+(AG161+AG153+AG142)*AF165</f>
        <v>0</v>
      </c>
    </row>
    <row r="166" spans="2:33" ht="14.4" thickBot="1">
      <c r="B166" s="383"/>
      <c r="C166" s="378" t="s">
        <v>15</v>
      </c>
      <c r="D166" s="379"/>
      <c r="E166" s="379"/>
      <c r="F166" s="379"/>
      <c r="G166" s="380"/>
      <c r="H166" s="36">
        <v>0.19</v>
      </c>
      <c r="I166" s="27"/>
      <c r="K166" s="171">
        <v>0.19</v>
      </c>
      <c r="L166" s="27">
        <f>L165*K166</f>
        <v>577118.60452463606</v>
      </c>
      <c r="N166" s="171">
        <v>0.19</v>
      </c>
      <c r="O166" s="27">
        <f>O165*N166</f>
        <v>30992.837529750006</v>
      </c>
      <c r="Q166" s="171">
        <v>0.19</v>
      </c>
      <c r="R166" s="27">
        <f>R165*Q166</f>
        <v>608111.44205438613</v>
      </c>
      <c r="AF166" s="36">
        <v>0.19</v>
      </c>
      <c r="AG166" s="56">
        <f>+AG165*AF166</f>
        <v>0</v>
      </c>
    </row>
    <row r="167" spans="2:33" ht="14.4" thickBot="1">
      <c r="B167" s="383"/>
      <c r="C167" s="381" t="s">
        <v>42</v>
      </c>
      <c r="D167" s="381"/>
      <c r="E167" s="381"/>
      <c r="F167" s="381"/>
      <c r="G167" s="381"/>
      <c r="H167" s="382"/>
      <c r="I167" s="181"/>
      <c r="K167" s="167"/>
      <c r="L167" s="249">
        <f>L161+L163+L164+L165+L166</f>
        <v>76513777.094608337</v>
      </c>
      <c r="N167" s="167"/>
      <c r="O167" s="249">
        <f>O161+O163+O164+O165+O166</f>
        <v>4108997.7756547509</v>
      </c>
      <c r="Q167" s="167"/>
      <c r="R167" s="181">
        <f>R161+R163+R164+R165+R166</f>
        <v>80622774.87026307</v>
      </c>
      <c r="AF167" s="48"/>
      <c r="AG167" s="57">
        <f>SUM(AG163:AG166)+AG161+AG153+AG142</f>
        <v>0</v>
      </c>
    </row>
    <row r="168" spans="2:33" ht="14.4" thickBot="1">
      <c r="B168" s="33"/>
      <c r="C168" s="378"/>
      <c r="D168" s="379"/>
      <c r="E168" s="379"/>
      <c r="F168" s="379"/>
      <c r="G168" s="380"/>
      <c r="H168" s="36"/>
      <c r="I168" s="27"/>
      <c r="K168" s="171"/>
      <c r="L168" s="27"/>
      <c r="N168" s="171"/>
      <c r="O168" s="27"/>
      <c r="Q168" s="171"/>
      <c r="R168" s="27"/>
      <c r="AF168" s="36"/>
      <c r="AG168" s="56"/>
    </row>
    <row r="169" spans="2:33" ht="14.4" thickBot="1">
      <c r="B169" s="33"/>
      <c r="C169" s="381" t="s">
        <v>513</v>
      </c>
      <c r="D169" s="381"/>
      <c r="E169" s="381"/>
      <c r="F169" s="381"/>
      <c r="G169" s="381"/>
      <c r="H169" s="382"/>
      <c r="I169" s="181">
        <f>366962178-352448262</f>
        <v>14513916</v>
      </c>
      <c r="K169" s="167"/>
      <c r="L169" s="249"/>
      <c r="N169" s="167"/>
      <c r="O169" s="249"/>
      <c r="Q169" s="167"/>
      <c r="R169" s="181"/>
      <c r="AF169" s="48"/>
      <c r="AG169" s="57"/>
    </row>
    <row r="170" spans="2:33" ht="15" thickBot="1">
      <c r="B170" s="19"/>
      <c r="C170" s="18"/>
      <c r="D170" s="18"/>
      <c r="E170" s="18"/>
      <c r="F170" s="33"/>
      <c r="G170" s="33"/>
      <c r="H170" s="41"/>
      <c r="I170" s="42"/>
      <c r="K170" s="174"/>
      <c r="L170" s="42"/>
      <c r="N170" s="174"/>
      <c r="O170" s="42"/>
      <c r="Q170" s="174"/>
      <c r="R170" s="42"/>
      <c r="AF170" s="41"/>
      <c r="AG170" s="61"/>
    </row>
    <row r="171" spans="2:33" ht="14.4" thickBot="1">
      <c r="B171" s="33"/>
      <c r="C171" s="381" t="s">
        <v>514</v>
      </c>
      <c r="D171" s="381"/>
      <c r="E171" s="381"/>
      <c r="F171" s="381"/>
      <c r="G171" s="381"/>
      <c r="H171" s="382"/>
      <c r="I171" s="181">
        <v>16952611</v>
      </c>
      <c r="K171" s="167"/>
      <c r="L171" s="249"/>
      <c r="N171" s="167"/>
      <c r="O171" s="249"/>
      <c r="Q171" s="167"/>
      <c r="R171" s="181"/>
      <c r="AF171" s="48"/>
      <c r="AG171" s="57"/>
    </row>
    <row r="172" spans="2:33" ht="14.4">
      <c r="B172" s="19"/>
      <c r="C172" s="18"/>
      <c r="D172" s="18"/>
      <c r="E172" s="18"/>
      <c r="F172" s="33"/>
      <c r="G172" s="33"/>
      <c r="H172" s="41"/>
      <c r="I172" s="42"/>
      <c r="K172" s="174"/>
      <c r="L172" s="42"/>
      <c r="N172" s="174"/>
      <c r="O172" s="42"/>
      <c r="Q172" s="174"/>
      <c r="R172" s="42"/>
      <c r="AF172" s="41"/>
      <c r="AG172" s="61"/>
    </row>
    <row r="173" spans="2:33" ht="13.8">
      <c r="C173" s="390" t="s">
        <v>79</v>
      </c>
      <c r="D173" s="391"/>
      <c r="E173" s="391"/>
      <c r="F173" s="391"/>
      <c r="G173" s="391"/>
      <c r="H173" s="391"/>
      <c r="I173" s="45">
        <f>I40+I53+I71+I98+I119+I139+I169+I171</f>
        <v>383914788.95279658</v>
      </c>
      <c r="K173" s="167"/>
      <c r="L173" s="248">
        <f>L40+L53+L71+L98+L119+L139+L167</f>
        <v>186862877.69</v>
      </c>
      <c r="N173" s="167"/>
      <c r="O173" s="248">
        <f>O40+O53+O71+O98+O119+O139+O167</f>
        <v>197051911.30999997</v>
      </c>
      <c r="Q173" s="167"/>
      <c r="R173" s="45">
        <f>R40+R53+R71+R98+R119+R139+R167</f>
        <v>383914789</v>
      </c>
      <c r="AF173" s="48"/>
      <c r="AG173" s="63">
        <f>+AG139+AG119+AG98+AG71+AG53+AG40</f>
        <v>371956092.85122752</v>
      </c>
    </row>
    <row r="174" spans="2:33" ht="13.8">
      <c r="C174" s="3"/>
      <c r="D174" s="3"/>
      <c r="E174" s="4"/>
      <c r="F174" s="5"/>
      <c r="G174" s="6"/>
      <c r="H174" s="7"/>
      <c r="K174" s="180"/>
      <c r="N174" s="180"/>
      <c r="Q174" s="180"/>
      <c r="AF174" s="7"/>
    </row>
    <row r="175" spans="2:33" ht="13.8">
      <c r="C175" s="375" t="s">
        <v>19</v>
      </c>
      <c r="D175" s="376"/>
      <c r="E175" s="376"/>
      <c r="F175" s="376"/>
      <c r="G175" s="376"/>
      <c r="H175" s="377"/>
      <c r="K175" s="167"/>
      <c r="L175" s="290"/>
      <c r="N175" s="167"/>
      <c r="Q175" s="167"/>
      <c r="AF175" s="71">
        <f>+I173/AF176</f>
        <v>1.0461971613673946</v>
      </c>
    </row>
    <row r="176" spans="2:33" ht="46.95" customHeight="1">
      <c r="C176" s="372" t="s">
        <v>20</v>
      </c>
      <c r="D176" s="373"/>
      <c r="E176" s="373"/>
      <c r="F176" s="373"/>
      <c r="G176" s="373"/>
      <c r="H176" s="374"/>
      <c r="K176" s="165"/>
      <c r="L176" s="165"/>
      <c r="N176" s="167"/>
      <c r="O176" s="165"/>
      <c r="Q176" s="167"/>
      <c r="S176" s="2">
        <v>30</v>
      </c>
      <c r="AF176" s="48">
        <v>366962178</v>
      </c>
    </row>
    <row r="177" spans="3:32" ht="14.4" thickBot="1">
      <c r="L177" s="251"/>
      <c r="AF177" s="46">
        <f>+I173-AF176</f>
        <v>16952610.952796578</v>
      </c>
    </row>
    <row r="178" spans="3:32" ht="15.6">
      <c r="C178" s="146" t="s">
        <v>169</v>
      </c>
      <c r="I178" s="291">
        <f>I171/(1+H163+H164+H165+($H$165*19/100)-H168*(1+H163+H164+($H$165*19/100)))</f>
        <v>13459794.362842398</v>
      </c>
      <c r="L178" s="252"/>
    </row>
    <row r="179" spans="3:32" ht="13.8">
      <c r="L179" s="252"/>
    </row>
    <row r="180" spans="3:32" ht="13.8">
      <c r="L180" s="252"/>
    </row>
    <row r="181" spans="3:32" ht="13.8">
      <c r="D181" s="146"/>
      <c r="L181" s="252"/>
    </row>
    <row r="182" spans="3:32" ht="13.8">
      <c r="D182" s="146"/>
      <c r="I182" s="252"/>
      <c r="L182" s="251"/>
    </row>
    <row r="183" spans="3:32" ht="13.8">
      <c r="C183" s="358" t="s">
        <v>170</v>
      </c>
      <c r="D183" s="358"/>
    </row>
    <row r="184" spans="3:32" ht="13.8">
      <c r="C184" s="358" t="s">
        <v>171</v>
      </c>
      <c r="D184" s="358"/>
    </row>
    <row r="185" spans="3:32" ht="46.95" customHeight="1">
      <c r="D185" s="147"/>
    </row>
  </sheetData>
  <sheetProtection selectLockedCells="1"/>
  <mergeCells count="171">
    <mergeCell ref="B162:B167"/>
    <mergeCell ref="C162:G162"/>
    <mergeCell ref="C163:G163"/>
    <mergeCell ref="C164:G164"/>
    <mergeCell ref="C165:G165"/>
    <mergeCell ref="C166:G166"/>
    <mergeCell ref="C167:H167"/>
    <mergeCell ref="C155:E155"/>
    <mergeCell ref="C161:E161"/>
    <mergeCell ref="C157:E157"/>
    <mergeCell ref="C158:E158"/>
    <mergeCell ref="C159:E159"/>
    <mergeCell ref="C160:E160"/>
    <mergeCell ref="B134:B139"/>
    <mergeCell ref="C134:G134"/>
    <mergeCell ref="C135:G135"/>
    <mergeCell ref="C136:G136"/>
    <mergeCell ref="C137:G137"/>
    <mergeCell ref="C138:G138"/>
    <mergeCell ref="C139:H139"/>
    <mergeCell ref="C130:E130"/>
    <mergeCell ref="C131:E131"/>
    <mergeCell ref="C132:E132"/>
    <mergeCell ref="C133:E133"/>
    <mergeCell ref="K15:L15"/>
    <mergeCell ref="C173:H173"/>
    <mergeCell ref="C65:E65"/>
    <mergeCell ref="C126:E126"/>
    <mergeCell ref="C127:E127"/>
    <mergeCell ref="C128:E128"/>
    <mergeCell ref="C129:E129"/>
    <mergeCell ref="C121:I121"/>
    <mergeCell ref="C122:E122"/>
    <mergeCell ref="C123:E123"/>
    <mergeCell ref="C124:E124"/>
    <mergeCell ref="C125:E125"/>
    <mergeCell ref="C113:E113"/>
    <mergeCell ref="C143:E143"/>
    <mergeCell ref="C144:E144"/>
    <mergeCell ref="C146:E146"/>
    <mergeCell ref="C145:E145"/>
    <mergeCell ref="C147:E147"/>
    <mergeCell ref="C151:E151"/>
    <mergeCell ref="C152:E152"/>
    <mergeCell ref="C156:E156"/>
    <mergeCell ref="C153:E153"/>
    <mergeCell ref="C78:E78"/>
    <mergeCell ref="C79:E79"/>
    <mergeCell ref="C80:E80"/>
    <mergeCell ref="C81:E81"/>
    <mergeCell ref="C82:E82"/>
    <mergeCell ref="C118:G118"/>
    <mergeCell ref="C119:H119"/>
    <mergeCell ref="C109:E109"/>
    <mergeCell ref="C110:E110"/>
    <mergeCell ref="C111:E111"/>
    <mergeCell ref="C112:E112"/>
    <mergeCell ref="B66:B71"/>
    <mergeCell ref="C66:G66"/>
    <mergeCell ref="C67:G67"/>
    <mergeCell ref="C68:G68"/>
    <mergeCell ref="C69:G69"/>
    <mergeCell ref="C70:G70"/>
    <mergeCell ref="C71:H71"/>
    <mergeCell ref="C73:I73"/>
    <mergeCell ref="C74:E74"/>
    <mergeCell ref="B93:B98"/>
    <mergeCell ref="C93:G93"/>
    <mergeCell ref="C94:G94"/>
    <mergeCell ref="C95:G95"/>
    <mergeCell ref="C96:G96"/>
    <mergeCell ref="C97:G97"/>
    <mergeCell ref="C98:H98"/>
    <mergeCell ref="C88:E88"/>
    <mergeCell ref="C107:E107"/>
    <mergeCell ref="B48:B53"/>
    <mergeCell ref="C55:I55"/>
    <mergeCell ref="C61:E61"/>
    <mergeCell ref="C60:E60"/>
    <mergeCell ref="C62:E62"/>
    <mergeCell ref="C83:E83"/>
    <mergeCell ref="C84:E84"/>
    <mergeCell ref="C150:E150"/>
    <mergeCell ref="C89:E89"/>
    <mergeCell ref="C90:E90"/>
    <mergeCell ref="C91:E91"/>
    <mergeCell ref="C106:E106"/>
    <mergeCell ref="C108:E108"/>
    <mergeCell ref="C100:I100"/>
    <mergeCell ref="C101:E101"/>
    <mergeCell ref="C102:E102"/>
    <mergeCell ref="C103:E103"/>
    <mergeCell ref="C104:E104"/>
    <mergeCell ref="B114:B119"/>
    <mergeCell ref="C114:G114"/>
    <mergeCell ref="C115:G115"/>
    <mergeCell ref="C116:G116"/>
    <mergeCell ref="C117:G117"/>
    <mergeCell ref="C77:E77"/>
    <mergeCell ref="C169:H169"/>
    <mergeCell ref="C183:D183"/>
    <mergeCell ref="B35:B40"/>
    <mergeCell ref="C36:G36"/>
    <mergeCell ref="C37:G37"/>
    <mergeCell ref="C38:G38"/>
    <mergeCell ref="C39:G39"/>
    <mergeCell ref="C58:E58"/>
    <mergeCell ref="C59:E59"/>
    <mergeCell ref="C57:E57"/>
    <mergeCell ref="C47:E47"/>
    <mergeCell ref="C48:G48"/>
    <mergeCell ref="C49:G49"/>
    <mergeCell ref="C50:G50"/>
    <mergeCell ref="C51:G51"/>
    <mergeCell ref="C52:G52"/>
    <mergeCell ref="C53:H53"/>
    <mergeCell ref="C46:E46"/>
    <mergeCell ref="C44:E44"/>
    <mergeCell ref="C40:H40"/>
    <mergeCell ref="C43:E43"/>
    <mergeCell ref="C45:E45"/>
    <mergeCell ref="C75:E75"/>
    <mergeCell ref="C105:E105"/>
    <mergeCell ref="Q15:R15"/>
    <mergeCell ref="C141:I141"/>
    <mergeCell ref="C142:E142"/>
    <mergeCell ref="C184:D184"/>
    <mergeCell ref="C2:H2"/>
    <mergeCell ref="C4:H4"/>
    <mergeCell ref="C10:H10"/>
    <mergeCell ref="C11:H11"/>
    <mergeCell ref="C12:H12"/>
    <mergeCell ref="C16:E16"/>
    <mergeCell ref="C17:E17"/>
    <mergeCell ref="C18:E18"/>
    <mergeCell ref="C15:I15"/>
    <mergeCell ref="C26:E26"/>
    <mergeCell ref="C24:E24"/>
    <mergeCell ref="C25:E25"/>
    <mergeCell ref="C176:H176"/>
    <mergeCell ref="C175:H175"/>
    <mergeCell ref="C56:E56"/>
    <mergeCell ref="C19:E19"/>
    <mergeCell ref="C148:E148"/>
    <mergeCell ref="C149:E149"/>
    <mergeCell ref="C168:G168"/>
    <mergeCell ref="C171:H171"/>
    <mergeCell ref="C3:H3"/>
    <mergeCell ref="C154:E154"/>
    <mergeCell ref="N15:O15"/>
    <mergeCell ref="C20:E20"/>
    <mergeCell ref="C22:E22"/>
    <mergeCell ref="C27:E27"/>
    <mergeCell ref="C23:E23"/>
    <mergeCell ref="C21:E21"/>
    <mergeCell ref="C42:I42"/>
    <mergeCell ref="C28:E28"/>
    <mergeCell ref="C31:E31"/>
    <mergeCell ref="C32:E32"/>
    <mergeCell ref="C33:E33"/>
    <mergeCell ref="C34:E34"/>
    <mergeCell ref="C29:E29"/>
    <mergeCell ref="C30:E30"/>
    <mergeCell ref="C35:G35"/>
    <mergeCell ref="C63:E63"/>
    <mergeCell ref="C64:E64"/>
    <mergeCell ref="C87:E87"/>
    <mergeCell ref="C92:E92"/>
    <mergeCell ref="C86:E86"/>
    <mergeCell ref="C76:E76"/>
    <mergeCell ref="C85:E85"/>
  </mergeCells>
  <hyperlinks>
    <hyperlink ref="D8" r:id="rId1" xr:uid="{9903C9E1-17CE-4723-9CA0-92DA1BAA37AC}"/>
  </hyperlinks>
  <printOptions horizontalCentered="1"/>
  <pageMargins left="0.55118110236220474" right="0.47244094488188981" top="0.74803149606299213" bottom="0.74803149606299213" header="0.31496062992125984" footer="0.31496062992125984"/>
  <pageSetup scale="31" orientation="portrait" r:id="rId2"/>
  <headerFooter>
    <oddFooter>&amp;C&amp;"Arial,Normal"&amp;10&amp;P de &amp;N</oddFooter>
  </headerFooter>
  <colBreaks count="1" manualBreakCount="1">
    <brk id="18" max="151" man="1"/>
  </col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E14BB-5ADC-41B6-BFDD-A4A27CE575FF}">
  <sheetPr>
    <tabColor theme="3" tint="0.79998168889431442"/>
  </sheetPr>
  <dimension ref="A1:AQ57"/>
  <sheetViews>
    <sheetView tabSelected="1" view="pageBreakPreview" topLeftCell="A25" zoomScale="60" zoomScaleNormal="70" workbookViewId="0">
      <selection activeCell="E31" sqref="E31"/>
    </sheetView>
  </sheetViews>
  <sheetFormatPr baseColWidth="10" defaultRowHeight="14.4"/>
  <cols>
    <col min="1" max="1" width="37.109375" customWidth="1"/>
    <col min="2"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2'!C15</f>
        <v>CUBIERTAS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2'!B20</f>
        <v>1.3</v>
      </c>
      <c r="B11" s="189" t="str">
        <f>+'CORTE No. 2'!F20</f>
        <v>M3</v>
      </c>
      <c r="C11" s="435" t="str">
        <f>+'CORTE No. 2'!C20:E20</f>
        <v>RETIRO DE ESCOMBROS, INCLUYE CARGUE Y RETIRO A SITIO AUTORIZADO</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3" t="s">
        <v>331</v>
      </c>
      <c r="B15" s="464"/>
      <c r="C15" s="197"/>
      <c r="D15" s="198"/>
      <c r="E15" s="199"/>
      <c r="F15" s="198">
        <v>7</v>
      </c>
      <c r="G15" s="240">
        <f>+F15</f>
        <v>7</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3"/>
      <c r="B16" s="464"/>
      <c r="C16" s="197"/>
      <c r="D16" s="198"/>
      <c r="E16" s="199"/>
      <c r="F16" s="198"/>
      <c r="G16" s="24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69"/>
      <c r="B17" s="470"/>
      <c r="C17" s="197"/>
      <c r="D17" s="198"/>
      <c r="E17" s="199"/>
      <c r="F17" s="198"/>
      <c r="G17" s="24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3"/>
      <c r="B18" s="464"/>
      <c r="C18" s="197"/>
      <c r="D18" s="198"/>
      <c r="E18" s="199"/>
      <c r="F18" s="198"/>
      <c r="G18" s="24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4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199"/>
      <c r="F20" s="198"/>
      <c r="G20" s="24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199"/>
      <c r="F21" s="198"/>
      <c r="G21" s="24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199"/>
      <c r="F22" s="198"/>
      <c r="G22" s="24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199"/>
      <c r="F23" s="198"/>
      <c r="G23" s="24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199"/>
      <c r="F24" s="198"/>
      <c r="G24" s="24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199"/>
      <c r="F25" s="198"/>
      <c r="G25" s="24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199"/>
      <c r="F26" s="198"/>
      <c r="G26" s="24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199"/>
      <c r="F27" s="198"/>
      <c r="G27" s="24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ht="15" thickBot="1">
      <c r="A42" s="461"/>
      <c r="B42" s="462"/>
      <c r="C42" s="213"/>
      <c r="D42" s="214"/>
      <c r="E42" s="215"/>
      <c r="F42" s="215"/>
      <c r="G42" s="216"/>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ht="15" thickBot="1">
      <c r="A43" s="472" t="s">
        <v>294</v>
      </c>
      <c r="B43" s="473"/>
      <c r="C43" s="473"/>
      <c r="D43" s="473"/>
      <c r="E43" s="474"/>
      <c r="F43" s="256"/>
      <c r="G43" s="257">
        <f>SUM(G15:G42)</f>
        <v>7</v>
      </c>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426"/>
      <c r="B44" s="427"/>
      <c r="C44" s="427"/>
      <c r="D44" s="427"/>
      <c r="E44" s="427"/>
      <c r="F44" s="427"/>
      <c r="G44" s="427"/>
      <c r="H44" s="427"/>
      <c r="I44" s="427"/>
      <c r="J44" s="427"/>
      <c r="K44" s="427"/>
      <c r="L44" s="427"/>
      <c r="M44" s="427"/>
      <c r="N44" s="427"/>
      <c r="O44" s="427"/>
      <c r="P44" s="427"/>
      <c r="Q44" s="427"/>
      <c r="R44" s="427"/>
      <c r="S44" s="427"/>
      <c r="T44" s="427"/>
      <c r="U44" s="427"/>
      <c r="V44" s="427"/>
      <c r="W44" s="427"/>
      <c r="X44" s="427"/>
      <c r="Y44" s="427"/>
      <c r="Z44" s="427"/>
      <c r="AA44" s="427"/>
      <c r="AB44" s="427"/>
      <c r="AC44" s="427"/>
      <c r="AD44" s="427"/>
      <c r="AE44" s="427"/>
      <c r="AF44" s="427"/>
      <c r="AG44" s="427"/>
      <c r="AH44" s="427"/>
      <c r="AI44" s="427"/>
      <c r="AJ44" s="427"/>
      <c r="AK44" s="427"/>
      <c r="AL44" s="427"/>
      <c r="AM44" s="427"/>
      <c r="AN44" s="427"/>
      <c r="AO44" s="427"/>
      <c r="AP44" s="427"/>
      <c r="AQ44" s="428"/>
    </row>
    <row r="45" spans="1:43">
      <c r="A45" s="475" t="s">
        <v>283</v>
      </c>
      <c r="B45" s="476"/>
      <c r="C45" s="476"/>
      <c r="D45" s="476"/>
      <c r="E45" s="476"/>
      <c r="F45" s="476"/>
      <c r="G45" s="476"/>
      <c r="H45" s="476"/>
      <c r="I45" s="476"/>
      <c r="J45" s="476"/>
      <c r="K45" s="476"/>
      <c r="L45" s="476"/>
      <c r="M45" s="476"/>
      <c r="N45" s="476"/>
      <c r="O45" s="476"/>
      <c r="P45" s="476"/>
      <c r="Q45" s="476"/>
      <c r="R45" s="476"/>
      <c r="S45" s="476"/>
      <c r="T45" s="476"/>
      <c r="U45" s="476"/>
      <c r="V45" s="476"/>
      <c r="W45" s="476"/>
      <c r="X45" s="476"/>
      <c r="Y45" s="476"/>
      <c r="Z45" s="476"/>
      <c r="AA45" s="476"/>
      <c r="AB45" s="476"/>
      <c r="AC45" s="476"/>
      <c r="AD45" s="476"/>
      <c r="AE45" s="476"/>
      <c r="AF45" s="476"/>
      <c r="AG45" s="476"/>
      <c r="AH45" s="476"/>
      <c r="AI45" s="476"/>
      <c r="AJ45" s="476"/>
      <c r="AK45" s="476"/>
      <c r="AL45" s="476"/>
      <c r="AM45" s="476"/>
      <c r="AN45" s="476"/>
      <c r="AO45" s="476"/>
      <c r="AP45" s="476"/>
      <c r="AQ45" s="477"/>
    </row>
    <row r="46" spans="1:43">
      <c r="A46" s="478" t="s">
        <v>284</v>
      </c>
      <c r="B46" s="479"/>
      <c r="C46" s="479"/>
      <c r="D46" s="479"/>
      <c r="E46" s="479"/>
      <c r="F46" s="479"/>
      <c r="G46" s="479"/>
      <c r="H46" s="479"/>
      <c r="I46" s="479"/>
      <c r="J46" s="479"/>
      <c r="K46" s="479"/>
      <c r="L46" s="479"/>
      <c r="M46" s="479"/>
      <c r="N46" s="479"/>
      <c r="O46" s="479"/>
      <c r="P46" s="479"/>
      <c r="Q46" s="479"/>
      <c r="R46" s="479"/>
      <c r="S46" s="479"/>
      <c r="T46" s="479"/>
      <c r="U46" s="479"/>
      <c r="V46" s="479"/>
      <c r="W46" s="479"/>
      <c r="X46" s="479"/>
      <c r="Y46" s="479"/>
      <c r="Z46" s="479"/>
      <c r="AA46" s="479"/>
      <c r="AB46" s="479"/>
      <c r="AC46" s="479"/>
      <c r="AD46" s="479"/>
      <c r="AE46" s="479"/>
      <c r="AF46" s="479"/>
      <c r="AG46" s="479"/>
      <c r="AH46" s="479"/>
      <c r="AI46" s="479"/>
      <c r="AJ46" s="479"/>
      <c r="AK46" s="479"/>
      <c r="AL46" s="479"/>
      <c r="AM46" s="479"/>
      <c r="AN46" s="479"/>
      <c r="AO46" s="479"/>
      <c r="AP46" s="479"/>
      <c r="AQ46" s="480"/>
    </row>
    <row r="47" spans="1:43">
      <c r="A47" s="478"/>
      <c r="B47" s="479"/>
      <c r="C47" s="479"/>
      <c r="D47" s="479"/>
      <c r="E47" s="479"/>
      <c r="F47" s="479"/>
      <c r="G47" s="479"/>
      <c r="H47" s="479"/>
      <c r="I47" s="479"/>
      <c r="J47" s="479"/>
      <c r="K47" s="479"/>
      <c r="L47" s="479"/>
      <c r="M47" s="479"/>
      <c r="N47" s="479"/>
      <c r="O47" s="479"/>
      <c r="P47" s="479"/>
      <c r="Q47" s="479"/>
      <c r="R47" s="479"/>
      <c r="S47" s="479"/>
      <c r="T47" s="479"/>
      <c r="U47" s="479"/>
      <c r="V47" s="479"/>
      <c r="W47" s="479"/>
      <c r="X47" s="479"/>
      <c r="Y47" s="479"/>
      <c r="Z47" s="479"/>
      <c r="AA47" s="479"/>
      <c r="AB47" s="479"/>
      <c r="AC47" s="479"/>
      <c r="AD47" s="479"/>
      <c r="AE47" s="479"/>
      <c r="AF47" s="479"/>
      <c r="AG47" s="479"/>
      <c r="AH47" s="479"/>
      <c r="AI47" s="479"/>
      <c r="AJ47" s="479"/>
      <c r="AK47" s="479"/>
      <c r="AL47" s="479"/>
      <c r="AM47" s="479"/>
      <c r="AN47" s="479"/>
      <c r="AO47" s="479"/>
      <c r="AP47" s="479"/>
      <c r="AQ47" s="480"/>
    </row>
    <row r="48" spans="1:43" ht="15" thickBot="1">
      <c r="A48" s="426"/>
      <c r="B48" s="427"/>
      <c r="C48" s="427"/>
      <c r="D48" s="427"/>
      <c r="E48" s="427"/>
      <c r="F48" s="427"/>
      <c r="G48" s="427"/>
      <c r="H48" s="427"/>
      <c r="I48" s="427"/>
      <c r="J48" s="427"/>
      <c r="K48" s="427"/>
      <c r="L48" s="427"/>
      <c r="M48" s="427"/>
      <c r="N48" s="427"/>
      <c r="O48" s="427"/>
      <c r="P48" s="427"/>
      <c r="Q48" s="427"/>
      <c r="R48" s="427"/>
      <c r="S48" s="427"/>
      <c r="T48" s="427"/>
      <c r="U48" s="427"/>
      <c r="V48" s="427"/>
      <c r="W48" s="427"/>
      <c r="X48" s="427"/>
      <c r="Y48" s="427"/>
      <c r="Z48" s="427"/>
      <c r="AA48" s="427"/>
      <c r="AB48" s="427"/>
      <c r="AC48" s="427"/>
      <c r="AD48" s="427"/>
      <c r="AE48" s="427"/>
      <c r="AF48" s="427"/>
      <c r="AG48" s="427"/>
      <c r="AH48" s="427"/>
      <c r="AI48" s="427"/>
      <c r="AJ48" s="427"/>
      <c r="AK48" s="427"/>
      <c r="AL48" s="427"/>
      <c r="AM48" s="427"/>
      <c r="AN48" s="427"/>
      <c r="AO48" s="427"/>
      <c r="AP48" s="427"/>
      <c r="AQ48" s="428"/>
    </row>
    <row r="49" spans="1:43">
      <c r="B49" s="220"/>
      <c r="C49" s="219" t="s">
        <v>285</v>
      </c>
      <c r="D49" s="221"/>
      <c r="E49" s="221"/>
      <c r="F49" s="220"/>
      <c r="H49" s="223"/>
      <c r="I49" s="220"/>
      <c r="J49" s="220"/>
      <c r="K49" s="220"/>
      <c r="L49" s="220"/>
      <c r="M49" s="222" t="s">
        <v>286</v>
      </c>
      <c r="N49" s="220"/>
      <c r="O49" s="220"/>
      <c r="P49" s="220"/>
      <c r="Q49" s="220"/>
      <c r="R49" s="220"/>
      <c r="S49" s="220"/>
      <c r="T49" s="220"/>
      <c r="U49" s="220"/>
      <c r="V49" s="220"/>
      <c r="W49" s="220"/>
      <c r="X49" s="220"/>
      <c r="Y49" s="220"/>
      <c r="Z49" s="220"/>
      <c r="AA49" s="220"/>
      <c r="AB49" s="220"/>
      <c r="AC49" s="220"/>
      <c r="AD49" s="220"/>
      <c r="AE49" s="220"/>
      <c r="AF49" s="220"/>
      <c r="AG49" s="220"/>
      <c r="AH49" s="220"/>
      <c r="AI49" s="220"/>
      <c r="AJ49" s="220"/>
      <c r="AK49" s="220"/>
      <c r="AL49" s="220"/>
      <c r="AM49" s="220"/>
      <c r="AN49" s="220"/>
      <c r="AO49" s="220"/>
      <c r="AP49" s="220"/>
      <c r="AQ49" s="224"/>
    </row>
    <row r="50" spans="1:43">
      <c r="A50" s="225"/>
      <c r="B50" s="226"/>
      <c r="C50" s="227"/>
      <c r="D50" s="228"/>
      <c r="E50" s="228"/>
      <c r="F50" s="226"/>
      <c r="G50" s="229"/>
      <c r="H50" s="230"/>
      <c r="I50" s="226"/>
      <c r="J50" s="226"/>
      <c r="K50" s="226"/>
      <c r="L50" s="226"/>
      <c r="M50" s="226"/>
      <c r="N50" s="226"/>
      <c r="O50" s="226"/>
      <c r="P50" s="226"/>
      <c r="Q50" s="226"/>
      <c r="R50" s="226"/>
      <c r="S50" s="226"/>
      <c r="T50" s="226"/>
      <c r="U50" s="226"/>
      <c r="V50" s="226"/>
      <c r="W50" s="226"/>
      <c r="X50" s="226"/>
      <c r="Y50" s="226"/>
      <c r="Z50" s="226"/>
      <c r="AA50" s="226"/>
      <c r="AB50" s="226"/>
      <c r="AC50" s="226"/>
      <c r="AD50" s="226"/>
      <c r="AE50" s="226"/>
      <c r="AF50" s="226"/>
      <c r="AG50" s="226"/>
      <c r="AH50" s="226"/>
      <c r="AI50" s="226"/>
      <c r="AJ50" s="226"/>
      <c r="AK50" s="226"/>
      <c r="AL50" s="226"/>
      <c r="AM50" s="226"/>
      <c r="AN50" s="226"/>
      <c r="AO50" s="226"/>
      <c r="AP50" s="226"/>
      <c r="AQ50" s="231"/>
    </row>
    <row r="51" spans="1:43">
      <c r="A51" s="225"/>
      <c r="B51" s="226"/>
      <c r="C51" s="226"/>
      <c r="D51" s="226"/>
      <c r="E51" s="226"/>
      <c r="F51" s="226"/>
      <c r="G51" s="232"/>
      <c r="H51" s="226"/>
      <c r="I51" s="226"/>
      <c r="J51" s="226"/>
      <c r="K51" s="226"/>
      <c r="L51" s="226"/>
      <c r="M51" s="226"/>
      <c r="N51" s="226"/>
      <c r="O51" s="226"/>
      <c r="P51" s="226"/>
      <c r="Q51" s="226"/>
      <c r="R51" s="226"/>
      <c r="S51" s="226"/>
      <c r="T51" s="226"/>
      <c r="U51" s="226"/>
      <c r="V51" s="226"/>
      <c r="W51" s="226"/>
      <c r="X51" s="226"/>
      <c r="Y51" s="226"/>
      <c r="Z51" s="226"/>
      <c r="AA51" s="226"/>
      <c r="AB51" s="226"/>
      <c r="AC51" s="226"/>
      <c r="AD51" s="226"/>
      <c r="AE51" s="226"/>
      <c r="AF51" s="226"/>
      <c r="AG51" s="226"/>
      <c r="AH51" s="226"/>
      <c r="AI51" s="226"/>
      <c r="AJ51" s="226"/>
      <c r="AK51" s="226"/>
      <c r="AL51" s="226"/>
      <c r="AM51" s="226"/>
      <c r="AN51" s="226"/>
      <c r="AO51" s="226"/>
      <c r="AP51" s="226"/>
      <c r="AQ51" s="231"/>
    </row>
    <row r="52" spans="1:43" ht="15" thickBot="1">
      <c r="A52" s="235"/>
      <c r="B52" s="232"/>
      <c r="C52" s="233"/>
      <c r="D52" s="234"/>
      <c r="E52" s="234"/>
      <c r="F52" s="234"/>
      <c r="G52" s="235"/>
      <c r="H52" s="239"/>
      <c r="I52" s="239"/>
      <c r="J52" s="239"/>
      <c r="K52" s="239"/>
      <c r="L52" s="239"/>
      <c r="M52" s="239"/>
      <c r="N52" s="239"/>
      <c r="O52" s="239"/>
      <c r="P52" s="239"/>
      <c r="Q52" s="239"/>
      <c r="R52" s="239"/>
      <c r="S52" s="239"/>
      <c r="T52" s="239"/>
      <c r="U52" s="239"/>
      <c r="V52" s="239"/>
      <c r="W52" s="239"/>
      <c r="X52" s="239"/>
      <c r="Y52" s="239"/>
      <c r="Z52" s="239"/>
      <c r="AA52" s="226"/>
      <c r="AB52" s="226"/>
      <c r="AC52" s="226"/>
      <c r="AD52" s="226"/>
      <c r="AE52" s="226"/>
      <c r="AF52" s="226"/>
      <c r="AG52" s="226"/>
      <c r="AH52" s="226"/>
      <c r="AI52" s="226"/>
      <c r="AJ52" s="226"/>
      <c r="AK52" s="226"/>
      <c r="AL52" s="226"/>
      <c r="AM52" s="226"/>
      <c r="AN52" s="226"/>
      <c r="AO52" s="226"/>
      <c r="AP52" s="226"/>
      <c r="AQ52" s="231"/>
    </row>
    <row r="53" spans="1:43">
      <c r="A53" s="235"/>
      <c r="B53" s="232"/>
      <c r="C53" s="236" t="s">
        <v>287</v>
      </c>
      <c r="D53" s="232"/>
      <c r="E53" s="236"/>
      <c r="F53" s="236"/>
      <c r="G53" s="232"/>
      <c r="H53" s="471" t="s">
        <v>289</v>
      </c>
      <c r="I53" s="471"/>
      <c r="J53" s="471"/>
      <c r="K53" s="471"/>
      <c r="L53" s="471"/>
      <c r="M53" s="471"/>
      <c r="N53" s="471"/>
      <c r="O53" s="471"/>
      <c r="P53" s="471"/>
      <c r="Q53" s="471"/>
      <c r="R53" s="471"/>
      <c r="S53" s="471"/>
      <c r="T53" s="471"/>
      <c r="U53" s="471"/>
      <c r="V53" s="471"/>
      <c r="W53" s="471"/>
      <c r="X53" s="471"/>
      <c r="Y53" s="471"/>
      <c r="Z53" s="471"/>
      <c r="AA53" s="226"/>
      <c r="AB53" s="226"/>
      <c r="AC53" s="226"/>
      <c r="AD53" s="226"/>
      <c r="AE53" s="226"/>
      <c r="AF53" s="226"/>
      <c r="AG53" s="226"/>
      <c r="AH53" s="226"/>
      <c r="AI53" s="226"/>
      <c r="AJ53" s="226"/>
      <c r="AK53" s="226"/>
      <c r="AL53" s="226"/>
      <c r="AM53" s="226"/>
      <c r="AN53" s="226"/>
      <c r="AO53" s="226"/>
      <c r="AP53" s="226"/>
      <c r="AQ53" s="231"/>
    </row>
    <row r="54" spans="1:43">
      <c r="A54" s="238"/>
      <c r="B54" s="235"/>
      <c r="C54" s="232" t="s">
        <v>288</v>
      </c>
      <c r="D54" s="237"/>
      <c r="E54" s="235"/>
      <c r="F54" s="235"/>
      <c r="G54" s="235"/>
      <c r="H54" s="232"/>
      <c r="I54" s="237"/>
      <c r="J54" s="235"/>
      <c r="K54" s="235"/>
      <c r="L54" s="235"/>
      <c r="M54" s="235"/>
      <c r="N54" s="237"/>
      <c r="O54" s="235"/>
      <c r="P54" s="235"/>
      <c r="Q54" s="235"/>
      <c r="R54" s="235"/>
      <c r="S54" s="235"/>
      <c r="T54" s="235"/>
      <c r="U54" s="235"/>
      <c r="V54" s="235"/>
      <c r="W54" s="235"/>
      <c r="X54" s="235"/>
      <c r="Y54" s="235"/>
      <c r="Z54" s="226"/>
      <c r="AA54" s="226"/>
      <c r="AB54" s="226"/>
      <c r="AC54" s="226"/>
      <c r="AD54" s="226"/>
      <c r="AE54" s="226"/>
      <c r="AF54" s="226"/>
      <c r="AG54" s="226"/>
      <c r="AH54" s="226"/>
      <c r="AI54" s="226"/>
      <c r="AJ54" s="226"/>
      <c r="AK54" s="226"/>
      <c r="AL54" s="226"/>
      <c r="AM54" s="226"/>
      <c r="AN54" s="226"/>
      <c r="AO54" s="226"/>
      <c r="AP54" s="226"/>
      <c r="AQ54" s="231"/>
    </row>
    <row r="55" spans="1:43">
      <c r="A55" s="225"/>
      <c r="B55" s="235"/>
      <c r="C55" s="235"/>
      <c r="D55" s="235"/>
      <c r="E55" s="226"/>
      <c r="F55" s="226"/>
      <c r="G55" s="229"/>
      <c r="H55" s="235"/>
      <c r="I55" s="235"/>
      <c r="J55" s="235"/>
      <c r="K55" s="235"/>
      <c r="L55" s="235"/>
      <c r="M55" s="235"/>
      <c r="N55" s="235"/>
      <c r="O55" s="235"/>
      <c r="P55" s="235"/>
      <c r="Q55" s="235"/>
      <c r="R55" s="235"/>
      <c r="S55" s="235"/>
      <c r="T55" s="235"/>
      <c r="U55" s="235"/>
      <c r="V55" s="235"/>
      <c r="W55" s="235"/>
      <c r="X55" s="235"/>
      <c r="Y55" s="235"/>
      <c r="Z55" s="235"/>
      <c r="AA55" s="235"/>
      <c r="AB55" s="235"/>
      <c r="AC55" s="235"/>
      <c r="AD55" s="235"/>
      <c r="AE55" s="235"/>
      <c r="AF55" s="235"/>
      <c r="AG55" s="235"/>
      <c r="AH55" s="235"/>
      <c r="AI55" s="235"/>
      <c r="AJ55" s="235"/>
      <c r="AK55" s="226"/>
      <c r="AL55" s="226"/>
      <c r="AM55" s="226"/>
      <c r="AN55" s="226"/>
      <c r="AO55" s="226"/>
      <c r="AP55" s="226"/>
      <c r="AQ55" s="231"/>
    </row>
    <row r="56" spans="1:43">
      <c r="A56" s="238"/>
      <c r="B56" s="235"/>
      <c r="C56" s="197"/>
      <c r="D56" s="237"/>
      <c r="E56" s="235"/>
      <c r="F56" s="235"/>
      <c r="G56" s="235"/>
      <c r="H56" s="232"/>
      <c r="I56" s="237"/>
      <c r="J56" s="235"/>
      <c r="K56" s="235"/>
      <c r="L56" s="235"/>
      <c r="M56" s="235"/>
      <c r="N56" s="237"/>
      <c r="O56" s="235"/>
      <c r="P56" s="235"/>
      <c r="Q56" s="235"/>
      <c r="R56" s="235"/>
      <c r="S56" s="235"/>
      <c r="T56" s="235"/>
      <c r="U56" s="235"/>
      <c r="V56" s="235"/>
      <c r="W56" s="235"/>
      <c r="X56" s="235"/>
      <c r="Y56" s="235"/>
      <c r="Z56" s="226"/>
      <c r="AA56" s="226"/>
      <c r="AB56" s="226"/>
      <c r="AC56" s="226"/>
      <c r="AD56" s="226"/>
      <c r="AE56" s="226"/>
      <c r="AF56" s="226"/>
      <c r="AG56" s="226"/>
      <c r="AH56" s="226"/>
      <c r="AI56" s="226"/>
      <c r="AJ56" s="226"/>
      <c r="AK56" s="226"/>
      <c r="AL56" s="226"/>
      <c r="AM56" s="226"/>
      <c r="AN56" s="226"/>
      <c r="AO56" s="226"/>
      <c r="AP56" s="226"/>
      <c r="AQ56" s="231"/>
    </row>
    <row r="57" spans="1:43">
      <c r="A57" s="225"/>
      <c r="B57" s="235"/>
      <c r="C57" s="235"/>
      <c r="D57" s="235"/>
      <c r="E57" s="226"/>
      <c r="F57" s="226"/>
      <c r="G57" s="229"/>
      <c r="H57" s="235"/>
      <c r="I57" s="235"/>
      <c r="J57" s="235"/>
      <c r="K57" s="235"/>
      <c r="L57" s="235"/>
      <c r="M57" s="235"/>
      <c r="N57" s="235"/>
      <c r="O57" s="235"/>
      <c r="P57" s="235"/>
      <c r="Q57" s="235"/>
      <c r="R57" s="235"/>
      <c r="S57" s="235"/>
      <c r="T57" s="235"/>
      <c r="U57" s="235"/>
      <c r="V57" s="235"/>
      <c r="W57" s="235"/>
      <c r="X57" s="235"/>
      <c r="Y57" s="235"/>
      <c r="Z57" s="235"/>
      <c r="AA57" s="235"/>
      <c r="AB57" s="235"/>
      <c r="AC57" s="235"/>
      <c r="AD57" s="235"/>
      <c r="AE57" s="235"/>
      <c r="AF57" s="235"/>
      <c r="AG57" s="235"/>
      <c r="AH57" s="235"/>
      <c r="AI57" s="235"/>
      <c r="AJ57" s="235"/>
      <c r="AK57" s="226"/>
      <c r="AL57" s="226"/>
      <c r="AM57" s="226"/>
      <c r="AN57" s="226"/>
      <c r="AO57" s="226"/>
      <c r="AP57" s="226"/>
      <c r="AQ57" s="231"/>
    </row>
  </sheetData>
  <mergeCells count="51">
    <mergeCell ref="H53:Z53"/>
    <mergeCell ref="A43:E43"/>
    <mergeCell ref="A44:AQ44"/>
    <mergeCell ref="A45:AQ45"/>
    <mergeCell ref="A46:AQ46"/>
    <mergeCell ref="A47:AQ47"/>
    <mergeCell ref="A48:AQ48"/>
    <mergeCell ref="A42:B42"/>
    <mergeCell ref="A15:B15"/>
    <mergeCell ref="H15:AQ43"/>
    <mergeCell ref="A16:B16"/>
    <mergeCell ref="A17:B17"/>
    <mergeCell ref="A18:B18"/>
    <mergeCell ref="A19:B19"/>
    <mergeCell ref="A20:B20"/>
    <mergeCell ref="A21:B21"/>
    <mergeCell ref="A22:B22"/>
    <mergeCell ref="A23:B23"/>
    <mergeCell ref="A36:B36"/>
    <mergeCell ref="A37:B37"/>
    <mergeCell ref="A38:B38"/>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40" priority="1"/>
  </conditionalFormatting>
  <printOptions horizontalCentered="1" verticalCentered="1"/>
  <pageMargins left="0.70866141732283472" right="0.70866141732283472" top="0.74803149606299213" bottom="0.74803149606299213" header="0.31496062992125984" footer="0.31496062992125984"/>
  <pageSetup scale="4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BCAC1-5BAC-40D3-B15A-D080F34E906C}">
  <sheetPr>
    <tabColor theme="3" tint="0.79998168889431442"/>
  </sheetPr>
  <dimension ref="A1:AQ73"/>
  <sheetViews>
    <sheetView view="pageBreakPreview" topLeftCell="A28" zoomScale="60" zoomScaleNormal="55" workbookViewId="0">
      <selection activeCell="E54" sqref="E54"/>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2'!C15</f>
        <v>CUBIERTAS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2'!B23</f>
        <v>2.1</v>
      </c>
      <c r="B11" s="189" t="str">
        <f>+'CORTE No. 2'!F23</f>
        <v>M2</v>
      </c>
      <c r="C11" s="435" t="str">
        <f>+'CORTE No. 2'!C23:E23</f>
        <v>CIELO FALSO EN LAMINA DE DRYWALL 12 MM TERMINADO. INCLUYE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323</v>
      </c>
      <c r="B15" s="464"/>
      <c r="C15" s="197">
        <v>3.22</v>
      </c>
      <c r="D15" s="198">
        <v>2.1</v>
      </c>
      <c r="E15" s="199"/>
      <c r="F15" s="198"/>
      <c r="G15" s="240">
        <f>+C15*D15</f>
        <v>6.7620000000000005</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324</v>
      </c>
      <c r="B16" s="464"/>
      <c r="C16" s="197">
        <v>2.13</v>
      </c>
      <c r="D16" s="198">
        <v>1.45</v>
      </c>
      <c r="E16" s="199"/>
      <c r="F16" s="198"/>
      <c r="G16" s="240">
        <f t="shared" ref="G16:G23" si="0">+C16*D16</f>
        <v>3.0884999999999998</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325</v>
      </c>
      <c r="B17" s="470"/>
      <c r="C17" s="197">
        <v>2.5299999999999998</v>
      </c>
      <c r="D17" s="198">
        <v>1.55</v>
      </c>
      <c r="E17" s="199"/>
      <c r="F17" s="198"/>
      <c r="G17" s="240">
        <f t="shared" si="0"/>
        <v>3.9215</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327</v>
      </c>
      <c r="B18" s="464"/>
      <c r="C18" s="197">
        <v>1</v>
      </c>
      <c r="D18" s="198">
        <v>1.5</v>
      </c>
      <c r="E18" s="199"/>
      <c r="F18" s="198"/>
      <c r="G18" s="240">
        <f t="shared" si="0"/>
        <v>1.5</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4" t="s">
        <v>328</v>
      </c>
      <c r="B19" s="464"/>
      <c r="C19" s="197">
        <v>1.6</v>
      </c>
      <c r="D19" s="198">
        <v>0.4</v>
      </c>
      <c r="E19" s="199"/>
      <c r="F19" s="198"/>
      <c r="G19" s="240">
        <f t="shared" si="0"/>
        <v>0.64000000000000012</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81" t="s">
        <v>329</v>
      </c>
      <c r="B20" s="470"/>
      <c r="C20" s="197">
        <v>1</v>
      </c>
      <c r="D20" s="198">
        <v>1</v>
      </c>
      <c r="E20" s="199"/>
      <c r="F20" s="198"/>
      <c r="G20" s="240">
        <f t="shared" si="0"/>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4" t="s">
        <v>329</v>
      </c>
      <c r="B21" s="464"/>
      <c r="C21" s="197">
        <v>1</v>
      </c>
      <c r="D21" s="198">
        <v>1</v>
      </c>
      <c r="E21" s="199"/>
      <c r="F21" s="198"/>
      <c r="G21" s="240">
        <f t="shared" si="0"/>
        <v>1</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4" t="s">
        <v>330</v>
      </c>
      <c r="B22" s="464"/>
      <c r="C22" s="197">
        <v>1</v>
      </c>
      <c r="D22" s="198">
        <v>1</v>
      </c>
      <c r="E22" s="199"/>
      <c r="F22" s="198"/>
      <c r="G22" s="240">
        <f t="shared" si="0"/>
        <v>1</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4" t="s">
        <v>524</v>
      </c>
      <c r="B23" s="464"/>
      <c r="C23" s="197">
        <v>3</v>
      </c>
      <c r="D23" s="198">
        <v>3</v>
      </c>
      <c r="E23" s="199"/>
      <c r="F23" s="198"/>
      <c r="G23" s="240">
        <f t="shared" si="0"/>
        <v>9</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81"/>
      <c r="B24" s="470"/>
      <c r="C24" s="197"/>
      <c r="D24" s="198"/>
      <c r="E24" s="199"/>
      <c r="F24" s="198"/>
      <c r="G24" s="24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64"/>
      <c r="B25" s="464"/>
      <c r="C25" s="197"/>
      <c r="D25" s="201"/>
      <c r="E25" s="199"/>
      <c r="F25" s="198"/>
      <c r="G25" s="24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61"/>
      <c r="B35" s="462"/>
      <c r="C35" s="197"/>
      <c r="D35" s="198"/>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7"/>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197"/>
      <c r="E37" s="206"/>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461"/>
      <c r="B58" s="462"/>
      <c r="C58" s="207"/>
      <c r="D58" s="207"/>
      <c r="E58" s="207"/>
      <c r="F58" s="207"/>
      <c r="G58" s="21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461"/>
      <c r="B59" s="462"/>
      <c r="C59" s="211"/>
      <c r="D59" s="212"/>
      <c r="E59" s="208"/>
      <c r="F59" s="208"/>
      <c r="G59" s="209"/>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ht="15" thickBot="1">
      <c r="A60" s="461"/>
      <c r="B60" s="462"/>
      <c r="C60" s="213"/>
      <c r="D60" s="214"/>
      <c r="E60" s="215"/>
      <c r="F60" s="215"/>
      <c r="G60" s="216"/>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ht="15" thickBot="1">
      <c r="A61" s="472"/>
      <c r="B61" s="473"/>
      <c r="C61" s="473"/>
      <c r="D61" s="473"/>
      <c r="E61" s="474"/>
      <c r="F61" s="217"/>
      <c r="G61" s="218">
        <f>SUM(G15:G60)</f>
        <v>27.911999999999999</v>
      </c>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426"/>
      <c r="B62" s="427"/>
      <c r="C62" s="427"/>
      <c r="D62" s="427"/>
      <c r="E62" s="427"/>
      <c r="F62" s="427"/>
      <c r="G62" s="427"/>
      <c r="H62" s="427"/>
      <c r="I62" s="427"/>
      <c r="J62" s="427"/>
      <c r="K62" s="427"/>
      <c r="L62" s="427"/>
      <c r="M62" s="427"/>
      <c r="N62" s="427"/>
      <c r="O62" s="427"/>
      <c r="P62" s="427"/>
      <c r="Q62" s="427"/>
      <c r="R62" s="427"/>
      <c r="S62" s="427"/>
      <c r="T62" s="427"/>
      <c r="U62" s="427"/>
      <c r="V62" s="427"/>
      <c r="W62" s="427"/>
      <c r="X62" s="427"/>
      <c r="Y62" s="427"/>
      <c r="Z62" s="427"/>
      <c r="AA62" s="427"/>
      <c r="AB62" s="427"/>
      <c r="AC62" s="427"/>
      <c r="AD62" s="427"/>
      <c r="AE62" s="427"/>
      <c r="AF62" s="427"/>
      <c r="AG62" s="427"/>
      <c r="AH62" s="427"/>
      <c r="AI62" s="427"/>
      <c r="AJ62" s="427"/>
      <c r="AK62" s="427"/>
      <c r="AL62" s="427"/>
      <c r="AM62" s="427"/>
      <c r="AN62" s="427"/>
      <c r="AO62" s="427"/>
      <c r="AP62" s="427"/>
      <c r="AQ62" s="428"/>
    </row>
    <row r="63" spans="1:43">
      <c r="A63" s="475" t="s">
        <v>283</v>
      </c>
      <c r="B63" s="476"/>
      <c r="C63" s="476"/>
      <c r="D63" s="476"/>
      <c r="E63" s="476"/>
      <c r="F63" s="476"/>
      <c r="G63" s="476"/>
      <c r="H63" s="476"/>
      <c r="I63" s="476"/>
      <c r="J63" s="476"/>
      <c r="K63" s="476"/>
      <c r="L63" s="476"/>
      <c r="M63" s="476"/>
      <c r="N63" s="476"/>
      <c r="O63" s="476"/>
      <c r="P63" s="476"/>
      <c r="Q63" s="476"/>
      <c r="R63" s="476"/>
      <c r="S63" s="476"/>
      <c r="T63" s="476"/>
      <c r="U63" s="476"/>
      <c r="V63" s="476"/>
      <c r="W63" s="476"/>
      <c r="X63" s="476"/>
      <c r="Y63" s="476"/>
      <c r="Z63" s="476"/>
      <c r="AA63" s="476"/>
      <c r="AB63" s="476"/>
      <c r="AC63" s="476"/>
      <c r="AD63" s="476"/>
      <c r="AE63" s="476"/>
      <c r="AF63" s="476"/>
      <c r="AG63" s="476"/>
      <c r="AH63" s="476"/>
      <c r="AI63" s="476"/>
      <c r="AJ63" s="476"/>
      <c r="AK63" s="476"/>
      <c r="AL63" s="476"/>
      <c r="AM63" s="476"/>
      <c r="AN63" s="476"/>
      <c r="AO63" s="476"/>
      <c r="AP63" s="476"/>
      <c r="AQ63" s="477"/>
    </row>
    <row r="64" spans="1:43">
      <c r="A64" s="478" t="s">
        <v>284</v>
      </c>
      <c r="B64" s="479"/>
      <c r="C64" s="479"/>
      <c r="D64" s="479"/>
      <c r="E64" s="479"/>
      <c r="F64" s="479"/>
      <c r="G64" s="479"/>
      <c r="H64" s="479"/>
      <c r="I64" s="479"/>
      <c r="J64" s="479"/>
      <c r="K64" s="479"/>
      <c r="L64" s="479"/>
      <c r="M64" s="479"/>
      <c r="N64" s="479"/>
      <c r="O64" s="479"/>
      <c r="P64" s="479"/>
      <c r="Q64" s="479"/>
      <c r="R64" s="479"/>
      <c r="S64" s="479"/>
      <c r="T64" s="479"/>
      <c r="U64" s="479"/>
      <c r="V64" s="479"/>
      <c r="W64" s="479"/>
      <c r="X64" s="479"/>
      <c r="Y64" s="479"/>
      <c r="Z64" s="479"/>
      <c r="AA64" s="479"/>
      <c r="AB64" s="479"/>
      <c r="AC64" s="479"/>
      <c r="AD64" s="479"/>
      <c r="AE64" s="479"/>
      <c r="AF64" s="479"/>
      <c r="AG64" s="479"/>
      <c r="AH64" s="479"/>
      <c r="AI64" s="479"/>
      <c r="AJ64" s="479"/>
      <c r="AK64" s="479"/>
      <c r="AL64" s="479"/>
      <c r="AM64" s="479"/>
      <c r="AN64" s="479"/>
      <c r="AO64" s="479"/>
      <c r="AP64" s="479"/>
      <c r="AQ64" s="480"/>
    </row>
    <row r="65" spans="1:43">
      <c r="A65" s="478"/>
      <c r="B65" s="479"/>
      <c r="C65" s="479"/>
      <c r="D65" s="479"/>
      <c r="E65" s="479"/>
      <c r="F65" s="479"/>
      <c r="G65" s="479"/>
      <c r="H65" s="479"/>
      <c r="I65" s="479"/>
      <c r="J65" s="479"/>
      <c r="K65" s="479"/>
      <c r="L65" s="479"/>
      <c r="M65" s="479"/>
      <c r="N65" s="479"/>
      <c r="O65" s="479"/>
      <c r="P65" s="479"/>
      <c r="Q65" s="479"/>
      <c r="R65" s="479"/>
      <c r="S65" s="479"/>
      <c r="T65" s="479"/>
      <c r="U65" s="479"/>
      <c r="V65" s="479"/>
      <c r="W65" s="479"/>
      <c r="X65" s="479"/>
      <c r="Y65" s="479"/>
      <c r="Z65" s="479"/>
      <c r="AA65" s="479"/>
      <c r="AB65" s="479"/>
      <c r="AC65" s="479"/>
      <c r="AD65" s="479"/>
      <c r="AE65" s="479"/>
      <c r="AF65" s="479"/>
      <c r="AG65" s="479"/>
      <c r="AH65" s="479"/>
      <c r="AI65" s="479"/>
      <c r="AJ65" s="479"/>
      <c r="AK65" s="479"/>
      <c r="AL65" s="479"/>
      <c r="AM65" s="479"/>
      <c r="AN65" s="479"/>
      <c r="AO65" s="479"/>
      <c r="AP65" s="479"/>
      <c r="AQ65" s="480"/>
    </row>
    <row r="66" spans="1:43" ht="15" thickBot="1">
      <c r="A66" s="426"/>
      <c r="B66" s="427"/>
      <c r="C66" s="427"/>
      <c r="D66" s="427"/>
      <c r="E66" s="427"/>
      <c r="F66" s="427"/>
      <c r="G66" s="427"/>
      <c r="H66" s="427"/>
      <c r="I66" s="427"/>
      <c r="J66" s="427"/>
      <c r="K66" s="427"/>
      <c r="L66" s="427"/>
      <c r="M66" s="427"/>
      <c r="N66" s="427"/>
      <c r="O66" s="427"/>
      <c r="P66" s="427"/>
      <c r="Q66" s="427"/>
      <c r="R66" s="427"/>
      <c r="S66" s="427"/>
      <c r="T66" s="427"/>
      <c r="U66" s="427"/>
      <c r="V66" s="427"/>
      <c r="W66" s="427"/>
      <c r="X66" s="427"/>
      <c r="Y66" s="427"/>
      <c r="Z66" s="427"/>
      <c r="AA66" s="427"/>
      <c r="AB66" s="427"/>
      <c r="AC66" s="427"/>
      <c r="AD66" s="427"/>
      <c r="AE66" s="427"/>
      <c r="AF66" s="427"/>
      <c r="AG66" s="427"/>
      <c r="AH66" s="427"/>
      <c r="AI66" s="427"/>
      <c r="AJ66" s="427"/>
      <c r="AK66" s="427"/>
      <c r="AL66" s="427"/>
      <c r="AM66" s="427"/>
      <c r="AN66" s="427"/>
      <c r="AO66" s="427"/>
      <c r="AP66" s="427"/>
      <c r="AQ66" s="428"/>
    </row>
    <row r="67" spans="1:43">
      <c r="B67" s="220"/>
      <c r="C67" s="219" t="s">
        <v>285</v>
      </c>
      <c r="D67" s="221"/>
      <c r="E67" s="221"/>
      <c r="F67" s="220"/>
      <c r="H67" s="223"/>
      <c r="I67" s="220"/>
      <c r="J67" s="220"/>
      <c r="K67" s="220"/>
      <c r="L67" s="220"/>
      <c r="M67" s="222" t="s">
        <v>286</v>
      </c>
      <c r="N67" s="220"/>
      <c r="O67" s="220"/>
      <c r="P67" s="220"/>
      <c r="Q67" s="220"/>
      <c r="R67" s="220"/>
      <c r="S67" s="220"/>
      <c r="T67" s="220"/>
      <c r="U67" s="220"/>
      <c r="V67" s="220"/>
      <c r="W67" s="220"/>
      <c r="X67" s="220"/>
      <c r="Y67" s="220"/>
      <c r="Z67" s="220"/>
      <c r="AA67" s="220"/>
      <c r="AB67" s="220"/>
      <c r="AC67" s="220"/>
      <c r="AD67" s="220"/>
      <c r="AE67" s="220"/>
      <c r="AF67" s="220"/>
      <c r="AG67" s="220"/>
      <c r="AH67" s="220"/>
      <c r="AI67" s="220"/>
      <c r="AJ67" s="220"/>
      <c r="AK67" s="220"/>
      <c r="AL67" s="220"/>
      <c r="AM67" s="220"/>
      <c r="AN67" s="220"/>
      <c r="AO67" s="220"/>
      <c r="AP67" s="220"/>
      <c r="AQ67" s="224"/>
    </row>
    <row r="68" spans="1:43">
      <c r="A68" s="225"/>
      <c r="B68" s="226"/>
      <c r="C68" s="227"/>
      <c r="D68" s="228"/>
      <c r="E68" s="228"/>
      <c r="F68" s="226"/>
      <c r="G68" s="229"/>
      <c r="H68" s="230"/>
      <c r="I68" s="226"/>
      <c r="J68" s="226"/>
      <c r="K68" s="226"/>
      <c r="L68" s="226"/>
      <c r="M68" s="226"/>
      <c r="N68" s="226"/>
      <c r="O68" s="226"/>
      <c r="P68" s="226"/>
      <c r="Q68" s="226"/>
      <c r="R68" s="226"/>
      <c r="S68" s="226"/>
      <c r="T68" s="226"/>
      <c r="U68" s="226"/>
      <c r="V68" s="226"/>
      <c r="W68" s="226"/>
      <c r="X68" s="226"/>
      <c r="Y68" s="226"/>
      <c r="Z68" s="226"/>
      <c r="AA68" s="226"/>
      <c r="AB68" s="226"/>
      <c r="AC68" s="226"/>
      <c r="AD68" s="226"/>
      <c r="AE68" s="226"/>
      <c r="AF68" s="226"/>
      <c r="AG68" s="226"/>
      <c r="AH68" s="226"/>
      <c r="AI68" s="226"/>
      <c r="AJ68" s="226"/>
      <c r="AK68" s="226"/>
      <c r="AL68" s="226"/>
      <c r="AM68" s="226"/>
      <c r="AN68" s="226"/>
      <c r="AO68" s="226"/>
      <c r="AP68" s="226"/>
      <c r="AQ68" s="231"/>
    </row>
    <row r="69" spans="1:43">
      <c r="A69" s="225"/>
      <c r="B69" s="226"/>
      <c r="C69" s="226"/>
      <c r="D69" s="226"/>
      <c r="E69" s="226"/>
      <c r="F69" s="226"/>
      <c r="G69" s="232"/>
      <c r="H69" s="226"/>
      <c r="I69" s="226"/>
      <c r="J69" s="226"/>
      <c r="K69" s="226"/>
      <c r="L69" s="226"/>
      <c r="M69" s="226"/>
      <c r="N69" s="226"/>
      <c r="O69" s="226"/>
      <c r="P69" s="226"/>
      <c r="Q69" s="226"/>
      <c r="R69" s="226"/>
      <c r="S69" s="226"/>
      <c r="T69" s="226"/>
      <c r="U69" s="226"/>
      <c r="V69" s="226"/>
      <c r="W69" s="226"/>
      <c r="X69" s="226"/>
      <c r="Y69" s="226"/>
      <c r="Z69" s="226"/>
      <c r="AA69" s="226"/>
      <c r="AB69" s="226"/>
      <c r="AC69" s="226"/>
      <c r="AD69" s="226"/>
      <c r="AE69" s="226"/>
      <c r="AF69" s="226"/>
      <c r="AG69" s="226"/>
      <c r="AH69" s="226"/>
      <c r="AI69" s="226"/>
      <c r="AJ69" s="226"/>
      <c r="AK69" s="226"/>
      <c r="AL69" s="226"/>
      <c r="AM69" s="226"/>
      <c r="AN69" s="226"/>
      <c r="AO69" s="226"/>
      <c r="AP69" s="226"/>
      <c r="AQ69" s="231"/>
    </row>
    <row r="70" spans="1:43" ht="15" thickBot="1">
      <c r="A70" s="235"/>
      <c r="B70" s="232"/>
      <c r="C70" s="233"/>
      <c r="D70" s="234"/>
      <c r="E70" s="234"/>
      <c r="F70" s="234"/>
      <c r="G70" s="235"/>
      <c r="H70" s="239"/>
      <c r="I70" s="239"/>
      <c r="J70" s="239"/>
      <c r="K70" s="239"/>
      <c r="L70" s="239"/>
      <c r="M70" s="239"/>
      <c r="N70" s="239"/>
      <c r="O70" s="239"/>
      <c r="P70" s="239"/>
      <c r="Q70" s="239"/>
      <c r="R70" s="239"/>
      <c r="S70" s="239"/>
      <c r="T70" s="239"/>
      <c r="U70" s="239"/>
      <c r="V70" s="239"/>
      <c r="W70" s="239"/>
      <c r="X70" s="239"/>
      <c r="Y70" s="239"/>
      <c r="Z70" s="239"/>
      <c r="AA70" s="226"/>
      <c r="AB70" s="226"/>
      <c r="AC70" s="226"/>
      <c r="AD70" s="226"/>
      <c r="AE70" s="226"/>
      <c r="AF70" s="226"/>
      <c r="AG70" s="226"/>
      <c r="AH70" s="226"/>
      <c r="AI70" s="226"/>
      <c r="AJ70" s="226"/>
      <c r="AK70" s="226"/>
      <c r="AL70" s="226"/>
      <c r="AM70" s="226"/>
      <c r="AN70" s="226"/>
      <c r="AO70" s="226"/>
      <c r="AP70" s="226"/>
      <c r="AQ70" s="231"/>
    </row>
    <row r="71" spans="1:43">
      <c r="A71" s="235"/>
      <c r="B71" s="232"/>
      <c r="C71" s="236" t="s">
        <v>287</v>
      </c>
      <c r="D71" s="232"/>
      <c r="E71" s="236"/>
      <c r="F71" s="236"/>
      <c r="G71" s="232"/>
      <c r="H71" s="471" t="s">
        <v>289</v>
      </c>
      <c r="I71" s="471"/>
      <c r="J71" s="471"/>
      <c r="K71" s="471"/>
      <c r="L71" s="471"/>
      <c r="M71" s="471"/>
      <c r="N71" s="471"/>
      <c r="O71" s="471"/>
      <c r="P71" s="471"/>
      <c r="Q71" s="471"/>
      <c r="R71" s="471"/>
      <c r="S71" s="471"/>
      <c r="T71" s="471"/>
      <c r="U71" s="471"/>
      <c r="V71" s="471"/>
      <c r="W71" s="471"/>
      <c r="X71" s="471"/>
      <c r="Y71" s="471"/>
      <c r="Z71" s="471"/>
      <c r="AA71" s="226"/>
      <c r="AB71" s="226"/>
      <c r="AC71" s="226"/>
      <c r="AD71" s="226"/>
      <c r="AE71" s="226"/>
      <c r="AF71" s="226"/>
      <c r="AG71" s="226"/>
      <c r="AH71" s="226"/>
      <c r="AI71" s="226"/>
      <c r="AJ71" s="226"/>
      <c r="AK71" s="226"/>
      <c r="AL71" s="226"/>
      <c r="AM71" s="226"/>
      <c r="AN71" s="226"/>
      <c r="AO71" s="226"/>
      <c r="AP71" s="226"/>
      <c r="AQ71" s="231"/>
    </row>
    <row r="72" spans="1:43">
      <c r="A72" s="238"/>
      <c r="B72" s="235"/>
      <c r="C72" s="232" t="s">
        <v>288</v>
      </c>
      <c r="D72" s="237"/>
      <c r="E72" s="235"/>
      <c r="F72" s="235"/>
      <c r="G72" s="235"/>
      <c r="H72" s="232"/>
      <c r="I72" s="237"/>
      <c r="J72" s="235"/>
      <c r="K72" s="235"/>
      <c r="L72" s="235"/>
      <c r="M72" s="235"/>
      <c r="N72" s="237"/>
      <c r="O72" s="235"/>
      <c r="P72" s="235"/>
      <c r="Q72" s="235"/>
      <c r="R72" s="235"/>
      <c r="S72" s="235"/>
      <c r="T72" s="235"/>
      <c r="U72" s="235"/>
      <c r="V72" s="235"/>
      <c r="W72" s="235"/>
      <c r="X72" s="235"/>
      <c r="Y72" s="235"/>
      <c r="Z72" s="226"/>
      <c r="AA72" s="226"/>
      <c r="AB72" s="226"/>
      <c r="AC72" s="226"/>
      <c r="AD72" s="226"/>
      <c r="AE72" s="226"/>
      <c r="AF72" s="226"/>
      <c r="AG72" s="226"/>
      <c r="AH72" s="226"/>
      <c r="AI72" s="226"/>
      <c r="AJ72" s="226"/>
      <c r="AK72" s="226"/>
      <c r="AL72" s="226"/>
      <c r="AM72" s="226"/>
      <c r="AN72" s="226"/>
      <c r="AO72" s="226"/>
      <c r="AP72" s="226"/>
      <c r="AQ72" s="231"/>
    </row>
    <row r="73" spans="1:43">
      <c r="A73" s="225"/>
      <c r="B73" s="235"/>
      <c r="C73" s="235"/>
      <c r="D73" s="235"/>
      <c r="E73" s="226"/>
      <c r="F73" s="226"/>
      <c r="G73" s="229"/>
      <c r="H73" s="235"/>
      <c r="I73" s="235"/>
      <c r="J73" s="235"/>
      <c r="K73" s="235"/>
      <c r="L73" s="235"/>
      <c r="M73" s="235"/>
      <c r="N73" s="235"/>
      <c r="O73" s="235"/>
      <c r="P73" s="235"/>
      <c r="Q73" s="235"/>
      <c r="R73" s="235"/>
      <c r="S73" s="235"/>
      <c r="T73" s="235"/>
      <c r="U73" s="235"/>
      <c r="V73" s="235"/>
      <c r="W73" s="235"/>
      <c r="X73" s="235"/>
      <c r="Y73" s="235"/>
      <c r="Z73" s="235"/>
      <c r="AA73" s="235"/>
      <c r="AB73" s="235"/>
      <c r="AC73" s="235"/>
      <c r="AD73" s="235"/>
      <c r="AE73" s="235"/>
      <c r="AF73" s="235"/>
      <c r="AG73" s="235"/>
      <c r="AH73" s="235"/>
      <c r="AI73" s="235"/>
      <c r="AJ73" s="235"/>
      <c r="AK73" s="226"/>
      <c r="AL73" s="226"/>
      <c r="AM73" s="226"/>
      <c r="AN73" s="226"/>
      <c r="AO73" s="226"/>
      <c r="AP73" s="226"/>
      <c r="AQ73" s="231"/>
    </row>
  </sheetData>
  <mergeCells count="54">
    <mergeCell ref="A58:B58"/>
    <mergeCell ref="A59:B59"/>
    <mergeCell ref="H71:Z71"/>
    <mergeCell ref="A61:E61"/>
    <mergeCell ref="A62:AQ62"/>
    <mergeCell ref="A63:AQ63"/>
    <mergeCell ref="A64:AQ64"/>
    <mergeCell ref="A65:AQ65"/>
    <mergeCell ref="A66:AQ66"/>
    <mergeCell ref="A13:B14"/>
    <mergeCell ref="C13:F13"/>
    <mergeCell ref="G13:G14"/>
    <mergeCell ref="H13:AQ14"/>
    <mergeCell ref="A60:B60"/>
    <mergeCell ref="A15:B15"/>
    <mergeCell ref="H15:AQ61"/>
    <mergeCell ref="A16:B16"/>
    <mergeCell ref="A17:B17"/>
    <mergeCell ref="A18:B18"/>
    <mergeCell ref="A19:B19"/>
    <mergeCell ref="A20:B20"/>
    <mergeCell ref="A21:B21"/>
    <mergeCell ref="A22:B22"/>
    <mergeCell ref="A35:B35"/>
    <mergeCell ref="A36:B36"/>
    <mergeCell ref="C10:L10"/>
    <mergeCell ref="M10:AA10"/>
    <mergeCell ref="AB10:AI10"/>
    <mergeCell ref="AJ10:AQ10"/>
    <mergeCell ref="C11:L11"/>
    <mergeCell ref="M11:AA11"/>
    <mergeCell ref="AB11:AI11"/>
    <mergeCell ref="AJ11:AQ11"/>
    <mergeCell ref="AO4:AQ4"/>
    <mergeCell ref="A5:A6"/>
    <mergeCell ref="B5:AQ6"/>
    <mergeCell ref="A8:AQ8"/>
    <mergeCell ref="B9:AQ9"/>
    <mergeCell ref="A23:B23"/>
    <mergeCell ref="A24:B24"/>
    <mergeCell ref="A25:B25"/>
    <mergeCell ref="B7:AQ7"/>
    <mergeCell ref="A1:B2"/>
    <mergeCell ref="C1:Z2"/>
    <mergeCell ref="AA1:AQ2"/>
    <mergeCell ref="A3:AQ3"/>
    <mergeCell ref="B4:G4"/>
    <mergeCell ref="H4:O4"/>
    <mergeCell ref="P4:W4"/>
    <mergeCell ref="X4:Z4"/>
    <mergeCell ref="AA4:AE4"/>
    <mergeCell ref="AF4:AH4"/>
    <mergeCell ref="AI4:AL4"/>
    <mergeCell ref="AM4:AN4"/>
  </mergeCells>
  <conditionalFormatting sqref="B11">
    <cfRule type="duplicateValues" dxfId="39" priority="1"/>
  </conditionalFormatting>
  <pageMargins left="0.7" right="0.7" top="0.75" bottom="0.75" header="0.3" footer="0.3"/>
  <pageSetup scale="4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01C6C-B2FC-4B9E-BCAC-0EF73FF4BFE3}">
  <sheetPr>
    <tabColor theme="3" tint="0.79998168889431442"/>
  </sheetPr>
  <dimension ref="A1:AQ71"/>
  <sheetViews>
    <sheetView view="pageBreakPreview" topLeftCell="A37" zoomScale="60" zoomScaleNormal="55" workbookViewId="0">
      <selection activeCell="F15" sqref="F15"/>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2'!C15</f>
        <v>CUBIERTAS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2'!B27</f>
        <v>3.2</v>
      </c>
      <c r="B11" s="189" t="str">
        <f>+'CORTE No. 2'!F27</f>
        <v>UN</v>
      </c>
      <c r="C11" s="435" t="str">
        <f>+'CORTE No. 2'!C27:E27</f>
        <v>CIELO RASO ACRILICO DE 60 X1.20 CM</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332</v>
      </c>
      <c r="B15" s="464"/>
      <c r="C15" s="197">
        <v>1.2</v>
      </c>
      <c r="D15" s="198">
        <v>0.6</v>
      </c>
      <c r="E15" s="199"/>
      <c r="F15" s="198">
        <v>9</v>
      </c>
      <c r="G15" s="200">
        <f>+F15</f>
        <v>9</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c r="B16" s="464"/>
      <c r="C16" s="197"/>
      <c r="D16" s="198"/>
      <c r="E16" s="199"/>
      <c r="F16" s="198"/>
      <c r="G16" s="20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c r="B17" s="470"/>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197"/>
      <c r="E36" s="206"/>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197"/>
      <c r="E37" s="206"/>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461"/>
      <c r="B57" s="462"/>
      <c r="C57" s="211"/>
      <c r="D57" s="212"/>
      <c r="E57" s="208"/>
      <c r="F57" s="208"/>
      <c r="G57" s="209"/>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ht="15" thickBot="1">
      <c r="A58" s="461"/>
      <c r="B58" s="462"/>
      <c r="C58" s="213"/>
      <c r="D58" s="214"/>
      <c r="E58" s="215"/>
      <c r="F58" s="215"/>
      <c r="G58" s="216"/>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ht="15" thickBot="1">
      <c r="A59" s="472"/>
      <c r="B59" s="473"/>
      <c r="C59" s="473"/>
      <c r="D59" s="473"/>
      <c r="E59" s="474"/>
      <c r="F59" s="217"/>
      <c r="G59" s="218">
        <f>SUM(G15:G58)</f>
        <v>9</v>
      </c>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426"/>
      <c r="B60" s="427"/>
      <c r="C60" s="427"/>
      <c r="D60" s="427"/>
      <c r="E60" s="427"/>
      <c r="F60" s="427"/>
      <c r="G60" s="427"/>
      <c r="H60" s="427"/>
      <c r="I60" s="427"/>
      <c r="J60" s="427"/>
      <c r="K60" s="427"/>
      <c r="L60" s="427"/>
      <c r="M60" s="427"/>
      <c r="N60" s="427"/>
      <c r="O60" s="427"/>
      <c r="P60" s="427"/>
      <c r="Q60" s="427"/>
      <c r="R60" s="427"/>
      <c r="S60" s="427"/>
      <c r="T60" s="427"/>
      <c r="U60" s="427"/>
      <c r="V60" s="427"/>
      <c r="W60" s="427"/>
      <c r="X60" s="427"/>
      <c r="Y60" s="427"/>
      <c r="Z60" s="427"/>
      <c r="AA60" s="427"/>
      <c r="AB60" s="427"/>
      <c r="AC60" s="427"/>
      <c r="AD60" s="427"/>
      <c r="AE60" s="427"/>
      <c r="AF60" s="427"/>
      <c r="AG60" s="427"/>
      <c r="AH60" s="427"/>
      <c r="AI60" s="427"/>
      <c r="AJ60" s="427"/>
      <c r="AK60" s="427"/>
      <c r="AL60" s="427"/>
      <c r="AM60" s="427"/>
      <c r="AN60" s="427"/>
      <c r="AO60" s="427"/>
      <c r="AP60" s="427"/>
      <c r="AQ60" s="428"/>
    </row>
    <row r="61" spans="1:43">
      <c r="A61" s="475" t="s">
        <v>283</v>
      </c>
      <c r="B61" s="476"/>
      <c r="C61" s="476"/>
      <c r="D61" s="476"/>
      <c r="E61" s="476"/>
      <c r="F61" s="476"/>
      <c r="G61" s="476"/>
      <c r="H61" s="476"/>
      <c r="I61" s="476"/>
      <c r="J61" s="476"/>
      <c r="K61" s="476"/>
      <c r="L61" s="476"/>
      <c r="M61" s="476"/>
      <c r="N61" s="476"/>
      <c r="O61" s="476"/>
      <c r="P61" s="476"/>
      <c r="Q61" s="476"/>
      <c r="R61" s="476"/>
      <c r="S61" s="476"/>
      <c r="T61" s="476"/>
      <c r="U61" s="476"/>
      <c r="V61" s="476"/>
      <c r="W61" s="476"/>
      <c r="X61" s="476"/>
      <c r="Y61" s="476"/>
      <c r="Z61" s="476"/>
      <c r="AA61" s="476"/>
      <c r="AB61" s="476"/>
      <c r="AC61" s="476"/>
      <c r="AD61" s="476"/>
      <c r="AE61" s="476"/>
      <c r="AF61" s="476"/>
      <c r="AG61" s="476"/>
      <c r="AH61" s="476"/>
      <c r="AI61" s="476"/>
      <c r="AJ61" s="476"/>
      <c r="AK61" s="476"/>
      <c r="AL61" s="476"/>
      <c r="AM61" s="476"/>
      <c r="AN61" s="476"/>
      <c r="AO61" s="476"/>
      <c r="AP61" s="476"/>
      <c r="AQ61" s="477"/>
    </row>
    <row r="62" spans="1:43">
      <c r="A62" s="478" t="s">
        <v>284</v>
      </c>
      <c r="B62" s="479"/>
      <c r="C62" s="479"/>
      <c r="D62" s="479"/>
      <c r="E62" s="479"/>
      <c r="F62" s="479"/>
      <c r="G62" s="479"/>
      <c r="H62" s="479"/>
      <c r="I62" s="479"/>
      <c r="J62" s="479"/>
      <c r="K62" s="479"/>
      <c r="L62" s="479"/>
      <c r="M62" s="479"/>
      <c r="N62" s="479"/>
      <c r="O62" s="479"/>
      <c r="P62" s="479"/>
      <c r="Q62" s="479"/>
      <c r="R62" s="479"/>
      <c r="S62" s="479"/>
      <c r="T62" s="479"/>
      <c r="U62" s="479"/>
      <c r="V62" s="479"/>
      <c r="W62" s="479"/>
      <c r="X62" s="479"/>
      <c r="Y62" s="479"/>
      <c r="Z62" s="479"/>
      <c r="AA62" s="479"/>
      <c r="AB62" s="479"/>
      <c r="AC62" s="479"/>
      <c r="AD62" s="479"/>
      <c r="AE62" s="479"/>
      <c r="AF62" s="479"/>
      <c r="AG62" s="479"/>
      <c r="AH62" s="479"/>
      <c r="AI62" s="479"/>
      <c r="AJ62" s="479"/>
      <c r="AK62" s="479"/>
      <c r="AL62" s="479"/>
      <c r="AM62" s="479"/>
      <c r="AN62" s="479"/>
      <c r="AO62" s="479"/>
      <c r="AP62" s="479"/>
      <c r="AQ62" s="480"/>
    </row>
    <row r="63" spans="1:43">
      <c r="A63" s="478"/>
      <c r="B63" s="479"/>
      <c r="C63" s="479"/>
      <c r="D63" s="479"/>
      <c r="E63" s="479"/>
      <c r="F63" s="479"/>
      <c r="G63" s="479"/>
      <c r="H63" s="479"/>
      <c r="I63" s="479"/>
      <c r="J63" s="479"/>
      <c r="K63" s="479"/>
      <c r="L63" s="479"/>
      <c r="M63" s="479"/>
      <c r="N63" s="479"/>
      <c r="O63" s="479"/>
      <c r="P63" s="479"/>
      <c r="Q63" s="479"/>
      <c r="R63" s="479"/>
      <c r="S63" s="479"/>
      <c r="T63" s="479"/>
      <c r="U63" s="479"/>
      <c r="V63" s="479"/>
      <c r="W63" s="479"/>
      <c r="X63" s="479"/>
      <c r="Y63" s="479"/>
      <c r="Z63" s="479"/>
      <c r="AA63" s="479"/>
      <c r="AB63" s="479"/>
      <c r="AC63" s="479"/>
      <c r="AD63" s="479"/>
      <c r="AE63" s="479"/>
      <c r="AF63" s="479"/>
      <c r="AG63" s="479"/>
      <c r="AH63" s="479"/>
      <c r="AI63" s="479"/>
      <c r="AJ63" s="479"/>
      <c r="AK63" s="479"/>
      <c r="AL63" s="479"/>
      <c r="AM63" s="479"/>
      <c r="AN63" s="479"/>
      <c r="AO63" s="479"/>
      <c r="AP63" s="479"/>
      <c r="AQ63" s="480"/>
    </row>
    <row r="64" spans="1:43" ht="15" thickBot="1">
      <c r="A64" s="426"/>
      <c r="B64" s="427"/>
      <c r="C64" s="427"/>
      <c r="D64" s="427"/>
      <c r="E64" s="427"/>
      <c r="F64" s="427"/>
      <c r="G64" s="427"/>
      <c r="H64" s="427"/>
      <c r="I64" s="427"/>
      <c r="J64" s="427"/>
      <c r="K64" s="427"/>
      <c r="L64" s="427"/>
      <c r="M64" s="427"/>
      <c r="N64" s="427"/>
      <c r="O64" s="427"/>
      <c r="P64" s="427"/>
      <c r="Q64" s="427"/>
      <c r="R64" s="427"/>
      <c r="S64" s="427"/>
      <c r="T64" s="427"/>
      <c r="U64" s="427"/>
      <c r="V64" s="427"/>
      <c r="W64" s="427"/>
      <c r="X64" s="427"/>
      <c r="Y64" s="427"/>
      <c r="Z64" s="427"/>
      <c r="AA64" s="427"/>
      <c r="AB64" s="427"/>
      <c r="AC64" s="427"/>
      <c r="AD64" s="427"/>
      <c r="AE64" s="427"/>
      <c r="AF64" s="427"/>
      <c r="AG64" s="427"/>
      <c r="AH64" s="427"/>
      <c r="AI64" s="427"/>
      <c r="AJ64" s="427"/>
      <c r="AK64" s="427"/>
      <c r="AL64" s="427"/>
      <c r="AM64" s="427"/>
      <c r="AN64" s="427"/>
      <c r="AO64" s="427"/>
      <c r="AP64" s="427"/>
      <c r="AQ64" s="428"/>
    </row>
    <row r="65" spans="1:43">
      <c r="B65" s="220"/>
      <c r="C65" s="219" t="s">
        <v>285</v>
      </c>
      <c r="D65" s="221"/>
      <c r="E65" s="221"/>
      <c r="F65" s="220"/>
      <c r="H65" s="223"/>
      <c r="I65" s="220"/>
      <c r="J65" s="220"/>
      <c r="K65" s="220"/>
      <c r="L65" s="220"/>
      <c r="M65" s="222" t="s">
        <v>286</v>
      </c>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4"/>
    </row>
    <row r="66" spans="1:43">
      <c r="A66" s="225"/>
      <c r="B66" s="226"/>
      <c r="C66" s="227"/>
      <c r="D66" s="228"/>
      <c r="E66" s="228"/>
      <c r="F66" s="226"/>
      <c r="G66" s="229"/>
      <c r="H66" s="230"/>
      <c r="I66" s="226"/>
      <c r="J66" s="226"/>
      <c r="K66" s="226"/>
      <c r="L66" s="226"/>
      <c r="M66" s="226"/>
      <c r="N66" s="226"/>
      <c r="O66" s="226"/>
      <c r="P66" s="226"/>
      <c r="Q66" s="226"/>
      <c r="R66" s="226"/>
      <c r="S66" s="226"/>
      <c r="T66" s="226"/>
      <c r="U66" s="226"/>
      <c r="V66" s="226"/>
      <c r="W66" s="226"/>
      <c r="X66" s="226"/>
      <c r="Y66" s="226"/>
      <c r="Z66" s="226"/>
      <c r="AA66" s="226"/>
      <c r="AB66" s="226"/>
      <c r="AC66" s="226"/>
      <c r="AD66" s="226"/>
      <c r="AE66" s="226"/>
      <c r="AF66" s="226"/>
      <c r="AG66" s="226"/>
      <c r="AH66" s="226"/>
      <c r="AI66" s="226"/>
      <c r="AJ66" s="226"/>
      <c r="AK66" s="226"/>
      <c r="AL66" s="226"/>
      <c r="AM66" s="226"/>
      <c r="AN66" s="226"/>
      <c r="AO66" s="226"/>
      <c r="AP66" s="226"/>
      <c r="AQ66" s="231"/>
    </row>
    <row r="67" spans="1:43">
      <c r="A67" s="225"/>
      <c r="B67" s="226"/>
      <c r="C67" s="226"/>
      <c r="D67" s="226"/>
      <c r="E67" s="226"/>
      <c r="F67" s="226"/>
      <c r="G67" s="232"/>
      <c r="H67" s="226"/>
      <c r="I67" s="226"/>
      <c r="J67" s="226"/>
      <c r="K67" s="226"/>
      <c r="L67" s="226"/>
      <c r="M67" s="226"/>
      <c r="N67" s="226"/>
      <c r="O67" s="226"/>
      <c r="P67" s="226"/>
      <c r="Q67" s="226"/>
      <c r="R67" s="226"/>
      <c r="S67" s="226"/>
      <c r="T67" s="226"/>
      <c r="U67" s="226"/>
      <c r="V67" s="226"/>
      <c r="W67" s="226"/>
      <c r="X67" s="226"/>
      <c r="Y67" s="226"/>
      <c r="Z67" s="226"/>
      <c r="AA67" s="226"/>
      <c r="AB67" s="226"/>
      <c r="AC67" s="226"/>
      <c r="AD67" s="226"/>
      <c r="AE67" s="226"/>
      <c r="AF67" s="226"/>
      <c r="AG67" s="226"/>
      <c r="AH67" s="226"/>
      <c r="AI67" s="226"/>
      <c r="AJ67" s="226"/>
      <c r="AK67" s="226"/>
      <c r="AL67" s="226"/>
      <c r="AM67" s="226"/>
      <c r="AN67" s="226"/>
      <c r="AO67" s="226"/>
      <c r="AP67" s="226"/>
      <c r="AQ67" s="231"/>
    </row>
    <row r="68" spans="1:43" ht="15" thickBot="1">
      <c r="A68" s="235"/>
      <c r="B68" s="232"/>
      <c r="C68" s="233"/>
      <c r="D68" s="234"/>
      <c r="E68" s="234"/>
      <c r="F68" s="234"/>
      <c r="G68" s="235"/>
      <c r="H68" s="239"/>
      <c r="I68" s="239"/>
      <c r="J68" s="239"/>
      <c r="K68" s="239"/>
      <c r="L68" s="239"/>
      <c r="M68" s="239"/>
      <c r="N68" s="239"/>
      <c r="O68" s="239"/>
      <c r="P68" s="239"/>
      <c r="Q68" s="239"/>
      <c r="R68" s="239"/>
      <c r="S68" s="239"/>
      <c r="T68" s="239"/>
      <c r="U68" s="239"/>
      <c r="V68" s="239"/>
      <c r="W68" s="239"/>
      <c r="X68" s="239"/>
      <c r="Y68" s="239"/>
      <c r="Z68" s="239"/>
      <c r="AA68" s="226"/>
      <c r="AB68" s="226"/>
      <c r="AC68" s="226"/>
      <c r="AD68" s="226"/>
      <c r="AE68" s="226"/>
      <c r="AF68" s="226"/>
      <c r="AG68" s="226"/>
      <c r="AH68" s="226"/>
      <c r="AI68" s="226"/>
      <c r="AJ68" s="226"/>
      <c r="AK68" s="226"/>
      <c r="AL68" s="226"/>
      <c r="AM68" s="226"/>
      <c r="AN68" s="226"/>
      <c r="AO68" s="226"/>
      <c r="AP68" s="226"/>
      <c r="AQ68" s="231"/>
    </row>
    <row r="69" spans="1:43">
      <c r="A69" s="235"/>
      <c r="B69" s="232"/>
      <c r="C69" s="236" t="s">
        <v>287</v>
      </c>
      <c r="D69" s="232"/>
      <c r="E69" s="236"/>
      <c r="F69" s="236"/>
      <c r="G69" s="232"/>
      <c r="H69" s="471" t="s">
        <v>289</v>
      </c>
      <c r="I69" s="471"/>
      <c r="J69" s="471"/>
      <c r="K69" s="471"/>
      <c r="L69" s="471"/>
      <c r="M69" s="471"/>
      <c r="N69" s="471"/>
      <c r="O69" s="471"/>
      <c r="P69" s="471"/>
      <c r="Q69" s="471"/>
      <c r="R69" s="471"/>
      <c r="S69" s="471"/>
      <c r="T69" s="471"/>
      <c r="U69" s="471"/>
      <c r="V69" s="471"/>
      <c r="W69" s="471"/>
      <c r="X69" s="471"/>
      <c r="Y69" s="471"/>
      <c r="Z69" s="471"/>
      <c r="AA69" s="226"/>
      <c r="AB69" s="226"/>
      <c r="AC69" s="226"/>
      <c r="AD69" s="226"/>
      <c r="AE69" s="226"/>
      <c r="AF69" s="226"/>
      <c r="AG69" s="226"/>
      <c r="AH69" s="226"/>
      <c r="AI69" s="226"/>
      <c r="AJ69" s="226"/>
      <c r="AK69" s="226"/>
      <c r="AL69" s="226"/>
      <c r="AM69" s="226"/>
      <c r="AN69" s="226"/>
      <c r="AO69" s="226"/>
      <c r="AP69" s="226"/>
      <c r="AQ69" s="231"/>
    </row>
    <row r="70" spans="1:43">
      <c r="A70" s="238"/>
      <c r="B70" s="235"/>
      <c r="C70" s="232" t="s">
        <v>288</v>
      </c>
      <c r="D70" s="237"/>
      <c r="E70" s="235"/>
      <c r="F70" s="235"/>
      <c r="G70" s="235"/>
      <c r="H70" s="232"/>
      <c r="I70" s="237"/>
      <c r="J70" s="235"/>
      <c r="K70" s="235"/>
      <c r="L70" s="235"/>
      <c r="M70" s="235"/>
      <c r="N70" s="237"/>
      <c r="O70" s="235"/>
      <c r="P70" s="235"/>
      <c r="Q70" s="235"/>
      <c r="R70" s="235"/>
      <c r="S70" s="235"/>
      <c r="T70" s="235"/>
      <c r="U70" s="235"/>
      <c r="V70" s="235"/>
      <c r="W70" s="235"/>
      <c r="X70" s="235"/>
      <c r="Y70" s="235"/>
      <c r="Z70" s="226"/>
      <c r="AA70" s="226"/>
      <c r="AB70" s="226"/>
      <c r="AC70" s="226"/>
      <c r="AD70" s="226"/>
      <c r="AE70" s="226"/>
      <c r="AF70" s="226"/>
      <c r="AG70" s="226"/>
      <c r="AH70" s="226"/>
      <c r="AI70" s="226"/>
      <c r="AJ70" s="226"/>
      <c r="AK70" s="226"/>
      <c r="AL70" s="226"/>
      <c r="AM70" s="226"/>
      <c r="AN70" s="226"/>
      <c r="AO70" s="226"/>
      <c r="AP70" s="226"/>
      <c r="AQ70" s="231"/>
    </row>
    <row r="71" spans="1:43">
      <c r="A71" s="225"/>
      <c r="B71" s="235"/>
      <c r="C71" s="235"/>
      <c r="D71" s="235"/>
      <c r="E71" s="226"/>
      <c r="F71" s="226"/>
      <c r="G71" s="229"/>
      <c r="H71" s="235"/>
      <c r="I71" s="235"/>
      <c r="J71" s="235"/>
      <c r="K71" s="235"/>
      <c r="L71" s="235"/>
      <c r="M71" s="235"/>
      <c r="N71" s="235"/>
      <c r="O71" s="235"/>
      <c r="P71" s="235"/>
      <c r="Q71" s="235"/>
      <c r="R71" s="235"/>
      <c r="S71" s="235"/>
      <c r="T71" s="235"/>
      <c r="U71" s="235"/>
      <c r="V71" s="235"/>
      <c r="W71" s="235"/>
      <c r="X71" s="235"/>
      <c r="Y71" s="235"/>
      <c r="Z71" s="235"/>
      <c r="AA71" s="235"/>
      <c r="AB71" s="235"/>
      <c r="AC71" s="235"/>
      <c r="AD71" s="235"/>
      <c r="AE71" s="235"/>
      <c r="AF71" s="235"/>
      <c r="AG71" s="235"/>
      <c r="AH71" s="235"/>
      <c r="AI71" s="235"/>
      <c r="AJ71" s="235"/>
      <c r="AK71" s="226"/>
      <c r="AL71" s="226"/>
      <c r="AM71" s="226"/>
      <c r="AN71" s="226"/>
      <c r="AO71" s="226"/>
      <c r="AP71" s="226"/>
      <c r="AQ71" s="231"/>
    </row>
  </sheetData>
  <mergeCells count="49">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58:B58"/>
    <mergeCell ref="A15:B15"/>
    <mergeCell ref="H15:AQ59"/>
    <mergeCell ref="A16:B16"/>
    <mergeCell ref="A17:B17"/>
    <mergeCell ref="A18:B18"/>
    <mergeCell ref="A19:B19"/>
    <mergeCell ref="A20:B20"/>
    <mergeCell ref="A21:B21"/>
    <mergeCell ref="A22:B22"/>
    <mergeCell ref="A23:B23"/>
    <mergeCell ref="A57:B57"/>
    <mergeCell ref="H69:Z69"/>
    <mergeCell ref="A59:E59"/>
    <mergeCell ref="A60:AQ60"/>
    <mergeCell ref="A61:AQ61"/>
    <mergeCell ref="A62:AQ62"/>
    <mergeCell ref="A63:AQ63"/>
    <mergeCell ref="A64:AQ64"/>
  </mergeCells>
  <conditionalFormatting sqref="B11">
    <cfRule type="duplicateValues" dxfId="38" priority="1"/>
  </conditionalFormatting>
  <pageMargins left="0.7" right="0.7" top="0.75" bottom="0.75" header="0.3" footer="0.3"/>
  <pageSetup scale="4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E7307-C95E-4BB9-991F-58B2B66051F4}">
  <sheetPr>
    <tabColor theme="3" tint="0.79998168889431442"/>
  </sheetPr>
  <dimension ref="A1:AQ77"/>
  <sheetViews>
    <sheetView view="pageBreakPreview" topLeftCell="A52" zoomScale="60" zoomScaleNormal="55" workbookViewId="0">
      <selection activeCell="AV35" sqref="AV35"/>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2'!C15</f>
        <v>CUBIERTAS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2'!B28</f>
        <v>3.3</v>
      </c>
      <c r="B11" s="189" t="str">
        <f>+'CORTE No. 2'!F28</f>
        <v>ML</v>
      </c>
      <c r="C11" s="435" t="str">
        <f>+'CORTE No. 2'!C28:E28</f>
        <v>FLANCHE EN LAMINA GALVANIZADA</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333</v>
      </c>
      <c r="B15" s="464"/>
      <c r="C15" s="197">
        <v>1.3</v>
      </c>
      <c r="D15" s="198"/>
      <c r="E15" s="199"/>
      <c r="F15" s="198">
        <v>4</v>
      </c>
      <c r="G15" s="200">
        <f>+C15*F15</f>
        <v>5.2</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c r="B16" s="464"/>
      <c r="C16" s="197"/>
      <c r="D16" s="198"/>
      <c r="E16" s="199"/>
      <c r="F16" s="198"/>
      <c r="G16" s="20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c r="B17" s="470"/>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197"/>
      <c r="E59" s="206"/>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461"/>
      <c r="B62" s="462"/>
      <c r="C62" s="207"/>
      <c r="D62" s="207"/>
      <c r="E62" s="207"/>
      <c r="F62" s="207"/>
      <c r="G62" s="21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461"/>
      <c r="B63" s="462"/>
      <c r="C63" s="211"/>
      <c r="D63" s="212"/>
      <c r="E63" s="208"/>
      <c r="F63" s="208"/>
      <c r="G63" s="209"/>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ht="15" thickBot="1">
      <c r="A64" s="461"/>
      <c r="B64" s="462"/>
      <c r="C64" s="213"/>
      <c r="D64" s="214"/>
      <c r="E64" s="215"/>
      <c r="F64" s="215"/>
      <c r="G64" s="216"/>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ht="15" thickBot="1">
      <c r="A65" s="472"/>
      <c r="B65" s="473"/>
      <c r="C65" s="473"/>
      <c r="D65" s="473"/>
      <c r="E65" s="474"/>
      <c r="F65" s="217"/>
      <c r="G65" s="218">
        <f>SUM(G15:G64)</f>
        <v>5.2</v>
      </c>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426"/>
      <c r="B66" s="427"/>
      <c r="C66" s="427"/>
      <c r="D66" s="427"/>
      <c r="E66" s="427"/>
      <c r="F66" s="427"/>
      <c r="G66" s="427"/>
      <c r="H66" s="427"/>
      <c r="I66" s="427"/>
      <c r="J66" s="427"/>
      <c r="K66" s="427"/>
      <c r="L66" s="427"/>
      <c r="M66" s="427"/>
      <c r="N66" s="427"/>
      <c r="O66" s="427"/>
      <c r="P66" s="427"/>
      <c r="Q66" s="427"/>
      <c r="R66" s="427"/>
      <c r="S66" s="427"/>
      <c r="T66" s="427"/>
      <c r="U66" s="427"/>
      <c r="V66" s="427"/>
      <c r="W66" s="427"/>
      <c r="X66" s="427"/>
      <c r="Y66" s="427"/>
      <c r="Z66" s="427"/>
      <c r="AA66" s="427"/>
      <c r="AB66" s="427"/>
      <c r="AC66" s="427"/>
      <c r="AD66" s="427"/>
      <c r="AE66" s="427"/>
      <c r="AF66" s="427"/>
      <c r="AG66" s="427"/>
      <c r="AH66" s="427"/>
      <c r="AI66" s="427"/>
      <c r="AJ66" s="427"/>
      <c r="AK66" s="427"/>
      <c r="AL66" s="427"/>
      <c r="AM66" s="427"/>
      <c r="AN66" s="427"/>
      <c r="AO66" s="427"/>
      <c r="AP66" s="427"/>
      <c r="AQ66" s="428"/>
    </row>
    <row r="67" spans="1:43">
      <c r="A67" s="475" t="s">
        <v>283</v>
      </c>
      <c r="B67" s="476"/>
      <c r="C67" s="476"/>
      <c r="D67" s="476"/>
      <c r="E67" s="476"/>
      <c r="F67" s="476"/>
      <c r="G67" s="476"/>
      <c r="H67" s="476"/>
      <c r="I67" s="476"/>
      <c r="J67" s="476"/>
      <c r="K67" s="476"/>
      <c r="L67" s="476"/>
      <c r="M67" s="476"/>
      <c r="N67" s="476"/>
      <c r="O67" s="476"/>
      <c r="P67" s="476"/>
      <c r="Q67" s="476"/>
      <c r="R67" s="476"/>
      <c r="S67" s="476"/>
      <c r="T67" s="476"/>
      <c r="U67" s="476"/>
      <c r="V67" s="476"/>
      <c r="W67" s="476"/>
      <c r="X67" s="476"/>
      <c r="Y67" s="476"/>
      <c r="Z67" s="476"/>
      <c r="AA67" s="476"/>
      <c r="AB67" s="476"/>
      <c r="AC67" s="476"/>
      <c r="AD67" s="476"/>
      <c r="AE67" s="476"/>
      <c r="AF67" s="476"/>
      <c r="AG67" s="476"/>
      <c r="AH67" s="476"/>
      <c r="AI67" s="476"/>
      <c r="AJ67" s="476"/>
      <c r="AK67" s="476"/>
      <c r="AL67" s="476"/>
      <c r="AM67" s="476"/>
      <c r="AN67" s="476"/>
      <c r="AO67" s="476"/>
      <c r="AP67" s="476"/>
      <c r="AQ67" s="477"/>
    </row>
    <row r="68" spans="1:43">
      <c r="A68" s="478" t="s">
        <v>284</v>
      </c>
      <c r="B68" s="479"/>
      <c r="C68" s="479"/>
      <c r="D68" s="479"/>
      <c r="E68" s="479"/>
      <c r="F68" s="479"/>
      <c r="G68" s="479"/>
      <c r="H68" s="479"/>
      <c r="I68" s="479"/>
      <c r="J68" s="479"/>
      <c r="K68" s="479"/>
      <c r="L68" s="479"/>
      <c r="M68" s="479"/>
      <c r="N68" s="479"/>
      <c r="O68" s="479"/>
      <c r="P68" s="479"/>
      <c r="Q68" s="479"/>
      <c r="R68" s="479"/>
      <c r="S68" s="479"/>
      <c r="T68" s="479"/>
      <c r="U68" s="479"/>
      <c r="V68" s="479"/>
      <c r="W68" s="479"/>
      <c r="X68" s="479"/>
      <c r="Y68" s="479"/>
      <c r="Z68" s="479"/>
      <c r="AA68" s="479"/>
      <c r="AB68" s="479"/>
      <c r="AC68" s="479"/>
      <c r="AD68" s="479"/>
      <c r="AE68" s="479"/>
      <c r="AF68" s="479"/>
      <c r="AG68" s="479"/>
      <c r="AH68" s="479"/>
      <c r="AI68" s="479"/>
      <c r="AJ68" s="479"/>
      <c r="AK68" s="479"/>
      <c r="AL68" s="479"/>
      <c r="AM68" s="479"/>
      <c r="AN68" s="479"/>
      <c r="AO68" s="479"/>
      <c r="AP68" s="479"/>
      <c r="AQ68" s="480"/>
    </row>
    <row r="69" spans="1:43">
      <c r="A69" s="478"/>
      <c r="B69" s="479"/>
      <c r="C69" s="479"/>
      <c r="D69" s="479"/>
      <c r="E69" s="479"/>
      <c r="F69" s="479"/>
      <c r="G69" s="479"/>
      <c r="H69" s="479"/>
      <c r="I69" s="479"/>
      <c r="J69" s="479"/>
      <c r="K69" s="479"/>
      <c r="L69" s="479"/>
      <c r="M69" s="479"/>
      <c r="N69" s="479"/>
      <c r="O69" s="479"/>
      <c r="P69" s="479"/>
      <c r="Q69" s="479"/>
      <c r="R69" s="479"/>
      <c r="S69" s="479"/>
      <c r="T69" s="479"/>
      <c r="U69" s="479"/>
      <c r="V69" s="479"/>
      <c r="W69" s="479"/>
      <c r="X69" s="479"/>
      <c r="Y69" s="479"/>
      <c r="Z69" s="479"/>
      <c r="AA69" s="479"/>
      <c r="AB69" s="479"/>
      <c r="AC69" s="479"/>
      <c r="AD69" s="479"/>
      <c r="AE69" s="479"/>
      <c r="AF69" s="479"/>
      <c r="AG69" s="479"/>
      <c r="AH69" s="479"/>
      <c r="AI69" s="479"/>
      <c r="AJ69" s="479"/>
      <c r="AK69" s="479"/>
      <c r="AL69" s="479"/>
      <c r="AM69" s="479"/>
      <c r="AN69" s="479"/>
      <c r="AO69" s="479"/>
      <c r="AP69" s="479"/>
      <c r="AQ69" s="480"/>
    </row>
    <row r="70" spans="1:43" ht="15" thickBot="1">
      <c r="A70" s="426"/>
      <c r="B70" s="427"/>
      <c r="C70" s="427"/>
      <c r="D70" s="427"/>
      <c r="E70" s="427"/>
      <c r="F70" s="427"/>
      <c r="G70" s="427"/>
      <c r="H70" s="427"/>
      <c r="I70" s="427"/>
      <c r="J70" s="427"/>
      <c r="K70" s="427"/>
      <c r="L70" s="427"/>
      <c r="M70" s="427"/>
      <c r="N70" s="427"/>
      <c r="O70" s="427"/>
      <c r="P70" s="427"/>
      <c r="Q70" s="427"/>
      <c r="R70" s="427"/>
      <c r="S70" s="427"/>
      <c r="T70" s="427"/>
      <c r="U70" s="427"/>
      <c r="V70" s="427"/>
      <c r="W70" s="427"/>
      <c r="X70" s="427"/>
      <c r="Y70" s="427"/>
      <c r="Z70" s="427"/>
      <c r="AA70" s="427"/>
      <c r="AB70" s="427"/>
      <c r="AC70" s="427"/>
      <c r="AD70" s="427"/>
      <c r="AE70" s="427"/>
      <c r="AF70" s="427"/>
      <c r="AG70" s="427"/>
      <c r="AH70" s="427"/>
      <c r="AI70" s="427"/>
      <c r="AJ70" s="427"/>
      <c r="AK70" s="427"/>
      <c r="AL70" s="427"/>
      <c r="AM70" s="427"/>
      <c r="AN70" s="427"/>
      <c r="AO70" s="427"/>
      <c r="AP70" s="427"/>
      <c r="AQ70" s="428"/>
    </row>
    <row r="71" spans="1:43">
      <c r="B71" s="220"/>
      <c r="C71" s="219" t="s">
        <v>285</v>
      </c>
      <c r="D71" s="221"/>
      <c r="E71" s="221"/>
      <c r="F71" s="220"/>
      <c r="H71" s="223"/>
      <c r="I71" s="220"/>
      <c r="J71" s="220"/>
      <c r="K71" s="220"/>
      <c r="L71" s="220"/>
      <c r="M71" s="222" t="s">
        <v>286</v>
      </c>
      <c r="N71" s="220"/>
      <c r="O71" s="220"/>
      <c r="P71" s="220"/>
      <c r="Q71" s="220"/>
      <c r="R71" s="220"/>
      <c r="S71" s="220"/>
      <c r="T71" s="220"/>
      <c r="U71" s="220"/>
      <c r="V71" s="220"/>
      <c r="W71" s="220"/>
      <c r="X71" s="220"/>
      <c r="Y71" s="220"/>
      <c r="Z71" s="220"/>
      <c r="AA71" s="220"/>
      <c r="AB71" s="220"/>
      <c r="AC71" s="220"/>
      <c r="AD71" s="220"/>
      <c r="AE71" s="220"/>
      <c r="AF71" s="220"/>
      <c r="AG71" s="220"/>
      <c r="AH71" s="220"/>
      <c r="AI71" s="220"/>
      <c r="AJ71" s="220"/>
      <c r="AK71" s="220"/>
      <c r="AL71" s="220"/>
      <c r="AM71" s="220"/>
      <c r="AN71" s="220"/>
      <c r="AO71" s="220"/>
      <c r="AP71" s="220"/>
      <c r="AQ71" s="224"/>
    </row>
    <row r="72" spans="1:43">
      <c r="A72" s="225"/>
      <c r="B72" s="226"/>
      <c r="C72" s="227"/>
      <c r="D72" s="228"/>
      <c r="E72" s="228"/>
      <c r="F72" s="226"/>
      <c r="G72" s="229"/>
      <c r="H72" s="230"/>
      <c r="I72" s="226"/>
      <c r="J72" s="226"/>
      <c r="K72" s="226"/>
      <c r="L72" s="226"/>
      <c r="M72" s="226"/>
      <c r="N72" s="226"/>
      <c r="O72" s="226"/>
      <c r="P72" s="226"/>
      <c r="Q72" s="226"/>
      <c r="R72" s="226"/>
      <c r="S72" s="226"/>
      <c r="T72" s="226"/>
      <c r="U72" s="226"/>
      <c r="V72" s="226"/>
      <c r="W72" s="226"/>
      <c r="X72" s="226"/>
      <c r="Y72" s="226"/>
      <c r="Z72" s="226"/>
      <c r="AA72" s="226"/>
      <c r="AB72" s="226"/>
      <c r="AC72" s="226"/>
      <c r="AD72" s="226"/>
      <c r="AE72" s="226"/>
      <c r="AF72" s="226"/>
      <c r="AG72" s="226"/>
      <c r="AH72" s="226"/>
      <c r="AI72" s="226"/>
      <c r="AJ72" s="226"/>
      <c r="AK72" s="226"/>
      <c r="AL72" s="226"/>
      <c r="AM72" s="226"/>
      <c r="AN72" s="226"/>
      <c r="AO72" s="226"/>
      <c r="AP72" s="226"/>
      <c r="AQ72" s="231"/>
    </row>
    <row r="73" spans="1:43">
      <c r="A73" s="225"/>
      <c r="B73" s="226"/>
      <c r="C73" s="226"/>
      <c r="D73" s="226"/>
      <c r="E73" s="226"/>
      <c r="F73" s="226"/>
      <c r="G73" s="232"/>
      <c r="H73" s="226"/>
      <c r="I73" s="226"/>
      <c r="J73" s="226"/>
      <c r="K73" s="226"/>
      <c r="L73" s="226"/>
      <c r="M73" s="226"/>
      <c r="N73" s="226"/>
      <c r="O73" s="226"/>
      <c r="P73" s="226"/>
      <c r="Q73" s="226"/>
      <c r="R73" s="226"/>
      <c r="S73" s="226"/>
      <c r="T73" s="226"/>
      <c r="U73" s="226"/>
      <c r="V73" s="226"/>
      <c r="W73" s="226"/>
      <c r="X73" s="226"/>
      <c r="Y73" s="226"/>
      <c r="Z73" s="226"/>
      <c r="AA73" s="226"/>
      <c r="AB73" s="226"/>
      <c r="AC73" s="226"/>
      <c r="AD73" s="226"/>
      <c r="AE73" s="226"/>
      <c r="AF73" s="226"/>
      <c r="AG73" s="226"/>
      <c r="AH73" s="226"/>
      <c r="AI73" s="226"/>
      <c r="AJ73" s="226"/>
      <c r="AK73" s="226"/>
      <c r="AL73" s="226"/>
      <c r="AM73" s="226"/>
      <c r="AN73" s="226"/>
      <c r="AO73" s="226"/>
      <c r="AP73" s="226"/>
      <c r="AQ73" s="231"/>
    </row>
    <row r="74" spans="1:43" ht="15" thickBot="1">
      <c r="A74" s="235"/>
      <c r="B74" s="232"/>
      <c r="C74" s="233"/>
      <c r="D74" s="234"/>
      <c r="E74" s="234"/>
      <c r="F74" s="234"/>
      <c r="G74" s="235"/>
      <c r="H74" s="239"/>
      <c r="I74" s="239"/>
      <c r="J74" s="239"/>
      <c r="K74" s="239"/>
      <c r="L74" s="239"/>
      <c r="M74" s="239"/>
      <c r="N74" s="239"/>
      <c r="O74" s="239"/>
      <c r="P74" s="239"/>
      <c r="Q74" s="239"/>
      <c r="R74" s="239"/>
      <c r="S74" s="239"/>
      <c r="T74" s="239"/>
      <c r="U74" s="239"/>
      <c r="V74" s="239"/>
      <c r="W74" s="239"/>
      <c r="X74" s="239"/>
      <c r="Y74" s="239"/>
      <c r="Z74" s="239"/>
      <c r="AA74" s="226"/>
      <c r="AB74" s="226"/>
      <c r="AC74" s="226"/>
      <c r="AD74" s="226"/>
      <c r="AE74" s="226"/>
      <c r="AF74" s="226"/>
      <c r="AG74" s="226"/>
      <c r="AH74" s="226"/>
      <c r="AI74" s="226"/>
      <c r="AJ74" s="226"/>
      <c r="AK74" s="226"/>
      <c r="AL74" s="226"/>
      <c r="AM74" s="226"/>
      <c r="AN74" s="226"/>
      <c r="AO74" s="226"/>
      <c r="AP74" s="226"/>
      <c r="AQ74" s="231"/>
    </row>
    <row r="75" spans="1:43">
      <c r="A75" s="235"/>
      <c r="B75" s="232"/>
      <c r="C75" s="236" t="s">
        <v>287</v>
      </c>
      <c r="D75" s="232"/>
      <c r="E75" s="236"/>
      <c r="F75" s="236"/>
      <c r="G75" s="232"/>
      <c r="H75" s="471" t="s">
        <v>289</v>
      </c>
      <c r="I75" s="471"/>
      <c r="J75" s="471"/>
      <c r="K75" s="471"/>
      <c r="L75" s="471"/>
      <c r="M75" s="471"/>
      <c r="N75" s="471"/>
      <c r="O75" s="471"/>
      <c r="P75" s="471"/>
      <c r="Q75" s="471"/>
      <c r="R75" s="471"/>
      <c r="S75" s="471"/>
      <c r="T75" s="471"/>
      <c r="U75" s="471"/>
      <c r="V75" s="471"/>
      <c r="W75" s="471"/>
      <c r="X75" s="471"/>
      <c r="Y75" s="471"/>
      <c r="Z75" s="471"/>
      <c r="AA75" s="226"/>
      <c r="AB75" s="226"/>
      <c r="AC75" s="226"/>
      <c r="AD75" s="226"/>
      <c r="AE75" s="226"/>
      <c r="AF75" s="226"/>
      <c r="AG75" s="226"/>
      <c r="AH75" s="226"/>
      <c r="AI75" s="226"/>
      <c r="AJ75" s="226"/>
      <c r="AK75" s="226"/>
      <c r="AL75" s="226"/>
      <c r="AM75" s="226"/>
      <c r="AN75" s="226"/>
      <c r="AO75" s="226"/>
      <c r="AP75" s="226"/>
      <c r="AQ75" s="231"/>
    </row>
    <row r="76" spans="1:43">
      <c r="A76" s="238"/>
      <c r="B76" s="235"/>
      <c r="C76" s="232" t="s">
        <v>288</v>
      </c>
      <c r="D76" s="237"/>
      <c r="E76" s="235"/>
      <c r="F76" s="235"/>
      <c r="G76" s="235"/>
      <c r="H76" s="232"/>
      <c r="I76" s="237"/>
      <c r="J76" s="235"/>
      <c r="K76" s="235"/>
      <c r="L76" s="235"/>
      <c r="M76" s="235"/>
      <c r="N76" s="237"/>
      <c r="O76" s="235"/>
      <c r="P76" s="235"/>
      <c r="Q76" s="235"/>
      <c r="R76" s="235"/>
      <c r="S76" s="235"/>
      <c r="T76" s="235"/>
      <c r="U76" s="235"/>
      <c r="V76" s="235"/>
      <c r="W76" s="235"/>
      <c r="X76" s="235"/>
      <c r="Y76" s="235"/>
      <c r="Z76" s="226"/>
      <c r="AA76" s="226"/>
      <c r="AB76" s="226"/>
      <c r="AC76" s="226"/>
      <c r="AD76" s="226"/>
      <c r="AE76" s="226"/>
      <c r="AF76" s="226"/>
      <c r="AG76" s="226"/>
      <c r="AH76" s="226"/>
      <c r="AI76" s="226"/>
      <c r="AJ76" s="226"/>
      <c r="AK76" s="226"/>
      <c r="AL76" s="226"/>
      <c r="AM76" s="226"/>
      <c r="AN76" s="226"/>
      <c r="AO76" s="226"/>
      <c r="AP76" s="226"/>
      <c r="AQ76" s="231"/>
    </row>
    <row r="77" spans="1:43">
      <c r="A77" s="225"/>
      <c r="B77" s="235"/>
      <c r="C77" s="235"/>
      <c r="D77" s="235"/>
      <c r="E77" s="226"/>
      <c r="F77" s="226"/>
      <c r="G77" s="229"/>
      <c r="H77" s="235"/>
      <c r="I77" s="235"/>
      <c r="J77" s="235"/>
      <c r="K77" s="235"/>
      <c r="L77" s="235"/>
      <c r="M77" s="235"/>
      <c r="N77" s="235"/>
      <c r="O77" s="235"/>
      <c r="P77" s="235"/>
      <c r="Q77" s="235"/>
      <c r="R77" s="235"/>
      <c r="S77" s="235"/>
      <c r="T77" s="235"/>
      <c r="U77" s="235"/>
      <c r="V77" s="235"/>
      <c r="W77" s="235"/>
      <c r="X77" s="235"/>
      <c r="Y77" s="235"/>
      <c r="Z77" s="235"/>
      <c r="AA77" s="235"/>
      <c r="AB77" s="235"/>
      <c r="AC77" s="235"/>
      <c r="AD77" s="235"/>
      <c r="AE77" s="235"/>
      <c r="AF77" s="235"/>
      <c r="AG77" s="235"/>
      <c r="AH77" s="235"/>
      <c r="AI77" s="235"/>
      <c r="AJ77" s="235"/>
      <c r="AK77" s="226"/>
      <c r="AL77" s="226"/>
      <c r="AM77" s="226"/>
      <c r="AN77" s="226"/>
      <c r="AO77" s="226"/>
      <c r="AP77" s="226"/>
      <c r="AQ77" s="231"/>
    </row>
  </sheetData>
  <mergeCells count="53">
    <mergeCell ref="H75:Z75"/>
    <mergeCell ref="A65:E65"/>
    <mergeCell ref="A66:AQ66"/>
    <mergeCell ref="A67:AQ67"/>
    <mergeCell ref="A68:AQ68"/>
    <mergeCell ref="A69:AQ69"/>
    <mergeCell ref="A70:AQ70"/>
    <mergeCell ref="A64:B64"/>
    <mergeCell ref="A15:B15"/>
    <mergeCell ref="H15:AQ65"/>
    <mergeCell ref="A16:B16"/>
    <mergeCell ref="A17:B17"/>
    <mergeCell ref="A18:B18"/>
    <mergeCell ref="A19:B19"/>
    <mergeCell ref="A20:B20"/>
    <mergeCell ref="A21:B21"/>
    <mergeCell ref="A22:B22"/>
    <mergeCell ref="A23:B23"/>
    <mergeCell ref="A36:B36"/>
    <mergeCell ref="A37:B37"/>
    <mergeCell ref="A38:B38"/>
    <mergeCell ref="A62:B62"/>
    <mergeCell ref="A63:B63"/>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37" priority="1"/>
  </conditionalFormatting>
  <pageMargins left="0.7" right="0.7" top="0.75" bottom="0.75" header="0.3" footer="0.3"/>
  <pageSetup scale="4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77011-A098-42C2-8F7C-4407F6E35534}">
  <sheetPr>
    <tabColor theme="3" tint="0.79998168889431442"/>
  </sheetPr>
  <dimension ref="A1:AQ79"/>
  <sheetViews>
    <sheetView view="pageBreakPreview" topLeftCell="A46" zoomScale="55" zoomScaleNormal="55" zoomScaleSheetLayoutView="55" workbookViewId="0">
      <selection activeCell="A68" sqref="A68:AQ68"/>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2'!C15</f>
        <v>CUBIERTAS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2'!B29</f>
        <v>3.4</v>
      </c>
      <c r="B11" s="189" t="str">
        <f>+'CORTE No. 2'!F29</f>
        <v>ML</v>
      </c>
      <c r="C11" s="435" t="str">
        <f>+'CORTE No. 2'!C29:E29</f>
        <v>LIMPIEZA Y MANTENIMIENTO DE CANALES Y BAJANTES.</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334</v>
      </c>
      <c r="B15" s="464"/>
      <c r="C15" s="197">
        <v>45.3</v>
      </c>
      <c r="D15" s="292"/>
      <c r="E15" s="199"/>
      <c r="F15" s="198"/>
      <c r="G15" s="200">
        <f>+C15</f>
        <v>45.3</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297</v>
      </c>
      <c r="B16" s="464"/>
      <c r="C16" s="197">
        <v>18.3</v>
      </c>
      <c r="D16" s="293"/>
      <c r="E16" s="199"/>
      <c r="F16" s="198"/>
      <c r="G16" s="200">
        <f>+C16</f>
        <v>18.3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296</v>
      </c>
      <c r="B17" s="470"/>
      <c r="C17" s="197">
        <v>18.3</v>
      </c>
      <c r="D17" s="294"/>
      <c r="E17" s="199"/>
      <c r="F17" s="198"/>
      <c r="G17" s="200">
        <f>+C17</f>
        <v>18.3</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515</v>
      </c>
      <c r="B18" s="464"/>
      <c r="C18" s="197">
        <v>6.2</v>
      </c>
      <c r="D18" s="295"/>
      <c r="E18" s="199"/>
      <c r="F18" s="198"/>
      <c r="G18" s="200">
        <f>+C18</f>
        <v>6.2</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197"/>
      <c r="E59" s="206"/>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197"/>
      <c r="E62" s="206"/>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197"/>
      <c r="E63" s="206"/>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197"/>
      <c r="E64" s="206"/>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197"/>
      <c r="E65" s="206"/>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ht="15" thickBot="1">
      <c r="A66" s="461"/>
      <c r="B66" s="462"/>
      <c r="C66" s="213"/>
      <c r="D66" s="214"/>
      <c r="E66" s="215"/>
      <c r="F66" s="215"/>
      <c r="G66" s="216"/>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ht="15" thickBot="1">
      <c r="A67" s="472"/>
      <c r="B67" s="473"/>
      <c r="C67" s="473"/>
      <c r="D67" s="473"/>
      <c r="E67" s="474"/>
      <c r="F67" s="217"/>
      <c r="G67" s="218">
        <f>SUM(G15:G66)</f>
        <v>88.1</v>
      </c>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426"/>
      <c r="B68" s="427"/>
      <c r="C68" s="427"/>
      <c r="D68" s="427"/>
      <c r="E68" s="427"/>
      <c r="F68" s="427"/>
      <c r="G68" s="427"/>
      <c r="H68" s="427"/>
      <c r="I68" s="427"/>
      <c r="J68" s="427"/>
      <c r="K68" s="427"/>
      <c r="L68" s="427"/>
      <c r="M68" s="427"/>
      <c r="N68" s="427"/>
      <c r="O68" s="427"/>
      <c r="P68" s="427"/>
      <c r="Q68" s="427"/>
      <c r="R68" s="427"/>
      <c r="S68" s="427"/>
      <c r="T68" s="427"/>
      <c r="U68" s="427"/>
      <c r="V68" s="427"/>
      <c r="W68" s="427"/>
      <c r="X68" s="427"/>
      <c r="Y68" s="427"/>
      <c r="Z68" s="427"/>
      <c r="AA68" s="427"/>
      <c r="AB68" s="427"/>
      <c r="AC68" s="427"/>
      <c r="AD68" s="427"/>
      <c r="AE68" s="427"/>
      <c r="AF68" s="427"/>
      <c r="AG68" s="427"/>
      <c r="AH68" s="427"/>
      <c r="AI68" s="427"/>
      <c r="AJ68" s="427"/>
      <c r="AK68" s="427"/>
      <c r="AL68" s="427"/>
      <c r="AM68" s="427"/>
      <c r="AN68" s="427"/>
      <c r="AO68" s="427"/>
      <c r="AP68" s="427"/>
      <c r="AQ68" s="428"/>
    </row>
    <row r="69" spans="1:43">
      <c r="A69" s="475" t="s">
        <v>283</v>
      </c>
      <c r="B69" s="476"/>
      <c r="C69" s="476"/>
      <c r="D69" s="476"/>
      <c r="E69" s="476"/>
      <c r="F69" s="476"/>
      <c r="G69" s="476"/>
      <c r="H69" s="476"/>
      <c r="I69" s="476"/>
      <c r="J69" s="476"/>
      <c r="K69" s="476"/>
      <c r="L69" s="476"/>
      <c r="M69" s="476"/>
      <c r="N69" s="476"/>
      <c r="O69" s="476"/>
      <c r="P69" s="476"/>
      <c r="Q69" s="476"/>
      <c r="R69" s="476"/>
      <c r="S69" s="476"/>
      <c r="T69" s="476"/>
      <c r="U69" s="476"/>
      <c r="V69" s="476"/>
      <c r="W69" s="476"/>
      <c r="X69" s="476"/>
      <c r="Y69" s="476"/>
      <c r="Z69" s="476"/>
      <c r="AA69" s="476"/>
      <c r="AB69" s="476"/>
      <c r="AC69" s="476"/>
      <c r="AD69" s="476"/>
      <c r="AE69" s="476"/>
      <c r="AF69" s="476"/>
      <c r="AG69" s="476"/>
      <c r="AH69" s="476"/>
      <c r="AI69" s="476"/>
      <c r="AJ69" s="476"/>
      <c r="AK69" s="476"/>
      <c r="AL69" s="476"/>
      <c r="AM69" s="476"/>
      <c r="AN69" s="476"/>
      <c r="AO69" s="476"/>
      <c r="AP69" s="476"/>
      <c r="AQ69" s="477"/>
    </row>
    <row r="70" spans="1:43">
      <c r="A70" s="478" t="s">
        <v>284</v>
      </c>
      <c r="B70" s="479"/>
      <c r="C70" s="479"/>
      <c r="D70" s="479"/>
      <c r="E70" s="479"/>
      <c r="F70" s="479"/>
      <c r="G70" s="479"/>
      <c r="H70" s="479"/>
      <c r="I70" s="479"/>
      <c r="J70" s="479"/>
      <c r="K70" s="479"/>
      <c r="L70" s="479"/>
      <c r="M70" s="479"/>
      <c r="N70" s="479"/>
      <c r="O70" s="479"/>
      <c r="P70" s="479"/>
      <c r="Q70" s="479"/>
      <c r="R70" s="479"/>
      <c r="S70" s="479"/>
      <c r="T70" s="479"/>
      <c r="U70" s="479"/>
      <c r="V70" s="479"/>
      <c r="W70" s="479"/>
      <c r="X70" s="479"/>
      <c r="Y70" s="479"/>
      <c r="Z70" s="479"/>
      <c r="AA70" s="479"/>
      <c r="AB70" s="479"/>
      <c r="AC70" s="479"/>
      <c r="AD70" s="479"/>
      <c r="AE70" s="479"/>
      <c r="AF70" s="479"/>
      <c r="AG70" s="479"/>
      <c r="AH70" s="479"/>
      <c r="AI70" s="479"/>
      <c r="AJ70" s="479"/>
      <c r="AK70" s="479"/>
      <c r="AL70" s="479"/>
      <c r="AM70" s="479"/>
      <c r="AN70" s="479"/>
      <c r="AO70" s="479"/>
      <c r="AP70" s="479"/>
      <c r="AQ70" s="480"/>
    </row>
    <row r="71" spans="1:43">
      <c r="A71" s="478"/>
      <c r="B71" s="479"/>
      <c r="C71" s="479"/>
      <c r="D71" s="479"/>
      <c r="E71" s="479"/>
      <c r="F71" s="479"/>
      <c r="G71" s="479"/>
      <c r="H71" s="479"/>
      <c r="I71" s="479"/>
      <c r="J71" s="479"/>
      <c r="K71" s="479"/>
      <c r="L71" s="479"/>
      <c r="M71" s="479"/>
      <c r="N71" s="479"/>
      <c r="O71" s="479"/>
      <c r="P71" s="479"/>
      <c r="Q71" s="479"/>
      <c r="R71" s="479"/>
      <c r="S71" s="479"/>
      <c r="T71" s="479"/>
      <c r="U71" s="479"/>
      <c r="V71" s="479"/>
      <c r="W71" s="479"/>
      <c r="X71" s="479"/>
      <c r="Y71" s="479"/>
      <c r="Z71" s="479"/>
      <c r="AA71" s="479"/>
      <c r="AB71" s="479"/>
      <c r="AC71" s="479"/>
      <c r="AD71" s="479"/>
      <c r="AE71" s="479"/>
      <c r="AF71" s="479"/>
      <c r="AG71" s="479"/>
      <c r="AH71" s="479"/>
      <c r="AI71" s="479"/>
      <c r="AJ71" s="479"/>
      <c r="AK71" s="479"/>
      <c r="AL71" s="479"/>
      <c r="AM71" s="479"/>
      <c r="AN71" s="479"/>
      <c r="AO71" s="479"/>
      <c r="AP71" s="479"/>
      <c r="AQ71" s="480"/>
    </row>
    <row r="72" spans="1:43" ht="15" thickBot="1">
      <c r="A72" s="426"/>
      <c r="B72" s="427"/>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427"/>
      <c r="AE72" s="427"/>
      <c r="AF72" s="427"/>
      <c r="AG72" s="427"/>
      <c r="AH72" s="427"/>
      <c r="AI72" s="427"/>
      <c r="AJ72" s="427"/>
      <c r="AK72" s="427"/>
      <c r="AL72" s="427"/>
      <c r="AM72" s="427"/>
      <c r="AN72" s="427"/>
      <c r="AO72" s="427"/>
      <c r="AP72" s="427"/>
      <c r="AQ72" s="428"/>
    </row>
    <row r="73" spans="1:43">
      <c r="B73" s="220"/>
      <c r="C73" s="219" t="s">
        <v>285</v>
      </c>
      <c r="D73" s="221"/>
      <c r="E73" s="221"/>
      <c r="F73" s="220"/>
      <c r="H73" s="223"/>
      <c r="I73" s="220"/>
      <c r="J73" s="220"/>
      <c r="K73" s="220"/>
      <c r="L73" s="220"/>
      <c r="M73" s="222" t="s">
        <v>286</v>
      </c>
      <c r="N73" s="220"/>
      <c r="O73" s="220"/>
      <c r="P73" s="220"/>
      <c r="Q73" s="220"/>
      <c r="R73" s="220"/>
      <c r="S73" s="220"/>
      <c r="T73" s="220"/>
      <c r="U73" s="220"/>
      <c r="V73" s="220"/>
      <c r="W73" s="220"/>
      <c r="X73" s="220"/>
      <c r="Y73" s="220"/>
      <c r="Z73" s="220"/>
      <c r="AA73" s="220"/>
      <c r="AB73" s="220"/>
      <c r="AC73" s="220"/>
      <c r="AD73" s="220"/>
      <c r="AE73" s="220"/>
      <c r="AF73" s="220"/>
      <c r="AG73" s="220"/>
      <c r="AH73" s="220"/>
      <c r="AI73" s="220"/>
      <c r="AJ73" s="220"/>
      <c r="AK73" s="220"/>
      <c r="AL73" s="220"/>
      <c r="AM73" s="220"/>
      <c r="AN73" s="220"/>
      <c r="AO73" s="220"/>
      <c r="AP73" s="220"/>
      <c r="AQ73" s="224"/>
    </row>
    <row r="74" spans="1:43">
      <c r="A74" s="225"/>
      <c r="B74" s="226"/>
      <c r="C74" s="227"/>
      <c r="D74" s="228"/>
      <c r="E74" s="228"/>
      <c r="F74" s="226"/>
      <c r="G74" s="229"/>
      <c r="H74" s="230"/>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226"/>
      <c r="AG74" s="226"/>
      <c r="AH74" s="226"/>
      <c r="AI74" s="226"/>
      <c r="AJ74" s="226"/>
      <c r="AK74" s="226"/>
      <c r="AL74" s="226"/>
      <c r="AM74" s="226"/>
      <c r="AN74" s="226"/>
      <c r="AO74" s="226"/>
      <c r="AP74" s="226"/>
      <c r="AQ74" s="231"/>
    </row>
    <row r="75" spans="1:43">
      <c r="A75" s="225"/>
      <c r="B75" s="226"/>
      <c r="C75" s="226"/>
      <c r="D75" s="226"/>
      <c r="E75" s="226"/>
      <c r="F75" s="226"/>
      <c r="G75" s="232"/>
      <c r="H75" s="226"/>
      <c r="I75" s="226"/>
      <c r="J75" s="226"/>
      <c r="K75" s="226"/>
      <c r="L75" s="226"/>
      <c r="M75" s="226"/>
      <c r="N75" s="226"/>
      <c r="O75" s="226"/>
      <c r="P75" s="226"/>
      <c r="Q75" s="226"/>
      <c r="R75" s="226"/>
      <c r="S75" s="226"/>
      <c r="T75" s="226"/>
      <c r="U75" s="226"/>
      <c r="V75" s="226"/>
      <c r="W75" s="226"/>
      <c r="X75" s="226"/>
      <c r="Y75" s="226"/>
      <c r="Z75" s="226"/>
      <c r="AA75" s="226"/>
      <c r="AB75" s="226"/>
      <c r="AC75" s="226"/>
      <c r="AD75" s="226"/>
      <c r="AE75" s="226"/>
      <c r="AF75" s="226"/>
      <c r="AG75" s="226"/>
      <c r="AH75" s="226"/>
      <c r="AI75" s="226"/>
      <c r="AJ75" s="226"/>
      <c r="AK75" s="226"/>
      <c r="AL75" s="226"/>
      <c r="AM75" s="226"/>
      <c r="AN75" s="226"/>
      <c r="AO75" s="226"/>
      <c r="AP75" s="226"/>
      <c r="AQ75" s="231"/>
    </row>
    <row r="76" spans="1:43" ht="15" thickBot="1">
      <c r="A76" s="235"/>
      <c r="B76" s="232"/>
      <c r="C76" s="233"/>
      <c r="D76" s="234"/>
      <c r="E76" s="234"/>
      <c r="F76" s="234"/>
      <c r="G76" s="235"/>
      <c r="H76" s="239"/>
      <c r="I76" s="239"/>
      <c r="J76" s="239"/>
      <c r="K76" s="239"/>
      <c r="L76" s="239"/>
      <c r="M76" s="239"/>
      <c r="N76" s="239"/>
      <c r="O76" s="239"/>
      <c r="P76" s="239"/>
      <c r="Q76" s="239"/>
      <c r="R76" s="239"/>
      <c r="S76" s="239"/>
      <c r="T76" s="239"/>
      <c r="U76" s="239"/>
      <c r="V76" s="239"/>
      <c r="W76" s="239"/>
      <c r="X76" s="239"/>
      <c r="Y76" s="239"/>
      <c r="Z76" s="239"/>
      <c r="AA76" s="226"/>
      <c r="AB76" s="226"/>
      <c r="AC76" s="226"/>
      <c r="AD76" s="226"/>
      <c r="AE76" s="226"/>
      <c r="AF76" s="226"/>
      <c r="AG76" s="226"/>
      <c r="AH76" s="226"/>
      <c r="AI76" s="226"/>
      <c r="AJ76" s="226"/>
      <c r="AK76" s="226"/>
      <c r="AL76" s="226"/>
      <c r="AM76" s="226"/>
      <c r="AN76" s="226"/>
      <c r="AO76" s="226"/>
      <c r="AP76" s="226"/>
      <c r="AQ76" s="231"/>
    </row>
    <row r="77" spans="1:43">
      <c r="A77" s="235"/>
      <c r="B77" s="232"/>
      <c r="C77" s="236" t="s">
        <v>287</v>
      </c>
      <c r="D77" s="232"/>
      <c r="E77" s="236"/>
      <c r="F77" s="236"/>
      <c r="G77" s="232"/>
      <c r="H77" s="471" t="s">
        <v>289</v>
      </c>
      <c r="I77" s="471"/>
      <c r="J77" s="471"/>
      <c r="K77" s="471"/>
      <c r="L77" s="471"/>
      <c r="M77" s="471"/>
      <c r="N77" s="471"/>
      <c r="O77" s="471"/>
      <c r="P77" s="471"/>
      <c r="Q77" s="471"/>
      <c r="R77" s="471"/>
      <c r="S77" s="471"/>
      <c r="T77" s="471"/>
      <c r="U77" s="471"/>
      <c r="V77" s="471"/>
      <c r="W77" s="471"/>
      <c r="X77" s="471"/>
      <c r="Y77" s="471"/>
      <c r="Z77" s="471"/>
      <c r="AA77" s="226"/>
      <c r="AB77" s="226"/>
      <c r="AC77" s="226"/>
      <c r="AD77" s="226"/>
      <c r="AE77" s="226"/>
      <c r="AF77" s="226"/>
      <c r="AG77" s="226"/>
      <c r="AH77" s="226"/>
      <c r="AI77" s="226"/>
      <c r="AJ77" s="226"/>
      <c r="AK77" s="226"/>
      <c r="AL77" s="226"/>
      <c r="AM77" s="226"/>
      <c r="AN77" s="226"/>
      <c r="AO77" s="226"/>
      <c r="AP77" s="226"/>
      <c r="AQ77" s="231"/>
    </row>
    <row r="78" spans="1:43">
      <c r="A78" s="238"/>
      <c r="B78" s="235"/>
      <c r="C78" s="232" t="s">
        <v>288</v>
      </c>
      <c r="D78" s="237"/>
      <c r="E78" s="235"/>
      <c r="F78" s="235"/>
      <c r="G78" s="235"/>
      <c r="H78" s="232"/>
      <c r="I78" s="237"/>
      <c r="J78" s="235"/>
      <c r="K78" s="235"/>
      <c r="L78" s="235"/>
      <c r="M78" s="235"/>
      <c r="N78" s="237"/>
      <c r="O78" s="235"/>
      <c r="P78" s="235"/>
      <c r="Q78" s="235"/>
      <c r="R78" s="235"/>
      <c r="S78" s="235"/>
      <c r="T78" s="235"/>
      <c r="U78" s="235"/>
      <c r="V78" s="235"/>
      <c r="W78" s="235"/>
      <c r="X78" s="235"/>
      <c r="Y78" s="235"/>
      <c r="Z78" s="226"/>
      <c r="AA78" s="226"/>
      <c r="AB78" s="226"/>
      <c r="AC78" s="226"/>
      <c r="AD78" s="226"/>
      <c r="AE78" s="226"/>
      <c r="AF78" s="226"/>
      <c r="AG78" s="226"/>
      <c r="AH78" s="226"/>
      <c r="AI78" s="226"/>
      <c r="AJ78" s="226"/>
      <c r="AK78" s="226"/>
      <c r="AL78" s="226"/>
      <c r="AM78" s="226"/>
      <c r="AN78" s="226"/>
      <c r="AO78" s="226"/>
      <c r="AP78" s="226"/>
      <c r="AQ78" s="231"/>
    </row>
    <row r="79" spans="1:43">
      <c r="A79" s="225"/>
      <c r="B79" s="235"/>
      <c r="C79" s="235"/>
      <c r="D79" s="235"/>
      <c r="E79" s="226"/>
      <c r="F79" s="226"/>
      <c r="G79" s="229"/>
      <c r="H79" s="235"/>
      <c r="I79" s="235"/>
      <c r="J79" s="235"/>
      <c r="K79" s="235"/>
      <c r="L79" s="235"/>
      <c r="M79" s="235"/>
      <c r="N79" s="235"/>
      <c r="O79" s="235"/>
      <c r="P79" s="235"/>
      <c r="Q79" s="235"/>
      <c r="R79" s="235"/>
      <c r="S79" s="235"/>
      <c r="T79" s="235"/>
      <c r="U79" s="235"/>
      <c r="V79" s="235"/>
      <c r="W79" s="235"/>
      <c r="X79" s="235"/>
      <c r="Y79" s="235"/>
      <c r="Z79" s="235"/>
      <c r="AA79" s="235"/>
      <c r="AB79" s="235"/>
      <c r="AC79" s="235"/>
      <c r="AD79" s="235"/>
      <c r="AE79" s="235"/>
      <c r="AF79" s="235"/>
      <c r="AG79" s="235"/>
      <c r="AH79" s="235"/>
      <c r="AI79" s="235"/>
      <c r="AJ79" s="235"/>
      <c r="AK79" s="226"/>
      <c r="AL79" s="226"/>
      <c r="AM79" s="226"/>
      <c r="AN79" s="226"/>
      <c r="AO79" s="226"/>
      <c r="AP79" s="226"/>
      <c r="AQ79" s="231"/>
    </row>
  </sheetData>
  <mergeCells count="51">
    <mergeCell ref="H77:Z77"/>
    <mergeCell ref="A67:E67"/>
    <mergeCell ref="A68:AQ68"/>
    <mergeCell ref="A69:AQ69"/>
    <mergeCell ref="A70:AQ70"/>
    <mergeCell ref="A71:AQ71"/>
    <mergeCell ref="A72:AQ72"/>
    <mergeCell ref="A66:B66"/>
    <mergeCell ref="A15:B15"/>
    <mergeCell ref="H15:AQ67"/>
    <mergeCell ref="A16:B16"/>
    <mergeCell ref="A17:B17"/>
    <mergeCell ref="A18:B18"/>
    <mergeCell ref="A19:B19"/>
    <mergeCell ref="A20:B20"/>
    <mergeCell ref="A21:B21"/>
    <mergeCell ref="A22:B22"/>
    <mergeCell ref="A23:B23"/>
    <mergeCell ref="A36:B36"/>
    <mergeCell ref="A37:B37"/>
    <mergeCell ref="A38:B38"/>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36" priority="1"/>
  </conditionalFormatting>
  <pageMargins left="0.7" right="0.7" top="0.75" bottom="0.75" header="0.3" footer="0.3"/>
  <pageSetup scale="42"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0FC58-6DDA-473E-A6F3-469AA91AD772}">
  <sheetPr>
    <tabColor theme="3" tint="0.79998168889431442"/>
  </sheetPr>
  <dimension ref="A1:AQ61"/>
  <sheetViews>
    <sheetView view="pageBreakPreview" topLeftCell="A34" zoomScale="60" zoomScaleNormal="55" workbookViewId="0">
      <selection activeCell="E44" sqref="E44:E45"/>
    </sheetView>
  </sheetViews>
  <sheetFormatPr baseColWidth="10" defaultRowHeight="14.4"/>
  <cols>
    <col min="1" max="1" width="37.109375" customWidth="1"/>
    <col min="2" max="2" width="10.777343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2'!C15</f>
        <v>CUBIERTAS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2'!B33</f>
        <v>3.8</v>
      </c>
      <c r="B11" s="189" t="str">
        <f>+'CORTE No. 2'!F33</f>
        <v>SEMANA</v>
      </c>
      <c r="C11" s="435" t="str">
        <f>+'CORTE No. 2'!C33:E33</f>
        <v>Suministro de andamios certificados altura aproximada 14 m (6 secciones de 2 m).  Incluye transporte.</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295</v>
      </c>
      <c r="B15" s="464"/>
      <c r="C15" s="197"/>
      <c r="D15" s="198"/>
      <c r="E15" s="199"/>
      <c r="F15" s="198"/>
      <c r="G15" s="200"/>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88" t="s">
        <v>335</v>
      </c>
      <c r="B16" s="489"/>
      <c r="C16" s="492"/>
      <c r="D16" s="486"/>
      <c r="E16" s="484"/>
      <c r="F16" s="486">
        <v>1</v>
      </c>
      <c r="G16" s="482">
        <f>+F16</f>
        <v>1</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90"/>
      <c r="B17" s="491"/>
      <c r="C17" s="493"/>
      <c r="D17" s="487"/>
      <c r="E17" s="485"/>
      <c r="F17" s="487"/>
      <c r="G17" s="483"/>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88" t="s">
        <v>336</v>
      </c>
      <c r="B18" s="489"/>
      <c r="C18" s="492"/>
      <c r="D18" s="486"/>
      <c r="E18" s="484"/>
      <c r="F18" s="486">
        <v>1</v>
      </c>
      <c r="G18" s="482">
        <f t="shared" ref="G18" si="0">+F18</f>
        <v>1</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90"/>
      <c r="B19" s="491"/>
      <c r="C19" s="493"/>
      <c r="D19" s="487"/>
      <c r="E19" s="485"/>
      <c r="F19" s="487"/>
      <c r="G19" s="483"/>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88" t="s">
        <v>337</v>
      </c>
      <c r="B20" s="489"/>
      <c r="C20" s="492"/>
      <c r="D20" s="486"/>
      <c r="E20" s="484"/>
      <c r="F20" s="486">
        <v>1</v>
      </c>
      <c r="G20" s="482">
        <f t="shared" ref="G20" si="1">+F20</f>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90"/>
      <c r="B21" s="491"/>
      <c r="C21" s="493"/>
      <c r="D21" s="487"/>
      <c r="E21" s="485"/>
      <c r="F21" s="487"/>
      <c r="G21" s="483"/>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88" t="s">
        <v>338</v>
      </c>
      <c r="B22" s="489"/>
      <c r="C22" s="492"/>
      <c r="D22" s="486"/>
      <c r="E22" s="484"/>
      <c r="F22" s="486">
        <v>1</v>
      </c>
      <c r="G22" s="482">
        <f t="shared" ref="G22" si="2">+F22</f>
        <v>1</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90"/>
      <c r="B23" s="491"/>
      <c r="C23" s="493"/>
      <c r="D23" s="487"/>
      <c r="E23" s="485"/>
      <c r="F23" s="487"/>
      <c r="G23" s="483"/>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88" t="s">
        <v>339</v>
      </c>
      <c r="B24" s="489"/>
      <c r="C24" s="492"/>
      <c r="D24" s="486"/>
      <c r="E24" s="484"/>
      <c r="F24" s="486">
        <v>1</v>
      </c>
      <c r="G24" s="482">
        <f t="shared" ref="G24:G30" si="3">+F24</f>
        <v>1</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90"/>
      <c r="B25" s="491"/>
      <c r="C25" s="493"/>
      <c r="D25" s="487"/>
      <c r="E25" s="485"/>
      <c r="F25" s="487"/>
      <c r="G25" s="483"/>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88" t="s">
        <v>511</v>
      </c>
      <c r="B26" s="489"/>
      <c r="C26" s="492"/>
      <c r="D26" s="486"/>
      <c r="E26" s="484"/>
      <c r="F26" s="486">
        <v>1</v>
      </c>
      <c r="G26" s="482">
        <f t="shared" si="3"/>
        <v>1</v>
      </c>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90"/>
      <c r="B27" s="491"/>
      <c r="C27" s="493"/>
      <c r="D27" s="487"/>
      <c r="E27" s="485"/>
      <c r="F27" s="487"/>
      <c r="G27" s="483"/>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488" t="s">
        <v>516</v>
      </c>
      <c r="B28" s="489"/>
      <c r="C28" s="492"/>
      <c r="D28" s="486"/>
      <c r="E28" s="484"/>
      <c r="F28" s="486">
        <v>1</v>
      </c>
      <c r="G28" s="482">
        <f t="shared" si="3"/>
        <v>1</v>
      </c>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490"/>
      <c r="B29" s="491"/>
      <c r="C29" s="493"/>
      <c r="D29" s="487"/>
      <c r="E29" s="485"/>
      <c r="F29" s="487"/>
      <c r="G29" s="483"/>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488" t="s">
        <v>517</v>
      </c>
      <c r="B30" s="489"/>
      <c r="C30" s="492"/>
      <c r="D30" s="486"/>
      <c r="E30" s="484"/>
      <c r="F30" s="486">
        <v>1</v>
      </c>
      <c r="G30" s="482">
        <f t="shared" si="3"/>
        <v>1</v>
      </c>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490"/>
      <c r="B31" s="491"/>
      <c r="C31" s="493"/>
      <c r="D31" s="487"/>
      <c r="E31" s="485"/>
      <c r="F31" s="487"/>
      <c r="G31" s="483"/>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488"/>
      <c r="B32" s="489"/>
      <c r="C32" s="492"/>
      <c r="D32" s="486"/>
      <c r="E32" s="484"/>
      <c r="F32" s="486"/>
      <c r="G32" s="482"/>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490"/>
      <c r="B33" s="491"/>
      <c r="C33" s="493"/>
      <c r="D33" s="487"/>
      <c r="E33" s="485"/>
      <c r="F33" s="487"/>
      <c r="G33" s="483"/>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88"/>
      <c r="B34" s="489"/>
      <c r="C34" s="492"/>
      <c r="D34" s="486"/>
      <c r="E34" s="484"/>
      <c r="F34" s="486"/>
      <c r="G34" s="482"/>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90"/>
      <c r="B35" s="491"/>
      <c r="C35" s="493"/>
      <c r="D35" s="487"/>
      <c r="E35" s="485"/>
      <c r="F35" s="487"/>
      <c r="G35" s="483"/>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88"/>
      <c r="B36" s="489"/>
      <c r="C36" s="492"/>
      <c r="D36" s="486"/>
      <c r="E36" s="484"/>
      <c r="F36" s="486"/>
      <c r="G36" s="482"/>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90"/>
      <c r="B37" s="491"/>
      <c r="C37" s="493"/>
      <c r="D37" s="487"/>
      <c r="E37" s="485"/>
      <c r="F37" s="487"/>
      <c r="G37" s="483"/>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88"/>
      <c r="B38" s="489"/>
      <c r="C38" s="492"/>
      <c r="D38" s="486"/>
      <c r="E38" s="484"/>
      <c r="F38" s="486"/>
      <c r="G38" s="482"/>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90"/>
      <c r="B39" s="491"/>
      <c r="C39" s="493"/>
      <c r="D39" s="487"/>
      <c r="E39" s="485"/>
      <c r="F39" s="487"/>
      <c r="G39" s="483"/>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488"/>
      <c r="B40" s="489"/>
      <c r="C40" s="492"/>
      <c r="D40" s="486"/>
      <c r="E40" s="484"/>
      <c r="F40" s="486"/>
      <c r="G40" s="482"/>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490"/>
      <c r="B41" s="491"/>
      <c r="C41" s="493"/>
      <c r="D41" s="487"/>
      <c r="E41" s="485"/>
      <c r="F41" s="487"/>
      <c r="G41" s="483"/>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88"/>
      <c r="B42" s="489"/>
      <c r="C42" s="492"/>
      <c r="D42" s="486"/>
      <c r="E42" s="484"/>
      <c r="F42" s="486"/>
      <c r="G42" s="482"/>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490"/>
      <c r="B43" s="491"/>
      <c r="C43" s="493"/>
      <c r="D43" s="487"/>
      <c r="E43" s="485"/>
      <c r="F43" s="487"/>
      <c r="G43" s="483"/>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488"/>
      <c r="B44" s="489"/>
      <c r="C44" s="492"/>
      <c r="D44" s="486"/>
      <c r="E44" s="484"/>
      <c r="F44" s="486"/>
      <c r="G44" s="482"/>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90"/>
      <c r="B45" s="491"/>
      <c r="C45" s="493"/>
      <c r="D45" s="487"/>
      <c r="E45" s="485"/>
      <c r="F45" s="487"/>
      <c r="G45" s="483"/>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88"/>
      <c r="B46" s="489"/>
      <c r="C46" s="492"/>
      <c r="D46" s="486"/>
      <c r="E46" s="484"/>
      <c r="F46" s="486"/>
      <c r="G46" s="482"/>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90"/>
      <c r="B47" s="491"/>
      <c r="C47" s="493"/>
      <c r="D47" s="487"/>
      <c r="E47" s="485"/>
      <c r="F47" s="487"/>
      <c r="G47" s="483"/>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ht="15" thickBot="1">
      <c r="A48" s="488"/>
      <c r="B48" s="489"/>
      <c r="C48" s="243"/>
      <c r="D48" s="241"/>
      <c r="E48" s="244"/>
      <c r="F48" s="241"/>
      <c r="G48" s="242"/>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ht="15" thickBot="1">
      <c r="A49" s="472"/>
      <c r="B49" s="473"/>
      <c r="C49" s="473"/>
      <c r="D49" s="473"/>
      <c r="E49" s="474"/>
      <c r="F49" s="217"/>
      <c r="G49" s="218">
        <f>SUM(G15:G48)</f>
        <v>8</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26"/>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8"/>
    </row>
    <row r="51" spans="1:43">
      <c r="A51" s="475" t="s">
        <v>283</v>
      </c>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c r="AI51" s="476"/>
      <c r="AJ51" s="476"/>
      <c r="AK51" s="476"/>
      <c r="AL51" s="476"/>
      <c r="AM51" s="476"/>
      <c r="AN51" s="476"/>
      <c r="AO51" s="476"/>
      <c r="AP51" s="476"/>
      <c r="AQ51" s="477"/>
    </row>
    <row r="52" spans="1:43">
      <c r="A52" s="478" t="s">
        <v>284</v>
      </c>
      <c r="B52" s="479"/>
      <c r="C52" s="479"/>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80"/>
    </row>
    <row r="53" spans="1:43">
      <c r="A53" s="478"/>
      <c r="B53" s="479"/>
      <c r="C53" s="479"/>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80"/>
    </row>
    <row r="54" spans="1:43" ht="15" thickBot="1">
      <c r="A54" s="426"/>
      <c r="B54" s="427"/>
      <c r="C54" s="427"/>
      <c r="D54" s="427"/>
      <c r="E54" s="427"/>
      <c r="F54" s="427"/>
      <c r="G54" s="427"/>
      <c r="H54" s="427"/>
      <c r="I54" s="427"/>
      <c r="J54" s="427"/>
      <c r="K54" s="427"/>
      <c r="L54" s="427"/>
      <c r="M54" s="427"/>
      <c r="N54" s="427"/>
      <c r="O54" s="427"/>
      <c r="P54" s="427"/>
      <c r="Q54" s="427"/>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8"/>
    </row>
    <row r="55" spans="1:43">
      <c r="B55" s="220"/>
      <c r="C55" s="219" t="s">
        <v>285</v>
      </c>
      <c r="D55" s="221"/>
      <c r="E55" s="221"/>
      <c r="F55" s="220"/>
      <c r="H55" s="223"/>
      <c r="I55" s="220"/>
      <c r="J55" s="220"/>
      <c r="K55" s="220"/>
      <c r="L55" s="220"/>
      <c r="M55" s="222" t="s">
        <v>286</v>
      </c>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4"/>
    </row>
    <row r="56" spans="1:43">
      <c r="A56" s="225"/>
      <c r="B56" s="226"/>
      <c r="C56" s="227"/>
      <c r="D56" s="228"/>
      <c r="E56" s="228"/>
      <c r="F56" s="226"/>
      <c r="G56" s="229"/>
      <c r="H56" s="230"/>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M56" s="226"/>
      <c r="AN56" s="226"/>
      <c r="AO56" s="226"/>
      <c r="AP56" s="226"/>
      <c r="AQ56" s="231"/>
    </row>
    <row r="57" spans="1:43">
      <c r="A57" s="225"/>
      <c r="B57" s="226"/>
      <c r="C57" s="226"/>
      <c r="D57" s="226"/>
      <c r="E57" s="226"/>
      <c r="F57" s="226"/>
      <c r="G57" s="232"/>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c r="AK57" s="226"/>
      <c r="AL57" s="226"/>
      <c r="AM57" s="226"/>
      <c r="AN57" s="226"/>
      <c r="AO57" s="226"/>
      <c r="AP57" s="226"/>
      <c r="AQ57" s="231"/>
    </row>
    <row r="58" spans="1:43" ht="15" thickBot="1">
      <c r="A58" s="235"/>
      <c r="B58" s="232"/>
      <c r="C58" s="233"/>
      <c r="D58" s="234"/>
      <c r="E58" s="234"/>
      <c r="F58" s="234"/>
      <c r="G58" s="235"/>
      <c r="H58" s="239"/>
      <c r="I58" s="239"/>
      <c r="J58" s="239"/>
      <c r="K58" s="239"/>
      <c r="L58" s="239"/>
      <c r="M58" s="239"/>
      <c r="N58" s="239"/>
      <c r="O58" s="239"/>
      <c r="P58" s="239"/>
      <c r="Q58" s="239"/>
      <c r="R58" s="239"/>
      <c r="S58" s="239"/>
      <c r="T58" s="239"/>
      <c r="U58" s="239"/>
      <c r="V58" s="239"/>
      <c r="W58" s="239"/>
      <c r="X58" s="239"/>
      <c r="Y58" s="239"/>
      <c r="Z58" s="239"/>
      <c r="AA58" s="226"/>
      <c r="AB58" s="226"/>
      <c r="AC58" s="226"/>
      <c r="AD58" s="226"/>
      <c r="AE58" s="226"/>
      <c r="AF58" s="226"/>
      <c r="AG58" s="226"/>
      <c r="AH58" s="226"/>
      <c r="AI58" s="226"/>
      <c r="AJ58" s="226"/>
      <c r="AK58" s="226"/>
      <c r="AL58" s="226"/>
      <c r="AM58" s="226"/>
      <c r="AN58" s="226"/>
      <c r="AO58" s="226"/>
      <c r="AP58" s="226"/>
      <c r="AQ58" s="231"/>
    </row>
    <row r="59" spans="1:43">
      <c r="A59" s="235"/>
      <c r="B59" s="232"/>
      <c r="C59" s="236" t="s">
        <v>287</v>
      </c>
      <c r="D59" s="232"/>
      <c r="E59" s="236"/>
      <c r="F59" s="236"/>
      <c r="G59" s="232"/>
      <c r="H59" s="471" t="s">
        <v>289</v>
      </c>
      <c r="I59" s="471"/>
      <c r="J59" s="471"/>
      <c r="K59" s="471"/>
      <c r="L59" s="471"/>
      <c r="M59" s="471"/>
      <c r="N59" s="471"/>
      <c r="O59" s="471"/>
      <c r="P59" s="471"/>
      <c r="Q59" s="471"/>
      <c r="R59" s="471"/>
      <c r="S59" s="471"/>
      <c r="T59" s="471"/>
      <c r="U59" s="471"/>
      <c r="V59" s="471"/>
      <c r="W59" s="471"/>
      <c r="X59" s="471"/>
      <c r="Y59" s="471"/>
      <c r="Z59" s="471"/>
      <c r="AA59" s="226"/>
      <c r="AB59" s="226"/>
      <c r="AC59" s="226"/>
      <c r="AD59" s="226"/>
      <c r="AE59" s="226"/>
      <c r="AF59" s="226"/>
      <c r="AG59" s="226"/>
      <c r="AH59" s="226"/>
      <c r="AI59" s="226"/>
      <c r="AJ59" s="226"/>
      <c r="AK59" s="226"/>
      <c r="AL59" s="226"/>
      <c r="AM59" s="226"/>
      <c r="AN59" s="226"/>
      <c r="AO59" s="226"/>
      <c r="AP59" s="226"/>
      <c r="AQ59" s="231"/>
    </row>
    <row r="60" spans="1:43">
      <c r="A60" s="238"/>
      <c r="B60" s="235"/>
      <c r="C60" s="232" t="s">
        <v>288</v>
      </c>
      <c r="D60" s="237"/>
      <c r="E60" s="235"/>
      <c r="F60" s="235"/>
      <c r="G60" s="235"/>
      <c r="H60" s="232"/>
      <c r="I60" s="237"/>
      <c r="J60" s="235"/>
      <c r="K60" s="235"/>
      <c r="L60" s="235"/>
      <c r="M60" s="235"/>
      <c r="N60" s="237"/>
      <c r="O60" s="235"/>
      <c r="P60" s="235"/>
      <c r="Q60" s="235"/>
      <c r="R60" s="235"/>
      <c r="S60" s="235"/>
      <c r="T60" s="235"/>
      <c r="U60" s="235"/>
      <c r="V60" s="235"/>
      <c r="W60" s="235"/>
      <c r="X60" s="235"/>
      <c r="Y60" s="235"/>
      <c r="Z60" s="226"/>
      <c r="AA60" s="226"/>
      <c r="AB60" s="226"/>
      <c r="AC60" s="226"/>
      <c r="AD60" s="226"/>
      <c r="AE60" s="226"/>
      <c r="AF60" s="226"/>
      <c r="AG60" s="226"/>
      <c r="AH60" s="226"/>
      <c r="AI60" s="226"/>
      <c r="AJ60" s="226"/>
      <c r="AK60" s="226"/>
      <c r="AL60" s="226"/>
      <c r="AM60" s="226"/>
      <c r="AN60" s="226"/>
      <c r="AO60" s="226"/>
      <c r="AP60" s="226"/>
      <c r="AQ60" s="231"/>
    </row>
    <row r="61" spans="1:43">
      <c r="A61" s="225"/>
      <c r="B61" s="235"/>
      <c r="C61" s="235"/>
      <c r="D61" s="235"/>
      <c r="E61" s="226"/>
      <c r="F61" s="226"/>
      <c r="G61" s="229"/>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26"/>
      <c r="AL61" s="226"/>
      <c r="AM61" s="226"/>
      <c r="AN61" s="226"/>
      <c r="AO61" s="226"/>
      <c r="AP61" s="226"/>
      <c r="AQ61" s="231"/>
    </row>
  </sheetData>
  <mergeCells count="136">
    <mergeCell ref="G44:G45"/>
    <mergeCell ref="A46:B47"/>
    <mergeCell ref="C46:C47"/>
    <mergeCell ref="D46:D47"/>
    <mergeCell ref="E46:E47"/>
    <mergeCell ref="F46:F47"/>
    <mergeCell ref="G46:G47"/>
    <mergeCell ref="C42:C43"/>
    <mergeCell ref="D42:D43"/>
    <mergeCell ref="E42:E43"/>
    <mergeCell ref="F42:F43"/>
    <mergeCell ref="G42:G43"/>
    <mergeCell ref="A44:B45"/>
    <mergeCell ref="C44:C45"/>
    <mergeCell ref="D44:D45"/>
    <mergeCell ref="E44:E45"/>
    <mergeCell ref="F44:F45"/>
    <mergeCell ref="G38:G39"/>
    <mergeCell ref="A40:B41"/>
    <mergeCell ref="C40:C41"/>
    <mergeCell ref="D40:D41"/>
    <mergeCell ref="E40:E41"/>
    <mergeCell ref="F40:F41"/>
    <mergeCell ref="G40:G41"/>
    <mergeCell ref="C36:C37"/>
    <mergeCell ref="D36:D37"/>
    <mergeCell ref="E36:E37"/>
    <mergeCell ref="F36:F37"/>
    <mergeCell ref="G36:G37"/>
    <mergeCell ref="A38:B39"/>
    <mergeCell ref="C38:C39"/>
    <mergeCell ref="D38:D39"/>
    <mergeCell ref="E38:E39"/>
    <mergeCell ref="F38:F39"/>
    <mergeCell ref="A34:B35"/>
    <mergeCell ref="C34:C35"/>
    <mergeCell ref="D34:D35"/>
    <mergeCell ref="E34:E35"/>
    <mergeCell ref="F34:F35"/>
    <mergeCell ref="G34:G35"/>
    <mergeCell ref="A32:B33"/>
    <mergeCell ref="C32:C33"/>
    <mergeCell ref="D32:D33"/>
    <mergeCell ref="E32:E33"/>
    <mergeCell ref="F32:F33"/>
    <mergeCell ref="G32:G33"/>
    <mergeCell ref="F26:F27"/>
    <mergeCell ref="G26:G27"/>
    <mergeCell ref="A24:B25"/>
    <mergeCell ref="C24:C25"/>
    <mergeCell ref="D24:D25"/>
    <mergeCell ref="E24:E25"/>
    <mergeCell ref="F24:F25"/>
    <mergeCell ref="G24:G25"/>
    <mergeCell ref="A30:B31"/>
    <mergeCell ref="C30:C31"/>
    <mergeCell ref="D30:D31"/>
    <mergeCell ref="E30:E31"/>
    <mergeCell ref="F30:F31"/>
    <mergeCell ref="G30:G31"/>
    <mergeCell ref="A28:B29"/>
    <mergeCell ref="C28:C29"/>
    <mergeCell ref="D28:D29"/>
    <mergeCell ref="E28:E29"/>
    <mergeCell ref="F28:F29"/>
    <mergeCell ref="G28:G29"/>
    <mergeCell ref="H59:Z59"/>
    <mergeCell ref="A16:B17"/>
    <mergeCell ref="F16:F17"/>
    <mergeCell ref="G16:G17"/>
    <mergeCell ref="C16:C17"/>
    <mergeCell ref="D16:D17"/>
    <mergeCell ref="E16:E17"/>
    <mergeCell ref="A18:B19"/>
    <mergeCell ref="C18:C19"/>
    <mergeCell ref="D18:D19"/>
    <mergeCell ref="A49:E49"/>
    <mergeCell ref="A50:AQ50"/>
    <mergeCell ref="A51:AQ51"/>
    <mergeCell ref="A52:AQ52"/>
    <mergeCell ref="A53:AQ53"/>
    <mergeCell ref="A54:AQ54"/>
    <mergeCell ref="A48:B48"/>
    <mergeCell ref="A36:B37"/>
    <mergeCell ref="A42:B43"/>
    <mergeCell ref="A22:B23"/>
    <mergeCell ref="C22:C23"/>
    <mergeCell ref="D22:D23"/>
    <mergeCell ref="E22:E23"/>
    <mergeCell ref="F22:F23"/>
    <mergeCell ref="A15:B15"/>
    <mergeCell ref="H15:AQ49"/>
    <mergeCell ref="C11:L11"/>
    <mergeCell ref="M11:AA11"/>
    <mergeCell ref="AB11:AI11"/>
    <mergeCell ref="AJ11:AQ11"/>
    <mergeCell ref="A13:B14"/>
    <mergeCell ref="C13:F13"/>
    <mergeCell ref="G13:G14"/>
    <mergeCell ref="H13:AQ14"/>
    <mergeCell ref="G22:G23"/>
    <mergeCell ref="E18:E19"/>
    <mergeCell ref="F18:F19"/>
    <mergeCell ref="G18:G19"/>
    <mergeCell ref="A20:B21"/>
    <mergeCell ref="C20:C21"/>
    <mergeCell ref="D20:D21"/>
    <mergeCell ref="E20:E21"/>
    <mergeCell ref="F20:F21"/>
    <mergeCell ref="G20:G21"/>
    <mergeCell ref="A26:B27"/>
    <mergeCell ref="C26:C27"/>
    <mergeCell ref="D26:D27"/>
    <mergeCell ref="E26:E27"/>
    <mergeCell ref="A8:AQ8"/>
    <mergeCell ref="B9:AQ9"/>
    <mergeCell ref="C10:L10"/>
    <mergeCell ref="M10:AA10"/>
    <mergeCell ref="AB10:AI10"/>
    <mergeCell ref="AJ10:AQ10"/>
    <mergeCell ref="AI4:AL4"/>
    <mergeCell ref="AM4:AN4"/>
    <mergeCell ref="AO4:AQ4"/>
    <mergeCell ref="A5:A6"/>
    <mergeCell ref="B5:AQ6"/>
    <mergeCell ref="B7:AQ7"/>
    <mergeCell ref="A1:B2"/>
    <mergeCell ref="C1:Z2"/>
    <mergeCell ref="AA1:AQ2"/>
    <mergeCell ref="A3:AQ3"/>
    <mergeCell ref="B4:G4"/>
    <mergeCell ref="H4:O4"/>
    <mergeCell ref="P4:W4"/>
    <mergeCell ref="X4:Z4"/>
    <mergeCell ref="AA4:AE4"/>
    <mergeCell ref="AF4:AH4"/>
  </mergeCells>
  <conditionalFormatting sqref="B11">
    <cfRule type="duplicateValues" dxfId="35" priority="1"/>
  </conditionalFormatting>
  <pageMargins left="0.7" right="0.7" top="0.75" bottom="0.75" header="0.3" footer="0.3"/>
  <pageSetup scale="41"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AE04-8B1B-4F1B-9309-CAEFA63D8A72}">
  <sheetPr>
    <tabColor theme="5" tint="0.79998168889431442"/>
  </sheetPr>
  <dimension ref="A1:AS136"/>
  <sheetViews>
    <sheetView view="pageBreakPreview" topLeftCell="A136" zoomScale="85" zoomScaleNormal="55" zoomScaleSheetLayoutView="85" workbookViewId="0">
      <selection activeCell="A125" sqref="A125:AQ125"/>
    </sheetView>
  </sheetViews>
  <sheetFormatPr baseColWidth="10" defaultRowHeight="14.4"/>
  <cols>
    <col min="1" max="1" width="38.21875" customWidth="1"/>
    <col min="2" max="2" width="21.664062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2'!C42</f>
        <v>PINTURA EN ALTURA</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2'!B45</f>
        <v>1.1000000000000001</v>
      </c>
      <c r="B11" s="189" t="str">
        <f>+'CORTE No. 2'!F45</f>
        <v>M2</v>
      </c>
      <c r="C11" s="435" t="str">
        <f>+'CORTE No. 2'!C45:E45</f>
        <v>PINTURA INTERIOR EN VINILO TIPO 1 CON 3 MANOS DE PINTURA, INCLUYE FILOS, DILATACIONES Y RESANES, ANDAMIOS Y HERRAMIENTAS NECESARIAS PARA SU CORRECTA EJECUCION.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5"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ht="15" thickBot="1">
      <c r="A15" s="518" t="s">
        <v>341</v>
      </c>
      <c r="B15" s="519"/>
      <c r="C15" s="258">
        <v>9.9</v>
      </c>
      <c r="D15" s="259">
        <v>7.1</v>
      </c>
      <c r="E15" s="260"/>
      <c r="F15" s="259"/>
      <c r="G15" s="261">
        <f>+D15*C15</f>
        <v>70.289999999999992</v>
      </c>
      <c r="H15" s="467"/>
      <c r="I15" s="467"/>
      <c r="J15" s="467"/>
      <c r="K15" s="467"/>
      <c r="L15" s="467"/>
      <c r="M15" s="467"/>
      <c r="N15" s="467"/>
      <c r="O15" s="467"/>
      <c r="P15" s="467"/>
      <c r="Q15" s="467"/>
      <c r="R15" s="467"/>
      <c r="S15" s="467"/>
      <c r="T15" s="467"/>
      <c r="U15" s="467"/>
      <c r="V15" s="467"/>
      <c r="W15" s="467"/>
      <c r="X15" s="467"/>
      <c r="Y15" s="467"/>
      <c r="Z15" s="467"/>
      <c r="AA15" s="467"/>
      <c r="AB15" s="467"/>
      <c r="AC15" s="467"/>
      <c r="AD15" s="467"/>
      <c r="AE15" s="467"/>
      <c r="AF15" s="467"/>
      <c r="AG15" s="467"/>
      <c r="AH15" s="467"/>
      <c r="AI15" s="467"/>
      <c r="AJ15" s="467"/>
      <c r="AK15" s="467"/>
      <c r="AL15" s="467"/>
      <c r="AM15" s="467"/>
      <c r="AN15" s="467"/>
      <c r="AO15" s="467"/>
      <c r="AP15" s="467"/>
      <c r="AQ15" s="468"/>
    </row>
    <row r="16" spans="1:43" ht="15" thickBot="1">
      <c r="A16" s="518" t="s">
        <v>341</v>
      </c>
      <c r="B16" s="519"/>
      <c r="C16" s="258">
        <v>30</v>
      </c>
      <c r="D16" s="259">
        <v>0.04</v>
      </c>
      <c r="E16" s="260"/>
      <c r="F16" s="259"/>
      <c r="G16" s="261">
        <f>+D16*C16</f>
        <v>1.2</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500" t="s">
        <v>340</v>
      </c>
      <c r="B17" s="501"/>
      <c r="C17" s="262">
        <v>3.92</v>
      </c>
      <c r="D17" s="269"/>
      <c r="E17" s="263">
        <v>0.75</v>
      </c>
      <c r="F17" s="263"/>
      <c r="G17" s="264">
        <f t="shared" ref="G17:G23" si="0">+E17*C17</f>
        <v>2.94</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502"/>
      <c r="B18" s="503"/>
      <c r="C18" s="197">
        <v>1.5</v>
      </c>
      <c r="D18" s="268"/>
      <c r="E18" s="198">
        <v>0.75</v>
      </c>
      <c r="F18" s="198"/>
      <c r="G18" s="240">
        <f t="shared" si="0"/>
        <v>1.125</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502"/>
      <c r="B19" s="503"/>
      <c r="C19" s="197">
        <v>2.41</v>
      </c>
      <c r="D19" s="268"/>
      <c r="E19" s="198">
        <v>0.75</v>
      </c>
      <c r="F19" s="198"/>
      <c r="G19" s="240">
        <f t="shared" si="0"/>
        <v>1.8075000000000001</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502"/>
      <c r="B20" s="503"/>
      <c r="C20" s="197">
        <v>2.6</v>
      </c>
      <c r="D20" s="268"/>
      <c r="E20" s="198">
        <v>0.75</v>
      </c>
      <c r="F20" s="198"/>
      <c r="G20" s="240">
        <f t="shared" si="0"/>
        <v>1.9500000000000002</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502"/>
      <c r="B21" s="503"/>
      <c r="C21" s="197">
        <v>2.65</v>
      </c>
      <c r="D21" s="268"/>
      <c r="E21" s="198">
        <v>0.75</v>
      </c>
      <c r="F21" s="198"/>
      <c r="G21" s="240">
        <f t="shared" si="0"/>
        <v>1.9874999999999998</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502"/>
      <c r="B22" s="503"/>
      <c r="C22" s="197">
        <v>2.84</v>
      </c>
      <c r="D22" s="268"/>
      <c r="E22" s="198">
        <v>0.75</v>
      </c>
      <c r="F22" s="198"/>
      <c r="G22" s="240">
        <f t="shared" si="0"/>
        <v>2.13</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ht="15" thickBot="1">
      <c r="A23" s="504"/>
      <c r="B23" s="505"/>
      <c r="C23" s="265">
        <v>1.6</v>
      </c>
      <c r="D23" s="270"/>
      <c r="E23" s="266">
        <v>0.75</v>
      </c>
      <c r="F23" s="266"/>
      <c r="G23" s="267">
        <f t="shared" si="0"/>
        <v>1.2000000000000002</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ht="15" thickBot="1">
      <c r="A24" s="518" t="s">
        <v>342</v>
      </c>
      <c r="B24" s="519"/>
      <c r="C24" s="258"/>
      <c r="D24" s="259"/>
      <c r="E24" s="260"/>
      <c r="F24" s="259">
        <v>14.48</v>
      </c>
      <c r="G24" s="261">
        <f>+F24</f>
        <v>14.48</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ht="15" thickBot="1">
      <c r="A25" s="518" t="s">
        <v>343</v>
      </c>
      <c r="B25" s="519"/>
      <c r="C25" s="258"/>
      <c r="D25" s="259"/>
      <c r="E25" s="260"/>
      <c r="F25" s="259">
        <v>18.149999999999999</v>
      </c>
      <c r="G25" s="261">
        <f>+F25</f>
        <v>18.149999999999999</v>
      </c>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506" t="s">
        <v>344</v>
      </c>
      <c r="B26" s="507"/>
      <c r="C26" s="262">
        <v>2.4</v>
      </c>
      <c r="D26" s="269"/>
      <c r="E26" s="263">
        <v>0.79</v>
      </c>
      <c r="F26" s="263"/>
      <c r="G26" s="264">
        <f t="shared" ref="G26:G35" si="1">+E26*C26</f>
        <v>1.8959999999999999</v>
      </c>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508"/>
      <c r="B27" s="509"/>
      <c r="C27" s="197">
        <v>3.4</v>
      </c>
      <c r="D27" s="268"/>
      <c r="E27" s="198">
        <v>0.79</v>
      </c>
      <c r="F27" s="198"/>
      <c r="G27" s="240">
        <f t="shared" si="1"/>
        <v>2.6859999999999999</v>
      </c>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508"/>
      <c r="B28" s="509"/>
      <c r="C28" s="197">
        <v>3.8</v>
      </c>
      <c r="D28" s="268"/>
      <c r="E28" s="198">
        <v>0.79</v>
      </c>
      <c r="F28" s="198"/>
      <c r="G28" s="240">
        <f t="shared" si="1"/>
        <v>3.0019999999999998</v>
      </c>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508"/>
      <c r="B29" s="509"/>
      <c r="C29" s="197">
        <v>1.1399999999999999</v>
      </c>
      <c r="D29" s="268"/>
      <c r="E29" s="198">
        <v>0.79</v>
      </c>
      <c r="F29" s="198"/>
      <c r="G29" s="240">
        <f t="shared" si="1"/>
        <v>0.90059999999999996</v>
      </c>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508"/>
      <c r="B30" s="509"/>
      <c r="C30" s="197">
        <v>0.93</v>
      </c>
      <c r="D30" s="268"/>
      <c r="E30" s="198">
        <v>0.79</v>
      </c>
      <c r="F30" s="198"/>
      <c r="G30" s="240">
        <f t="shared" si="1"/>
        <v>0.73470000000000002</v>
      </c>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508"/>
      <c r="B31" s="509"/>
      <c r="C31" s="197">
        <v>2.95</v>
      </c>
      <c r="D31" s="268"/>
      <c r="E31" s="198">
        <v>0.79</v>
      </c>
      <c r="F31" s="198"/>
      <c r="G31" s="240">
        <f t="shared" si="1"/>
        <v>2.3305000000000002</v>
      </c>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508"/>
      <c r="B32" s="509"/>
      <c r="C32" s="197">
        <v>3.94</v>
      </c>
      <c r="D32" s="268"/>
      <c r="E32" s="198">
        <v>0.79</v>
      </c>
      <c r="F32" s="198"/>
      <c r="G32" s="240">
        <f t="shared" si="1"/>
        <v>3.1126</v>
      </c>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ht="15" thickBot="1">
      <c r="A33" s="510"/>
      <c r="B33" s="511"/>
      <c r="C33" s="265">
        <v>1.45</v>
      </c>
      <c r="D33" s="270"/>
      <c r="E33" s="266">
        <v>0.79</v>
      </c>
      <c r="F33" s="266"/>
      <c r="G33" s="267">
        <f t="shared" si="1"/>
        <v>1.1455</v>
      </c>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506" t="s">
        <v>345</v>
      </c>
      <c r="B34" s="507"/>
      <c r="C34" s="262">
        <v>3.3</v>
      </c>
      <c r="D34" s="269"/>
      <c r="E34" s="263">
        <v>2.4</v>
      </c>
      <c r="F34" s="263"/>
      <c r="G34" s="264">
        <f t="shared" si="1"/>
        <v>7.919999999999999</v>
      </c>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508"/>
      <c r="B35" s="509"/>
      <c r="C35" s="197">
        <f>3.3-0.8</f>
        <v>2.5</v>
      </c>
      <c r="D35" s="268"/>
      <c r="E35" s="198">
        <v>2.4</v>
      </c>
      <c r="F35" s="198"/>
      <c r="G35" s="240">
        <f t="shared" si="1"/>
        <v>6</v>
      </c>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ht="15" thickBot="1">
      <c r="A36" s="512"/>
      <c r="B36" s="513"/>
      <c r="C36" s="243">
        <v>2.1</v>
      </c>
      <c r="D36" s="271"/>
      <c r="E36" s="241">
        <v>2.4</v>
      </c>
      <c r="F36" s="241">
        <v>2</v>
      </c>
      <c r="G36" s="242">
        <f>+(E36*C36)*F36</f>
        <v>10.08</v>
      </c>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506" t="s">
        <v>346</v>
      </c>
      <c r="B37" s="507"/>
      <c r="C37" s="262">
        <v>2.15</v>
      </c>
      <c r="D37" s="263"/>
      <c r="E37" s="263">
        <v>2.4</v>
      </c>
      <c r="F37" s="263">
        <v>2</v>
      </c>
      <c r="G37" s="264">
        <f>+(E37*C37)*F37</f>
        <v>10.319999999999999</v>
      </c>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508"/>
      <c r="B38" s="509"/>
      <c r="C38" s="197">
        <v>1.5</v>
      </c>
      <c r="D38" s="198"/>
      <c r="E38" s="198">
        <v>2.4</v>
      </c>
      <c r="F38" s="198"/>
      <c r="G38" s="240">
        <f>+E38*C38</f>
        <v>3.5999999999999996</v>
      </c>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ht="15" thickBot="1">
      <c r="A39" s="512"/>
      <c r="B39" s="513"/>
      <c r="C39" s="243">
        <f>1.5-0.8</f>
        <v>0.7</v>
      </c>
      <c r="D39" s="241"/>
      <c r="E39" s="241">
        <v>2.4</v>
      </c>
      <c r="F39" s="241"/>
      <c r="G39" s="242">
        <f>+E39*C39</f>
        <v>1.68</v>
      </c>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506" t="s">
        <v>347</v>
      </c>
      <c r="B40" s="507"/>
      <c r="C40" s="262">
        <v>1.2</v>
      </c>
      <c r="D40" s="263"/>
      <c r="E40" s="263">
        <v>2.2999999999999998</v>
      </c>
      <c r="F40" s="263">
        <v>2</v>
      </c>
      <c r="G40" s="264">
        <f>+(E40*C40)*F40</f>
        <v>5.52</v>
      </c>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508"/>
      <c r="B41" s="509"/>
      <c r="C41" s="197">
        <v>2.15</v>
      </c>
      <c r="D41" s="198"/>
      <c r="E41" s="198">
        <v>2.2999999999999998</v>
      </c>
      <c r="F41" s="198"/>
      <c r="G41" s="240">
        <f>+E41*C41</f>
        <v>4.9449999999999994</v>
      </c>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ht="15" thickBot="1">
      <c r="A42" s="510"/>
      <c r="B42" s="511"/>
      <c r="C42" s="265">
        <f>2.15-0.8</f>
        <v>1.3499999999999999</v>
      </c>
      <c r="D42" s="266"/>
      <c r="E42" s="266">
        <v>2.2999999999999998</v>
      </c>
      <c r="F42" s="266"/>
      <c r="G42" s="267">
        <f>+E42*C42</f>
        <v>3.1049999999999995</v>
      </c>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ht="15" thickBot="1">
      <c r="A43" s="518" t="s">
        <v>348</v>
      </c>
      <c r="B43" s="519"/>
      <c r="C43" s="258">
        <v>2.15</v>
      </c>
      <c r="D43" s="259">
        <v>1.2</v>
      </c>
      <c r="E43" s="259"/>
      <c r="F43" s="259"/>
      <c r="G43" s="261">
        <f>+D43*C43</f>
        <v>2.5799999999999996</v>
      </c>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506" t="s">
        <v>349</v>
      </c>
      <c r="B44" s="507"/>
      <c r="C44" s="262">
        <v>2.65</v>
      </c>
      <c r="D44" s="263"/>
      <c r="E44" s="263">
        <v>2.4</v>
      </c>
      <c r="F44" s="263">
        <v>2</v>
      </c>
      <c r="G44" s="264">
        <f>+(E44*C44)*F44</f>
        <v>12.719999999999999</v>
      </c>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508"/>
      <c r="B45" s="509"/>
      <c r="C45" s="197">
        <v>1.2</v>
      </c>
      <c r="D45" s="198"/>
      <c r="E45" s="198">
        <v>2.4</v>
      </c>
      <c r="F45" s="198"/>
      <c r="G45" s="240">
        <f>+E45*C45</f>
        <v>2.88</v>
      </c>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ht="15" thickBot="1">
      <c r="A46" s="510"/>
      <c r="B46" s="511"/>
      <c r="C46" s="265">
        <f>1.2-0.8</f>
        <v>0.39999999999999991</v>
      </c>
      <c r="D46" s="266"/>
      <c r="E46" s="266">
        <v>2.4</v>
      </c>
      <c r="F46" s="266"/>
      <c r="G46" s="267">
        <f>+E46*C46</f>
        <v>0.95999999999999974</v>
      </c>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ht="15" thickBot="1">
      <c r="A47" s="518" t="s">
        <v>350</v>
      </c>
      <c r="B47" s="519"/>
      <c r="C47" s="258">
        <v>2.65</v>
      </c>
      <c r="D47" s="259">
        <v>1.2</v>
      </c>
      <c r="E47" s="259"/>
      <c r="F47" s="259"/>
      <c r="G47" s="261">
        <f>+D47*C47</f>
        <v>3.1799999999999997</v>
      </c>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506" t="s">
        <v>351</v>
      </c>
      <c r="B48" s="507"/>
      <c r="C48" s="262"/>
      <c r="D48" s="263"/>
      <c r="E48" s="263"/>
      <c r="F48" s="263">
        <v>119.58</v>
      </c>
      <c r="G48" s="264">
        <f>+F48</f>
        <v>119.58</v>
      </c>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5">
      <c r="A49" s="508"/>
      <c r="B49" s="509"/>
      <c r="C49" s="197"/>
      <c r="D49" s="198"/>
      <c r="E49" s="198"/>
      <c r="F49" s="198">
        <v>42.6</v>
      </c>
      <c r="G49" s="240">
        <f>+F49</f>
        <v>42.6</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c r="AS49" s="172"/>
    </row>
    <row r="50" spans="1:45" ht="15" thickBot="1">
      <c r="A50" s="510"/>
      <c r="B50" s="511"/>
      <c r="C50" s="265"/>
      <c r="D50" s="266"/>
      <c r="E50" s="266"/>
      <c r="F50" s="266">
        <v>122.26</v>
      </c>
      <c r="G50" s="267">
        <f>+F50</f>
        <v>122.26</v>
      </c>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5" ht="15" thickBot="1">
      <c r="A51" s="518" t="s">
        <v>352</v>
      </c>
      <c r="B51" s="519"/>
      <c r="C51" s="258">
        <v>15.75</v>
      </c>
      <c r="D51" s="259"/>
      <c r="E51" s="259">
        <v>0.88</v>
      </c>
      <c r="F51" s="259"/>
      <c r="G51" s="261">
        <f>+E51*C51</f>
        <v>13.86</v>
      </c>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5" ht="15" thickBot="1">
      <c r="A52" s="518" t="s">
        <v>353</v>
      </c>
      <c r="B52" s="519"/>
      <c r="C52" s="258"/>
      <c r="D52" s="259"/>
      <c r="E52" s="259"/>
      <c r="F52" s="259">
        <v>9.61</v>
      </c>
      <c r="G52" s="261">
        <f>+F52</f>
        <v>9.61</v>
      </c>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5" ht="15" thickBot="1">
      <c r="A53" s="518" t="s">
        <v>354</v>
      </c>
      <c r="B53" s="519"/>
      <c r="C53" s="258">
        <v>6.52</v>
      </c>
      <c r="D53" s="259"/>
      <c r="E53" s="259">
        <v>1.7</v>
      </c>
      <c r="F53" s="259"/>
      <c r="G53" s="261">
        <f>+E53*C53</f>
        <v>11.084</v>
      </c>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5" ht="15" thickBot="1">
      <c r="A54" s="518" t="s">
        <v>355</v>
      </c>
      <c r="B54" s="519"/>
      <c r="C54" s="258"/>
      <c r="D54" s="259"/>
      <c r="E54" s="259"/>
      <c r="F54" s="259">
        <v>2.34</v>
      </c>
      <c r="G54" s="261">
        <f>+F54</f>
        <v>2.34</v>
      </c>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5" ht="15" thickBot="1">
      <c r="A55" s="518" t="s">
        <v>356</v>
      </c>
      <c r="B55" s="519"/>
      <c r="C55" s="258">
        <v>5.8</v>
      </c>
      <c r="D55" s="259"/>
      <c r="E55" s="259">
        <v>1.7</v>
      </c>
      <c r="F55" s="259"/>
      <c r="G55" s="261">
        <f>+E55*C55</f>
        <v>9.86</v>
      </c>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5" ht="15" thickBot="1">
      <c r="A56" s="518" t="s">
        <v>357</v>
      </c>
      <c r="B56" s="519"/>
      <c r="C56" s="258"/>
      <c r="D56" s="259"/>
      <c r="E56" s="259"/>
      <c r="F56" s="259">
        <v>2.1</v>
      </c>
      <c r="G56" s="261">
        <f>+F56</f>
        <v>2.1</v>
      </c>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5" ht="15" thickBot="1">
      <c r="A57" s="518" t="s">
        <v>358</v>
      </c>
      <c r="B57" s="519"/>
      <c r="C57" s="258">
        <v>3.36</v>
      </c>
      <c r="D57" s="259"/>
      <c r="E57" s="259">
        <v>2.7</v>
      </c>
      <c r="F57" s="259"/>
      <c r="G57" s="261">
        <f>+E57*C57</f>
        <v>9.072000000000001</v>
      </c>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5" ht="15" thickBot="1">
      <c r="A58" s="518" t="s">
        <v>359</v>
      </c>
      <c r="B58" s="519"/>
      <c r="C58" s="258"/>
      <c r="D58" s="259"/>
      <c r="E58" s="259"/>
      <c r="F58" s="259">
        <v>2.68</v>
      </c>
      <c r="G58" s="261">
        <f>+F58</f>
        <v>2.68</v>
      </c>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5" ht="15" thickBot="1">
      <c r="A59" s="518" t="s">
        <v>360</v>
      </c>
      <c r="B59" s="519"/>
      <c r="C59" s="258">
        <v>9.5399999999999991</v>
      </c>
      <c r="D59" s="259"/>
      <c r="E59" s="259">
        <v>0.72</v>
      </c>
      <c r="F59" s="259"/>
      <c r="G59" s="261">
        <f>+E59*C59</f>
        <v>6.8687999999999994</v>
      </c>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5" ht="15" thickBot="1">
      <c r="A60" s="516" t="s">
        <v>361</v>
      </c>
      <c r="B60" s="517"/>
      <c r="C60" s="272">
        <v>2.25</v>
      </c>
      <c r="D60" s="273">
        <v>2.52</v>
      </c>
      <c r="E60" s="273"/>
      <c r="F60" s="273"/>
      <c r="G60" s="274">
        <f>+D60*C60</f>
        <v>5.67</v>
      </c>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5" ht="15" thickBot="1">
      <c r="A61" s="506" t="s">
        <v>362</v>
      </c>
      <c r="B61" s="507"/>
      <c r="C61" s="262">
        <v>16.8</v>
      </c>
      <c r="D61" s="263"/>
      <c r="E61" s="263">
        <v>0.71</v>
      </c>
      <c r="F61" s="263"/>
      <c r="G61" s="261">
        <f>+E61*C61</f>
        <v>11.927999999999999</v>
      </c>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5" ht="15" thickBot="1">
      <c r="A62" s="510"/>
      <c r="B62" s="511"/>
      <c r="C62" s="265">
        <v>2.7</v>
      </c>
      <c r="D62" s="266"/>
      <c r="E62" s="266">
        <v>0.56999999999999995</v>
      </c>
      <c r="F62" s="266"/>
      <c r="G62" s="261">
        <f>+E62*C62</f>
        <v>1.5389999999999999</v>
      </c>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5" ht="15" thickBot="1">
      <c r="A63" s="514" t="s">
        <v>363</v>
      </c>
      <c r="B63" s="515"/>
      <c r="C63" s="278"/>
      <c r="D63" s="279"/>
      <c r="E63" s="279"/>
      <c r="F63" s="279">
        <v>11.66</v>
      </c>
      <c r="G63" s="274">
        <f>+F63</f>
        <v>11.66</v>
      </c>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5">
      <c r="A64" s="506" t="s">
        <v>364</v>
      </c>
      <c r="B64" s="507"/>
      <c r="C64" s="262">
        <v>2.88</v>
      </c>
      <c r="D64" s="263"/>
      <c r="E64" s="263">
        <v>2.72</v>
      </c>
      <c r="F64" s="263">
        <v>2</v>
      </c>
      <c r="G64" s="264">
        <f>+(E64*C64)*F64</f>
        <v>15.667200000000001</v>
      </c>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508"/>
      <c r="B65" s="509"/>
      <c r="C65" s="197">
        <v>2.5</v>
      </c>
      <c r="D65" s="198"/>
      <c r="E65" s="198">
        <v>2.72</v>
      </c>
      <c r="F65" s="198"/>
      <c r="G65" s="240">
        <f>+E65*C65</f>
        <v>6.8000000000000007</v>
      </c>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508"/>
      <c r="B66" s="509"/>
      <c r="C66" s="197">
        <v>1.7</v>
      </c>
      <c r="D66" s="198"/>
      <c r="E66" s="198">
        <v>2.72</v>
      </c>
      <c r="F66" s="198"/>
      <c r="G66" s="240">
        <f>+E66*C66</f>
        <v>4.6240000000000006</v>
      </c>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ht="15" thickBot="1">
      <c r="A67" s="510"/>
      <c r="B67" s="511"/>
      <c r="C67" s="265">
        <f>0.6+2.2</f>
        <v>2.8000000000000003</v>
      </c>
      <c r="D67" s="270"/>
      <c r="E67" s="266">
        <v>-0.6</v>
      </c>
      <c r="F67" s="270"/>
      <c r="G67" s="267">
        <f>+E67*C67</f>
        <v>-1.6800000000000002</v>
      </c>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ht="15" thickBot="1">
      <c r="A68" s="520" t="s">
        <v>365</v>
      </c>
      <c r="B68" s="521"/>
      <c r="C68" s="275">
        <v>2.88</v>
      </c>
      <c r="D68" s="276">
        <v>2.5</v>
      </c>
      <c r="E68" s="276"/>
      <c r="F68" s="276"/>
      <c r="G68" s="277">
        <f>+D68*C68</f>
        <v>7.1999999999999993</v>
      </c>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ht="15" thickBot="1">
      <c r="A69" s="516" t="s">
        <v>366</v>
      </c>
      <c r="B69" s="517"/>
      <c r="C69" s="272"/>
      <c r="D69" s="273"/>
      <c r="E69" s="273"/>
      <c r="F69" s="273">
        <v>14.32</v>
      </c>
      <c r="G69" s="274">
        <f>+F69</f>
        <v>14.32</v>
      </c>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ht="15" thickBot="1">
      <c r="A70" s="516" t="s">
        <v>367</v>
      </c>
      <c r="B70" s="517"/>
      <c r="C70" s="272"/>
      <c r="D70" s="273"/>
      <c r="E70" s="273"/>
      <c r="F70" s="273">
        <v>14.32</v>
      </c>
      <c r="G70" s="274">
        <f>+F70</f>
        <v>14.32</v>
      </c>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506" t="s">
        <v>368</v>
      </c>
      <c r="B71" s="507"/>
      <c r="C71" s="262">
        <v>6.8</v>
      </c>
      <c r="D71" s="263"/>
      <c r="E71" s="263">
        <v>2.4500000000000002</v>
      </c>
      <c r="F71" s="263"/>
      <c r="G71" s="264">
        <f t="shared" ref="G71:G78" si="2">+E71*C71</f>
        <v>16.66</v>
      </c>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508"/>
      <c r="B72" s="509"/>
      <c r="C72" s="197">
        <v>2.97</v>
      </c>
      <c r="D72" s="198"/>
      <c r="E72" s="198">
        <v>2.4500000000000002</v>
      </c>
      <c r="F72" s="198"/>
      <c r="G72" s="240">
        <f t="shared" si="2"/>
        <v>7.2765000000000013</v>
      </c>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508"/>
      <c r="B73" s="509"/>
      <c r="C73" s="197">
        <v>0.25</v>
      </c>
      <c r="D73" s="198"/>
      <c r="E73" s="198">
        <v>2.4500000000000002</v>
      </c>
      <c r="F73" s="198"/>
      <c r="G73" s="240">
        <f t="shared" si="2"/>
        <v>0.61250000000000004</v>
      </c>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508"/>
      <c r="B74" s="509"/>
      <c r="C74" s="197">
        <v>0.92</v>
      </c>
      <c r="D74" s="198"/>
      <c r="E74" s="198">
        <v>2.4500000000000002</v>
      </c>
      <c r="F74" s="198"/>
      <c r="G74" s="240">
        <f t="shared" si="2"/>
        <v>2.2540000000000004</v>
      </c>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508"/>
      <c r="B75" s="509"/>
      <c r="C75" s="197">
        <v>2.63</v>
      </c>
      <c r="D75" s="198"/>
      <c r="E75" s="198">
        <v>2.4500000000000002</v>
      </c>
      <c r="F75" s="198"/>
      <c r="G75" s="240">
        <f t="shared" si="2"/>
        <v>6.4435000000000002</v>
      </c>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508"/>
      <c r="B76" s="509"/>
      <c r="C76" s="197">
        <v>1.1200000000000001</v>
      </c>
      <c r="D76" s="198"/>
      <c r="E76" s="198">
        <v>2.4500000000000002</v>
      </c>
      <c r="F76" s="198"/>
      <c r="G76" s="240">
        <f t="shared" si="2"/>
        <v>2.7440000000000007</v>
      </c>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508"/>
      <c r="B77" s="509"/>
      <c r="C77" s="197">
        <v>1.71</v>
      </c>
      <c r="D77" s="198"/>
      <c r="E77" s="198">
        <v>2.4500000000000002</v>
      </c>
      <c r="F77" s="198"/>
      <c r="G77" s="240">
        <f t="shared" si="2"/>
        <v>4.1894999999999998</v>
      </c>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ht="15" thickBot="1">
      <c r="A78" s="512"/>
      <c r="B78" s="513"/>
      <c r="C78" s="243">
        <v>4.0999999999999996</v>
      </c>
      <c r="D78" s="241"/>
      <c r="E78" s="241">
        <v>2.4500000000000002</v>
      </c>
      <c r="F78" s="241"/>
      <c r="G78" s="242">
        <f t="shared" si="2"/>
        <v>10.045</v>
      </c>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506" t="s">
        <v>369</v>
      </c>
      <c r="B79" s="507"/>
      <c r="C79" s="262"/>
      <c r="D79" s="263"/>
      <c r="E79" s="263"/>
      <c r="F79" s="263">
        <v>46.56</v>
      </c>
      <c r="G79" s="264">
        <f>+F79</f>
        <v>46.56</v>
      </c>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508"/>
      <c r="B80" s="509"/>
      <c r="C80" s="197"/>
      <c r="D80" s="198"/>
      <c r="E80" s="198"/>
      <c r="F80" s="198">
        <v>26.96</v>
      </c>
      <c r="G80" s="240">
        <f>+F80</f>
        <v>26.96</v>
      </c>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ht="15" thickBot="1">
      <c r="A81" s="512"/>
      <c r="B81" s="513"/>
      <c r="C81" s="243"/>
      <c r="D81" s="241"/>
      <c r="E81" s="241"/>
      <c r="F81" s="241">
        <f>4.85*3</f>
        <v>14.549999999999999</v>
      </c>
      <c r="G81" s="242">
        <f>+F81</f>
        <v>14.549999999999999</v>
      </c>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c r="A82" s="506" t="s">
        <v>370</v>
      </c>
      <c r="B82" s="507"/>
      <c r="C82" s="262">
        <v>2.4500000000000002</v>
      </c>
      <c r="D82" s="263"/>
      <c r="E82" s="263">
        <v>2.82</v>
      </c>
      <c r="F82" s="263">
        <v>2</v>
      </c>
      <c r="G82" s="264">
        <f>+(E82*C82)*F82</f>
        <v>13.818</v>
      </c>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c r="A83" s="508"/>
      <c r="B83" s="509"/>
      <c r="C83" s="197">
        <v>0.4</v>
      </c>
      <c r="D83" s="198"/>
      <c r="E83" s="198">
        <v>2.82</v>
      </c>
      <c r="F83" s="198">
        <v>2</v>
      </c>
      <c r="G83" s="240">
        <f>+(E83*C83)*F83</f>
        <v>2.2559999999999998</v>
      </c>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508"/>
      <c r="B84" s="509"/>
      <c r="C84" s="197">
        <v>1.6</v>
      </c>
      <c r="D84" s="198"/>
      <c r="E84" s="198">
        <v>2.82</v>
      </c>
      <c r="F84" s="198">
        <v>2</v>
      </c>
      <c r="G84" s="240">
        <f>+(E84*C84)*F84</f>
        <v>9.0239999999999991</v>
      </c>
      <c r="H84" s="467"/>
      <c r="I84" s="467"/>
      <c r="J84" s="467"/>
      <c r="K84" s="467"/>
      <c r="L84" s="467"/>
      <c r="M84" s="467"/>
      <c r="N84" s="467"/>
      <c r="O84" s="467"/>
      <c r="P84" s="467"/>
      <c r="Q84" s="467"/>
      <c r="R84" s="467"/>
      <c r="S84" s="467"/>
      <c r="T84" s="467"/>
      <c r="U84" s="467"/>
      <c r="V84" s="467"/>
      <c r="W84" s="467"/>
      <c r="X84" s="467"/>
      <c r="Y84" s="467"/>
      <c r="Z84" s="467"/>
      <c r="AA84" s="467"/>
      <c r="AB84" s="467"/>
      <c r="AC84" s="467"/>
      <c r="AD84" s="467"/>
      <c r="AE84" s="467"/>
      <c r="AF84" s="467"/>
      <c r="AG84" s="467"/>
      <c r="AH84" s="467"/>
      <c r="AI84" s="467"/>
      <c r="AJ84" s="467"/>
      <c r="AK84" s="467"/>
      <c r="AL84" s="467"/>
      <c r="AM84" s="467"/>
      <c r="AN84" s="467"/>
      <c r="AO84" s="467"/>
      <c r="AP84" s="467"/>
      <c r="AQ84" s="468"/>
    </row>
    <row r="85" spans="1:43">
      <c r="A85" s="508"/>
      <c r="B85" s="509"/>
      <c r="C85" s="197">
        <v>1.1299999999999999</v>
      </c>
      <c r="D85" s="198"/>
      <c r="E85" s="198">
        <v>2.82</v>
      </c>
      <c r="F85" s="198">
        <v>2</v>
      </c>
      <c r="G85" s="240">
        <f>+(E85*C85)*F85</f>
        <v>6.3731999999999989</v>
      </c>
      <c r="H85" s="467"/>
      <c r="I85" s="467"/>
      <c r="J85" s="467"/>
      <c r="K85" s="467"/>
      <c r="L85" s="467"/>
      <c r="M85" s="467"/>
      <c r="N85" s="467"/>
      <c r="O85" s="467"/>
      <c r="P85" s="467"/>
      <c r="Q85" s="467"/>
      <c r="R85" s="467"/>
      <c r="S85" s="467"/>
      <c r="T85" s="467"/>
      <c r="U85" s="467"/>
      <c r="V85" s="467"/>
      <c r="W85" s="467"/>
      <c r="X85" s="467"/>
      <c r="Y85" s="467"/>
      <c r="Z85" s="467"/>
      <c r="AA85" s="467"/>
      <c r="AB85" s="467"/>
      <c r="AC85" s="467"/>
      <c r="AD85" s="467"/>
      <c r="AE85" s="467"/>
      <c r="AF85" s="467"/>
      <c r="AG85" s="467"/>
      <c r="AH85" s="467"/>
      <c r="AI85" s="467"/>
      <c r="AJ85" s="467"/>
      <c r="AK85" s="467"/>
      <c r="AL85" s="467"/>
      <c r="AM85" s="467"/>
      <c r="AN85" s="467"/>
      <c r="AO85" s="467"/>
      <c r="AP85" s="467"/>
      <c r="AQ85" s="468"/>
    </row>
    <row r="86" spans="1:43" ht="15" thickBot="1">
      <c r="A86" s="510"/>
      <c r="B86" s="511"/>
      <c r="C86" s="265">
        <v>-0.83</v>
      </c>
      <c r="D86" s="266"/>
      <c r="E86" s="266">
        <v>2.1</v>
      </c>
      <c r="F86" s="266">
        <v>2</v>
      </c>
      <c r="G86" s="267">
        <f>+(E86*C86)*F86</f>
        <v>-3.4859999999999998</v>
      </c>
      <c r="H86" s="467"/>
      <c r="I86" s="467"/>
      <c r="J86" s="467"/>
      <c r="K86" s="467"/>
      <c r="L86" s="467"/>
      <c r="M86" s="467"/>
      <c r="N86" s="467"/>
      <c r="O86" s="467"/>
      <c r="P86" s="467"/>
      <c r="Q86" s="467"/>
      <c r="R86" s="467"/>
      <c r="S86" s="467"/>
      <c r="T86" s="467"/>
      <c r="U86" s="467"/>
      <c r="V86" s="467"/>
      <c r="W86" s="467"/>
      <c r="X86" s="467"/>
      <c r="Y86" s="467"/>
      <c r="Z86" s="467"/>
      <c r="AA86" s="467"/>
      <c r="AB86" s="467"/>
      <c r="AC86" s="467"/>
      <c r="AD86" s="467"/>
      <c r="AE86" s="467"/>
      <c r="AF86" s="467"/>
      <c r="AG86" s="467"/>
      <c r="AH86" s="467"/>
      <c r="AI86" s="467"/>
      <c r="AJ86" s="467"/>
      <c r="AK86" s="467"/>
      <c r="AL86" s="467"/>
      <c r="AM86" s="467"/>
      <c r="AN86" s="467"/>
      <c r="AO86" s="467"/>
      <c r="AP86" s="467"/>
      <c r="AQ86" s="468"/>
    </row>
    <row r="87" spans="1:43" ht="15" thickBot="1">
      <c r="A87" s="518" t="s">
        <v>371</v>
      </c>
      <c r="B87" s="519"/>
      <c r="C87" s="258">
        <v>5.8</v>
      </c>
      <c r="D87" s="259">
        <v>1</v>
      </c>
      <c r="E87" s="259"/>
      <c r="F87" s="259"/>
      <c r="G87" s="261">
        <f>+D87*C87</f>
        <v>5.8</v>
      </c>
      <c r="H87" s="467"/>
      <c r="I87" s="467"/>
      <c r="J87" s="467"/>
      <c r="K87" s="467"/>
      <c r="L87" s="467"/>
      <c r="M87" s="467"/>
      <c r="N87" s="467"/>
      <c r="O87" s="467"/>
      <c r="P87" s="467"/>
      <c r="Q87" s="467"/>
      <c r="R87" s="467"/>
      <c r="S87" s="467"/>
      <c r="T87" s="467"/>
      <c r="U87" s="467"/>
      <c r="V87" s="467"/>
      <c r="W87" s="467"/>
      <c r="X87" s="467"/>
      <c r="Y87" s="467"/>
      <c r="Z87" s="467"/>
      <c r="AA87" s="467"/>
      <c r="AB87" s="467"/>
      <c r="AC87" s="467"/>
      <c r="AD87" s="467"/>
      <c r="AE87" s="467"/>
      <c r="AF87" s="467"/>
      <c r="AG87" s="467"/>
      <c r="AH87" s="467"/>
      <c r="AI87" s="467"/>
      <c r="AJ87" s="467"/>
      <c r="AK87" s="467"/>
      <c r="AL87" s="467"/>
      <c r="AM87" s="467"/>
      <c r="AN87" s="467"/>
      <c r="AO87" s="467"/>
      <c r="AP87" s="467"/>
      <c r="AQ87" s="468"/>
    </row>
    <row r="88" spans="1:43" ht="15" thickBot="1">
      <c r="A88" s="518" t="s">
        <v>372</v>
      </c>
      <c r="B88" s="519"/>
      <c r="C88" s="258">
        <v>3.7</v>
      </c>
      <c r="D88" s="259"/>
      <c r="E88" s="259">
        <v>2.4</v>
      </c>
      <c r="F88" s="259"/>
      <c r="G88" s="261">
        <f>+E88*C88</f>
        <v>8.8800000000000008</v>
      </c>
      <c r="H88" s="467"/>
      <c r="I88" s="467"/>
      <c r="J88" s="467"/>
      <c r="K88" s="467"/>
      <c r="L88" s="467"/>
      <c r="M88" s="467"/>
      <c r="N88" s="467"/>
      <c r="O88" s="467"/>
      <c r="P88" s="467"/>
      <c r="Q88" s="467"/>
      <c r="R88" s="467"/>
      <c r="S88" s="467"/>
      <c r="T88" s="467"/>
      <c r="U88" s="467"/>
      <c r="V88" s="467"/>
      <c r="W88" s="467"/>
      <c r="X88" s="467"/>
      <c r="Y88" s="467"/>
      <c r="Z88" s="467"/>
      <c r="AA88" s="467"/>
      <c r="AB88" s="467"/>
      <c r="AC88" s="467"/>
      <c r="AD88" s="467"/>
      <c r="AE88" s="467"/>
      <c r="AF88" s="467"/>
      <c r="AG88" s="467"/>
      <c r="AH88" s="467"/>
      <c r="AI88" s="467"/>
      <c r="AJ88" s="467"/>
      <c r="AK88" s="467"/>
      <c r="AL88" s="467"/>
      <c r="AM88" s="467"/>
      <c r="AN88" s="467"/>
      <c r="AO88" s="467"/>
      <c r="AP88" s="467"/>
      <c r="AQ88" s="468"/>
    </row>
    <row r="89" spans="1:43" ht="15" thickBot="1">
      <c r="A89" s="518" t="s">
        <v>373</v>
      </c>
      <c r="B89" s="519"/>
      <c r="C89" s="258">
        <v>2.2999999999999998</v>
      </c>
      <c r="D89" s="259">
        <v>2.2999999999999998</v>
      </c>
      <c r="E89" s="259"/>
      <c r="F89" s="259"/>
      <c r="G89" s="261">
        <f>+D89*C89</f>
        <v>5.2899999999999991</v>
      </c>
      <c r="H89" s="467"/>
      <c r="I89" s="467"/>
      <c r="J89" s="467"/>
      <c r="K89" s="467"/>
      <c r="L89" s="467"/>
      <c r="M89" s="467"/>
      <c r="N89" s="467"/>
      <c r="O89" s="467"/>
      <c r="P89" s="467"/>
      <c r="Q89" s="467"/>
      <c r="R89" s="467"/>
      <c r="S89" s="467"/>
      <c r="T89" s="467"/>
      <c r="U89" s="467"/>
      <c r="V89" s="467"/>
      <c r="W89" s="467"/>
      <c r="X89" s="467"/>
      <c r="Y89" s="467"/>
      <c r="Z89" s="467"/>
      <c r="AA89" s="467"/>
      <c r="AB89" s="467"/>
      <c r="AC89" s="467"/>
      <c r="AD89" s="467"/>
      <c r="AE89" s="467"/>
      <c r="AF89" s="467"/>
      <c r="AG89" s="467"/>
      <c r="AH89" s="467"/>
      <c r="AI89" s="467"/>
      <c r="AJ89" s="467"/>
      <c r="AK89" s="467"/>
      <c r="AL89" s="467"/>
      <c r="AM89" s="467"/>
      <c r="AN89" s="467"/>
      <c r="AO89" s="467"/>
      <c r="AP89" s="467"/>
      <c r="AQ89" s="468"/>
    </row>
    <row r="90" spans="1:43" ht="15" thickBot="1">
      <c r="A90" s="518" t="s">
        <v>374</v>
      </c>
      <c r="B90" s="519"/>
      <c r="C90" s="258"/>
      <c r="D90" s="259"/>
      <c r="E90" s="259"/>
      <c r="F90" s="259">
        <v>9.24</v>
      </c>
      <c r="G90" s="261">
        <f>+F90</f>
        <v>9.24</v>
      </c>
      <c r="H90" s="467"/>
      <c r="I90" s="467"/>
      <c r="J90" s="467"/>
      <c r="K90" s="467"/>
      <c r="L90" s="467"/>
      <c r="M90" s="467"/>
      <c r="N90" s="467"/>
      <c r="O90" s="467"/>
      <c r="P90" s="467"/>
      <c r="Q90" s="467"/>
      <c r="R90" s="467"/>
      <c r="S90" s="467"/>
      <c r="T90" s="467"/>
      <c r="U90" s="467"/>
      <c r="V90" s="467"/>
      <c r="W90" s="467"/>
      <c r="X90" s="467"/>
      <c r="Y90" s="467"/>
      <c r="Z90" s="467"/>
      <c r="AA90" s="467"/>
      <c r="AB90" s="467"/>
      <c r="AC90" s="467"/>
      <c r="AD90" s="467"/>
      <c r="AE90" s="467"/>
      <c r="AF90" s="467"/>
      <c r="AG90" s="467"/>
      <c r="AH90" s="467"/>
      <c r="AI90" s="467"/>
      <c r="AJ90" s="467"/>
      <c r="AK90" s="467"/>
      <c r="AL90" s="467"/>
      <c r="AM90" s="467"/>
      <c r="AN90" s="467"/>
      <c r="AO90" s="467"/>
      <c r="AP90" s="467"/>
      <c r="AQ90" s="468"/>
    </row>
    <row r="91" spans="1:43">
      <c r="A91" s="494" t="s">
        <v>501</v>
      </c>
      <c r="B91" s="495"/>
      <c r="C91" s="197">
        <v>0.25</v>
      </c>
      <c r="D91" s="198"/>
      <c r="E91" s="198">
        <v>3.02</v>
      </c>
      <c r="F91" s="198">
        <v>4</v>
      </c>
      <c r="G91" s="240">
        <f>+(C91*E91)*F91</f>
        <v>3.02</v>
      </c>
      <c r="H91" s="467"/>
      <c r="I91" s="467"/>
      <c r="J91" s="467"/>
      <c r="K91" s="467"/>
      <c r="L91" s="467"/>
      <c r="M91" s="467"/>
      <c r="N91" s="467"/>
      <c r="O91" s="467"/>
      <c r="P91" s="467"/>
      <c r="Q91" s="467"/>
      <c r="R91" s="467"/>
      <c r="S91" s="467"/>
      <c r="T91" s="467"/>
      <c r="U91" s="467"/>
      <c r="V91" s="467"/>
      <c r="W91" s="467"/>
      <c r="X91" s="467"/>
      <c r="Y91" s="467"/>
      <c r="Z91" s="467"/>
      <c r="AA91" s="467"/>
      <c r="AB91" s="467"/>
      <c r="AC91" s="467"/>
      <c r="AD91" s="467"/>
      <c r="AE91" s="467"/>
      <c r="AF91" s="467"/>
      <c r="AG91" s="467"/>
      <c r="AH91" s="467"/>
      <c r="AI91" s="467"/>
      <c r="AJ91" s="467"/>
      <c r="AK91" s="467"/>
      <c r="AL91" s="467"/>
      <c r="AM91" s="467"/>
      <c r="AN91" s="467"/>
      <c r="AO91" s="467"/>
      <c r="AP91" s="467"/>
      <c r="AQ91" s="468"/>
    </row>
    <row r="92" spans="1:43">
      <c r="A92" s="496"/>
      <c r="B92" s="497"/>
      <c r="C92" s="197">
        <v>0.25</v>
      </c>
      <c r="D92" s="198"/>
      <c r="E92" s="198">
        <v>3.02</v>
      </c>
      <c r="F92" s="198">
        <v>4</v>
      </c>
      <c r="G92" s="240">
        <f t="shared" ref="G92:G105" si="3">+(C92*E92)*F92</f>
        <v>3.02</v>
      </c>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c r="AG92" s="467"/>
      <c r="AH92" s="467"/>
      <c r="AI92" s="467"/>
      <c r="AJ92" s="467"/>
      <c r="AK92" s="467"/>
      <c r="AL92" s="467"/>
      <c r="AM92" s="467"/>
      <c r="AN92" s="467"/>
      <c r="AO92" s="467"/>
      <c r="AP92" s="467"/>
      <c r="AQ92" s="468"/>
    </row>
    <row r="93" spans="1:43">
      <c r="A93" s="496"/>
      <c r="B93" s="497"/>
      <c r="C93" s="197">
        <v>0.25</v>
      </c>
      <c r="D93" s="198"/>
      <c r="E93" s="198">
        <v>3.02</v>
      </c>
      <c r="F93" s="198">
        <v>4</v>
      </c>
      <c r="G93" s="240">
        <f t="shared" si="3"/>
        <v>3.02</v>
      </c>
      <c r="H93" s="467"/>
      <c r="I93" s="467"/>
      <c r="J93" s="467"/>
      <c r="K93" s="467"/>
      <c r="L93" s="467"/>
      <c r="M93" s="467"/>
      <c r="N93" s="467"/>
      <c r="O93" s="467"/>
      <c r="P93" s="467"/>
      <c r="Q93" s="467"/>
      <c r="R93" s="467"/>
      <c r="S93" s="467"/>
      <c r="T93" s="467"/>
      <c r="U93" s="467"/>
      <c r="V93" s="467"/>
      <c r="W93" s="467"/>
      <c r="X93" s="467"/>
      <c r="Y93" s="467"/>
      <c r="Z93" s="467"/>
      <c r="AA93" s="467"/>
      <c r="AB93" s="467"/>
      <c r="AC93" s="467"/>
      <c r="AD93" s="467"/>
      <c r="AE93" s="467"/>
      <c r="AF93" s="467"/>
      <c r="AG93" s="467"/>
      <c r="AH93" s="467"/>
      <c r="AI93" s="467"/>
      <c r="AJ93" s="467"/>
      <c r="AK93" s="467"/>
      <c r="AL93" s="467"/>
      <c r="AM93" s="467"/>
      <c r="AN93" s="467"/>
      <c r="AO93" s="467"/>
      <c r="AP93" s="467"/>
      <c r="AQ93" s="468"/>
    </row>
    <row r="94" spans="1:43">
      <c r="A94" s="496"/>
      <c r="B94" s="497"/>
      <c r="C94" s="197">
        <v>0.25</v>
      </c>
      <c r="D94" s="198"/>
      <c r="E94" s="198">
        <v>3.02</v>
      </c>
      <c r="F94" s="198">
        <v>4</v>
      </c>
      <c r="G94" s="240">
        <f t="shared" si="3"/>
        <v>3.02</v>
      </c>
      <c r="H94" s="467"/>
      <c r="I94" s="467"/>
      <c r="J94" s="467"/>
      <c r="K94" s="467"/>
      <c r="L94" s="467"/>
      <c r="M94" s="467"/>
      <c r="N94" s="467"/>
      <c r="O94" s="467"/>
      <c r="P94" s="467"/>
      <c r="Q94" s="467"/>
      <c r="R94" s="467"/>
      <c r="S94" s="467"/>
      <c r="T94" s="467"/>
      <c r="U94" s="467"/>
      <c r="V94" s="467"/>
      <c r="W94" s="467"/>
      <c r="X94" s="467"/>
      <c r="Y94" s="467"/>
      <c r="Z94" s="467"/>
      <c r="AA94" s="467"/>
      <c r="AB94" s="467"/>
      <c r="AC94" s="467"/>
      <c r="AD94" s="467"/>
      <c r="AE94" s="467"/>
      <c r="AF94" s="467"/>
      <c r="AG94" s="467"/>
      <c r="AH94" s="467"/>
      <c r="AI94" s="467"/>
      <c r="AJ94" s="467"/>
      <c r="AK94" s="467"/>
      <c r="AL94" s="467"/>
      <c r="AM94" s="467"/>
      <c r="AN94" s="467"/>
      <c r="AO94" s="467"/>
      <c r="AP94" s="467"/>
      <c r="AQ94" s="468"/>
    </row>
    <row r="95" spans="1:43">
      <c r="A95" s="496"/>
      <c r="B95" s="497"/>
      <c r="C95" s="197">
        <v>0.25</v>
      </c>
      <c r="D95" s="198"/>
      <c r="E95" s="198">
        <v>3.02</v>
      </c>
      <c r="F95" s="198">
        <v>4</v>
      </c>
      <c r="G95" s="240">
        <f t="shared" si="3"/>
        <v>3.02</v>
      </c>
      <c r="H95" s="467"/>
      <c r="I95" s="467"/>
      <c r="J95" s="467"/>
      <c r="K95" s="467"/>
      <c r="L95" s="467"/>
      <c r="M95" s="467"/>
      <c r="N95" s="467"/>
      <c r="O95" s="467"/>
      <c r="P95" s="467"/>
      <c r="Q95" s="467"/>
      <c r="R95" s="467"/>
      <c r="S95" s="467"/>
      <c r="T95" s="467"/>
      <c r="U95" s="467"/>
      <c r="V95" s="467"/>
      <c r="W95" s="467"/>
      <c r="X95" s="467"/>
      <c r="Y95" s="467"/>
      <c r="Z95" s="467"/>
      <c r="AA95" s="467"/>
      <c r="AB95" s="467"/>
      <c r="AC95" s="467"/>
      <c r="AD95" s="467"/>
      <c r="AE95" s="467"/>
      <c r="AF95" s="467"/>
      <c r="AG95" s="467"/>
      <c r="AH95" s="467"/>
      <c r="AI95" s="467"/>
      <c r="AJ95" s="467"/>
      <c r="AK95" s="467"/>
      <c r="AL95" s="467"/>
      <c r="AM95" s="467"/>
      <c r="AN95" s="467"/>
      <c r="AO95" s="467"/>
      <c r="AP95" s="467"/>
      <c r="AQ95" s="468"/>
    </row>
    <row r="96" spans="1:43">
      <c r="A96" s="498"/>
      <c r="B96" s="499"/>
      <c r="C96" s="197">
        <v>0.25</v>
      </c>
      <c r="D96" s="198"/>
      <c r="E96" s="198">
        <v>3.02</v>
      </c>
      <c r="F96" s="198">
        <v>4</v>
      </c>
      <c r="G96" s="240">
        <f t="shared" si="3"/>
        <v>3.02</v>
      </c>
      <c r="H96" s="467"/>
      <c r="I96" s="467"/>
      <c r="J96" s="467"/>
      <c r="K96" s="467"/>
      <c r="L96" s="467"/>
      <c r="M96" s="467"/>
      <c r="N96" s="467"/>
      <c r="O96" s="467"/>
      <c r="P96" s="467"/>
      <c r="Q96" s="467"/>
      <c r="R96" s="467"/>
      <c r="S96" s="467"/>
      <c r="T96" s="467"/>
      <c r="U96" s="467"/>
      <c r="V96" s="467"/>
      <c r="W96" s="467"/>
      <c r="X96" s="467"/>
      <c r="Y96" s="467"/>
      <c r="Z96" s="467"/>
      <c r="AA96" s="467"/>
      <c r="AB96" s="467"/>
      <c r="AC96" s="467"/>
      <c r="AD96" s="467"/>
      <c r="AE96" s="467"/>
      <c r="AF96" s="467"/>
      <c r="AG96" s="467"/>
      <c r="AH96" s="467"/>
      <c r="AI96" s="467"/>
      <c r="AJ96" s="467"/>
      <c r="AK96" s="467"/>
      <c r="AL96" s="467"/>
      <c r="AM96" s="467"/>
      <c r="AN96" s="467"/>
      <c r="AO96" s="467"/>
      <c r="AP96" s="467"/>
      <c r="AQ96" s="468"/>
    </row>
    <row r="97" spans="1:43">
      <c r="A97" s="464" t="s">
        <v>502</v>
      </c>
      <c r="B97" s="464"/>
      <c r="C97" s="197">
        <v>0.75</v>
      </c>
      <c r="D97" s="198"/>
      <c r="E97" s="198">
        <v>2.1</v>
      </c>
      <c r="F97" s="198">
        <v>2</v>
      </c>
      <c r="G97" s="240">
        <f t="shared" si="3"/>
        <v>3.1500000000000004</v>
      </c>
      <c r="H97" s="467"/>
      <c r="I97" s="467"/>
      <c r="J97" s="467"/>
      <c r="K97" s="467"/>
      <c r="L97" s="467"/>
      <c r="M97" s="467"/>
      <c r="N97" s="467"/>
      <c r="O97" s="467"/>
      <c r="P97" s="467"/>
      <c r="Q97" s="467"/>
      <c r="R97" s="467"/>
      <c r="S97" s="467"/>
      <c r="T97" s="467"/>
      <c r="U97" s="467"/>
      <c r="V97" s="467"/>
      <c r="W97" s="467"/>
      <c r="X97" s="467"/>
      <c r="Y97" s="467"/>
      <c r="Z97" s="467"/>
      <c r="AA97" s="467"/>
      <c r="AB97" s="467"/>
      <c r="AC97" s="467"/>
      <c r="AD97" s="467"/>
      <c r="AE97" s="467"/>
      <c r="AF97" s="467"/>
      <c r="AG97" s="467"/>
      <c r="AH97" s="467"/>
      <c r="AI97" s="467"/>
      <c r="AJ97" s="467"/>
      <c r="AK97" s="467"/>
      <c r="AL97" s="467"/>
      <c r="AM97" s="467"/>
      <c r="AN97" s="467"/>
      <c r="AO97" s="467"/>
      <c r="AP97" s="467"/>
      <c r="AQ97" s="468"/>
    </row>
    <row r="98" spans="1:43">
      <c r="A98" s="464" t="s">
        <v>503</v>
      </c>
      <c r="B98" s="464"/>
      <c r="C98" s="197">
        <v>0.75</v>
      </c>
      <c r="D98" s="198"/>
      <c r="E98" s="198">
        <v>2.1</v>
      </c>
      <c r="F98" s="198">
        <v>2</v>
      </c>
      <c r="G98" s="240">
        <f t="shared" si="3"/>
        <v>3.1500000000000004</v>
      </c>
      <c r="H98" s="467"/>
      <c r="I98" s="467"/>
      <c r="J98" s="467"/>
      <c r="K98" s="467"/>
      <c r="L98" s="467"/>
      <c r="M98" s="467"/>
      <c r="N98" s="467"/>
      <c r="O98" s="467"/>
      <c r="P98" s="467"/>
      <c r="Q98" s="467"/>
      <c r="R98" s="467"/>
      <c r="S98" s="467"/>
      <c r="T98" s="467"/>
      <c r="U98" s="467"/>
      <c r="V98" s="467"/>
      <c r="W98" s="467"/>
      <c r="X98" s="467"/>
      <c r="Y98" s="467"/>
      <c r="Z98" s="467"/>
      <c r="AA98" s="467"/>
      <c r="AB98" s="467"/>
      <c r="AC98" s="467"/>
      <c r="AD98" s="467"/>
      <c r="AE98" s="467"/>
      <c r="AF98" s="467"/>
      <c r="AG98" s="467"/>
      <c r="AH98" s="467"/>
      <c r="AI98" s="467"/>
      <c r="AJ98" s="467"/>
      <c r="AK98" s="467"/>
      <c r="AL98" s="467"/>
      <c r="AM98" s="467"/>
      <c r="AN98" s="467"/>
      <c r="AO98" s="467"/>
      <c r="AP98" s="467"/>
      <c r="AQ98" s="468"/>
    </row>
    <row r="99" spans="1:43">
      <c r="A99" s="464" t="s">
        <v>504</v>
      </c>
      <c r="B99" s="464"/>
      <c r="C99" s="197">
        <v>0.75</v>
      </c>
      <c r="D99" s="198"/>
      <c r="E99" s="198">
        <v>2.1</v>
      </c>
      <c r="F99" s="198">
        <v>2</v>
      </c>
      <c r="G99" s="240">
        <f t="shared" si="3"/>
        <v>3.1500000000000004</v>
      </c>
      <c r="H99" s="467"/>
      <c r="I99" s="467"/>
      <c r="J99" s="467"/>
      <c r="K99" s="467"/>
      <c r="L99" s="467"/>
      <c r="M99" s="467"/>
      <c r="N99" s="467"/>
      <c r="O99" s="467"/>
      <c r="P99" s="467"/>
      <c r="Q99" s="467"/>
      <c r="R99" s="467"/>
      <c r="S99" s="467"/>
      <c r="T99" s="467"/>
      <c r="U99" s="467"/>
      <c r="V99" s="467"/>
      <c r="W99" s="467"/>
      <c r="X99" s="467"/>
      <c r="Y99" s="467"/>
      <c r="Z99" s="467"/>
      <c r="AA99" s="467"/>
      <c r="AB99" s="467"/>
      <c r="AC99" s="467"/>
      <c r="AD99" s="467"/>
      <c r="AE99" s="467"/>
      <c r="AF99" s="467"/>
      <c r="AG99" s="467"/>
      <c r="AH99" s="467"/>
      <c r="AI99" s="467"/>
      <c r="AJ99" s="467"/>
      <c r="AK99" s="467"/>
      <c r="AL99" s="467"/>
      <c r="AM99" s="467"/>
      <c r="AN99" s="467"/>
      <c r="AO99" s="467"/>
      <c r="AP99" s="467"/>
      <c r="AQ99" s="468"/>
    </row>
    <row r="100" spans="1:43">
      <c r="A100" s="464" t="s">
        <v>505</v>
      </c>
      <c r="B100" s="464"/>
      <c r="C100" s="197">
        <v>0.75</v>
      </c>
      <c r="D100" s="198"/>
      <c r="E100" s="198">
        <v>2.1</v>
      </c>
      <c r="F100" s="198">
        <v>2</v>
      </c>
      <c r="G100" s="240">
        <f t="shared" si="3"/>
        <v>3.1500000000000004</v>
      </c>
      <c r="H100" s="467"/>
      <c r="I100" s="467"/>
      <c r="J100" s="467"/>
      <c r="K100" s="467"/>
      <c r="L100" s="467"/>
      <c r="M100" s="467"/>
      <c r="N100" s="467"/>
      <c r="O100" s="467"/>
      <c r="P100" s="467"/>
      <c r="Q100" s="467"/>
      <c r="R100" s="467"/>
      <c r="S100" s="467"/>
      <c r="T100" s="467"/>
      <c r="U100" s="467"/>
      <c r="V100" s="467"/>
      <c r="W100" s="467"/>
      <c r="X100" s="467"/>
      <c r="Y100" s="467"/>
      <c r="Z100" s="467"/>
      <c r="AA100" s="467"/>
      <c r="AB100" s="467"/>
      <c r="AC100" s="467"/>
      <c r="AD100" s="467"/>
      <c r="AE100" s="467"/>
      <c r="AF100" s="467"/>
      <c r="AG100" s="467"/>
      <c r="AH100" s="467"/>
      <c r="AI100" s="467"/>
      <c r="AJ100" s="467"/>
      <c r="AK100" s="467"/>
      <c r="AL100" s="467"/>
      <c r="AM100" s="467"/>
      <c r="AN100" s="467"/>
      <c r="AO100" s="467"/>
      <c r="AP100" s="467"/>
      <c r="AQ100" s="468"/>
    </row>
    <row r="101" spans="1:43">
      <c r="A101" s="464" t="s">
        <v>506</v>
      </c>
      <c r="B101" s="464"/>
      <c r="C101" s="197">
        <v>0.75</v>
      </c>
      <c r="D101" s="198"/>
      <c r="E101" s="198">
        <v>2.1</v>
      </c>
      <c r="F101" s="198">
        <v>2</v>
      </c>
      <c r="G101" s="240">
        <f t="shared" si="3"/>
        <v>3.1500000000000004</v>
      </c>
      <c r="H101" s="467"/>
      <c r="I101" s="467"/>
      <c r="J101" s="467"/>
      <c r="K101" s="467"/>
      <c r="L101" s="467"/>
      <c r="M101" s="467"/>
      <c r="N101" s="467"/>
      <c r="O101" s="467"/>
      <c r="P101" s="467"/>
      <c r="Q101" s="467"/>
      <c r="R101" s="467"/>
      <c r="S101" s="467"/>
      <c r="T101" s="467"/>
      <c r="U101" s="467"/>
      <c r="V101" s="467"/>
      <c r="W101" s="467"/>
      <c r="X101" s="467"/>
      <c r="Y101" s="467"/>
      <c r="Z101" s="467"/>
      <c r="AA101" s="467"/>
      <c r="AB101" s="467"/>
      <c r="AC101" s="467"/>
      <c r="AD101" s="467"/>
      <c r="AE101" s="467"/>
      <c r="AF101" s="467"/>
      <c r="AG101" s="467"/>
      <c r="AH101" s="467"/>
      <c r="AI101" s="467"/>
      <c r="AJ101" s="467"/>
      <c r="AK101" s="467"/>
      <c r="AL101" s="467"/>
      <c r="AM101" s="467"/>
      <c r="AN101" s="467"/>
      <c r="AO101" s="467"/>
      <c r="AP101" s="467"/>
      <c r="AQ101" s="468"/>
    </row>
    <row r="102" spans="1:43">
      <c r="A102" s="464" t="s">
        <v>507</v>
      </c>
      <c r="B102" s="464"/>
      <c r="C102" s="197">
        <v>0.75</v>
      </c>
      <c r="D102" s="198"/>
      <c r="E102" s="198">
        <v>2.1</v>
      </c>
      <c r="F102" s="198">
        <v>2</v>
      </c>
      <c r="G102" s="240">
        <f t="shared" si="3"/>
        <v>3.1500000000000004</v>
      </c>
      <c r="H102" s="467"/>
      <c r="I102" s="467"/>
      <c r="J102" s="467"/>
      <c r="K102" s="467"/>
      <c r="L102" s="467"/>
      <c r="M102" s="467"/>
      <c r="N102" s="467"/>
      <c r="O102" s="467"/>
      <c r="P102" s="467"/>
      <c r="Q102" s="467"/>
      <c r="R102" s="467"/>
      <c r="S102" s="467"/>
      <c r="T102" s="467"/>
      <c r="U102" s="467"/>
      <c r="V102" s="467"/>
      <c r="W102" s="467"/>
      <c r="X102" s="467"/>
      <c r="Y102" s="467"/>
      <c r="Z102" s="467"/>
      <c r="AA102" s="467"/>
      <c r="AB102" s="467"/>
      <c r="AC102" s="467"/>
      <c r="AD102" s="467"/>
      <c r="AE102" s="467"/>
      <c r="AF102" s="467"/>
      <c r="AG102" s="467"/>
      <c r="AH102" s="467"/>
      <c r="AI102" s="467"/>
      <c r="AJ102" s="467"/>
      <c r="AK102" s="467"/>
      <c r="AL102" s="467"/>
      <c r="AM102" s="467"/>
      <c r="AN102" s="467"/>
      <c r="AO102" s="467"/>
      <c r="AP102" s="467"/>
      <c r="AQ102" s="468"/>
    </row>
    <row r="103" spans="1:43">
      <c r="A103" s="464" t="s">
        <v>508</v>
      </c>
      <c r="B103" s="464"/>
      <c r="C103" s="197">
        <v>0.75</v>
      </c>
      <c r="D103" s="198"/>
      <c r="E103" s="198">
        <v>2.1</v>
      </c>
      <c r="F103" s="198">
        <v>2</v>
      </c>
      <c r="G103" s="240">
        <f t="shared" si="3"/>
        <v>3.1500000000000004</v>
      </c>
      <c r="H103" s="467"/>
      <c r="I103" s="467"/>
      <c r="J103" s="467"/>
      <c r="K103" s="467"/>
      <c r="L103" s="467"/>
      <c r="M103" s="467"/>
      <c r="N103" s="467"/>
      <c r="O103" s="467"/>
      <c r="P103" s="467"/>
      <c r="Q103" s="467"/>
      <c r="R103" s="467"/>
      <c r="S103" s="467"/>
      <c r="T103" s="467"/>
      <c r="U103" s="467"/>
      <c r="V103" s="467"/>
      <c r="W103" s="467"/>
      <c r="X103" s="467"/>
      <c r="Y103" s="467"/>
      <c r="Z103" s="467"/>
      <c r="AA103" s="467"/>
      <c r="AB103" s="467"/>
      <c r="AC103" s="467"/>
      <c r="AD103" s="467"/>
      <c r="AE103" s="467"/>
      <c r="AF103" s="467"/>
      <c r="AG103" s="467"/>
      <c r="AH103" s="467"/>
      <c r="AI103" s="467"/>
      <c r="AJ103" s="467"/>
      <c r="AK103" s="467"/>
      <c r="AL103" s="467"/>
      <c r="AM103" s="467"/>
      <c r="AN103" s="467"/>
      <c r="AO103" s="467"/>
      <c r="AP103" s="467"/>
      <c r="AQ103" s="468"/>
    </row>
    <row r="104" spans="1:43">
      <c r="A104" s="464" t="s">
        <v>509</v>
      </c>
      <c r="B104" s="464"/>
      <c r="C104" s="197">
        <v>0.75</v>
      </c>
      <c r="D104" s="198"/>
      <c r="E104" s="198">
        <v>2.1</v>
      </c>
      <c r="F104" s="198">
        <v>2</v>
      </c>
      <c r="G104" s="240">
        <f t="shared" si="3"/>
        <v>3.1500000000000004</v>
      </c>
      <c r="H104" s="467"/>
      <c r="I104" s="467"/>
      <c r="J104" s="467"/>
      <c r="K104" s="467"/>
      <c r="L104" s="467"/>
      <c r="M104" s="467"/>
      <c r="N104" s="467"/>
      <c r="O104" s="467"/>
      <c r="P104" s="467"/>
      <c r="Q104" s="467"/>
      <c r="R104" s="467"/>
      <c r="S104" s="467"/>
      <c r="T104" s="467"/>
      <c r="U104" s="467"/>
      <c r="V104" s="467"/>
      <c r="W104" s="467"/>
      <c r="X104" s="467"/>
      <c r="Y104" s="467"/>
      <c r="Z104" s="467"/>
      <c r="AA104" s="467"/>
      <c r="AB104" s="467"/>
      <c r="AC104" s="467"/>
      <c r="AD104" s="467"/>
      <c r="AE104" s="467"/>
      <c r="AF104" s="467"/>
      <c r="AG104" s="467"/>
      <c r="AH104" s="467"/>
      <c r="AI104" s="467"/>
      <c r="AJ104" s="467"/>
      <c r="AK104" s="467"/>
      <c r="AL104" s="467"/>
      <c r="AM104" s="467"/>
      <c r="AN104" s="467"/>
      <c r="AO104" s="467"/>
      <c r="AP104" s="467"/>
      <c r="AQ104" s="468"/>
    </row>
    <row r="105" spans="1:43">
      <c r="A105" s="464" t="s">
        <v>510</v>
      </c>
      <c r="B105" s="464"/>
      <c r="C105" s="197">
        <v>0.75</v>
      </c>
      <c r="D105" s="198"/>
      <c r="E105" s="198">
        <v>2.1</v>
      </c>
      <c r="F105" s="198">
        <v>1</v>
      </c>
      <c r="G105" s="240">
        <f t="shared" si="3"/>
        <v>1.5750000000000002</v>
      </c>
      <c r="H105" s="467"/>
      <c r="I105" s="467"/>
      <c r="J105" s="467"/>
      <c r="K105" s="467"/>
      <c r="L105" s="467"/>
      <c r="M105" s="467"/>
      <c r="N105" s="467"/>
      <c r="O105" s="467"/>
      <c r="P105" s="467"/>
      <c r="Q105" s="467"/>
      <c r="R105" s="467"/>
      <c r="S105" s="467"/>
      <c r="T105" s="467"/>
      <c r="U105" s="467"/>
      <c r="V105" s="467"/>
      <c r="W105" s="467"/>
      <c r="X105" s="467"/>
      <c r="Y105" s="467"/>
      <c r="Z105" s="467"/>
      <c r="AA105" s="467"/>
      <c r="AB105" s="467"/>
      <c r="AC105" s="467"/>
      <c r="AD105" s="467"/>
      <c r="AE105" s="467"/>
      <c r="AF105" s="467"/>
      <c r="AG105" s="467"/>
      <c r="AH105" s="467"/>
      <c r="AI105" s="467"/>
      <c r="AJ105" s="467"/>
      <c r="AK105" s="467"/>
      <c r="AL105" s="467"/>
      <c r="AM105" s="467"/>
      <c r="AN105" s="467"/>
      <c r="AO105" s="467"/>
      <c r="AP105" s="467"/>
      <c r="AQ105" s="468"/>
    </row>
    <row r="106" spans="1:43">
      <c r="A106" s="464" t="s">
        <v>525</v>
      </c>
      <c r="B106" s="464"/>
      <c r="C106" s="197">
        <v>4.5</v>
      </c>
      <c r="D106" s="198">
        <v>4.5</v>
      </c>
      <c r="E106" s="198"/>
      <c r="F106" s="198"/>
      <c r="G106" s="240">
        <f>+C106*D106</f>
        <v>20.25</v>
      </c>
      <c r="H106" s="467"/>
      <c r="I106" s="467"/>
      <c r="J106" s="467"/>
      <c r="K106" s="467"/>
      <c r="L106" s="467"/>
      <c r="M106" s="467"/>
      <c r="N106" s="467"/>
      <c r="O106" s="467"/>
      <c r="P106" s="467"/>
      <c r="Q106" s="467"/>
      <c r="R106" s="467"/>
      <c r="S106" s="467"/>
      <c r="T106" s="467"/>
      <c r="U106" s="467"/>
      <c r="V106" s="467"/>
      <c r="W106" s="467"/>
      <c r="X106" s="467"/>
      <c r="Y106" s="467"/>
      <c r="Z106" s="467"/>
      <c r="AA106" s="467"/>
      <c r="AB106" s="467"/>
      <c r="AC106" s="467"/>
      <c r="AD106" s="467"/>
      <c r="AE106" s="467"/>
      <c r="AF106" s="467"/>
      <c r="AG106" s="467"/>
      <c r="AH106" s="467"/>
      <c r="AI106" s="467"/>
      <c r="AJ106" s="467"/>
      <c r="AK106" s="467"/>
      <c r="AL106" s="467"/>
      <c r="AM106" s="467"/>
      <c r="AN106" s="467"/>
      <c r="AO106" s="467"/>
      <c r="AP106" s="467"/>
      <c r="AQ106" s="468"/>
    </row>
    <row r="107" spans="1:43">
      <c r="A107" s="464"/>
      <c r="B107" s="464"/>
      <c r="C107" s="197"/>
      <c r="D107" s="198"/>
      <c r="E107" s="198"/>
      <c r="F107" s="198"/>
      <c r="G107" s="240"/>
      <c r="H107" s="467"/>
      <c r="I107" s="467"/>
      <c r="J107" s="467"/>
      <c r="K107" s="467"/>
      <c r="L107" s="467"/>
      <c r="M107" s="467"/>
      <c r="N107" s="467"/>
      <c r="O107" s="467"/>
      <c r="P107" s="467"/>
      <c r="Q107" s="467"/>
      <c r="R107" s="467"/>
      <c r="S107" s="467"/>
      <c r="T107" s="467"/>
      <c r="U107" s="467"/>
      <c r="V107" s="467"/>
      <c r="W107" s="467"/>
      <c r="X107" s="467"/>
      <c r="Y107" s="467"/>
      <c r="Z107" s="467"/>
      <c r="AA107" s="467"/>
      <c r="AB107" s="467"/>
      <c r="AC107" s="467"/>
      <c r="AD107" s="467"/>
      <c r="AE107" s="467"/>
      <c r="AF107" s="467"/>
      <c r="AG107" s="467"/>
      <c r="AH107" s="467"/>
      <c r="AI107" s="467"/>
      <c r="AJ107" s="467"/>
      <c r="AK107" s="467"/>
      <c r="AL107" s="467"/>
      <c r="AM107" s="467"/>
      <c r="AN107" s="467"/>
      <c r="AO107" s="467"/>
      <c r="AP107" s="467"/>
      <c r="AQ107" s="468"/>
    </row>
    <row r="108" spans="1:43">
      <c r="A108" s="464"/>
      <c r="B108" s="464"/>
      <c r="C108" s="197"/>
      <c r="D108" s="198"/>
      <c r="E108" s="198"/>
      <c r="F108" s="198"/>
      <c r="G108" s="240"/>
      <c r="H108" s="467"/>
      <c r="I108" s="467"/>
      <c r="J108" s="467"/>
      <c r="K108" s="467"/>
      <c r="L108" s="467"/>
      <c r="M108" s="467"/>
      <c r="N108" s="467"/>
      <c r="O108" s="467"/>
      <c r="P108" s="467"/>
      <c r="Q108" s="467"/>
      <c r="R108" s="467"/>
      <c r="S108" s="467"/>
      <c r="T108" s="467"/>
      <c r="U108" s="467"/>
      <c r="V108" s="467"/>
      <c r="W108" s="467"/>
      <c r="X108" s="467"/>
      <c r="Y108" s="467"/>
      <c r="Z108" s="467"/>
      <c r="AA108" s="467"/>
      <c r="AB108" s="467"/>
      <c r="AC108" s="467"/>
      <c r="AD108" s="467"/>
      <c r="AE108" s="467"/>
      <c r="AF108" s="467"/>
      <c r="AG108" s="467"/>
      <c r="AH108" s="467"/>
      <c r="AI108" s="467"/>
      <c r="AJ108" s="467"/>
      <c r="AK108" s="467"/>
      <c r="AL108" s="467"/>
      <c r="AM108" s="467"/>
      <c r="AN108" s="467"/>
      <c r="AO108" s="467"/>
      <c r="AP108" s="467"/>
      <c r="AQ108" s="468"/>
    </row>
    <row r="109" spans="1:43">
      <c r="A109" s="464"/>
      <c r="B109" s="464"/>
      <c r="C109" s="197"/>
      <c r="D109" s="198"/>
      <c r="E109" s="198"/>
      <c r="F109" s="198"/>
      <c r="G109" s="240"/>
      <c r="H109" s="467"/>
      <c r="I109" s="467"/>
      <c r="J109" s="467"/>
      <c r="K109" s="467"/>
      <c r="L109" s="467"/>
      <c r="M109" s="467"/>
      <c r="N109" s="467"/>
      <c r="O109" s="467"/>
      <c r="P109" s="467"/>
      <c r="Q109" s="467"/>
      <c r="R109" s="467"/>
      <c r="S109" s="467"/>
      <c r="T109" s="467"/>
      <c r="U109" s="467"/>
      <c r="V109" s="467"/>
      <c r="W109" s="467"/>
      <c r="X109" s="467"/>
      <c r="Y109" s="467"/>
      <c r="Z109" s="467"/>
      <c r="AA109" s="467"/>
      <c r="AB109" s="467"/>
      <c r="AC109" s="467"/>
      <c r="AD109" s="467"/>
      <c r="AE109" s="467"/>
      <c r="AF109" s="467"/>
      <c r="AG109" s="467"/>
      <c r="AH109" s="467"/>
      <c r="AI109" s="467"/>
      <c r="AJ109" s="467"/>
      <c r="AK109" s="467"/>
      <c r="AL109" s="467"/>
      <c r="AM109" s="467"/>
      <c r="AN109" s="467"/>
      <c r="AO109" s="467"/>
      <c r="AP109" s="467"/>
      <c r="AQ109" s="468"/>
    </row>
    <row r="110" spans="1:43">
      <c r="A110" s="464"/>
      <c r="B110" s="464"/>
      <c r="C110" s="197"/>
      <c r="D110" s="198"/>
      <c r="E110" s="198"/>
      <c r="F110" s="198"/>
      <c r="G110" s="240"/>
      <c r="H110" s="467"/>
      <c r="I110" s="467"/>
      <c r="J110" s="467"/>
      <c r="K110" s="467"/>
      <c r="L110" s="467"/>
      <c r="M110" s="467"/>
      <c r="N110" s="467"/>
      <c r="O110" s="467"/>
      <c r="P110" s="467"/>
      <c r="Q110" s="467"/>
      <c r="R110" s="467"/>
      <c r="S110" s="467"/>
      <c r="T110" s="467"/>
      <c r="U110" s="467"/>
      <c r="V110" s="467"/>
      <c r="W110" s="467"/>
      <c r="X110" s="467"/>
      <c r="Y110" s="467"/>
      <c r="Z110" s="467"/>
      <c r="AA110" s="467"/>
      <c r="AB110" s="467"/>
      <c r="AC110" s="467"/>
      <c r="AD110" s="467"/>
      <c r="AE110" s="467"/>
      <c r="AF110" s="467"/>
      <c r="AG110" s="467"/>
      <c r="AH110" s="467"/>
      <c r="AI110" s="467"/>
      <c r="AJ110" s="467"/>
      <c r="AK110" s="467"/>
      <c r="AL110" s="467"/>
      <c r="AM110" s="467"/>
      <c r="AN110" s="467"/>
      <c r="AO110" s="467"/>
      <c r="AP110" s="467"/>
      <c r="AQ110" s="468"/>
    </row>
    <row r="111" spans="1:43">
      <c r="A111" s="464"/>
      <c r="B111" s="464"/>
      <c r="C111" s="197"/>
      <c r="D111" s="198"/>
      <c r="E111" s="198"/>
      <c r="F111" s="198"/>
      <c r="G111" s="240"/>
      <c r="H111" s="467"/>
      <c r="I111" s="467"/>
      <c r="J111" s="467"/>
      <c r="K111" s="467"/>
      <c r="L111" s="467"/>
      <c r="M111" s="467"/>
      <c r="N111" s="467"/>
      <c r="O111" s="467"/>
      <c r="P111" s="467"/>
      <c r="Q111" s="467"/>
      <c r="R111" s="467"/>
      <c r="S111" s="467"/>
      <c r="T111" s="467"/>
      <c r="U111" s="467"/>
      <c r="V111" s="467"/>
      <c r="W111" s="467"/>
      <c r="X111" s="467"/>
      <c r="Y111" s="467"/>
      <c r="Z111" s="467"/>
      <c r="AA111" s="467"/>
      <c r="AB111" s="467"/>
      <c r="AC111" s="467"/>
      <c r="AD111" s="467"/>
      <c r="AE111" s="467"/>
      <c r="AF111" s="467"/>
      <c r="AG111" s="467"/>
      <c r="AH111" s="467"/>
      <c r="AI111" s="467"/>
      <c r="AJ111" s="467"/>
      <c r="AK111" s="467"/>
      <c r="AL111" s="467"/>
      <c r="AM111" s="467"/>
      <c r="AN111" s="467"/>
      <c r="AO111" s="467"/>
      <c r="AP111" s="467"/>
      <c r="AQ111" s="468"/>
    </row>
    <row r="112" spans="1:43">
      <c r="A112" s="464"/>
      <c r="B112" s="464"/>
      <c r="C112" s="197"/>
      <c r="D112" s="198"/>
      <c r="E112" s="198"/>
      <c r="F112" s="198"/>
      <c r="G112" s="240"/>
      <c r="H112" s="467"/>
      <c r="I112" s="467"/>
      <c r="J112" s="467"/>
      <c r="K112" s="467"/>
      <c r="L112" s="467"/>
      <c r="M112" s="467"/>
      <c r="N112" s="467"/>
      <c r="O112" s="467"/>
      <c r="P112" s="467"/>
      <c r="Q112" s="467"/>
      <c r="R112" s="467"/>
      <c r="S112" s="467"/>
      <c r="T112" s="467"/>
      <c r="U112" s="467"/>
      <c r="V112" s="467"/>
      <c r="W112" s="467"/>
      <c r="X112" s="467"/>
      <c r="Y112" s="467"/>
      <c r="Z112" s="467"/>
      <c r="AA112" s="467"/>
      <c r="AB112" s="467"/>
      <c r="AC112" s="467"/>
      <c r="AD112" s="467"/>
      <c r="AE112" s="467"/>
      <c r="AF112" s="467"/>
      <c r="AG112" s="467"/>
      <c r="AH112" s="467"/>
      <c r="AI112" s="467"/>
      <c r="AJ112" s="467"/>
      <c r="AK112" s="467"/>
      <c r="AL112" s="467"/>
      <c r="AM112" s="467"/>
      <c r="AN112" s="467"/>
      <c r="AO112" s="467"/>
      <c r="AP112" s="467"/>
      <c r="AQ112" s="468"/>
    </row>
    <row r="113" spans="1:43">
      <c r="A113" s="464"/>
      <c r="B113" s="464"/>
      <c r="C113" s="197"/>
      <c r="D113" s="198"/>
      <c r="E113" s="198"/>
      <c r="F113" s="198"/>
      <c r="G113" s="240"/>
      <c r="H113" s="467"/>
      <c r="I113" s="467"/>
      <c r="J113" s="467"/>
      <c r="K113" s="467"/>
      <c r="L113" s="467"/>
      <c r="M113" s="467"/>
      <c r="N113" s="467"/>
      <c r="O113" s="467"/>
      <c r="P113" s="467"/>
      <c r="Q113" s="467"/>
      <c r="R113" s="467"/>
      <c r="S113" s="467"/>
      <c r="T113" s="467"/>
      <c r="U113" s="467"/>
      <c r="V113" s="467"/>
      <c r="W113" s="467"/>
      <c r="X113" s="467"/>
      <c r="Y113" s="467"/>
      <c r="Z113" s="467"/>
      <c r="AA113" s="467"/>
      <c r="AB113" s="467"/>
      <c r="AC113" s="467"/>
      <c r="AD113" s="467"/>
      <c r="AE113" s="467"/>
      <c r="AF113" s="467"/>
      <c r="AG113" s="467"/>
      <c r="AH113" s="467"/>
      <c r="AI113" s="467"/>
      <c r="AJ113" s="467"/>
      <c r="AK113" s="467"/>
      <c r="AL113" s="467"/>
      <c r="AM113" s="467"/>
      <c r="AN113" s="467"/>
      <c r="AO113" s="467"/>
      <c r="AP113" s="467"/>
      <c r="AQ113" s="468"/>
    </row>
    <row r="114" spans="1:43">
      <c r="A114" s="464"/>
      <c r="B114" s="464"/>
      <c r="C114" s="197"/>
      <c r="D114" s="198"/>
      <c r="E114" s="198"/>
      <c r="F114" s="198"/>
      <c r="G114" s="240"/>
      <c r="H114" s="467"/>
      <c r="I114" s="467"/>
      <c r="J114" s="467"/>
      <c r="K114" s="467"/>
      <c r="L114" s="467"/>
      <c r="M114" s="467"/>
      <c r="N114" s="467"/>
      <c r="O114" s="467"/>
      <c r="P114" s="467"/>
      <c r="Q114" s="467"/>
      <c r="R114" s="467"/>
      <c r="S114" s="467"/>
      <c r="T114" s="467"/>
      <c r="U114" s="467"/>
      <c r="V114" s="467"/>
      <c r="W114" s="467"/>
      <c r="X114" s="467"/>
      <c r="Y114" s="467"/>
      <c r="Z114" s="467"/>
      <c r="AA114" s="467"/>
      <c r="AB114" s="467"/>
      <c r="AC114" s="467"/>
      <c r="AD114" s="467"/>
      <c r="AE114" s="467"/>
      <c r="AF114" s="467"/>
      <c r="AG114" s="467"/>
      <c r="AH114" s="467"/>
      <c r="AI114" s="467"/>
      <c r="AJ114" s="467"/>
      <c r="AK114" s="467"/>
      <c r="AL114" s="467"/>
      <c r="AM114" s="467"/>
      <c r="AN114" s="467"/>
      <c r="AO114" s="467"/>
      <c r="AP114" s="467"/>
      <c r="AQ114" s="468"/>
    </row>
    <row r="115" spans="1:43">
      <c r="A115" s="464"/>
      <c r="B115" s="464"/>
      <c r="C115" s="197"/>
      <c r="D115" s="198"/>
      <c r="E115" s="198"/>
      <c r="F115" s="198"/>
      <c r="G115" s="240"/>
      <c r="H115" s="467"/>
      <c r="I115" s="467"/>
      <c r="J115" s="467"/>
      <c r="K115" s="467"/>
      <c r="L115" s="467"/>
      <c r="M115" s="467"/>
      <c r="N115" s="467"/>
      <c r="O115" s="467"/>
      <c r="P115" s="467"/>
      <c r="Q115" s="467"/>
      <c r="R115" s="467"/>
      <c r="S115" s="467"/>
      <c r="T115" s="467"/>
      <c r="U115" s="467"/>
      <c r="V115" s="467"/>
      <c r="W115" s="467"/>
      <c r="X115" s="467"/>
      <c r="Y115" s="467"/>
      <c r="Z115" s="467"/>
      <c r="AA115" s="467"/>
      <c r="AB115" s="467"/>
      <c r="AC115" s="467"/>
      <c r="AD115" s="467"/>
      <c r="AE115" s="467"/>
      <c r="AF115" s="467"/>
      <c r="AG115" s="467"/>
      <c r="AH115" s="467"/>
      <c r="AI115" s="467"/>
      <c r="AJ115" s="467"/>
      <c r="AK115" s="467"/>
      <c r="AL115" s="467"/>
      <c r="AM115" s="467"/>
      <c r="AN115" s="467"/>
      <c r="AO115" s="467"/>
      <c r="AP115" s="467"/>
      <c r="AQ115" s="468"/>
    </row>
    <row r="116" spans="1:43">
      <c r="A116" s="464"/>
      <c r="B116" s="464"/>
      <c r="C116" s="197"/>
      <c r="D116" s="198"/>
      <c r="E116" s="198"/>
      <c r="F116" s="198"/>
      <c r="G116" s="240"/>
      <c r="H116" s="467"/>
      <c r="I116" s="467"/>
      <c r="J116" s="467"/>
      <c r="K116" s="467"/>
      <c r="L116" s="467"/>
      <c r="M116" s="467"/>
      <c r="N116" s="467"/>
      <c r="O116" s="467"/>
      <c r="P116" s="467"/>
      <c r="Q116" s="467"/>
      <c r="R116" s="467"/>
      <c r="S116" s="467"/>
      <c r="T116" s="467"/>
      <c r="U116" s="467"/>
      <c r="V116" s="467"/>
      <c r="W116" s="467"/>
      <c r="X116" s="467"/>
      <c r="Y116" s="467"/>
      <c r="Z116" s="467"/>
      <c r="AA116" s="467"/>
      <c r="AB116" s="467"/>
      <c r="AC116" s="467"/>
      <c r="AD116" s="467"/>
      <c r="AE116" s="467"/>
      <c r="AF116" s="467"/>
      <c r="AG116" s="467"/>
      <c r="AH116" s="467"/>
      <c r="AI116" s="467"/>
      <c r="AJ116" s="467"/>
      <c r="AK116" s="467"/>
      <c r="AL116" s="467"/>
      <c r="AM116" s="467"/>
      <c r="AN116" s="467"/>
      <c r="AO116" s="467"/>
      <c r="AP116" s="467"/>
      <c r="AQ116" s="468"/>
    </row>
    <row r="117" spans="1:43">
      <c r="A117" s="464"/>
      <c r="B117" s="464"/>
      <c r="C117" s="197"/>
      <c r="D117" s="198"/>
      <c r="E117" s="198"/>
      <c r="F117" s="198"/>
      <c r="G117" s="240"/>
      <c r="H117" s="467"/>
      <c r="I117" s="467"/>
      <c r="J117" s="467"/>
      <c r="K117" s="467"/>
      <c r="L117" s="467"/>
      <c r="M117" s="467"/>
      <c r="N117" s="467"/>
      <c r="O117" s="467"/>
      <c r="P117" s="467"/>
      <c r="Q117" s="467"/>
      <c r="R117" s="467"/>
      <c r="S117" s="467"/>
      <c r="T117" s="467"/>
      <c r="U117" s="467"/>
      <c r="V117" s="467"/>
      <c r="W117" s="467"/>
      <c r="X117" s="467"/>
      <c r="Y117" s="467"/>
      <c r="Z117" s="467"/>
      <c r="AA117" s="467"/>
      <c r="AB117" s="467"/>
      <c r="AC117" s="467"/>
      <c r="AD117" s="467"/>
      <c r="AE117" s="467"/>
      <c r="AF117" s="467"/>
      <c r="AG117" s="467"/>
      <c r="AH117" s="467"/>
      <c r="AI117" s="467"/>
      <c r="AJ117" s="467"/>
      <c r="AK117" s="467"/>
      <c r="AL117" s="467"/>
      <c r="AM117" s="467"/>
      <c r="AN117" s="467"/>
      <c r="AO117" s="467"/>
      <c r="AP117" s="467"/>
      <c r="AQ117" s="468"/>
    </row>
    <row r="118" spans="1:43">
      <c r="A118" s="464"/>
      <c r="B118" s="464"/>
      <c r="C118" s="197"/>
      <c r="D118" s="198"/>
      <c r="E118" s="198"/>
      <c r="F118" s="198"/>
      <c r="G118" s="240"/>
      <c r="H118" s="467"/>
      <c r="I118" s="467"/>
      <c r="J118" s="467"/>
      <c r="K118" s="467"/>
      <c r="L118" s="467"/>
      <c r="M118" s="467"/>
      <c r="N118" s="467"/>
      <c r="O118" s="467"/>
      <c r="P118" s="467"/>
      <c r="Q118" s="467"/>
      <c r="R118" s="467"/>
      <c r="S118" s="467"/>
      <c r="T118" s="467"/>
      <c r="U118" s="467"/>
      <c r="V118" s="467"/>
      <c r="W118" s="467"/>
      <c r="X118" s="467"/>
      <c r="Y118" s="467"/>
      <c r="Z118" s="467"/>
      <c r="AA118" s="467"/>
      <c r="AB118" s="467"/>
      <c r="AC118" s="467"/>
      <c r="AD118" s="467"/>
      <c r="AE118" s="467"/>
      <c r="AF118" s="467"/>
      <c r="AG118" s="467"/>
      <c r="AH118" s="467"/>
      <c r="AI118" s="467"/>
      <c r="AJ118" s="467"/>
      <c r="AK118" s="467"/>
      <c r="AL118" s="467"/>
      <c r="AM118" s="467"/>
      <c r="AN118" s="467"/>
      <c r="AO118" s="467"/>
      <c r="AP118" s="467"/>
      <c r="AQ118" s="468"/>
    </row>
    <row r="119" spans="1:43">
      <c r="A119" s="464"/>
      <c r="B119" s="464"/>
      <c r="C119" s="197"/>
      <c r="D119" s="198"/>
      <c r="E119" s="198"/>
      <c r="F119" s="198"/>
      <c r="G119" s="240"/>
      <c r="H119" s="467"/>
      <c r="I119" s="467"/>
      <c r="J119" s="467"/>
      <c r="K119" s="467"/>
      <c r="L119" s="467"/>
      <c r="M119" s="467"/>
      <c r="N119" s="467"/>
      <c r="O119" s="467"/>
      <c r="P119" s="467"/>
      <c r="Q119" s="467"/>
      <c r="R119" s="467"/>
      <c r="S119" s="467"/>
      <c r="T119" s="467"/>
      <c r="U119" s="467"/>
      <c r="V119" s="467"/>
      <c r="W119" s="467"/>
      <c r="X119" s="467"/>
      <c r="Y119" s="467"/>
      <c r="Z119" s="467"/>
      <c r="AA119" s="467"/>
      <c r="AB119" s="467"/>
      <c r="AC119" s="467"/>
      <c r="AD119" s="467"/>
      <c r="AE119" s="467"/>
      <c r="AF119" s="467"/>
      <c r="AG119" s="467"/>
      <c r="AH119" s="467"/>
      <c r="AI119" s="467"/>
      <c r="AJ119" s="467"/>
      <c r="AK119" s="467"/>
      <c r="AL119" s="467"/>
      <c r="AM119" s="467"/>
      <c r="AN119" s="467"/>
      <c r="AO119" s="467"/>
      <c r="AP119" s="467"/>
      <c r="AQ119" s="468"/>
    </row>
    <row r="120" spans="1:43">
      <c r="A120" s="464"/>
      <c r="B120" s="464"/>
      <c r="C120" s="197"/>
      <c r="D120" s="198"/>
      <c r="E120" s="198"/>
      <c r="F120" s="198"/>
      <c r="G120" s="240"/>
      <c r="H120" s="467"/>
      <c r="I120" s="467"/>
      <c r="J120" s="467"/>
      <c r="K120" s="467"/>
      <c r="L120" s="467"/>
      <c r="M120" s="467"/>
      <c r="N120" s="467"/>
      <c r="O120" s="467"/>
      <c r="P120" s="467"/>
      <c r="Q120" s="467"/>
      <c r="R120" s="467"/>
      <c r="S120" s="467"/>
      <c r="T120" s="467"/>
      <c r="U120" s="467"/>
      <c r="V120" s="467"/>
      <c r="W120" s="467"/>
      <c r="X120" s="467"/>
      <c r="Y120" s="467"/>
      <c r="Z120" s="467"/>
      <c r="AA120" s="467"/>
      <c r="AB120" s="467"/>
      <c r="AC120" s="467"/>
      <c r="AD120" s="467"/>
      <c r="AE120" s="467"/>
      <c r="AF120" s="467"/>
      <c r="AG120" s="467"/>
      <c r="AH120" s="467"/>
      <c r="AI120" s="467"/>
      <c r="AJ120" s="467"/>
      <c r="AK120" s="467"/>
      <c r="AL120" s="467"/>
      <c r="AM120" s="467"/>
      <c r="AN120" s="467"/>
      <c r="AO120" s="467"/>
      <c r="AP120" s="467"/>
      <c r="AQ120" s="468"/>
    </row>
    <row r="121" spans="1:43">
      <c r="A121" s="464"/>
      <c r="B121" s="464"/>
      <c r="C121" s="197"/>
      <c r="D121" s="198"/>
      <c r="E121" s="198"/>
      <c r="F121" s="198"/>
      <c r="G121" s="240"/>
      <c r="H121" s="467"/>
      <c r="I121" s="467"/>
      <c r="J121" s="467"/>
      <c r="K121" s="467"/>
      <c r="L121" s="467"/>
      <c r="M121" s="467"/>
      <c r="N121" s="467"/>
      <c r="O121" s="467"/>
      <c r="P121" s="467"/>
      <c r="Q121" s="467"/>
      <c r="R121" s="467"/>
      <c r="S121" s="467"/>
      <c r="T121" s="467"/>
      <c r="U121" s="467"/>
      <c r="V121" s="467"/>
      <c r="W121" s="467"/>
      <c r="X121" s="467"/>
      <c r="Y121" s="467"/>
      <c r="Z121" s="467"/>
      <c r="AA121" s="467"/>
      <c r="AB121" s="467"/>
      <c r="AC121" s="467"/>
      <c r="AD121" s="467"/>
      <c r="AE121" s="467"/>
      <c r="AF121" s="467"/>
      <c r="AG121" s="467"/>
      <c r="AH121" s="467"/>
      <c r="AI121" s="467"/>
      <c r="AJ121" s="467"/>
      <c r="AK121" s="467"/>
      <c r="AL121" s="467"/>
      <c r="AM121" s="467"/>
      <c r="AN121" s="467"/>
      <c r="AO121" s="467"/>
      <c r="AP121" s="467"/>
      <c r="AQ121" s="468"/>
    </row>
    <row r="122" spans="1:43">
      <c r="A122" s="464"/>
      <c r="B122" s="464"/>
      <c r="C122" s="197"/>
      <c r="D122" s="198"/>
      <c r="E122" s="198"/>
      <c r="F122" s="198"/>
      <c r="G122" s="240"/>
      <c r="H122" s="467"/>
      <c r="I122" s="467"/>
      <c r="J122" s="467"/>
      <c r="K122" s="467"/>
      <c r="L122" s="467"/>
      <c r="M122" s="467"/>
      <c r="N122" s="467"/>
      <c r="O122" s="467"/>
      <c r="P122" s="467"/>
      <c r="Q122" s="467"/>
      <c r="R122" s="467"/>
      <c r="S122" s="467"/>
      <c r="T122" s="467"/>
      <c r="U122" s="467"/>
      <c r="V122" s="467"/>
      <c r="W122" s="467"/>
      <c r="X122" s="467"/>
      <c r="Y122" s="467"/>
      <c r="Z122" s="467"/>
      <c r="AA122" s="467"/>
      <c r="AB122" s="467"/>
      <c r="AC122" s="467"/>
      <c r="AD122" s="467"/>
      <c r="AE122" s="467"/>
      <c r="AF122" s="467"/>
      <c r="AG122" s="467"/>
      <c r="AH122" s="467"/>
      <c r="AI122" s="467"/>
      <c r="AJ122" s="467"/>
      <c r="AK122" s="467"/>
      <c r="AL122" s="467"/>
      <c r="AM122" s="467"/>
      <c r="AN122" s="467"/>
      <c r="AO122" s="467"/>
      <c r="AP122" s="467"/>
      <c r="AQ122" s="468"/>
    </row>
    <row r="123" spans="1:43" ht="15" thickBot="1">
      <c r="A123" s="464"/>
      <c r="B123" s="464"/>
      <c r="C123" s="197"/>
      <c r="D123" s="198"/>
      <c r="E123" s="198"/>
      <c r="F123" s="198"/>
      <c r="G123" s="240"/>
      <c r="H123" s="467"/>
      <c r="I123" s="467"/>
      <c r="J123" s="467"/>
      <c r="K123" s="467"/>
      <c r="L123" s="467"/>
      <c r="M123" s="467"/>
      <c r="N123" s="467"/>
      <c r="O123" s="467"/>
      <c r="P123" s="467"/>
      <c r="Q123" s="467"/>
      <c r="R123" s="467"/>
      <c r="S123" s="467"/>
      <c r="T123" s="467"/>
      <c r="U123" s="467"/>
      <c r="V123" s="467"/>
      <c r="W123" s="467"/>
      <c r="X123" s="467"/>
      <c r="Y123" s="467"/>
      <c r="Z123" s="467"/>
      <c r="AA123" s="467"/>
      <c r="AB123" s="467"/>
      <c r="AC123" s="467"/>
      <c r="AD123" s="467"/>
      <c r="AE123" s="467"/>
      <c r="AF123" s="467"/>
      <c r="AG123" s="467"/>
      <c r="AH123" s="467"/>
      <c r="AI123" s="467"/>
      <c r="AJ123" s="467"/>
      <c r="AK123" s="467"/>
      <c r="AL123" s="467"/>
      <c r="AM123" s="467"/>
      <c r="AN123" s="467"/>
      <c r="AO123" s="467"/>
      <c r="AP123" s="467"/>
      <c r="AQ123" s="468"/>
    </row>
    <row r="124" spans="1:43" ht="15" thickBot="1">
      <c r="A124" s="472"/>
      <c r="B124" s="473"/>
      <c r="C124" s="473"/>
      <c r="D124" s="473"/>
      <c r="E124" s="474"/>
      <c r="F124" s="217"/>
      <c r="G124" s="218">
        <f>SUM(G15:G123)</f>
        <v>913.15609999999947</v>
      </c>
      <c r="H124" s="467"/>
      <c r="I124" s="467"/>
      <c r="J124" s="467"/>
      <c r="K124" s="467"/>
      <c r="L124" s="467"/>
      <c r="M124" s="467"/>
      <c r="N124" s="467"/>
      <c r="O124" s="467"/>
      <c r="P124" s="467"/>
      <c r="Q124" s="467"/>
      <c r="R124" s="467"/>
      <c r="S124" s="467"/>
      <c r="T124" s="467"/>
      <c r="U124" s="467"/>
      <c r="V124" s="467"/>
      <c r="W124" s="467"/>
      <c r="X124" s="467"/>
      <c r="Y124" s="467"/>
      <c r="Z124" s="467"/>
      <c r="AA124" s="467"/>
      <c r="AB124" s="467"/>
      <c r="AC124" s="467"/>
      <c r="AD124" s="467"/>
      <c r="AE124" s="467"/>
      <c r="AF124" s="467"/>
      <c r="AG124" s="467"/>
      <c r="AH124" s="467"/>
      <c r="AI124" s="467"/>
      <c r="AJ124" s="467"/>
      <c r="AK124" s="467"/>
      <c r="AL124" s="467"/>
      <c r="AM124" s="467"/>
      <c r="AN124" s="467"/>
      <c r="AO124" s="467"/>
      <c r="AP124" s="467"/>
      <c r="AQ124" s="468"/>
    </row>
    <row r="125" spans="1:43">
      <c r="A125" s="426">
        <v>6</v>
      </c>
      <c r="B125" s="427"/>
      <c r="C125" s="427"/>
      <c r="D125" s="427"/>
      <c r="E125" s="427"/>
      <c r="F125" s="427"/>
      <c r="G125" s="427"/>
      <c r="H125" s="427"/>
      <c r="I125" s="427"/>
      <c r="J125" s="427"/>
      <c r="K125" s="427"/>
      <c r="L125" s="427"/>
      <c r="M125" s="427"/>
      <c r="N125" s="427"/>
      <c r="O125" s="427"/>
      <c r="P125" s="427"/>
      <c r="Q125" s="427"/>
      <c r="R125" s="427"/>
      <c r="S125" s="427"/>
      <c r="T125" s="427"/>
      <c r="U125" s="427"/>
      <c r="V125" s="427"/>
      <c r="W125" s="427"/>
      <c r="X125" s="427"/>
      <c r="Y125" s="427"/>
      <c r="Z125" s="427"/>
      <c r="AA125" s="427"/>
      <c r="AB125" s="427"/>
      <c r="AC125" s="427"/>
      <c r="AD125" s="427"/>
      <c r="AE125" s="427"/>
      <c r="AF125" s="427"/>
      <c r="AG125" s="427"/>
      <c r="AH125" s="427"/>
      <c r="AI125" s="427"/>
      <c r="AJ125" s="427"/>
      <c r="AK125" s="427"/>
      <c r="AL125" s="427"/>
      <c r="AM125" s="427"/>
      <c r="AN125" s="427"/>
      <c r="AO125" s="427"/>
      <c r="AP125" s="427"/>
      <c r="AQ125" s="428"/>
    </row>
    <row r="126" spans="1:43">
      <c r="A126" s="475" t="s">
        <v>283</v>
      </c>
      <c r="B126" s="476"/>
      <c r="C126" s="476"/>
      <c r="D126" s="476"/>
      <c r="E126" s="476"/>
      <c r="F126" s="476"/>
      <c r="G126" s="476"/>
      <c r="H126" s="476"/>
      <c r="I126" s="476"/>
      <c r="J126" s="476"/>
      <c r="K126" s="476"/>
      <c r="L126" s="476"/>
      <c r="M126" s="476"/>
      <c r="N126" s="476"/>
      <c r="O126" s="476"/>
      <c r="P126" s="476"/>
      <c r="Q126" s="476"/>
      <c r="R126" s="476"/>
      <c r="S126" s="476"/>
      <c r="T126" s="476"/>
      <c r="U126" s="476"/>
      <c r="V126" s="476"/>
      <c r="W126" s="476"/>
      <c r="X126" s="476"/>
      <c r="Y126" s="476"/>
      <c r="Z126" s="476"/>
      <c r="AA126" s="476"/>
      <c r="AB126" s="476"/>
      <c r="AC126" s="476"/>
      <c r="AD126" s="476"/>
      <c r="AE126" s="476"/>
      <c r="AF126" s="476"/>
      <c r="AG126" s="476"/>
      <c r="AH126" s="476"/>
      <c r="AI126" s="476"/>
      <c r="AJ126" s="476"/>
      <c r="AK126" s="476"/>
      <c r="AL126" s="476"/>
      <c r="AM126" s="476"/>
      <c r="AN126" s="476"/>
      <c r="AO126" s="476"/>
      <c r="AP126" s="476"/>
      <c r="AQ126" s="477"/>
    </row>
    <row r="127" spans="1:43">
      <c r="A127" s="478" t="s">
        <v>284</v>
      </c>
      <c r="B127" s="479"/>
      <c r="C127" s="479"/>
      <c r="D127" s="479"/>
      <c r="E127" s="479"/>
      <c r="F127" s="479"/>
      <c r="G127" s="479"/>
      <c r="H127" s="479"/>
      <c r="I127" s="479"/>
      <c r="J127" s="479"/>
      <c r="K127" s="479"/>
      <c r="L127" s="479"/>
      <c r="M127" s="479"/>
      <c r="N127" s="479"/>
      <c r="O127" s="479"/>
      <c r="P127" s="479"/>
      <c r="Q127" s="479"/>
      <c r="R127" s="479"/>
      <c r="S127" s="479"/>
      <c r="T127" s="479"/>
      <c r="U127" s="479"/>
      <c r="V127" s="479"/>
      <c r="W127" s="479"/>
      <c r="X127" s="479"/>
      <c r="Y127" s="479"/>
      <c r="Z127" s="479"/>
      <c r="AA127" s="479"/>
      <c r="AB127" s="479"/>
      <c r="AC127" s="479"/>
      <c r="AD127" s="479"/>
      <c r="AE127" s="479"/>
      <c r="AF127" s="479"/>
      <c r="AG127" s="479"/>
      <c r="AH127" s="479"/>
      <c r="AI127" s="479"/>
      <c r="AJ127" s="479"/>
      <c r="AK127" s="479"/>
      <c r="AL127" s="479"/>
      <c r="AM127" s="479"/>
      <c r="AN127" s="479"/>
      <c r="AO127" s="479"/>
      <c r="AP127" s="479"/>
      <c r="AQ127" s="480"/>
    </row>
    <row r="128" spans="1:43">
      <c r="A128" s="478"/>
      <c r="B128" s="479"/>
      <c r="C128" s="479"/>
      <c r="D128" s="479"/>
      <c r="E128" s="479"/>
      <c r="F128" s="479"/>
      <c r="G128" s="479"/>
      <c r="H128" s="479"/>
      <c r="I128" s="479"/>
      <c r="J128" s="479"/>
      <c r="K128" s="479"/>
      <c r="L128" s="479"/>
      <c r="M128" s="479"/>
      <c r="N128" s="479"/>
      <c r="O128" s="479"/>
      <c r="P128" s="479"/>
      <c r="Q128" s="479"/>
      <c r="R128" s="479"/>
      <c r="S128" s="479"/>
      <c r="T128" s="479"/>
      <c r="U128" s="479"/>
      <c r="V128" s="479"/>
      <c r="W128" s="479"/>
      <c r="X128" s="479"/>
      <c r="Y128" s="479"/>
      <c r="Z128" s="479"/>
      <c r="AA128" s="479"/>
      <c r="AB128" s="479"/>
      <c r="AC128" s="479"/>
      <c r="AD128" s="479"/>
      <c r="AE128" s="479"/>
      <c r="AF128" s="479"/>
      <c r="AG128" s="479"/>
      <c r="AH128" s="479"/>
      <c r="AI128" s="479"/>
      <c r="AJ128" s="479"/>
      <c r="AK128" s="479"/>
      <c r="AL128" s="479"/>
      <c r="AM128" s="479"/>
      <c r="AN128" s="479"/>
      <c r="AO128" s="479"/>
      <c r="AP128" s="479"/>
      <c r="AQ128" s="480"/>
    </row>
    <row r="129" spans="1:43" ht="15" thickBot="1">
      <c r="A129" s="426"/>
      <c r="B129" s="427"/>
      <c r="C129" s="427"/>
      <c r="D129" s="427"/>
      <c r="E129" s="427"/>
      <c r="F129" s="427"/>
      <c r="G129" s="427"/>
      <c r="H129" s="427"/>
      <c r="I129" s="427"/>
      <c r="J129" s="427"/>
      <c r="K129" s="427"/>
      <c r="L129" s="427"/>
      <c r="M129" s="427"/>
      <c r="N129" s="427"/>
      <c r="O129" s="427"/>
      <c r="P129" s="427"/>
      <c r="Q129" s="427"/>
      <c r="R129" s="427"/>
      <c r="S129" s="427"/>
      <c r="T129" s="427"/>
      <c r="U129" s="427"/>
      <c r="V129" s="427"/>
      <c r="W129" s="427"/>
      <c r="X129" s="427"/>
      <c r="Y129" s="427"/>
      <c r="Z129" s="427"/>
      <c r="AA129" s="427"/>
      <c r="AB129" s="427"/>
      <c r="AC129" s="427"/>
      <c r="AD129" s="427"/>
      <c r="AE129" s="427"/>
      <c r="AF129" s="427"/>
      <c r="AG129" s="427"/>
      <c r="AH129" s="427"/>
      <c r="AI129" s="427"/>
      <c r="AJ129" s="427"/>
      <c r="AK129" s="427"/>
      <c r="AL129" s="427"/>
      <c r="AM129" s="427"/>
      <c r="AN129" s="427"/>
      <c r="AO129" s="427"/>
      <c r="AP129" s="427"/>
      <c r="AQ129" s="428"/>
    </row>
    <row r="130" spans="1:43">
      <c r="B130" s="220"/>
      <c r="C130" s="219" t="s">
        <v>285</v>
      </c>
      <c r="D130" s="221"/>
      <c r="E130" s="221"/>
      <c r="F130" s="220"/>
      <c r="H130" s="223"/>
      <c r="I130" s="220"/>
      <c r="J130" s="220"/>
      <c r="K130" s="220"/>
      <c r="L130" s="220"/>
      <c r="M130" s="222" t="s">
        <v>286</v>
      </c>
      <c r="N130" s="220"/>
      <c r="O130" s="220"/>
      <c r="P130" s="220"/>
      <c r="Q130" s="220"/>
      <c r="R130" s="220"/>
      <c r="S130" s="220"/>
      <c r="T130" s="220"/>
      <c r="U130" s="220"/>
      <c r="V130" s="220"/>
      <c r="W130" s="220"/>
      <c r="X130" s="220"/>
      <c r="Y130" s="220"/>
      <c r="Z130" s="220"/>
      <c r="AA130" s="220"/>
      <c r="AB130" s="220"/>
      <c r="AC130" s="220"/>
      <c r="AD130" s="220"/>
      <c r="AE130" s="220"/>
      <c r="AF130" s="220"/>
      <c r="AG130" s="220"/>
      <c r="AH130" s="220"/>
      <c r="AI130" s="220"/>
      <c r="AJ130" s="220"/>
      <c r="AK130" s="220"/>
      <c r="AL130" s="220"/>
      <c r="AM130" s="220"/>
      <c r="AN130" s="220"/>
      <c r="AO130" s="220"/>
      <c r="AP130" s="220"/>
      <c r="AQ130" s="224"/>
    </row>
    <row r="131" spans="1:43">
      <c r="A131" s="225"/>
      <c r="B131" s="226"/>
      <c r="C131" s="227"/>
      <c r="D131" s="228"/>
      <c r="E131" s="228"/>
      <c r="F131" s="226"/>
      <c r="G131" s="229"/>
      <c r="H131" s="230"/>
      <c r="I131" s="226"/>
      <c r="J131" s="226"/>
      <c r="K131" s="226"/>
      <c r="L131" s="226"/>
      <c r="M131" s="226"/>
      <c r="N131" s="226"/>
      <c r="O131" s="226"/>
      <c r="P131" s="226"/>
      <c r="Q131" s="226"/>
      <c r="R131" s="226"/>
      <c r="S131" s="226"/>
      <c r="T131" s="226"/>
      <c r="U131" s="226"/>
      <c r="V131" s="226"/>
      <c r="W131" s="226"/>
      <c r="X131" s="226"/>
      <c r="Y131" s="226"/>
      <c r="Z131" s="226"/>
      <c r="AA131" s="226"/>
      <c r="AB131" s="226"/>
      <c r="AC131" s="226"/>
      <c r="AD131" s="226"/>
      <c r="AE131" s="226"/>
      <c r="AF131" s="226"/>
      <c r="AG131" s="226"/>
      <c r="AH131" s="226"/>
      <c r="AI131" s="226"/>
      <c r="AJ131" s="226"/>
      <c r="AK131" s="226"/>
      <c r="AL131" s="226"/>
      <c r="AM131" s="226"/>
      <c r="AN131" s="226"/>
      <c r="AO131" s="226"/>
      <c r="AP131" s="226"/>
      <c r="AQ131" s="231"/>
    </row>
    <row r="132" spans="1:43">
      <c r="A132" s="225"/>
      <c r="B132" s="226"/>
      <c r="C132" s="226"/>
      <c r="D132" s="226"/>
      <c r="E132" s="226"/>
      <c r="F132" s="226"/>
      <c r="G132" s="232"/>
      <c r="H132" s="226"/>
      <c r="I132" s="226"/>
      <c r="J132" s="226"/>
      <c r="K132" s="226"/>
      <c r="L132" s="226"/>
      <c r="M132" s="226"/>
      <c r="N132" s="226"/>
      <c r="O132" s="226"/>
      <c r="P132" s="226"/>
      <c r="Q132" s="226"/>
      <c r="R132" s="226"/>
      <c r="S132" s="226"/>
      <c r="T132" s="226"/>
      <c r="U132" s="226"/>
      <c r="V132" s="226"/>
      <c r="W132" s="226"/>
      <c r="X132" s="226"/>
      <c r="Y132" s="226"/>
      <c r="Z132" s="226"/>
      <c r="AA132" s="226"/>
      <c r="AB132" s="226"/>
      <c r="AC132" s="226"/>
      <c r="AD132" s="226"/>
      <c r="AE132" s="226"/>
      <c r="AF132" s="226"/>
      <c r="AG132" s="226"/>
      <c r="AH132" s="226"/>
      <c r="AI132" s="226"/>
      <c r="AJ132" s="226"/>
      <c r="AK132" s="226"/>
      <c r="AL132" s="226"/>
      <c r="AM132" s="226"/>
      <c r="AN132" s="226"/>
      <c r="AO132" s="226"/>
      <c r="AP132" s="226"/>
      <c r="AQ132" s="231"/>
    </row>
    <row r="133" spans="1:43" ht="15" thickBot="1">
      <c r="A133" s="235"/>
      <c r="B133" s="232"/>
      <c r="C133" s="233"/>
      <c r="D133" s="234"/>
      <c r="E133" s="234"/>
      <c r="F133" s="234"/>
      <c r="G133" s="235"/>
      <c r="H133" s="239"/>
      <c r="I133" s="239"/>
      <c r="J133" s="239"/>
      <c r="K133" s="239"/>
      <c r="L133" s="239"/>
      <c r="M133" s="239"/>
      <c r="N133" s="239"/>
      <c r="O133" s="239"/>
      <c r="P133" s="239"/>
      <c r="Q133" s="239"/>
      <c r="R133" s="239"/>
      <c r="S133" s="239"/>
      <c r="T133" s="239"/>
      <c r="U133" s="239"/>
      <c r="V133" s="239"/>
      <c r="W133" s="239"/>
      <c r="X133" s="239"/>
      <c r="Y133" s="239"/>
      <c r="Z133" s="239"/>
      <c r="AA133" s="226"/>
      <c r="AB133" s="226"/>
      <c r="AC133" s="226"/>
      <c r="AD133" s="226"/>
      <c r="AE133" s="226"/>
      <c r="AF133" s="226"/>
      <c r="AG133" s="226"/>
      <c r="AH133" s="226"/>
      <c r="AI133" s="226"/>
      <c r="AJ133" s="226"/>
      <c r="AK133" s="226"/>
      <c r="AL133" s="226"/>
      <c r="AM133" s="226"/>
      <c r="AN133" s="226"/>
      <c r="AO133" s="226"/>
      <c r="AP133" s="226"/>
      <c r="AQ133" s="231"/>
    </row>
    <row r="134" spans="1:43">
      <c r="A134" s="235"/>
      <c r="B134" s="232"/>
      <c r="C134" s="236" t="s">
        <v>287</v>
      </c>
      <c r="D134" s="232"/>
      <c r="E134" s="236"/>
      <c r="F134" s="236"/>
      <c r="G134" s="232"/>
      <c r="H134" s="471" t="s">
        <v>289</v>
      </c>
      <c r="I134" s="471"/>
      <c r="J134" s="471"/>
      <c r="K134" s="471"/>
      <c r="L134" s="471"/>
      <c r="M134" s="471"/>
      <c r="N134" s="471"/>
      <c r="O134" s="471"/>
      <c r="P134" s="471"/>
      <c r="Q134" s="471"/>
      <c r="R134" s="471"/>
      <c r="S134" s="471"/>
      <c r="T134" s="471"/>
      <c r="U134" s="471"/>
      <c r="V134" s="471"/>
      <c r="W134" s="471"/>
      <c r="X134" s="471"/>
      <c r="Y134" s="471"/>
      <c r="Z134" s="471"/>
      <c r="AA134" s="226"/>
      <c r="AB134" s="226"/>
      <c r="AC134" s="226"/>
      <c r="AD134" s="226"/>
      <c r="AE134" s="226"/>
      <c r="AF134" s="226"/>
      <c r="AG134" s="226"/>
      <c r="AH134" s="226"/>
      <c r="AI134" s="226"/>
      <c r="AJ134" s="226"/>
      <c r="AK134" s="226"/>
      <c r="AL134" s="226"/>
      <c r="AM134" s="226"/>
      <c r="AN134" s="226"/>
      <c r="AO134" s="226"/>
      <c r="AP134" s="226"/>
      <c r="AQ134" s="231"/>
    </row>
    <row r="135" spans="1:43">
      <c r="A135" s="238"/>
      <c r="B135" s="235"/>
      <c r="C135" s="232" t="s">
        <v>288</v>
      </c>
      <c r="D135" s="237"/>
      <c r="E135" s="235"/>
      <c r="F135" s="235"/>
      <c r="G135" s="235"/>
      <c r="H135" s="232"/>
      <c r="I135" s="237"/>
      <c r="J135" s="235"/>
      <c r="K135" s="235"/>
      <c r="L135" s="235"/>
      <c r="M135" s="235"/>
      <c r="N135" s="237"/>
      <c r="O135" s="235"/>
      <c r="P135" s="235"/>
      <c r="Q135" s="235"/>
      <c r="R135" s="235"/>
      <c r="S135" s="235"/>
      <c r="T135" s="235"/>
      <c r="U135" s="235"/>
      <c r="V135" s="235"/>
      <c r="W135" s="235"/>
      <c r="X135" s="235"/>
      <c r="Y135" s="235"/>
      <c r="Z135" s="226"/>
      <c r="AA135" s="226"/>
      <c r="AB135" s="226"/>
      <c r="AC135" s="226"/>
      <c r="AD135" s="226"/>
      <c r="AE135" s="226"/>
      <c r="AF135" s="226"/>
      <c r="AG135" s="226"/>
      <c r="AH135" s="226"/>
      <c r="AI135" s="226"/>
      <c r="AJ135" s="226"/>
      <c r="AK135" s="226"/>
      <c r="AL135" s="226"/>
      <c r="AM135" s="226"/>
      <c r="AN135" s="226"/>
      <c r="AO135" s="226"/>
      <c r="AP135" s="226"/>
      <c r="AQ135" s="231"/>
    </row>
    <row r="136" spans="1:43">
      <c r="A136" s="225"/>
      <c r="B136" s="235"/>
      <c r="C136" s="235"/>
      <c r="D136" s="235"/>
      <c r="E136" s="226"/>
      <c r="F136" s="226"/>
      <c r="G136" s="229"/>
      <c r="H136" s="235"/>
      <c r="I136" s="235"/>
      <c r="J136" s="235"/>
      <c r="K136" s="235"/>
      <c r="L136" s="235"/>
      <c r="M136" s="235"/>
      <c r="N136" s="235"/>
      <c r="O136" s="235"/>
      <c r="P136" s="235"/>
      <c r="Q136" s="235"/>
      <c r="R136" s="235"/>
      <c r="S136" s="235"/>
      <c r="T136" s="235"/>
      <c r="U136" s="235"/>
      <c r="V136" s="235"/>
      <c r="W136" s="235"/>
      <c r="X136" s="235"/>
      <c r="Y136" s="235"/>
      <c r="Z136" s="235"/>
      <c r="AA136" s="235"/>
      <c r="AB136" s="235"/>
      <c r="AC136" s="235"/>
      <c r="AD136" s="235"/>
      <c r="AE136" s="235"/>
      <c r="AF136" s="235"/>
      <c r="AG136" s="235"/>
      <c r="AH136" s="235"/>
      <c r="AI136" s="235"/>
      <c r="AJ136" s="235"/>
      <c r="AK136" s="226"/>
      <c r="AL136" s="226"/>
      <c r="AM136" s="226"/>
      <c r="AN136" s="226"/>
      <c r="AO136" s="226"/>
      <c r="AP136" s="226"/>
      <c r="AQ136" s="231"/>
    </row>
  </sheetData>
  <mergeCells count="102">
    <mergeCell ref="H134:Z134"/>
    <mergeCell ref="A24:B24"/>
    <mergeCell ref="A25:B25"/>
    <mergeCell ref="A124:E124"/>
    <mergeCell ref="A125:AQ125"/>
    <mergeCell ref="A126:AQ126"/>
    <mergeCell ref="A127:AQ127"/>
    <mergeCell ref="A128:AQ128"/>
    <mergeCell ref="A129:AQ129"/>
    <mergeCell ref="A123:B123"/>
    <mergeCell ref="A51:B51"/>
    <mergeCell ref="A52:B52"/>
    <mergeCell ref="A53:B53"/>
    <mergeCell ref="A54:B54"/>
    <mergeCell ref="A55:B55"/>
    <mergeCell ref="A56:B56"/>
    <mergeCell ref="A47:B47"/>
    <mergeCell ref="H15:AQ124"/>
    <mergeCell ref="A15:B15"/>
    <mergeCell ref="A16:B16"/>
    <mergeCell ref="A108:B108"/>
    <mergeCell ref="A109:B109"/>
    <mergeCell ref="A68:B68"/>
    <mergeCell ref="A69:B69"/>
    <mergeCell ref="A57:B57"/>
    <mergeCell ref="A58:B58"/>
    <mergeCell ref="A59:B59"/>
    <mergeCell ref="A60:B60"/>
    <mergeCell ref="A43:B43"/>
    <mergeCell ref="A97:B97"/>
    <mergeCell ref="A98:B98"/>
    <mergeCell ref="A99:B99"/>
    <mergeCell ref="A100:B100"/>
    <mergeCell ref="A71:B78"/>
    <mergeCell ref="A79:B81"/>
    <mergeCell ref="A88:B88"/>
    <mergeCell ref="A89:B89"/>
    <mergeCell ref="A90:B90"/>
    <mergeCell ref="A82:B86"/>
    <mergeCell ref="A101:B101"/>
    <mergeCell ref="A102:B102"/>
    <mergeCell ref="A103:B103"/>
    <mergeCell ref="A91:B96"/>
    <mergeCell ref="C11:L11"/>
    <mergeCell ref="M11:AA11"/>
    <mergeCell ref="AB11:AI11"/>
    <mergeCell ref="AJ11:AQ11"/>
    <mergeCell ref="A13:B14"/>
    <mergeCell ref="C13:F13"/>
    <mergeCell ref="G13:G14"/>
    <mergeCell ref="H13:AQ14"/>
    <mergeCell ref="A17:B23"/>
    <mergeCell ref="A26:B33"/>
    <mergeCell ref="A34:B36"/>
    <mergeCell ref="A37:B39"/>
    <mergeCell ref="A40:B42"/>
    <mergeCell ref="A44:B46"/>
    <mergeCell ref="A48:B50"/>
    <mergeCell ref="A61:B62"/>
    <mergeCell ref="A63:B63"/>
    <mergeCell ref="A64:B67"/>
    <mergeCell ref="A70:B70"/>
    <mergeCell ref="A87:B87"/>
    <mergeCell ref="A8:AQ8"/>
    <mergeCell ref="B9:AQ9"/>
    <mergeCell ref="C10:L10"/>
    <mergeCell ref="M10:AA10"/>
    <mergeCell ref="AB10:AI10"/>
    <mergeCell ref="AJ10:AQ10"/>
    <mergeCell ref="AI4:AL4"/>
    <mergeCell ref="AM4:AN4"/>
    <mergeCell ref="AO4:AQ4"/>
    <mergeCell ref="A5:A6"/>
    <mergeCell ref="B5:AQ6"/>
    <mergeCell ref="B7:AQ7"/>
    <mergeCell ref="A1:B2"/>
    <mergeCell ref="C1:Z2"/>
    <mergeCell ref="AA1:AQ2"/>
    <mergeCell ref="A3:AQ3"/>
    <mergeCell ref="B4:G4"/>
    <mergeCell ref="H4:O4"/>
    <mergeCell ref="P4:W4"/>
    <mergeCell ref="X4:Z4"/>
    <mergeCell ref="AA4:AE4"/>
    <mergeCell ref="AF4:AH4"/>
    <mergeCell ref="A104:B104"/>
    <mergeCell ref="A105:B105"/>
    <mergeCell ref="A106:B106"/>
    <mergeCell ref="A107:B107"/>
    <mergeCell ref="A120:B120"/>
    <mergeCell ref="A121:B121"/>
    <mergeCell ref="A122:B122"/>
    <mergeCell ref="A110:B110"/>
    <mergeCell ref="A111:B111"/>
    <mergeCell ref="A112:B112"/>
    <mergeCell ref="A113:B113"/>
    <mergeCell ref="A114:B114"/>
    <mergeCell ref="A115:B115"/>
    <mergeCell ref="A116:B116"/>
    <mergeCell ref="A117:B117"/>
    <mergeCell ref="A118:B118"/>
    <mergeCell ref="A119:B119"/>
  </mergeCells>
  <phoneticPr fontId="41" type="noConversion"/>
  <conditionalFormatting sqref="B11">
    <cfRule type="duplicateValues" dxfId="34" priority="1"/>
  </conditionalFormatting>
  <pageMargins left="0.7" right="0.7" top="0.75" bottom="0.75" header="0.3" footer="0.3"/>
  <pageSetup scale="39" orientation="portrait" r:id="rId1"/>
  <rowBreaks count="1" manualBreakCount="1">
    <brk id="95" max="42" man="1"/>
  </rowBreaks>
  <colBreaks count="1" manualBreakCount="1">
    <brk id="4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B24EF-3DBC-436A-AEE4-D88B4DDF8B53}">
  <sheetPr>
    <tabColor theme="5" tint="0.79998168889431442"/>
  </sheetPr>
  <dimension ref="A1:AQ98"/>
  <sheetViews>
    <sheetView view="pageBreakPreview" topLeftCell="A64" zoomScale="60" zoomScaleNormal="55" workbookViewId="0">
      <selection activeCell="A87" sqref="A87:AQ87"/>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2'!C42</f>
        <v>PINTURA EN ALTURA</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2'!B46</f>
        <v>1.2</v>
      </c>
      <c r="B11" s="189" t="str">
        <f>+'CORTE No. 2'!F46</f>
        <v>M2</v>
      </c>
      <c r="C11" s="435" t="str">
        <f>+'CORTE No. 2'!C46:E46</f>
        <v>APLICACION DE IMPERMEABILIZANTE ACRILICO EN MUROS PARA TANQUE SUBTERRANEO, CON DOS MANOS DE IMPRIMACION DEL PRODUCTO. INCLUYE TODOS LOS ELEMENTOS NECESARIOS PARA SU CORRECTA APLICACIÓN.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5"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522" t="s">
        <v>375</v>
      </c>
      <c r="B15" s="523"/>
      <c r="C15" s="262">
        <v>8</v>
      </c>
      <c r="D15" s="263">
        <v>5</v>
      </c>
      <c r="E15" s="280"/>
      <c r="F15" s="263"/>
      <c r="G15" s="264">
        <f>+D15*C15</f>
        <v>40</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526" t="s">
        <v>376</v>
      </c>
      <c r="B16" s="527"/>
      <c r="C16" s="197">
        <v>8</v>
      </c>
      <c r="D16" s="198"/>
      <c r="E16" s="199">
        <v>1.8</v>
      </c>
      <c r="F16" s="198">
        <v>2</v>
      </c>
      <c r="G16" s="240">
        <f>+(C16*E16)*F16</f>
        <v>28.8</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528"/>
      <c r="B17" s="529"/>
      <c r="C17" s="197">
        <v>5</v>
      </c>
      <c r="D17" s="198"/>
      <c r="E17" s="199">
        <v>1.8</v>
      </c>
      <c r="F17" s="198">
        <v>2</v>
      </c>
      <c r="G17" s="240">
        <f>+(C17*E17)*F17</f>
        <v>18</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524"/>
      <c r="B18" s="525"/>
      <c r="C18" s="197"/>
      <c r="D18" s="198"/>
      <c r="E18" s="199"/>
      <c r="F18" s="198"/>
      <c r="G18" s="24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524"/>
      <c r="B19" s="525"/>
      <c r="C19" s="197"/>
      <c r="D19" s="198"/>
      <c r="E19" s="199"/>
      <c r="F19" s="198"/>
      <c r="G19" s="24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524"/>
      <c r="B20" s="525"/>
      <c r="C20" s="197"/>
      <c r="D20" s="198"/>
      <c r="E20" s="199"/>
      <c r="F20" s="198"/>
      <c r="G20" s="24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524"/>
      <c r="B21" s="525"/>
      <c r="C21" s="197"/>
      <c r="D21" s="198"/>
      <c r="E21" s="199"/>
      <c r="F21" s="198"/>
      <c r="G21" s="24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524"/>
      <c r="B22" s="525"/>
      <c r="C22" s="197"/>
      <c r="D22" s="198"/>
      <c r="E22" s="199"/>
      <c r="F22" s="198"/>
      <c r="G22" s="24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524"/>
      <c r="B23" s="525"/>
      <c r="C23" s="197"/>
      <c r="D23" s="198"/>
      <c r="E23" s="199"/>
      <c r="F23" s="198"/>
      <c r="G23" s="24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524"/>
      <c r="B24" s="525"/>
      <c r="C24" s="197"/>
      <c r="D24" s="198"/>
      <c r="E24" s="199"/>
      <c r="F24" s="198"/>
      <c r="G24" s="24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524"/>
      <c r="B25" s="525"/>
      <c r="C25" s="197"/>
      <c r="D25" s="198"/>
      <c r="E25" s="199"/>
      <c r="F25" s="198"/>
      <c r="G25" s="24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524"/>
      <c r="B26" s="525"/>
      <c r="C26" s="197"/>
      <c r="D26" s="198"/>
      <c r="E26" s="199"/>
      <c r="F26" s="198"/>
      <c r="G26" s="24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524"/>
      <c r="B27" s="525"/>
      <c r="C27" s="197"/>
      <c r="D27" s="198"/>
      <c r="E27" s="199"/>
      <c r="F27" s="198"/>
      <c r="G27" s="24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524"/>
      <c r="B28" s="525"/>
      <c r="C28" s="197"/>
      <c r="D28" s="198"/>
      <c r="E28" s="199"/>
      <c r="F28" s="198"/>
      <c r="G28" s="24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524"/>
      <c r="B29" s="525"/>
      <c r="C29" s="197"/>
      <c r="D29" s="198"/>
      <c r="E29" s="199"/>
      <c r="F29" s="198"/>
      <c r="G29" s="24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524"/>
      <c r="B30" s="525"/>
      <c r="C30" s="197"/>
      <c r="D30" s="198"/>
      <c r="E30" s="199"/>
      <c r="F30" s="198"/>
      <c r="G30" s="24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524"/>
      <c r="B31" s="525"/>
      <c r="C31" s="197"/>
      <c r="D31" s="198"/>
      <c r="E31" s="199"/>
      <c r="F31" s="198"/>
      <c r="G31" s="24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524"/>
      <c r="B32" s="525"/>
      <c r="C32" s="197"/>
      <c r="D32" s="198"/>
      <c r="E32" s="199"/>
      <c r="F32" s="198"/>
      <c r="G32" s="24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524"/>
      <c r="B33" s="525"/>
      <c r="C33" s="197"/>
      <c r="D33" s="198"/>
      <c r="E33" s="199"/>
      <c r="F33" s="198"/>
      <c r="G33" s="24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524"/>
      <c r="B34" s="525"/>
      <c r="C34" s="197"/>
      <c r="D34" s="198"/>
      <c r="E34" s="199"/>
      <c r="F34" s="198"/>
      <c r="G34" s="24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524"/>
      <c r="B35" s="525"/>
      <c r="C35" s="197"/>
      <c r="D35" s="198"/>
      <c r="E35" s="199"/>
      <c r="F35" s="198"/>
      <c r="G35" s="24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524"/>
      <c r="B36" s="525"/>
      <c r="C36" s="197"/>
      <c r="D36" s="198"/>
      <c r="E36" s="199"/>
      <c r="F36" s="198"/>
      <c r="G36" s="24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524"/>
      <c r="B37" s="525"/>
      <c r="C37" s="197"/>
      <c r="D37" s="198"/>
      <c r="E37" s="199"/>
      <c r="F37" s="198"/>
      <c r="G37" s="24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524"/>
      <c r="B38" s="525"/>
      <c r="C38" s="197"/>
      <c r="D38" s="198"/>
      <c r="E38" s="199"/>
      <c r="F38" s="198"/>
      <c r="G38" s="24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524"/>
      <c r="B39" s="525"/>
      <c r="C39" s="197"/>
      <c r="D39" s="198"/>
      <c r="E39" s="199"/>
      <c r="F39" s="198"/>
      <c r="G39" s="24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524"/>
      <c r="B40" s="525"/>
      <c r="C40" s="197"/>
      <c r="D40" s="198"/>
      <c r="E40" s="199"/>
      <c r="F40" s="198"/>
      <c r="G40" s="24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524"/>
      <c r="B41" s="525"/>
      <c r="C41" s="197"/>
      <c r="D41" s="198"/>
      <c r="E41" s="199"/>
      <c r="F41" s="198"/>
      <c r="G41" s="24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524"/>
      <c r="B42" s="525"/>
      <c r="C42" s="197"/>
      <c r="D42" s="198"/>
      <c r="E42" s="199"/>
      <c r="F42" s="198"/>
      <c r="G42" s="24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524"/>
      <c r="B43" s="525"/>
      <c r="C43" s="197"/>
      <c r="D43" s="198"/>
      <c r="E43" s="199"/>
      <c r="F43" s="198"/>
      <c r="G43" s="24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524"/>
      <c r="B44" s="525"/>
      <c r="C44" s="197"/>
      <c r="D44" s="198"/>
      <c r="E44" s="199"/>
      <c r="F44" s="198"/>
      <c r="G44" s="24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524"/>
      <c r="B45" s="525"/>
      <c r="C45" s="197"/>
      <c r="D45" s="198"/>
      <c r="E45" s="199"/>
      <c r="F45" s="198"/>
      <c r="G45" s="24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524"/>
      <c r="B46" s="525"/>
      <c r="C46" s="197"/>
      <c r="D46" s="198"/>
      <c r="E46" s="199"/>
      <c r="F46" s="198"/>
      <c r="G46" s="24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524"/>
      <c r="B47" s="525"/>
      <c r="C47" s="197"/>
      <c r="D47" s="198"/>
      <c r="E47" s="199"/>
      <c r="F47" s="198"/>
      <c r="G47" s="24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524"/>
      <c r="B48" s="525"/>
      <c r="C48" s="197"/>
      <c r="D48" s="198"/>
      <c r="E48" s="199"/>
      <c r="F48" s="198"/>
      <c r="G48" s="24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524"/>
      <c r="B49" s="525"/>
      <c r="C49" s="197"/>
      <c r="D49" s="198"/>
      <c r="E49" s="199"/>
      <c r="F49" s="198"/>
      <c r="G49" s="24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524"/>
      <c r="B50" s="525"/>
      <c r="C50" s="197"/>
      <c r="D50" s="198"/>
      <c r="E50" s="199"/>
      <c r="F50" s="198"/>
      <c r="G50" s="24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524"/>
      <c r="B51" s="525"/>
      <c r="C51" s="197"/>
      <c r="D51" s="198"/>
      <c r="E51" s="199"/>
      <c r="F51" s="198"/>
      <c r="G51" s="24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524"/>
      <c r="B52" s="525"/>
      <c r="C52" s="197"/>
      <c r="D52" s="198"/>
      <c r="E52" s="199"/>
      <c r="F52" s="198"/>
      <c r="G52" s="24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524"/>
      <c r="B53" s="525"/>
      <c r="C53" s="197"/>
      <c r="D53" s="198"/>
      <c r="E53" s="199"/>
      <c r="F53" s="198"/>
      <c r="G53" s="24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524"/>
      <c r="B54" s="525"/>
      <c r="C54" s="197"/>
      <c r="D54" s="198"/>
      <c r="E54" s="199"/>
      <c r="F54" s="198"/>
      <c r="G54" s="24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524"/>
      <c r="B55" s="525"/>
      <c r="C55" s="197"/>
      <c r="D55" s="198"/>
      <c r="E55" s="199"/>
      <c r="F55" s="198"/>
      <c r="G55" s="24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524"/>
      <c r="B56" s="525"/>
      <c r="C56" s="197"/>
      <c r="D56" s="198"/>
      <c r="E56" s="199"/>
      <c r="F56" s="198"/>
      <c r="G56" s="24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524"/>
      <c r="B57" s="525"/>
      <c r="C57" s="197"/>
      <c r="D57" s="198"/>
      <c r="E57" s="199"/>
      <c r="F57" s="198"/>
      <c r="G57" s="24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524"/>
      <c r="B58" s="525"/>
      <c r="C58" s="197"/>
      <c r="D58" s="198"/>
      <c r="E58" s="199"/>
      <c r="F58" s="198"/>
      <c r="G58" s="24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524"/>
      <c r="B59" s="525"/>
      <c r="C59" s="197"/>
      <c r="D59" s="198"/>
      <c r="E59" s="199"/>
      <c r="F59" s="198"/>
      <c r="G59" s="24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524"/>
      <c r="B60" s="525"/>
      <c r="C60" s="197"/>
      <c r="D60" s="198"/>
      <c r="E60" s="199"/>
      <c r="F60" s="198"/>
      <c r="G60" s="24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524"/>
      <c r="B61" s="525"/>
      <c r="C61" s="197"/>
      <c r="D61" s="198"/>
      <c r="E61" s="199"/>
      <c r="F61" s="198"/>
      <c r="G61" s="24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524"/>
      <c r="B62" s="525"/>
      <c r="C62" s="197"/>
      <c r="D62" s="198"/>
      <c r="E62" s="199"/>
      <c r="F62" s="198"/>
      <c r="G62" s="24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524"/>
      <c r="B63" s="525"/>
      <c r="C63" s="197"/>
      <c r="D63" s="198"/>
      <c r="E63" s="199"/>
      <c r="F63" s="198"/>
      <c r="G63" s="24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524"/>
      <c r="B64" s="525"/>
      <c r="C64" s="197"/>
      <c r="D64" s="198"/>
      <c r="E64" s="199"/>
      <c r="F64" s="198"/>
      <c r="G64" s="24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524"/>
      <c r="B65" s="525"/>
      <c r="C65" s="197"/>
      <c r="D65" s="198"/>
      <c r="E65" s="199"/>
      <c r="F65" s="198"/>
      <c r="G65" s="24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524"/>
      <c r="B66" s="525"/>
      <c r="C66" s="197"/>
      <c r="D66" s="198"/>
      <c r="E66" s="199"/>
      <c r="F66" s="198"/>
      <c r="G66" s="24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524"/>
      <c r="B67" s="525"/>
      <c r="C67" s="197"/>
      <c r="D67" s="198"/>
      <c r="E67" s="199"/>
      <c r="F67" s="198"/>
      <c r="G67" s="24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524"/>
      <c r="B68" s="525"/>
      <c r="C68" s="197"/>
      <c r="D68" s="198"/>
      <c r="E68" s="199"/>
      <c r="F68" s="198"/>
      <c r="G68" s="24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524"/>
      <c r="B69" s="525"/>
      <c r="C69" s="197"/>
      <c r="D69" s="198"/>
      <c r="E69" s="199"/>
      <c r="F69" s="198"/>
      <c r="G69" s="24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524"/>
      <c r="B70" s="525"/>
      <c r="C70" s="197"/>
      <c r="D70" s="198"/>
      <c r="E70" s="199"/>
      <c r="F70" s="198"/>
      <c r="G70" s="24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524"/>
      <c r="B71" s="525"/>
      <c r="C71" s="197"/>
      <c r="D71" s="198"/>
      <c r="E71" s="199"/>
      <c r="F71" s="198"/>
      <c r="G71" s="24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524"/>
      <c r="B72" s="525"/>
      <c r="C72" s="197"/>
      <c r="D72" s="198"/>
      <c r="E72" s="199"/>
      <c r="F72" s="198"/>
      <c r="G72" s="24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524"/>
      <c r="B73" s="525"/>
      <c r="C73" s="197"/>
      <c r="D73" s="198"/>
      <c r="E73" s="199"/>
      <c r="F73" s="198"/>
      <c r="G73" s="24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524"/>
      <c r="B74" s="525"/>
      <c r="C74" s="197"/>
      <c r="D74" s="198"/>
      <c r="E74" s="199"/>
      <c r="F74" s="198"/>
      <c r="G74" s="24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524"/>
      <c r="B75" s="525"/>
      <c r="C75" s="197"/>
      <c r="D75" s="198"/>
      <c r="E75" s="199"/>
      <c r="F75" s="198"/>
      <c r="G75" s="240"/>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524"/>
      <c r="B76" s="525"/>
      <c r="C76" s="197"/>
      <c r="D76" s="198"/>
      <c r="E76" s="199"/>
      <c r="F76" s="198"/>
      <c r="G76" s="240"/>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524"/>
      <c r="B77" s="525"/>
      <c r="C77" s="197"/>
      <c r="D77" s="198"/>
      <c r="E77" s="199"/>
      <c r="F77" s="198"/>
      <c r="G77" s="240"/>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524"/>
      <c r="B78" s="525"/>
      <c r="C78" s="197"/>
      <c r="D78" s="198"/>
      <c r="E78" s="199"/>
      <c r="F78" s="198"/>
      <c r="G78" s="240"/>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524"/>
      <c r="B79" s="525"/>
      <c r="C79" s="197"/>
      <c r="D79" s="198"/>
      <c r="E79" s="199"/>
      <c r="F79" s="198"/>
      <c r="G79" s="240"/>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524"/>
      <c r="B80" s="525"/>
      <c r="C80" s="197"/>
      <c r="D80" s="198"/>
      <c r="E80" s="199"/>
      <c r="F80" s="198"/>
      <c r="G80" s="240"/>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c r="A81" s="524"/>
      <c r="B81" s="525"/>
      <c r="C81" s="197"/>
      <c r="D81" s="198"/>
      <c r="E81" s="199"/>
      <c r="F81" s="198"/>
      <c r="G81" s="240"/>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c r="A82" s="524"/>
      <c r="B82" s="525"/>
      <c r="C82" s="197"/>
      <c r="D82" s="198"/>
      <c r="E82" s="199"/>
      <c r="F82" s="198"/>
      <c r="G82" s="240"/>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c r="A83" s="524"/>
      <c r="B83" s="525"/>
      <c r="C83" s="197"/>
      <c r="D83" s="198"/>
      <c r="E83" s="199"/>
      <c r="F83" s="198"/>
      <c r="G83" s="240"/>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524"/>
      <c r="B84" s="525"/>
      <c r="C84" s="197"/>
      <c r="D84" s="198"/>
      <c r="E84" s="199"/>
      <c r="F84" s="198"/>
      <c r="G84" s="240"/>
      <c r="H84" s="467"/>
      <c r="I84" s="467"/>
      <c r="J84" s="467"/>
      <c r="K84" s="467"/>
      <c r="L84" s="467"/>
      <c r="M84" s="467"/>
      <c r="N84" s="467"/>
      <c r="O84" s="467"/>
      <c r="P84" s="467"/>
      <c r="Q84" s="467"/>
      <c r="R84" s="467"/>
      <c r="S84" s="467"/>
      <c r="T84" s="467"/>
      <c r="U84" s="467"/>
      <c r="V84" s="467"/>
      <c r="W84" s="467"/>
      <c r="X84" s="467"/>
      <c r="Y84" s="467"/>
      <c r="Z84" s="467"/>
      <c r="AA84" s="467"/>
      <c r="AB84" s="467"/>
      <c r="AC84" s="467"/>
      <c r="AD84" s="467"/>
      <c r="AE84" s="467"/>
      <c r="AF84" s="467"/>
      <c r="AG84" s="467"/>
      <c r="AH84" s="467"/>
      <c r="AI84" s="467"/>
      <c r="AJ84" s="467"/>
      <c r="AK84" s="467"/>
      <c r="AL84" s="467"/>
      <c r="AM84" s="467"/>
      <c r="AN84" s="467"/>
      <c r="AO84" s="467"/>
      <c r="AP84" s="467"/>
      <c r="AQ84" s="468"/>
    </row>
    <row r="85" spans="1:43" ht="15" thickBot="1">
      <c r="A85" s="530"/>
      <c r="B85" s="531"/>
      <c r="C85" s="265"/>
      <c r="D85" s="266"/>
      <c r="E85" s="281"/>
      <c r="F85" s="266"/>
      <c r="G85" s="267"/>
      <c r="H85" s="467"/>
      <c r="I85" s="467"/>
      <c r="J85" s="467"/>
      <c r="K85" s="467"/>
      <c r="L85" s="467"/>
      <c r="M85" s="467"/>
      <c r="N85" s="467"/>
      <c r="O85" s="467"/>
      <c r="P85" s="467"/>
      <c r="Q85" s="467"/>
      <c r="R85" s="467"/>
      <c r="S85" s="467"/>
      <c r="T85" s="467"/>
      <c r="U85" s="467"/>
      <c r="V85" s="467"/>
      <c r="W85" s="467"/>
      <c r="X85" s="467"/>
      <c r="Y85" s="467"/>
      <c r="Z85" s="467"/>
      <c r="AA85" s="467"/>
      <c r="AB85" s="467"/>
      <c r="AC85" s="467"/>
      <c r="AD85" s="467"/>
      <c r="AE85" s="467"/>
      <c r="AF85" s="467"/>
      <c r="AG85" s="467"/>
      <c r="AH85" s="467"/>
      <c r="AI85" s="467"/>
      <c r="AJ85" s="467"/>
      <c r="AK85" s="467"/>
      <c r="AL85" s="467"/>
      <c r="AM85" s="467"/>
      <c r="AN85" s="467"/>
      <c r="AO85" s="467"/>
      <c r="AP85" s="467"/>
      <c r="AQ85" s="468"/>
    </row>
    <row r="86" spans="1:43" ht="15" thickBot="1">
      <c r="A86" s="472"/>
      <c r="B86" s="473"/>
      <c r="C86" s="473"/>
      <c r="D86" s="473"/>
      <c r="E86" s="474"/>
      <c r="F86" s="217"/>
      <c r="G86" s="218">
        <f>SUM(G15:G85)</f>
        <v>86.8</v>
      </c>
      <c r="H86" s="467"/>
      <c r="I86" s="467"/>
      <c r="J86" s="467"/>
      <c r="K86" s="467"/>
      <c r="L86" s="467"/>
      <c r="M86" s="467"/>
      <c r="N86" s="467"/>
      <c r="O86" s="467"/>
      <c r="P86" s="467"/>
      <c r="Q86" s="467"/>
      <c r="R86" s="467"/>
      <c r="S86" s="467"/>
      <c r="T86" s="467"/>
      <c r="U86" s="467"/>
      <c r="V86" s="467"/>
      <c r="W86" s="467"/>
      <c r="X86" s="467"/>
      <c r="Y86" s="467"/>
      <c r="Z86" s="467"/>
      <c r="AA86" s="467"/>
      <c r="AB86" s="467"/>
      <c r="AC86" s="467"/>
      <c r="AD86" s="467"/>
      <c r="AE86" s="467"/>
      <c r="AF86" s="467"/>
      <c r="AG86" s="467"/>
      <c r="AH86" s="467"/>
      <c r="AI86" s="467"/>
      <c r="AJ86" s="467"/>
      <c r="AK86" s="467"/>
      <c r="AL86" s="467"/>
      <c r="AM86" s="467"/>
      <c r="AN86" s="467"/>
      <c r="AO86" s="467"/>
      <c r="AP86" s="467"/>
      <c r="AQ86" s="468"/>
    </row>
    <row r="87" spans="1:43">
      <c r="A87" s="426"/>
      <c r="B87" s="427"/>
      <c r="C87" s="427"/>
      <c r="D87" s="427"/>
      <c r="E87" s="427"/>
      <c r="F87" s="427"/>
      <c r="G87" s="427"/>
      <c r="H87" s="427"/>
      <c r="I87" s="427"/>
      <c r="J87" s="427"/>
      <c r="K87" s="427"/>
      <c r="L87" s="427"/>
      <c r="M87" s="427"/>
      <c r="N87" s="427"/>
      <c r="O87" s="427"/>
      <c r="P87" s="427"/>
      <c r="Q87" s="427"/>
      <c r="R87" s="427"/>
      <c r="S87" s="427"/>
      <c r="T87" s="427"/>
      <c r="U87" s="427"/>
      <c r="V87" s="427"/>
      <c r="W87" s="427"/>
      <c r="X87" s="427"/>
      <c r="Y87" s="427"/>
      <c r="Z87" s="427"/>
      <c r="AA87" s="427"/>
      <c r="AB87" s="427"/>
      <c r="AC87" s="427"/>
      <c r="AD87" s="427"/>
      <c r="AE87" s="427"/>
      <c r="AF87" s="427"/>
      <c r="AG87" s="427"/>
      <c r="AH87" s="427"/>
      <c r="AI87" s="427"/>
      <c r="AJ87" s="427"/>
      <c r="AK87" s="427"/>
      <c r="AL87" s="427"/>
      <c r="AM87" s="427"/>
      <c r="AN87" s="427"/>
      <c r="AO87" s="427"/>
      <c r="AP87" s="427"/>
      <c r="AQ87" s="428"/>
    </row>
    <row r="88" spans="1:43">
      <c r="A88" s="475" t="s">
        <v>283</v>
      </c>
      <c r="B88" s="476"/>
      <c r="C88" s="476"/>
      <c r="D88" s="476"/>
      <c r="E88" s="476"/>
      <c r="F88" s="476"/>
      <c r="G88" s="476"/>
      <c r="H88" s="476"/>
      <c r="I88" s="476"/>
      <c r="J88" s="476"/>
      <c r="K88" s="476"/>
      <c r="L88" s="476"/>
      <c r="M88" s="476"/>
      <c r="N88" s="476"/>
      <c r="O88" s="476"/>
      <c r="P88" s="476"/>
      <c r="Q88" s="476"/>
      <c r="R88" s="476"/>
      <c r="S88" s="476"/>
      <c r="T88" s="476"/>
      <c r="U88" s="476"/>
      <c r="V88" s="476"/>
      <c r="W88" s="476"/>
      <c r="X88" s="476"/>
      <c r="Y88" s="476"/>
      <c r="Z88" s="476"/>
      <c r="AA88" s="476"/>
      <c r="AB88" s="476"/>
      <c r="AC88" s="476"/>
      <c r="AD88" s="476"/>
      <c r="AE88" s="476"/>
      <c r="AF88" s="476"/>
      <c r="AG88" s="476"/>
      <c r="AH88" s="476"/>
      <c r="AI88" s="476"/>
      <c r="AJ88" s="476"/>
      <c r="AK88" s="476"/>
      <c r="AL88" s="476"/>
      <c r="AM88" s="476"/>
      <c r="AN88" s="476"/>
      <c r="AO88" s="476"/>
      <c r="AP88" s="476"/>
      <c r="AQ88" s="477"/>
    </row>
    <row r="89" spans="1:43">
      <c r="A89" s="478" t="s">
        <v>284</v>
      </c>
      <c r="B89" s="479"/>
      <c r="C89" s="479"/>
      <c r="D89" s="479"/>
      <c r="E89" s="479"/>
      <c r="F89" s="479"/>
      <c r="G89" s="479"/>
      <c r="H89" s="479"/>
      <c r="I89" s="479"/>
      <c r="J89" s="479"/>
      <c r="K89" s="479"/>
      <c r="L89" s="479"/>
      <c r="M89" s="479"/>
      <c r="N89" s="479"/>
      <c r="O89" s="479"/>
      <c r="P89" s="479"/>
      <c r="Q89" s="479"/>
      <c r="R89" s="479"/>
      <c r="S89" s="479"/>
      <c r="T89" s="479"/>
      <c r="U89" s="479"/>
      <c r="V89" s="479"/>
      <c r="W89" s="479"/>
      <c r="X89" s="479"/>
      <c r="Y89" s="479"/>
      <c r="Z89" s="479"/>
      <c r="AA89" s="479"/>
      <c r="AB89" s="479"/>
      <c r="AC89" s="479"/>
      <c r="AD89" s="479"/>
      <c r="AE89" s="479"/>
      <c r="AF89" s="479"/>
      <c r="AG89" s="479"/>
      <c r="AH89" s="479"/>
      <c r="AI89" s="479"/>
      <c r="AJ89" s="479"/>
      <c r="AK89" s="479"/>
      <c r="AL89" s="479"/>
      <c r="AM89" s="479"/>
      <c r="AN89" s="479"/>
      <c r="AO89" s="479"/>
      <c r="AP89" s="479"/>
      <c r="AQ89" s="480"/>
    </row>
    <row r="90" spans="1:43">
      <c r="A90" s="478"/>
      <c r="B90" s="479"/>
      <c r="C90" s="479"/>
      <c r="D90" s="479"/>
      <c r="E90" s="479"/>
      <c r="F90" s="479"/>
      <c r="G90" s="479"/>
      <c r="H90" s="479"/>
      <c r="I90" s="479"/>
      <c r="J90" s="479"/>
      <c r="K90" s="479"/>
      <c r="L90" s="479"/>
      <c r="M90" s="479"/>
      <c r="N90" s="479"/>
      <c r="O90" s="479"/>
      <c r="P90" s="479"/>
      <c r="Q90" s="479"/>
      <c r="R90" s="479"/>
      <c r="S90" s="479"/>
      <c r="T90" s="479"/>
      <c r="U90" s="479"/>
      <c r="V90" s="479"/>
      <c r="W90" s="479"/>
      <c r="X90" s="479"/>
      <c r="Y90" s="479"/>
      <c r="Z90" s="479"/>
      <c r="AA90" s="479"/>
      <c r="AB90" s="479"/>
      <c r="AC90" s="479"/>
      <c r="AD90" s="479"/>
      <c r="AE90" s="479"/>
      <c r="AF90" s="479"/>
      <c r="AG90" s="479"/>
      <c r="AH90" s="479"/>
      <c r="AI90" s="479"/>
      <c r="AJ90" s="479"/>
      <c r="AK90" s="479"/>
      <c r="AL90" s="479"/>
      <c r="AM90" s="479"/>
      <c r="AN90" s="479"/>
      <c r="AO90" s="479"/>
      <c r="AP90" s="479"/>
      <c r="AQ90" s="480"/>
    </row>
    <row r="91" spans="1:43" ht="15" thickBot="1">
      <c r="A91" s="426"/>
      <c r="B91" s="427"/>
      <c r="C91" s="427"/>
      <c r="D91" s="427"/>
      <c r="E91" s="427"/>
      <c r="F91" s="427"/>
      <c r="G91" s="427"/>
      <c r="H91" s="427"/>
      <c r="I91" s="427"/>
      <c r="J91" s="427"/>
      <c r="K91" s="427"/>
      <c r="L91" s="427"/>
      <c r="M91" s="427"/>
      <c r="N91" s="427"/>
      <c r="O91" s="427"/>
      <c r="P91" s="427"/>
      <c r="Q91" s="427"/>
      <c r="R91" s="427"/>
      <c r="S91" s="427"/>
      <c r="T91" s="427"/>
      <c r="U91" s="427"/>
      <c r="V91" s="427"/>
      <c r="W91" s="427"/>
      <c r="X91" s="427"/>
      <c r="Y91" s="427"/>
      <c r="Z91" s="427"/>
      <c r="AA91" s="427"/>
      <c r="AB91" s="427"/>
      <c r="AC91" s="427"/>
      <c r="AD91" s="427"/>
      <c r="AE91" s="427"/>
      <c r="AF91" s="427"/>
      <c r="AG91" s="427"/>
      <c r="AH91" s="427"/>
      <c r="AI91" s="427"/>
      <c r="AJ91" s="427"/>
      <c r="AK91" s="427"/>
      <c r="AL91" s="427"/>
      <c r="AM91" s="427"/>
      <c r="AN91" s="427"/>
      <c r="AO91" s="427"/>
      <c r="AP91" s="427"/>
      <c r="AQ91" s="428"/>
    </row>
    <row r="92" spans="1:43">
      <c r="B92" s="220"/>
      <c r="C92" s="219" t="s">
        <v>285</v>
      </c>
      <c r="D92" s="221"/>
      <c r="E92" s="221"/>
      <c r="F92" s="220"/>
      <c r="H92" s="223"/>
      <c r="I92" s="220"/>
      <c r="J92" s="220"/>
      <c r="K92" s="220"/>
      <c r="L92" s="220"/>
      <c r="M92" s="222" t="s">
        <v>286</v>
      </c>
      <c r="N92" s="220"/>
      <c r="O92" s="220"/>
      <c r="P92" s="220"/>
      <c r="Q92" s="220"/>
      <c r="R92" s="220"/>
      <c r="S92" s="220"/>
      <c r="T92" s="220"/>
      <c r="U92" s="220"/>
      <c r="V92" s="220"/>
      <c r="W92" s="220"/>
      <c r="X92" s="220"/>
      <c r="Y92" s="220"/>
      <c r="Z92" s="220"/>
      <c r="AA92" s="220"/>
      <c r="AB92" s="220"/>
      <c r="AC92" s="220"/>
      <c r="AD92" s="220"/>
      <c r="AE92" s="220"/>
      <c r="AF92" s="220"/>
      <c r="AG92" s="220"/>
      <c r="AH92" s="220"/>
      <c r="AI92" s="220"/>
      <c r="AJ92" s="220"/>
      <c r="AK92" s="220"/>
      <c r="AL92" s="220"/>
      <c r="AM92" s="220"/>
      <c r="AN92" s="220"/>
      <c r="AO92" s="220"/>
      <c r="AP92" s="220"/>
      <c r="AQ92" s="224"/>
    </row>
    <row r="93" spans="1:43">
      <c r="A93" s="225"/>
      <c r="B93" s="226"/>
      <c r="C93" s="227"/>
      <c r="D93" s="228"/>
      <c r="E93" s="228"/>
      <c r="F93" s="226"/>
      <c r="G93" s="229"/>
      <c r="H93" s="230"/>
      <c r="I93" s="226"/>
      <c r="J93" s="226"/>
      <c r="K93" s="226"/>
      <c r="L93" s="226"/>
      <c r="M93" s="226"/>
      <c r="N93" s="226"/>
      <c r="O93" s="226"/>
      <c r="P93" s="226"/>
      <c r="Q93" s="226"/>
      <c r="R93" s="226"/>
      <c r="S93" s="226"/>
      <c r="T93" s="226"/>
      <c r="U93" s="226"/>
      <c r="V93" s="226"/>
      <c r="W93" s="226"/>
      <c r="X93" s="226"/>
      <c r="Y93" s="226"/>
      <c r="Z93" s="226"/>
      <c r="AA93" s="226"/>
      <c r="AB93" s="226"/>
      <c r="AC93" s="226"/>
      <c r="AD93" s="226"/>
      <c r="AE93" s="226"/>
      <c r="AF93" s="226"/>
      <c r="AG93" s="226"/>
      <c r="AH93" s="226"/>
      <c r="AI93" s="226"/>
      <c r="AJ93" s="226"/>
      <c r="AK93" s="226"/>
      <c r="AL93" s="226"/>
      <c r="AM93" s="226"/>
      <c r="AN93" s="226"/>
      <c r="AO93" s="226"/>
      <c r="AP93" s="226"/>
      <c r="AQ93" s="231"/>
    </row>
    <row r="94" spans="1:43">
      <c r="A94" s="225"/>
      <c r="B94" s="226"/>
      <c r="C94" s="226"/>
      <c r="D94" s="226"/>
      <c r="E94" s="226"/>
      <c r="F94" s="226"/>
      <c r="G94" s="232"/>
      <c r="H94" s="226"/>
      <c r="I94" s="226"/>
      <c r="J94" s="226"/>
      <c r="K94" s="226"/>
      <c r="L94" s="226"/>
      <c r="M94" s="226"/>
      <c r="N94" s="226"/>
      <c r="O94" s="226"/>
      <c r="P94" s="226"/>
      <c r="Q94" s="226"/>
      <c r="R94" s="226"/>
      <c r="S94" s="226"/>
      <c r="T94" s="226"/>
      <c r="U94" s="226"/>
      <c r="V94" s="226"/>
      <c r="W94" s="226"/>
      <c r="X94" s="226"/>
      <c r="Y94" s="226"/>
      <c r="Z94" s="226"/>
      <c r="AA94" s="226"/>
      <c r="AB94" s="226"/>
      <c r="AC94" s="226"/>
      <c r="AD94" s="226"/>
      <c r="AE94" s="226"/>
      <c r="AF94" s="226"/>
      <c r="AG94" s="226"/>
      <c r="AH94" s="226"/>
      <c r="AI94" s="226"/>
      <c r="AJ94" s="226"/>
      <c r="AK94" s="226"/>
      <c r="AL94" s="226"/>
      <c r="AM94" s="226"/>
      <c r="AN94" s="226"/>
      <c r="AO94" s="226"/>
      <c r="AP94" s="226"/>
      <c r="AQ94" s="231"/>
    </row>
    <row r="95" spans="1:43" ht="15" thickBot="1">
      <c r="A95" s="235"/>
      <c r="B95" s="232"/>
      <c r="C95" s="233"/>
      <c r="D95" s="234"/>
      <c r="E95" s="234"/>
      <c r="F95" s="234"/>
      <c r="G95" s="235"/>
      <c r="H95" s="239"/>
      <c r="I95" s="239"/>
      <c r="J95" s="239"/>
      <c r="K95" s="239"/>
      <c r="L95" s="239"/>
      <c r="M95" s="239"/>
      <c r="N95" s="239"/>
      <c r="O95" s="239"/>
      <c r="P95" s="239"/>
      <c r="Q95" s="239"/>
      <c r="R95" s="239"/>
      <c r="S95" s="239"/>
      <c r="T95" s="239"/>
      <c r="U95" s="239"/>
      <c r="V95" s="239"/>
      <c r="W95" s="239"/>
      <c r="X95" s="239"/>
      <c r="Y95" s="239"/>
      <c r="Z95" s="239"/>
      <c r="AA95" s="226"/>
      <c r="AB95" s="226"/>
      <c r="AC95" s="226"/>
      <c r="AD95" s="226"/>
      <c r="AE95" s="226"/>
      <c r="AF95" s="226"/>
      <c r="AG95" s="226"/>
      <c r="AH95" s="226"/>
      <c r="AI95" s="226"/>
      <c r="AJ95" s="226"/>
      <c r="AK95" s="226"/>
      <c r="AL95" s="226"/>
      <c r="AM95" s="226"/>
      <c r="AN95" s="226"/>
      <c r="AO95" s="226"/>
      <c r="AP95" s="226"/>
      <c r="AQ95" s="231"/>
    </row>
    <row r="96" spans="1:43">
      <c r="A96" s="235"/>
      <c r="B96" s="232"/>
      <c r="C96" s="236" t="s">
        <v>287</v>
      </c>
      <c r="D96" s="232"/>
      <c r="E96" s="236"/>
      <c r="F96" s="236"/>
      <c r="G96" s="232"/>
      <c r="H96" s="471" t="s">
        <v>289</v>
      </c>
      <c r="I96" s="471"/>
      <c r="J96" s="471"/>
      <c r="K96" s="471"/>
      <c r="L96" s="471"/>
      <c r="M96" s="471"/>
      <c r="N96" s="471"/>
      <c r="O96" s="471"/>
      <c r="P96" s="471"/>
      <c r="Q96" s="471"/>
      <c r="R96" s="471"/>
      <c r="S96" s="471"/>
      <c r="T96" s="471"/>
      <c r="U96" s="471"/>
      <c r="V96" s="471"/>
      <c r="W96" s="471"/>
      <c r="X96" s="471"/>
      <c r="Y96" s="471"/>
      <c r="Z96" s="471"/>
      <c r="AA96" s="226"/>
      <c r="AB96" s="226"/>
      <c r="AC96" s="226"/>
      <c r="AD96" s="226"/>
      <c r="AE96" s="226"/>
      <c r="AF96" s="226"/>
      <c r="AG96" s="226"/>
      <c r="AH96" s="226"/>
      <c r="AI96" s="226"/>
      <c r="AJ96" s="226"/>
      <c r="AK96" s="226"/>
      <c r="AL96" s="226"/>
      <c r="AM96" s="226"/>
      <c r="AN96" s="226"/>
      <c r="AO96" s="226"/>
      <c r="AP96" s="226"/>
      <c r="AQ96" s="231"/>
    </row>
    <row r="97" spans="1:43">
      <c r="A97" s="238"/>
      <c r="B97" s="235"/>
      <c r="C97" s="232" t="s">
        <v>288</v>
      </c>
      <c r="D97" s="237"/>
      <c r="E97" s="235"/>
      <c r="F97" s="235"/>
      <c r="G97" s="235"/>
      <c r="H97" s="232"/>
      <c r="I97" s="237"/>
      <c r="J97" s="235"/>
      <c r="K97" s="235"/>
      <c r="L97" s="235"/>
      <c r="M97" s="235"/>
      <c r="N97" s="237"/>
      <c r="O97" s="235"/>
      <c r="P97" s="235"/>
      <c r="Q97" s="235"/>
      <c r="R97" s="235"/>
      <c r="S97" s="235"/>
      <c r="T97" s="235"/>
      <c r="U97" s="235"/>
      <c r="V97" s="235"/>
      <c r="W97" s="235"/>
      <c r="X97" s="235"/>
      <c r="Y97" s="235"/>
      <c r="Z97" s="226"/>
      <c r="AA97" s="226"/>
      <c r="AB97" s="226"/>
      <c r="AC97" s="226"/>
      <c r="AD97" s="226"/>
      <c r="AE97" s="226"/>
      <c r="AF97" s="226"/>
      <c r="AG97" s="226"/>
      <c r="AH97" s="226"/>
      <c r="AI97" s="226"/>
      <c r="AJ97" s="226"/>
      <c r="AK97" s="226"/>
      <c r="AL97" s="226"/>
      <c r="AM97" s="226"/>
      <c r="AN97" s="226"/>
      <c r="AO97" s="226"/>
      <c r="AP97" s="226"/>
      <c r="AQ97" s="231"/>
    </row>
    <row r="98" spans="1:43">
      <c r="A98" s="225"/>
      <c r="B98" s="235"/>
      <c r="C98" s="235"/>
      <c r="D98" s="235"/>
      <c r="E98" s="226"/>
      <c r="F98" s="226"/>
      <c r="G98" s="229"/>
      <c r="H98" s="235"/>
      <c r="I98" s="235"/>
      <c r="J98" s="235"/>
      <c r="K98" s="235"/>
      <c r="L98" s="235"/>
      <c r="M98" s="235"/>
      <c r="N98" s="235"/>
      <c r="O98" s="235"/>
      <c r="P98" s="235"/>
      <c r="Q98" s="235"/>
      <c r="R98" s="235"/>
      <c r="S98" s="235"/>
      <c r="T98" s="235"/>
      <c r="U98" s="235"/>
      <c r="V98" s="235"/>
      <c r="W98" s="235"/>
      <c r="X98" s="235"/>
      <c r="Y98" s="235"/>
      <c r="Z98" s="235"/>
      <c r="AA98" s="235"/>
      <c r="AB98" s="235"/>
      <c r="AC98" s="235"/>
      <c r="AD98" s="235"/>
      <c r="AE98" s="235"/>
      <c r="AF98" s="235"/>
      <c r="AG98" s="235"/>
      <c r="AH98" s="235"/>
      <c r="AI98" s="235"/>
      <c r="AJ98" s="235"/>
      <c r="AK98" s="226"/>
      <c r="AL98" s="226"/>
      <c r="AM98" s="226"/>
      <c r="AN98" s="226"/>
      <c r="AO98" s="226"/>
      <c r="AP98" s="226"/>
      <c r="AQ98" s="231"/>
    </row>
  </sheetData>
  <mergeCells count="108">
    <mergeCell ref="A18:B18"/>
    <mergeCell ref="A16:B17"/>
    <mergeCell ref="A89:AQ89"/>
    <mergeCell ref="A90:AQ90"/>
    <mergeCell ref="A91:AQ91"/>
    <mergeCell ref="H96:Z96"/>
    <mergeCell ref="A83:B83"/>
    <mergeCell ref="A84:B84"/>
    <mergeCell ref="A85:B85"/>
    <mergeCell ref="A86:E86"/>
    <mergeCell ref="A87:AQ87"/>
    <mergeCell ref="A88:AQ88"/>
    <mergeCell ref="A77:B77"/>
    <mergeCell ref="A78:B78"/>
    <mergeCell ref="A79:B79"/>
    <mergeCell ref="A80:B80"/>
    <mergeCell ref="A81:B81"/>
    <mergeCell ref="A82:B82"/>
    <mergeCell ref="A71:B71"/>
    <mergeCell ref="A72:B72"/>
    <mergeCell ref="A73:B73"/>
    <mergeCell ref="A74:B74"/>
    <mergeCell ref="A75:B75"/>
    <mergeCell ref="A76:B76"/>
    <mergeCell ref="A69:B69"/>
    <mergeCell ref="A70:B70"/>
    <mergeCell ref="A66:B66"/>
    <mergeCell ref="A67:B67"/>
    <mergeCell ref="A68:B68"/>
    <mergeCell ref="A60:B60"/>
    <mergeCell ref="A61:B61"/>
    <mergeCell ref="A62:B62"/>
    <mergeCell ref="A63:B63"/>
    <mergeCell ref="A64:B64"/>
    <mergeCell ref="A65:B65"/>
    <mergeCell ref="A56:B56"/>
    <mergeCell ref="A57:B57"/>
    <mergeCell ref="A58:B58"/>
    <mergeCell ref="A59:B59"/>
    <mergeCell ref="A48:B48"/>
    <mergeCell ref="A49:B49"/>
    <mergeCell ref="A50:B50"/>
    <mergeCell ref="A51:B51"/>
    <mergeCell ref="A52:B52"/>
    <mergeCell ref="A53:B53"/>
    <mergeCell ref="A47:B47"/>
    <mergeCell ref="A36:B36"/>
    <mergeCell ref="A37:B37"/>
    <mergeCell ref="A38:B38"/>
    <mergeCell ref="A39:B39"/>
    <mergeCell ref="A40:B40"/>
    <mergeCell ref="A41:B41"/>
    <mergeCell ref="A54:B54"/>
    <mergeCell ref="A55:B55"/>
    <mergeCell ref="A15:B15"/>
    <mergeCell ref="H15:AQ86"/>
    <mergeCell ref="A19:B19"/>
    <mergeCell ref="A20:B20"/>
    <mergeCell ref="A21:B21"/>
    <mergeCell ref="A22:B22"/>
    <mergeCell ref="A23:B23"/>
    <mergeCell ref="A30:B30"/>
    <mergeCell ref="A31:B31"/>
    <mergeCell ref="A32:B32"/>
    <mergeCell ref="A33:B33"/>
    <mergeCell ref="A34:B34"/>
    <mergeCell ref="A35:B35"/>
    <mergeCell ref="A24:B24"/>
    <mergeCell ref="A25:B25"/>
    <mergeCell ref="A26:B26"/>
    <mergeCell ref="A27:B27"/>
    <mergeCell ref="A28:B28"/>
    <mergeCell ref="A29:B29"/>
    <mergeCell ref="A42:B42"/>
    <mergeCell ref="A43:B43"/>
    <mergeCell ref="A44:B44"/>
    <mergeCell ref="A45:B45"/>
    <mergeCell ref="A46:B46"/>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AI4:AL4"/>
    <mergeCell ref="AM4:AN4"/>
    <mergeCell ref="AO4:AQ4"/>
    <mergeCell ref="A5:A6"/>
    <mergeCell ref="B5:AQ6"/>
    <mergeCell ref="B7:AQ7"/>
    <mergeCell ref="A1:B2"/>
    <mergeCell ref="C1:Z2"/>
    <mergeCell ref="AA1:AQ2"/>
    <mergeCell ref="A3:AQ3"/>
    <mergeCell ref="B4:G4"/>
    <mergeCell ref="H4:O4"/>
    <mergeCell ref="P4:W4"/>
    <mergeCell ref="X4:Z4"/>
    <mergeCell ref="AA4:AE4"/>
    <mergeCell ref="AF4:AH4"/>
  </mergeCells>
  <conditionalFormatting sqref="B11">
    <cfRule type="duplicateValues" dxfId="33" priority="1"/>
  </conditionalFormatting>
  <pageMargins left="0.7" right="0.7" top="0.75" bottom="0.75" header="0.3" footer="0.3"/>
  <pageSetup scale="4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E5824-B2E2-454C-824B-E2271796463C}">
  <sheetPr>
    <tabColor theme="6" tint="0.79998168889431442"/>
  </sheetPr>
  <dimension ref="A1:AS56"/>
  <sheetViews>
    <sheetView view="pageBreakPreview" topLeftCell="A34" zoomScale="60" zoomScaleNormal="70" workbookViewId="0">
      <selection activeCell="AR30" sqref="AR30"/>
    </sheetView>
  </sheetViews>
  <sheetFormatPr baseColWidth="10" defaultRowHeight="14.4"/>
  <cols>
    <col min="1" max="1" width="40.109375" customWidth="1"/>
    <col min="2" max="2" width="10.777343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2'!C55</f>
        <v>PISOS Y COCINA</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79.2" customHeight="1" thickBot="1">
      <c r="A11" s="188">
        <f>+'CORTE No. 2'!B60</f>
        <v>1.3</v>
      </c>
      <c r="B11" s="189" t="str">
        <f>+'CORTE No. 2'!F60</f>
        <v>M3</v>
      </c>
      <c r="C11" s="435" t="str">
        <f>+'CORTE No. 2'!C60:E60</f>
        <v>RETIRO DE ESCOMBROS, INCLUYE CARGUE Y RETIRO A SITIO AUTORIZADO</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532" t="s">
        <v>278</v>
      </c>
      <c r="I13" s="533"/>
      <c r="J13" s="533"/>
      <c r="K13" s="533"/>
      <c r="L13" s="533"/>
      <c r="M13" s="533"/>
      <c r="N13" s="533"/>
      <c r="O13" s="533"/>
      <c r="P13" s="533"/>
      <c r="Q13" s="533"/>
      <c r="R13" s="533"/>
      <c r="S13" s="533"/>
      <c r="T13" s="533"/>
      <c r="U13" s="533"/>
      <c r="V13" s="533"/>
      <c r="W13" s="533"/>
      <c r="X13" s="533"/>
      <c r="Y13" s="533"/>
      <c r="Z13" s="533"/>
      <c r="AA13" s="533"/>
      <c r="AB13" s="533"/>
      <c r="AC13" s="533"/>
      <c r="AD13" s="533"/>
      <c r="AE13" s="533"/>
      <c r="AF13" s="533"/>
      <c r="AG13" s="533"/>
      <c r="AH13" s="533"/>
      <c r="AI13" s="533"/>
      <c r="AJ13" s="533"/>
      <c r="AK13" s="533"/>
      <c r="AL13" s="533"/>
      <c r="AM13" s="533"/>
      <c r="AN13" s="533"/>
      <c r="AO13" s="533"/>
      <c r="AP13" s="533"/>
      <c r="AQ13" s="534"/>
    </row>
    <row r="14" spans="1:43" ht="15" thickBot="1">
      <c r="A14" s="449"/>
      <c r="B14" s="450"/>
      <c r="C14" s="193" t="s">
        <v>279</v>
      </c>
      <c r="D14" s="195" t="s">
        <v>280</v>
      </c>
      <c r="E14" s="195" t="s">
        <v>281</v>
      </c>
      <c r="F14" s="196" t="s">
        <v>282</v>
      </c>
      <c r="G14" s="454"/>
      <c r="H14" s="535"/>
      <c r="I14" s="536"/>
      <c r="J14" s="536"/>
      <c r="K14" s="536"/>
      <c r="L14" s="536"/>
      <c r="M14" s="536"/>
      <c r="N14" s="536"/>
      <c r="O14" s="536"/>
      <c r="P14" s="536"/>
      <c r="Q14" s="536"/>
      <c r="R14" s="536"/>
      <c r="S14" s="536"/>
      <c r="T14" s="536"/>
      <c r="U14" s="536"/>
      <c r="V14" s="536"/>
      <c r="W14" s="536"/>
      <c r="X14" s="536"/>
      <c r="Y14" s="536"/>
      <c r="Z14" s="536"/>
      <c r="AA14" s="536"/>
      <c r="AB14" s="536"/>
      <c r="AC14" s="536"/>
      <c r="AD14" s="536"/>
      <c r="AE14" s="536"/>
      <c r="AF14" s="536"/>
      <c r="AG14" s="536"/>
      <c r="AH14" s="536"/>
      <c r="AI14" s="536"/>
      <c r="AJ14" s="536"/>
      <c r="AK14" s="536"/>
      <c r="AL14" s="536"/>
      <c r="AM14" s="536"/>
      <c r="AN14" s="536"/>
      <c r="AO14" s="536"/>
      <c r="AP14" s="536"/>
      <c r="AQ14" s="537"/>
    </row>
    <row r="15" spans="1:43" ht="15" thickBot="1">
      <c r="A15" s="518" t="s">
        <v>512</v>
      </c>
      <c r="B15" s="519"/>
      <c r="C15" s="259"/>
      <c r="D15" s="259"/>
      <c r="E15" s="259"/>
      <c r="F15" s="259">
        <v>7</v>
      </c>
      <c r="G15" s="261">
        <f>+F15</f>
        <v>7</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286"/>
      <c r="B16" s="286"/>
      <c r="C16" s="198"/>
      <c r="D16" s="198"/>
      <c r="E16" s="198"/>
      <c r="F16" s="198"/>
      <c r="G16" s="24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5">
      <c r="A17" s="286"/>
      <c r="B17" s="286"/>
      <c r="C17" s="198"/>
      <c r="D17" s="198"/>
      <c r="E17" s="198"/>
      <c r="F17" s="198"/>
      <c r="G17" s="24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c r="AS17" s="172"/>
    </row>
    <row r="18" spans="1:45">
      <c r="A18" s="286"/>
      <c r="B18" s="286"/>
      <c r="C18" s="198"/>
      <c r="D18" s="198"/>
      <c r="E18" s="198"/>
      <c r="F18" s="198"/>
      <c r="G18" s="24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5">
      <c r="A19" s="286"/>
      <c r="B19" s="286"/>
      <c r="C19" s="198"/>
      <c r="D19" s="198"/>
      <c r="E19" s="198"/>
      <c r="F19" s="198"/>
      <c r="G19" s="24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5">
      <c r="A20" s="286"/>
      <c r="B20" s="286"/>
      <c r="C20" s="198"/>
      <c r="D20" s="198"/>
      <c r="E20" s="198"/>
      <c r="F20" s="198"/>
      <c r="G20" s="24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5">
      <c r="A21" s="286"/>
      <c r="B21" s="286"/>
      <c r="C21" s="198"/>
      <c r="D21" s="198"/>
      <c r="E21" s="198"/>
      <c r="F21" s="198"/>
      <c r="G21" s="24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5">
      <c r="A22" s="286"/>
      <c r="B22" s="286"/>
      <c r="C22" s="198"/>
      <c r="D22" s="198"/>
      <c r="E22" s="198"/>
      <c r="F22" s="198"/>
      <c r="G22" s="24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5">
      <c r="A23" s="286"/>
      <c r="B23" s="286"/>
      <c r="C23" s="198"/>
      <c r="D23" s="198"/>
      <c r="E23" s="198"/>
      <c r="F23" s="198"/>
      <c r="G23" s="24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5">
      <c r="A24" s="286"/>
      <c r="B24" s="286"/>
      <c r="C24" s="198"/>
      <c r="D24" s="198"/>
      <c r="E24" s="198"/>
      <c r="F24" s="198"/>
      <c r="G24" s="24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5">
      <c r="A25" s="202"/>
      <c r="B25" s="203"/>
      <c r="C25" s="197"/>
      <c r="D25" s="197"/>
      <c r="E25" s="206"/>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5">
      <c r="A26" s="202"/>
      <c r="B26" s="203"/>
      <c r="C26" s="197"/>
      <c r="D26" s="197"/>
      <c r="E26" s="206"/>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5">
      <c r="A27" s="202"/>
      <c r="B27" s="203"/>
      <c r="C27" s="197"/>
      <c r="D27" s="197"/>
      <c r="E27" s="206"/>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5">
      <c r="A28" s="202"/>
      <c r="B28" s="203"/>
      <c r="C28" s="197"/>
      <c r="D28" s="197"/>
      <c r="E28" s="206"/>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5">
      <c r="A29" s="202"/>
      <c r="B29" s="203"/>
      <c r="C29" s="197"/>
      <c r="D29" s="197"/>
      <c r="E29" s="206"/>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5">
      <c r="A30" s="202"/>
      <c r="B30" s="203"/>
      <c r="C30" s="197"/>
      <c r="D30" s="197"/>
      <c r="E30" s="206"/>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5">
      <c r="A31" s="202"/>
      <c r="B31" s="203"/>
      <c r="C31" s="197"/>
      <c r="D31" s="197"/>
      <c r="E31" s="206"/>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5">
      <c r="A32" s="202"/>
      <c r="B32" s="203"/>
      <c r="C32" s="197"/>
      <c r="D32" s="197"/>
      <c r="E32" s="206"/>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197"/>
      <c r="E33" s="206"/>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197"/>
      <c r="E34" s="206"/>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197"/>
      <c r="E35" s="206"/>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197"/>
      <c r="E36" s="206"/>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197"/>
      <c r="E37" s="206"/>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61"/>
      <c r="B42" s="462"/>
      <c r="C42" s="211"/>
      <c r="D42" s="212"/>
      <c r="E42" s="208"/>
      <c r="F42" s="208"/>
      <c r="G42" s="209"/>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ht="15" thickBot="1">
      <c r="A43" s="461"/>
      <c r="B43" s="462"/>
      <c r="C43" s="213"/>
      <c r="D43" s="214"/>
      <c r="E43" s="215"/>
      <c r="F43" s="215"/>
      <c r="G43" s="216"/>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ht="15" thickBot="1">
      <c r="A44" s="472"/>
      <c r="B44" s="473"/>
      <c r="C44" s="473"/>
      <c r="D44" s="473"/>
      <c r="E44" s="474"/>
      <c r="F44" s="217"/>
      <c r="G44" s="218">
        <f>SUM(G15:G24)</f>
        <v>7</v>
      </c>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26"/>
      <c r="B45" s="427"/>
      <c r="C45" s="427"/>
      <c r="D45" s="427"/>
      <c r="E45" s="427"/>
      <c r="F45" s="427"/>
      <c r="G45" s="427"/>
      <c r="H45" s="427"/>
      <c r="I45" s="427"/>
      <c r="J45" s="427"/>
      <c r="K45" s="427"/>
      <c r="L45" s="427"/>
      <c r="M45" s="427"/>
      <c r="N45" s="427"/>
      <c r="O45" s="427"/>
      <c r="P45" s="427"/>
      <c r="Q45" s="427"/>
      <c r="R45" s="427"/>
      <c r="S45" s="427"/>
      <c r="T45" s="427"/>
      <c r="U45" s="427"/>
      <c r="V45" s="427"/>
      <c r="W45" s="427"/>
      <c r="X45" s="427"/>
      <c r="Y45" s="427"/>
      <c r="Z45" s="427"/>
      <c r="AA45" s="427"/>
      <c r="AB45" s="427"/>
      <c r="AC45" s="427"/>
      <c r="AD45" s="427"/>
      <c r="AE45" s="427"/>
      <c r="AF45" s="427"/>
      <c r="AG45" s="427"/>
      <c r="AH45" s="427"/>
      <c r="AI45" s="427"/>
      <c r="AJ45" s="427"/>
      <c r="AK45" s="427"/>
      <c r="AL45" s="427"/>
      <c r="AM45" s="427"/>
      <c r="AN45" s="427"/>
      <c r="AO45" s="427"/>
      <c r="AP45" s="427"/>
      <c r="AQ45" s="428"/>
    </row>
    <row r="46" spans="1:43">
      <c r="A46" s="475" t="s">
        <v>283</v>
      </c>
      <c r="B46" s="476"/>
      <c r="C46" s="476"/>
      <c r="D46" s="476"/>
      <c r="E46" s="476"/>
      <c r="F46" s="476"/>
      <c r="G46" s="476"/>
      <c r="H46" s="476"/>
      <c r="I46" s="476"/>
      <c r="J46" s="476"/>
      <c r="K46" s="476"/>
      <c r="L46" s="476"/>
      <c r="M46" s="476"/>
      <c r="N46" s="476"/>
      <c r="O46" s="476"/>
      <c r="P46" s="476"/>
      <c r="Q46" s="476"/>
      <c r="R46" s="476"/>
      <c r="S46" s="476"/>
      <c r="T46" s="476"/>
      <c r="U46" s="476"/>
      <c r="V46" s="476"/>
      <c r="W46" s="476"/>
      <c r="X46" s="476"/>
      <c r="Y46" s="476"/>
      <c r="Z46" s="476"/>
      <c r="AA46" s="476"/>
      <c r="AB46" s="476"/>
      <c r="AC46" s="476"/>
      <c r="AD46" s="476"/>
      <c r="AE46" s="476"/>
      <c r="AF46" s="476"/>
      <c r="AG46" s="476"/>
      <c r="AH46" s="476"/>
      <c r="AI46" s="476"/>
      <c r="AJ46" s="476"/>
      <c r="AK46" s="476"/>
      <c r="AL46" s="476"/>
      <c r="AM46" s="476"/>
      <c r="AN46" s="476"/>
      <c r="AO46" s="476"/>
      <c r="AP46" s="476"/>
      <c r="AQ46" s="477"/>
    </row>
    <row r="47" spans="1:43">
      <c r="A47" s="478" t="s">
        <v>284</v>
      </c>
      <c r="B47" s="479"/>
      <c r="C47" s="479"/>
      <c r="D47" s="479"/>
      <c r="E47" s="479"/>
      <c r="F47" s="479"/>
      <c r="G47" s="479"/>
      <c r="H47" s="479"/>
      <c r="I47" s="479"/>
      <c r="J47" s="479"/>
      <c r="K47" s="479"/>
      <c r="L47" s="479"/>
      <c r="M47" s="479"/>
      <c r="N47" s="479"/>
      <c r="O47" s="479"/>
      <c r="P47" s="479"/>
      <c r="Q47" s="479"/>
      <c r="R47" s="479"/>
      <c r="S47" s="479"/>
      <c r="T47" s="479"/>
      <c r="U47" s="479"/>
      <c r="V47" s="479"/>
      <c r="W47" s="479"/>
      <c r="X47" s="479"/>
      <c r="Y47" s="479"/>
      <c r="Z47" s="479"/>
      <c r="AA47" s="479"/>
      <c r="AB47" s="479"/>
      <c r="AC47" s="479"/>
      <c r="AD47" s="479"/>
      <c r="AE47" s="479"/>
      <c r="AF47" s="479"/>
      <c r="AG47" s="479"/>
      <c r="AH47" s="479"/>
      <c r="AI47" s="479"/>
      <c r="AJ47" s="479"/>
      <c r="AK47" s="479"/>
      <c r="AL47" s="479"/>
      <c r="AM47" s="479"/>
      <c r="AN47" s="479"/>
      <c r="AO47" s="479"/>
      <c r="AP47" s="479"/>
      <c r="AQ47" s="480"/>
    </row>
    <row r="48" spans="1:43">
      <c r="A48" s="478"/>
      <c r="B48" s="479"/>
      <c r="C48" s="479"/>
      <c r="D48" s="479"/>
      <c r="E48" s="479"/>
      <c r="F48" s="479"/>
      <c r="G48" s="479"/>
      <c r="H48" s="479"/>
      <c r="I48" s="479"/>
      <c r="J48" s="479"/>
      <c r="K48" s="479"/>
      <c r="L48" s="479"/>
      <c r="M48" s="479"/>
      <c r="N48" s="479"/>
      <c r="O48" s="479"/>
      <c r="P48" s="479"/>
      <c r="Q48" s="479"/>
      <c r="R48" s="479"/>
      <c r="S48" s="479"/>
      <c r="T48" s="479"/>
      <c r="U48" s="479"/>
      <c r="V48" s="479"/>
      <c r="W48" s="479"/>
      <c r="X48" s="479"/>
      <c r="Y48" s="479"/>
      <c r="Z48" s="479"/>
      <c r="AA48" s="479"/>
      <c r="AB48" s="479"/>
      <c r="AC48" s="479"/>
      <c r="AD48" s="479"/>
      <c r="AE48" s="479"/>
      <c r="AF48" s="479"/>
      <c r="AG48" s="479"/>
      <c r="AH48" s="479"/>
      <c r="AI48" s="479"/>
      <c r="AJ48" s="479"/>
      <c r="AK48" s="479"/>
      <c r="AL48" s="479"/>
      <c r="AM48" s="479"/>
      <c r="AN48" s="479"/>
      <c r="AO48" s="479"/>
      <c r="AP48" s="479"/>
      <c r="AQ48" s="480"/>
    </row>
    <row r="49" spans="1:43" ht="15" thickBot="1">
      <c r="A49" s="426"/>
      <c r="B49" s="427"/>
      <c r="C49" s="427"/>
      <c r="D49" s="427"/>
      <c r="E49" s="427"/>
      <c r="F49" s="427"/>
      <c r="G49" s="427"/>
      <c r="H49" s="427"/>
      <c r="I49" s="427"/>
      <c r="J49" s="427"/>
      <c r="K49" s="427"/>
      <c r="L49" s="427"/>
      <c r="M49" s="427"/>
      <c r="N49" s="427"/>
      <c r="O49" s="427"/>
      <c r="P49" s="427"/>
      <c r="Q49" s="427"/>
      <c r="R49" s="427"/>
      <c r="S49" s="427"/>
      <c r="T49" s="427"/>
      <c r="U49" s="427"/>
      <c r="V49" s="427"/>
      <c r="W49" s="427"/>
      <c r="X49" s="427"/>
      <c r="Y49" s="427"/>
      <c r="Z49" s="427"/>
      <c r="AA49" s="427"/>
      <c r="AB49" s="427"/>
      <c r="AC49" s="427"/>
      <c r="AD49" s="427"/>
      <c r="AE49" s="427"/>
      <c r="AF49" s="427"/>
      <c r="AG49" s="427"/>
      <c r="AH49" s="427"/>
      <c r="AI49" s="427"/>
      <c r="AJ49" s="427"/>
      <c r="AK49" s="427"/>
      <c r="AL49" s="427"/>
      <c r="AM49" s="427"/>
      <c r="AN49" s="427"/>
      <c r="AO49" s="427"/>
      <c r="AP49" s="427"/>
      <c r="AQ49" s="428"/>
    </row>
    <row r="50" spans="1:43">
      <c r="B50" s="220"/>
      <c r="C50" s="219" t="s">
        <v>285</v>
      </c>
      <c r="D50" s="221"/>
      <c r="E50" s="221"/>
      <c r="F50" s="220"/>
      <c r="H50" s="223"/>
      <c r="I50" s="220"/>
      <c r="J50" s="220"/>
      <c r="K50" s="220"/>
      <c r="L50" s="220"/>
      <c r="M50" s="222" t="s">
        <v>286</v>
      </c>
      <c r="N50" s="220"/>
      <c r="O50" s="220"/>
      <c r="P50" s="220"/>
      <c r="Q50" s="220"/>
      <c r="R50" s="220"/>
      <c r="S50" s="220"/>
      <c r="T50" s="220"/>
      <c r="U50" s="220"/>
      <c r="V50" s="220"/>
      <c r="W50" s="220"/>
      <c r="X50" s="220"/>
      <c r="Y50" s="220"/>
      <c r="Z50" s="220"/>
      <c r="AA50" s="220"/>
      <c r="AB50" s="220"/>
      <c r="AC50" s="220"/>
      <c r="AD50" s="220"/>
      <c r="AE50" s="220"/>
      <c r="AF50" s="220"/>
      <c r="AG50" s="220"/>
      <c r="AH50" s="220"/>
      <c r="AI50" s="220"/>
      <c r="AJ50" s="220"/>
      <c r="AK50" s="220"/>
      <c r="AL50" s="220"/>
      <c r="AM50" s="220"/>
      <c r="AN50" s="220"/>
      <c r="AO50" s="220"/>
      <c r="AP50" s="220"/>
      <c r="AQ50" s="224"/>
    </row>
    <row r="51" spans="1:43">
      <c r="A51" s="225"/>
      <c r="B51" s="226"/>
      <c r="C51" s="227"/>
      <c r="D51" s="228"/>
      <c r="E51" s="228"/>
      <c r="F51" s="226"/>
      <c r="G51" s="229"/>
      <c r="H51" s="230"/>
      <c r="I51" s="226"/>
      <c r="J51" s="226"/>
      <c r="K51" s="226"/>
      <c r="L51" s="226"/>
      <c r="M51" s="226"/>
      <c r="N51" s="226"/>
      <c r="O51" s="226"/>
      <c r="P51" s="226"/>
      <c r="Q51" s="226"/>
      <c r="R51" s="226"/>
      <c r="S51" s="226"/>
      <c r="T51" s="226"/>
      <c r="U51" s="226"/>
      <c r="V51" s="226"/>
      <c r="W51" s="226"/>
      <c r="X51" s="226"/>
      <c r="Y51" s="226"/>
      <c r="Z51" s="226"/>
      <c r="AA51" s="226"/>
      <c r="AB51" s="226"/>
      <c r="AC51" s="226"/>
      <c r="AD51" s="226"/>
      <c r="AE51" s="226"/>
      <c r="AF51" s="226"/>
      <c r="AG51" s="226"/>
      <c r="AH51" s="226"/>
      <c r="AI51" s="226"/>
      <c r="AJ51" s="226"/>
      <c r="AK51" s="226"/>
      <c r="AL51" s="226"/>
      <c r="AM51" s="226"/>
      <c r="AN51" s="226"/>
      <c r="AO51" s="226"/>
      <c r="AP51" s="226"/>
      <c r="AQ51" s="231"/>
    </row>
    <row r="52" spans="1:43">
      <c r="A52" s="225"/>
      <c r="B52" s="226"/>
      <c r="C52" s="226"/>
      <c r="D52" s="226"/>
      <c r="E52" s="226"/>
      <c r="F52" s="226"/>
      <c r="G52" s="232"/>
      <c r="H52" s="226"/>
      <c r="I52" s="226"/>
      <c r="J52" s="226"/>
      <c r="K52" s="226"/>
      <c r="L52" s="226"/>
      <c r="M52" s="226"/>
      <c r="N52" s="226"/>
      <c r="O52" s="226"/>
      <c r="P52" s="226"/>
      <c r="Q52" s="226"/>
      <c r="R52" s="226"/>
      <c r="S52" s="226"/>
      <c r="T52" s="226"/>
      <c r="U52" s="226"/>
      <c r="V52" s="226"/>
      <c r="W52" s="226"/>
      <c r="X52" s="226"/>
      <c r="Y52" s="226"/>
      <c r="Z52" s="226"/>
      <c r="AA52" s="226"/>
      <c r="AB52" s="226"/>
      <c r="AC52" s="226"/>
      <c r="AD52" s="226"/>
      <c r="AE52" s="226"/>
      <c r="AF52" s="226"/>
      <c r="AG52" s="226"/>
      <c r="AH52" s="226"/>
      <c r="AI52" s="226"/>
      <c r="AJ52" s="226"/>
      <c r="AK52" s="226"/>
      <c r="AL52" s="226"/>
      <c r="AM52" s="226"/>
      <c r="AN52" s="226"/>
      <c r="AO52" s="226"/>
      <c r="AP52" s="226"/>
      <c r="AQ52" s="231"/>
    </row>
    <row r="53" spans="1:43" ht="15" thickBot="1">
      <c r="A53" s="235"/>
      <c r="B53" s="232"/>
      <c r="C53" s="233"/>
      <c r="D53" s="234"/>
      <c r="E53" s="234"/>
      <c r="F53" s="234"/>
      <c r="G53" s="235"/>
      <c r="H53" s="239"/>
      <c r="I53" s="239"/>
      <c r="J53" s="239"/>
      <c r="K53" s="239"/>
      <c r="L53" s="239"/>
      <c r="M53" s="239"/>
      <c r="N53" s="239"/>
      <c r="O53" s="239"/>
      <c r="P53" s="239"/>
      <c r="Q53" s="239"/>
      <c r="R53" s="239"/>
      <c r="S53" s="239"/>
      <c r="T53" s="239"/>
      <c r="U53" s="239"/>
      <c r="V53" s="239"/>
      <c r="W53" s="239"/>
      <c r="X53" s="239"/>
      <c r="Y53" s="239"/>
      <c r="Z53" s="239"/>
      <c r="AA53" s="226"/>
      <c r="AB53" s="226"/>
      <c r="AC53" s="226"/>
      <c r="AD53" s="226"/>
      <c r="AE53" s="226"/>
      <c r="AF53" s="226"/>
      <c r="AG53" s="226"/>
      <c r="AH53" s="226"/>
      <c r="AI53" s="226"/>
      <c r="AJ53" s="226"/>
      <c r="AK53" s="226"/>
      <c r="AL53" s="226"/>
      <c r="AM53" s="226"/>
      <c r="AN53" s="226"/>
      <c r="AO53" s="226"/>
      <c r="AP53" s="226"/>
      <c r="AQ53" s="231"/>
    </row>
    <row r="54" spans="1:43">
      <c r="A54" s="235"/>
      <c r="B54" s="232"/>
      <c r="C54" s="236" t="s">
        <v>287</v>
      </c>
      <c r="D54" s="232"/>
      <c r="E54" s="236"/>
      <c r="F54" s="236"/>
      <c r="G54" s="232"/>
      <c r="H54" s="471" t="s">
        <v>289</v>
      </c>
      <c r="I54" s="471"/>
      <c r="J54" s="471"/>
      <c r="K54" s="471"/>
      <c r="L54" s="471"/>
      <c r="M54" s="471"/>
      <c r="N54" s="471"/>
      <c r="O54" s="471"/>
      <c r="P54" s="471"/>
      <c r="Q54" s="471"/>
      <c r="R54" s="471"/>
      <c r="S54" s="471"/>
      <c r="T54" s="471"/>
      <c r="U54" s="471"/>
      <c r="V54" s="471"/>
      <c r="W54" s="471"/>
      <c r="X54" s="471"/>
      <c r="Y54" s="471"/>
      <c r="Z54" s="471"/>
      <c r="AA54" s="226"/>
      <c r="AB54" s="226"/>
      <c r="AC54" s="226"/>
      <c r="AD54" s="226"/>
      <c r="AE54" s="226"/>
      <c r="AF54" s="226"/>
      <c r="AG54" s="226"/>
      <c r="AH54" s="226"/>
      <c r="AI54" s="226"/>
      <c r="AJ54" s="226"/>
      <c r="AK54" s="226"/>
      <c r="AL54" s="226"/>
      <c r="AM54" s="226"/>
      <c r="AN54" s="226"/>
      <c r="AO54" s="226"/>
      <c r="AP54" s="226"/>
      <c r="AQ54" s="231"/>
    </row>
    <row r="55" spans="1:43">
      <c r="A55" s="238"/>
      <c r="B55" s="235"/>
      <c r="C55" s="232" t="s">
        <v>288</v>
      </c>
      <c r="D55" s="237"/>
      <c r="E55" s="235"/>
      <c r="F55" s="235"/>
      <c r="G55" s="235"/>
      <c r="H55" s="232"/>
      <c r="I55" s="237"/>
      <c r="J55" s="235"/>
      <c r="K55" s="235"/>
      <c r="L55" s="235"/>
      <c r="M55" s="235"/>
      <c r="N55" s="237"/>
      <c r="O55" s="235"/>
      <c r="P55" s="235"/>
      <c r="Q55" s="235"/>
      <c r="R55" s="235"/>
      <c r="S55" s="235"/>
      <c r="T55" s="235"/>
      <c r="U55" s="235"/>
      <c r="V55" s="235"/>
      <c r="W55" s="235"/>
      <c r="X55" s="235"/>
      <c r="Y55" s="235"/>
      <c r="Z55" s="226"/>
      <c r="AA55" s="226"/>
      <c r="AB55" s="226"/>
      <c r="AC55" s="226"/>
      <c r="AD55" s="226"/>
      <c r="AE55" s="226"/>
      <c r="AF55" s="226"/>
      <c r="AG55" s="226"/>
      <c r="AH55" s="226"/>
      <c r="AI55" s="226"/>
      <c r="AJ55" s="226"/>
      <c r="AK55" s="226"/>
      <c r="AL55" s="226"/>
      <c r="AM55" s="226"/>
      <c r="AN55" s="226"/>
      <c r="AO55" s="226"/>
      <c r="AP55" s="226"/>
      <c r="AQ55" s="231"/>
    </row>
    <row r="56" spans="1:43">
      <c r="A56" s="225"/>
      <c r="B56" s="235"/>
      <c r="C56" s="235"/>
      <c r="D56" s="235"/>
      <c r="E56" s="226"/>
      <c r="F56" s="226"/>
      <c r="G56" s="229"/>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c r="AG56" s="235"/>
      <c r="AH56" s="235"/>
      <c r="AI56" s="235"/>
      <c r="AJ56" s="235"/>
      <c r="AK56" s="226"/>
      <c r="AL56" s="226"/>
      <c r="AM56" s="226"/>
      <c r="AN56" s="226"/>
      <c r="AO56" s="226"/>
      <c r="AP56" s="226"/>
      <c r="AQ56" s="231"/>
    </row>
  </sheetData>
  <mergeCells count="41">
    <mergeCell ref="A47:AQ47"/>
    <mergeCell ref="A48:AQ48"/>
    <mergeCell ref="A49:AQ49"/>
    <mergeCell ref="H54:Z54"/>
    <mergeCell ref="A42:B42"/>
    <mergeCell ref="A43:B43"/>
    <mergeCell ref="A44:E44"/>
    <mergeCell ref="A45:AQ45"/>
    <mergeCell ref="A46:AQ46"/>
    <mergeCell ref="A15:B15"/>
    <mergeCell ref="H15:AQ44"/>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32" priority="1"/>
  </conditionalFormatting>
  <pageMargins left="0.7" right="0.7" top="0.75" bottom="0.75" header="0.3" footer="0.3"/>
  <pageSetup scale="41"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7D288-D4F0-4D91-80AA-585F331D12B0}">
  <sheetPr>
    <tabColor theme="6" tint="0.79998168889431442"/>
  </sheetPr>
  <dimension ref="A1:AS95"/>
  <sheetViews>
    <sheetView view="pageBreakPreview" topLeftCell="A67" zoomScale="60" zoomScaleNormal="70" workbookViewId="0">
      <selection activeCell="A84" sqref="A84:AQ84"/>
    </sheetView>
  </sheetViews>
  <sheetFormatPr baseColWidth="10" defaultRowHeight="14.4"/>
  <cols>
    <col min="1" max="1" width="40.109375" customWidth="1"/>
    <col min="2" max="2" width="10.777343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2'!C55</f>
        <v>PISOS Y COCINA</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79.2" customHeight="1" thickBot="1">
      <c r="A11" s="188">
        <f>+'CORTE No. 2'!B63</f>
        <v>2.1</v>
      </c>
      <c r="B11" s="189" t="str">
        <f>+'CORTE No. 2'!F63</f>
        <v>M2</v>
      </c>
      <c r="C11" s="435" t="str">
        <f>+'CORTE No. 2'!C63:E63</f>
        <v>SUMINISTRO E INSTALACION DE ENCHAPE CERAMICO PARA MUROS 25X43 CM COLOR A ELECCION ACABADO BRILLANTE INCLUYE PREGANTE CERAMICO, EMBOQUILLADO,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532" t="s">
        <v>278</v>
      </c>
      <c r="I13" s="533"/>
      <c r="J13" s="533"/>
      <c r="K13" s="533"/>
      <c r="L13" s="533"/>
      <c r="M13" s="533"/>
      <c r="N13" s="533"/>
      <c r="O13" s="533"/>
      <c r="P13" s="533"/>
      <c r="Q13" s="533"/>
      <c r="R13" s="533"/>
      <c r="S13" s="533"/>
      <c r="T13" s="533"/>
      <c r="U13" s="533"/>
      <c r="V13" s="533"/>
      <c r="W13" s="533"/>
      <c r="X13" s="533"/>
      <c r="Y13" s="533"/>
      <c r="Z13" s="533"/>
      <c r="AA13" s="533"/>
      <c r="AB13" s="533"/>
      <c r="AC13" s="533"/>
      <c r="AD13" s="533"/>
      <c r="AE13" s="533"/>
      <c r="AF13" s="533"/>
      <c r="AG13" s="533"/>
      <c r="AH13" s="533"/>
      <c r="AI13" s="533"/>
      <c r="AJ13" s="533"/>
      <c r="AK13" s="533"/>
      <c r="AL13" s="533"/>
      <c r="AM13" s="533"/>
      <c r="AN13" s="533"/>
      <c r="AO13" s="533"/>
      <c r="AP13" s="533"/>
      <c r="AQ13" s="534"/>
    </row>
    <row r="14" spans="1:43" ht="15" thickBot="1">
      <c r="A14" s="449"/>
      <c r="B14" s="450"/>
      <c r="C14" s="193" t="s">
        <v>279</v>
      </c>
      <c r="D14" s="195" t="s">
        <v>280</v>
      </c>
      <c r="E14" s="195" t="s">
        <v>281</v>
      </c>
      <c r="F14" s="196" t="s">
        <v>282</v>
      </c>
      <c r="G14" s="454"/>
      <c r="H14" s="535"/>
      <c r="I14" s="536"/>
      <c r="J14" s="536"/>
      <c r="K14" s="536"/>
      <c r="L14" s="536"/>
      <c r="M14" s="536"/>
      <c r="N14" s="536"/>
      <c r="O14" s="536"/>
      <c r="P14" s="536"/>
      <c r="Q14" s="536"/>
      <c r="R14" s="536"/>
      <c r="S14" s="536"/>
      <c r="T14" s="536"/>
      <c r="U14" s="536"/>
      <c r="V14" s="536"/>
      <c r="W14" s="536"/>
      <c r="X14" s="536"/>
      <c r="Y14" s="536"/>
      <c r="Z14" s="536"/>
      <c r="AA14" s="536"/>
      <c r="AB14" s="536"/>
      <c r="AC14" s="536"/>
      <c r="AD14" s="536"/>
      <c r="AE14" s="536"/>
      <c r="AF14" s="536"/>
      <c r="AG14" s="536"/>
      <c r="AH14" s="536"/>
      <c r="AI14" s="536"/>
      <c r="AJ14" s="536"/>
      <c r="AK14" s="536"/>
      <c r="AL14" s="536"/>
      <c r="AM14" s="536"/>
      <c r="AN14" s="536"/>
      <c r="AO14" s="536"/>
      <c r="AP14" s="536"/>
      <c r="AQ14" s="537"/>
    </row>
    <row r="15" spans="1:43" ht="15" thickBot="1">
      <c r="A15" s="518" t="s">
        <v>377</v>
      </c>
      <c r="B15" s="519"/>
      <c r="C15" s="259">
        <v>3.2</v>
      </c>
      <c r="D15" s="259"/>
      <c r="E15" s="259">
        <v>2.2000000000000002</v>
      </c>
      <c r="F15" s="259"/>
      <c r="G15" s="261">
        <f t="shared" ref="G15:G22" si="0">+E15*C15</f>
        <v>7.0400000000000009</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539" t="s">
        <v>378</v>
      </c>
      <c r="B16" s="495"/>
      <c r="C16" s="263">
        <v>1.54</v>
      </c>
      <c r="D16" s="263"/>
      <c r="E16" s="263">
        <v>0.6</v>
      </c>
      <c r="F16" s="263"/>
      <c r="G16" s="264">
        <f t="shared" si="0"/>
        <v>0.92399999999999993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5">
      <c r="A17" s="540"/>
      <c r="B17" s="497"/>
      <c r="C17" s="198">
        <v>0.6</v>
      </c>
      <c r="D17" s="198"/>
      <c r="E17" s="198">
        <v>0.6</v>
      </c>
      <c r="F17" s="198"/>
      <c r="G17" s="240">
        <f t="shared" si="0"/>
        <v>0.36</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c r="AS17" s="172"/>
    </row>
    <row r="18" spans="1:45" ht="15" thickBot="1">
      <c r="A18" s="541"/>
      <c r="B18" s="542"/>
      <c r="C18" s="266">
        <v>0.72</v>
      </c>
      <c r="D18" s="266"/>
      <c r="E18" s="266">
        <v>1.6</v>
      </c>
      <c r="F18" s="266"/>
      <c r="G18" s="267">
        <f t="shared" si="0"/>
        <v>1.1519999999999999</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5">
      <c r="A19" s="539" t="s">
        <v>379</v>
      </c>
      <c r="B19" s="495"/>
      <c r="C19" s="263">
        <v>0.77</v>
      </c>
      <c r="D19" s="263"/>
      <c r="E19" s="263">
        <v>0.47</v>
      </c>
      <c r="F19" s="263"/>
      <c r="G19" s="264">
        <f t="shared" si="0"/>
        <v>0.3619</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5">
      <c r="A20" s="540"/>
      <c r="B20" s="497"/>
      <c r="C20" s="198">
        <v>0.77</v>
      </c>
      <c r="D20" s="198"/>
      <c r="E20" s="198">
        <v>0.47</v>
      </c>
      <c r="F20" s="198"/>
      <c r="G20" s="240">
        <f t="shared" si="0"/>
        <v>0.3619</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5">
      <c r="A21" s="540"/>
      <c r="B21" s="497"/>
      <c r="C21" s="198">
        <v>0.6</v>
      </c>
      <c r="D21" s="198"/>
      <c r="E21" s="198">
        <v>0.47</v>
      </c>
      <c r="F21" s="198"/>
      <c r="G21" s="240">
        <f t="shared" si="0"/>
        <v>0.28199999999999997</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5" ht="15" thickBot="1">
      <c r="A22" s="541"/>
      <c r="B22" s="542"/>
      <c r="C22" s="266">
        <v>0.64</v>
      </c>
      <c r="D22" s="266"/>
      <c r="E22" s="266">
        <v>0.47</v>
      </c>
      <c r="F22" s="266"/>
      <c r="G22" s="267">
        <f t="shared" si="0"/>
        <v>0.30080000000000001</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5">
      <c r="A23" s="538"/>
      <c r="B23" s="538"/>
      <c r="C23" s="254"/>
      <c r="D23" s="254"/>
      <c r="E23" s="254"/>
      <c r="F23" s="254"/>
      <c r="G23" s="253"/>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5">
      <c r="A24" s="464"/>
      <c r="B24" s="464"/>
      <c r="C24" s="198"/>
      <c r="D24" s="198"/>
      <c r="E24" s="198"/>
      <c r="F24" s="198"/>
      <c r="G24" s="24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5">
      <c r="A25" s="464"/>
      <c r="B25" s="464"/>
      <c r="C25" s="198"/>
      <c r="D25" s="198"/>
      <c r="E25" s="198"/>
      <c r="F25" s="198"/>
      <c r="G25" s="24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c r="AS25">
        <v>15.52</v>
      </c>
    </row>
    <row r="26" spans="1:45">
      <c r="A26" s="464"/>
      <c r="B26" s="464"/>
      <c r="C26" s="198"/>
      <c r="D26" s="198"/>
      <c r="E26" s="198"/>
      <c r="F26" s="198"/>
      <c r="G26" s="24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c r="AS26">
        <v>1.94</v>
      </c>
    </row>
    <row r="27" spans="1:45">
      <c r="A27" s="464"/>
      <c r="B27" s="464"/>
      <c r="C27" s="198"/>
      <c r="D27" s="198"/>
      <c r="E27" s="198"/>
      <c r="F27" s="198"/>
      <c r="G27" s="24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c r="AS27">
        <f>+AS25/AS26</f>
        <v>8</v>
      </c>
    </row>
    <row r="28" spans="1:45">
      <c r="A28" s="464"/>
      <c r="B28" s="464"/>
      <c r="C28" s="198"/>
      <c r="D28" s="198"/>
      <c r="E28" s="198"/>
      <c r="F28" s="198"/>
      <c r="G28" s="24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c r="AS28">
        <v>7.76</v>
      </c>
    </row>
    <row r="29" spans="1:45">
      <c r="A29" s="464"/>
      <c r="B29" s="464"/>
      <c r="C29" s="198"/>
      <c r="D29" s="198"/>
      <c r="E29" s="198"/>
      <c r="F29" s="198"/>
      <c r="G29" s="24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c r="AS29">
        <f>+AS28/AS26</f>
        <v>4</v>
      </c>
    </row>
    <row r="30" spans="1:45">
      <c r="A30" s="464"/>
      <c r="B30" s="464"/>
      <c r="C30" s="198"/>
      <c r="D30" s="198"/>
      <c r="E30" s="198"/>
      <c r="F30" s="198"/>
      <c r="G30" s="24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c r="AS30">
        <v>1</v>
      </c>
    </row>
    <row r="31" spans="1:45">
      <c r="A31" s="464"/>
      <c r="B31" s="464"/>
      <c r="C31" s="198"/>
      <c r="D31" s="198"/>
      <c r="E31" s="198"/>
      <c r="F31" s="198"/>
      <c r="G31" s="24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5">
      <c r="A32" s="464"/>
      <c r="B32" s="464"/>
      <c r="C32" s="198"/>
      <c r="D32" s="198"/>
      <c r="E32" s="198"/>
      <c r="F32" s="198"/>
      <c r="G32" s="24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c r="AS32">
        <f>+AS27+AS29+AS30</f>
        <v>13</v>
      </c>
    </row>
    <row r="33" spans="1:45">
      <c r="A33" s="464"/>
      <c r="B33" s="464"/>
      <c r="C33" s="198"/>
      <c r="D33" s="198"/>
      <c r="E33" s="198"/>
      <c r="F33" s="198"/>
      <c r="G33" s="24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c r="AS33">
        <f>+AS32*1.94</f>
        <v>25.22</v>
      </c>
    </row>
    <row r="34" spans="1:45">
      <c r="A34" s="464"/>
      <c r="B34" s="464"/>
      <c r="C34" s="198"/>
      <c r="D34" s="198"/>
      <c r="E34" s="198"/>
      <c r="F34" s="198"/>
      <c r="G34" s="24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5">
      <c r="A35" s="464"/>
      <c r="B35" s="464"/>
      <c r="C35" s="198"/>
      <c r="D35" s="198"/>
      <c r="E35" s="198"/>
      <c r="F35" s="198"/>
      <c r="G35" s="24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5">
      <c r="A36" s="464"/>
      <c r="B36" s="464"/>
      <c r="C36" s="198"/>
      <c r="D36" s="198"/>
      <c r="E36" s="198"/>
      <c r="F36" s="198"/>
      <c r="G36" s="24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5">
      <c r="A37" s="464"/>
      <c r="B37" s="464"/>
      <c r="C37" s="198"/>
      <c r="D37" s="198"/>
      <c r="E37" s="198"/>
      <c r="F37" s="198"/>
      <c r="G37" s="24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5">
      <c r="A38" s="464"/>
      <c r="B38" s="464"/>
      <c r="C38" s="198"/>
      <c r="D38" s="198"/>
      <c r="E38" s="198"/>
      <c r="F38" s="198"/>
      <c r="G38" s="24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5">
      <c r="A39" s="464"/>
      <c r="B39" s="464"/>
      <c r="C39" s="198"/>
      <c r="D39" s="198"/>
      <c r="E39" s="198"/>
      <c r="F39" s="198"/>
      <c r="G39" s="24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5">
      <c r="A40" s="464"/>
      <c r="B40" s="464"/>
      <c r="C40" s="198"/>
      <c r="D40" s="198"/>
      <c r="E40" s="198"/>
      <c r="F40" s="198"/>
      <c r="G40" s="24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5">
      <c r="A41" s="464"/>
      <c r="B41" s="464"/>
      <c r="C41" s="198"/>
      <c r="D41" s="198"/>
      <c r="E41" s="198"/>
      <c r="F41" s="198"/>
      <c r="G41" s="24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5">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5">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5">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5">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5">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5">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5">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197"/>
      <c r="E59" s="206"/>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197"/>
      <c r="E62" s="206"/>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197"/>
      <c r="E63" s="206"/>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197"/>
      <c r="E64" s="206"/>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197"/>
      <c r="E65" s="206"/>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02"/>
      <c r="B66" s="203"/>
      <c r="C66" s="197"/>
      <c r="D66" s="197"/>
      <c r="E66" s="206"/>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02"/>
      <c r="B67" s="203"/>
      <c r="C67" s="197"/>
      <c r="D67" s="197"/>
      <c r="E67" s="206"/>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02"/>
      <c r="B68" s="203"/>
      <c r="C68" s="197"/>
      <c r="D68" s="197"/>
      <c r="E68" s="206"/>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02"/>
      <c r="B69" s="203"/>
      <c r="C69" s="197"/>
      <c r="D69" s="197"/>
      <c r="E69" s="206"/>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02"/>
      <c r="B70" s="203"/>
      <c r="C70" s="197"/>
      <c r="D70" s="197"/>
      <c r="E70" s="206"/>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02"/>
      <c r="B71" s="203"/>
      <c r="C71" s="197"/>
      <c r="D71" s="197"/>
      <c r="E71" s="206"/>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02"/>
      <c r="B72" s="203"/>
      <c r="C72" s="197"/>
      <c r="D72" s="197"/>
      <c r="E72" s="206"/>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02"/>
      <c r="B73" s="203"/>
      <c r="C73" s="197"/>
      <c r="D73" s="197"/>
      <c r="E73" s="206"/>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202"/>
      <c r="B74" s="203"/>
      <c r="C74" s="197"/>
      <c r="D74" s="197"/>
      <c r="E74" s="206"/>
      <c r="F74" s="198"/>
      <c r="G74" s="20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202"/>
      <c r="B75" s="203"/>
      <c r="C75" s="197"/>
      <c r="D75" s="197"/>
      <c r="E75" s="206"/>
      <c r="F75" s="198"/>
      <c r="G75" s="200"/>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202"/>
      <c r="B76" s="203"/>
      <c r="C76" s="197"/>
      <c r="D76" s="197"/>
      <c r="E76" s="206"/>
      <c r="F76" s="198"/>
      <c r="G76" s="200"/>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202"/>
      <c r="B77" s="203"/>
      <c r="C77" s="197"/>
      <c r="D77" s="197"/>
      <c r="E77" s="206"/>
      <c r="F77" s="198"/>
      <c r="G77" s="200"/>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202"/>
      <c r="B78" s="203"/>
      <c r="C78" s="197"/>
      <c r="D78" s="197"/>
      <c r="E78" s="206"/>
      <c r="F78" s="198"/>
      <c r="G78" s="200"/>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202"/>
      <c r="B79" s="203"/>
      <c r="C79" s="197"/>
      <c r="D79" s="197"/>
      <c r="E79" s="206"/>
      <c r="F79" s="198"/>
      <c r="G79" s="200"/>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202"/>
      <c r="B80" s="203"/>
      <c r="C80" s="197"/>
      <c r="D80" s="197"/>
      <c r="E80" s="206"/>
      <c r="F80" s="198"/>
      <c r="G80" s="200"/>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c r="A81" s="461"/>
      <c r="B81" s="462"/>
      <c r="C81" s="211"/>
      <c r="D81" s="212"/>
      <c r="E81" s="208"/>
      <c r="F81" s="208"/>
      <c r="G81" s="209"/>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ht="15" thickBot="1">
      <c r="A82" s="461"/>
      <c r="B82" s="462"/>
      <c r="C82" s="213"/>
      <c r="D82" s="214"/>
      <c r="E82" s="215"/>
      <c r="F82" s="215"/>
      <c r="G82" s="216"/>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ht="15" thickBot="1">
      <c r="A83" s="472"/>
      <c r="B83" s="473"/>
      <c r="C83" s="473"/>
      <c r="D83" s="473"/>
      <c r="E83" s="474"/>
      <c r="F83" s="217"/>
      <c r="G83" s="218">
        <f>SUM(G15:G24)</f>
        <v>10.7826</v>
      </c>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426"/>
      <c r="B84" s="427"/>
      <c r="C84" s="427"/>
      <c r="D84" s="427"/>
      <c r="E84" s="427"/>
      <c r="F84" s="427"/>
      <c r="G84" s="427"/>
      <c r="H84" s="427"/>
      <c r="I84" s="427"/>
      <c r="J84" s="427"/>
      <c r="K84" s="427"/>
      <c r="L84" s="427"/>
      <c r="M84" s="427"/>
      <c r="N84" s="427"/>
      <c r="O84" s="427"/>
      <c r="P84" s="427"/>
      <c r="Q84" s="427"/>
      <c r="R84" s="427"/>
      <c r="S84" s="427"/>
      <c r="T84" s="427"/>
      <c r="U84" s="427"/>
      <c r="V84" s="427"/>
      <c r="W84" s="427"/>
      <c r="X84" s="427"/>
      <c r="Y84" s="427"/>
      <c r="Z84" s="427"/>
      <c r="AA84" s="427"/>
      <c r="AB84" s="427"/>
      <c r="AC84" s="427"/>
      <c r="AD84" s="427"/>
      <c r="AE84" s="427"/>
      <c r="AF84" s="427"/>
      <c r="AG84" s="427"/>
      <c r="AH84" s="427"/>
      <c r="AI84" s="427"/>
      <c r="AJ84" s="427"/>
      <c r="AK84" s="427"/>
      <c r="AL84" s="427"/>
      <c r="AM84" s="427"/>
      <c r="AN84" s="427"/>
      <c r="AO84" s="427"/>
      <c r="AP84" s="427"/>
      <c r="AQ84" s="428"/>
    </row>
    <row r="85" spans="1:43">
      <c r="A85" s="475" t="s">
        <v>283</v>
      </c>
      <c r="B85" s="476"/>
      <c r="C85" s="476"/>
      <c r="D85" s="476"/>
      <c r="E85" s="476"/>
      <c r="F85" s="476"/>
      <c r="G85" s="476"/>
      <c r="H85" s="476"/>
      <c r="I85" s="476"/>
      <c r="J85" s="476"/>
      <c r="K85" s="476"/>
      <c r="L85" s="476"/>
      <c r="M85" s="476"/>
      <c r="N85" s="476"/>
      <c r="O85" s="476"/>
      <c r="P85" s="476"/>
      <c r="Q85" s="476"/>
      <c r="R85" s="476"/>
      <c r="S85" s="476"/>
      <c r="T85" s="476"/>
      <c r="U85" s="476"/>
      <c r="V85" s="476"/>
      <c r="W85" s="476"/>
      <c r="X85" s="476"/>
      <c r="Y85" s="476"/>
      <c r="Z85" s="476"/>
      <c r="AA85" s="476"/>
      <c r="AB85" s="476"/>
      <c r="AC85" s="476"/>
      <c r="AD85" s="476"/>
      <c r="AE85" s="476"/>
      <c r="AF85" s="476"/>
      <c r="AG85" s="476"/>
      <c r="AH85" s="476"/>
      <c r="AI85" s="476"/>
      <c r="AJ85" s="476"/>
      <c r="AK85" s="476"/>
      <c r="AL85" s="476"/>
      <c r="AM85" s="476"/>
      <c r="AN85" s="476"/>
      <c r="AO85" s="476"/>
      <c r="AP85" s="476"/>
      <c r="AQ85" s="477"/>
    </row>
    <row r="86" spans="1:43">
      <c r="A86" s="478" t="s">
        <v>284</v>
      </c>
      <c r="B86" s="479"/>
      <c r="C86" s="479"/>
      <c r="D86" s="479"/>
      <c r="E86" s="479"/>
      <c r="F86" s="479"/>
      <c r="G86" s="479"/>
      <c r="H86" s="479"/>
      <c r="I86" s="479"/>
      <c r="J86" s="479"/>
      <c r="K86" s="479"/>
      <c r="L86" s="479"/>
      <c r="M86" s="479"/>
      <c r="N86" s="479"/>
      <c r="O86" s="479"/>
      <c r="P86" s="479"/>
      <c r="Q86" s="479"/>
      <c r="R86" s="479"/>
      <c r="S86" s="479"/>
      <c r="T86" s="479"/>
      <c r="U86" s="479"/>
      <c r="V86" s="479"/>
      <c r="W86" s="479"/>
      <c r="X86" s="479"/>
      <c r="Y86" s="479"/>
      <c r="Z86" s="479"/>
      <c r="AA86" s="479"/>
      <c r="AB86" s="479"/>
      <c r="AC86" s="479"/>
      <c r="AD86" s="479"/>
      <c r="AE86" s="479"/>
      <c r="AF86" s="479"/>
      <c r="AG86" s="479"/>
      <c r="AH86" s="479"/>
      <c r="AI86" s="479"/>
      <c r="AJ86" s="479"/>
      <c r="AK86" s="479"/>
      <c r="AL86" s="479"/>
      <c r="AM86" s="479"/>
      <c r="AN86" s="479"/>
      <c r="AO86" s="479"/>
      <c r="AP86" s="479"/>
      <c r="AQ86" s="480"/>
    </row>
    <row r="87" spans="1:43">
      <c r="A87" s="478"/>
      <c r="B87" s="479"/>
      <c r="C87" s="479"/>
      <c r="D87" s="479"/>
      <c r="E87" s="479"/>
      <c r="F87" s="479"/>
      <c r="G87" s="479"/>
      <c r="H87" s="479"/>
      <c r="I87" s="479"/>
      <c r="J87" s="479"/>
      <c r="K87" s="479"/>
      <c r="L87" s="479"/>
      <c r="M87" s="479"/>
      <c r="N87" s="479"/>
      <c r="O87" s="479"/>
      <c r="P87" s="479"/>
      <c r="Q87" s="479"/>
      <c r="R87" s="479"/>
      <c r="S87" s="479"/>
      <c r="T87" s="479"/>
      <c r="U87" s="479"/>
      <c r="V87" s="479"/>
      <c r="W87" s="479"/>
      <c r="X87" s="479"/>
      <c r="Y87" s="479"/>
      <c r="Z87" s="479"/>
      <c r="AA87" s="479"/>
      <c r="AB87" s="479"/>
      <c r="AC87" s="479"/>
      <c r="AD87" s="479"/>
      <c r="AE87" s="479"/>
      <c r="AF87" s="479"/>
      <c r="AG87" s="479"/>
      <c r="AH87" s="479"/>
      <c r="AI87" s="479"/>
      <c r="AJ87" s="479"/>
      <c r="AK87" s="479"/>
      <c r="AL87" s="479"/>
      <c r="AM87" s="479"/>
      <c r="AN87" s="479"/>
      <c r="AO87" s="479"/>
      <c r="AP87" s="479"/>
      <c r="AQ87" s="480"/>
    </row>
    <row r="88" spans="1:43" ht="15" thickBot="1">
      <c r="A88" s="426"/>
      <c r="B88" s="427"/>
      <c r="C88" s="427"/>
      <c r="D88" s="427"/>
      <c r="E88" s="427"/>
      <c r="F88" s="427"/>
      <c r="G88" s="427"/>
      <c r="H88" s="427"/>
      <c r="I88" s="427"/>
      <c r="J88" s="427"/>
      <c r="K88" s="427"/>
      <c r="L88" s="427"/>
      <c r="M88" s="427"/>
      <c r="N88" s="427"/>
      <c r="O88" s="427"/>
      <c r="P88" s="427"/>
      <c r="Q88" s="427"/>
      <c r="R88" s="427"/>
      <c r="S88" s="427"/>
      <c r="T88" s="427"/>
      <c r="U88" s="427"/>
      <c r="V88" s="427"/>
      <c r="W88" s="427"/>
      <c r="X88" s="427"/>
      <c r="Y88" s="427"/>
      <c r="Z88" s="427"/>
      <c r="AA88" s="427"/>
      <c r="AB88" s="427"/>
      <c r="AC88" s="427"/>
      <c r="AD88" s="427"/>
      <c r="AE88" s="427"/>
      <c r="AF88" s="427"/>
      <c r="AG88" s="427"/>
      <c r="AH88" s="427"/>
      <c r="AI88" s="427"/>
      <c r="AJ88" s="427"/>
      <c r="AK88" s="427"/>
      <c r="AL88" s="427"/>
      <c r="AM88" s="427"/>
      <c r="AN88" s="427"/>
      <c r="AO88" s="427"/>
      <c r="AP88" s="427"/>
      <c r="AQ88" s="428"/>
    </row>
    <row r="89" spans="1:43">
      <c r="B89" s="220"/>
      <c r="C89" s="219" t="s">
        <v>285</v>
      </c>
      <c r="D89" s="221"/>
      <c r="E89" s="221"/>
      <c r="F89" s="220"/>
      <c r="H89" s="223"/>
      <c r="I89" s="220"/>
      <c r="J89" s="220"/>
      <c r="K89" s="220"/>
      <c r="L89" s="220"/>
      <c r="M89" s="222" t="s">
        <v>286</v>
      </c>
      <c r="N89" s="220"/>
      <c r="O89" s="220"/>
      <c r="P89" s="220"/>
      <c r="Q89" s="220"/>
      <c r="R89" s="220"/>
      <c r="S89" s="220"/>
      <c r="T89" s="220"/>
      <c r="U89" s="220"/>
      <c r="V89" s="220"/>
      <c r="W89" s="220"/>
      <c r="X89" s="220"/>
      <c r="Y89" s="220"/>
      <c r="Z89" s="220"/>
      <c r="AA89" s="220"/>
      <c r="AB89" s="220"/>
      <c r="AC89" s="220"/>
      <c r="AD89" s="220"/>
      <c r="AE89" s="220"/>
      <c r="AF89" s="220"/>
      <c r="AG89" s="220"/>
      <c r="AH89" s="220"/>
      <c r="AI89" s="220"/>
      <c r="AJ89" s="220"/>
      <c r="AK89" s="220"/>
      <c r="AL89" s="220"/>
      <c r="AM89" s="220"/>
      <c r="AN89" s="220"/>
      <c r="AO89" s="220"/>
      <c r="AP89" s="220"/>
      <c r="AQ89" s="224"/>
    </row>
    <row r="90" spans="1:43">
      <c r="A90" s="225"/>
      <c r="B90" s="226"/>
      <c r="C90" s="227"/>
      <c r="D90" s="228"/>
      <c r="E90" s="228"/>
      <c r="F90" s="226"/>
      <c r="G90" s="229"/>
      <c r="H90" s="230"/>
      <c r="I90" s="226"/>
      <c r="J90" s="226"/>
      <c r="K90" s="226"/>
      <c r="L90" s="226"/>
      <c r="M90" s="226"/>
      <c r="N90" s="226"/>
      <c r="O90" s="226"/>
      <c r="P90" s="226"/>
      <c r="Q90" s="226"/>
      <c r="R90" s="226"/>
      <c r="S90" s="226"/>
      <c r="T90" s="226"/>
      <c r="U90" s="226"/>
      <c r="V90" s="226"/>
      <c r="W90" s="226"/>
      <c r="X90" s="226"/>
      <c r="Y90" s="226"/>
      <c r="Z90" s="226"/>
      <c r="AA90" s="226"/>
      <c r="AB90" s="226"/>
      <c r="AC90" s="226"/>
      <c r="AD90" s="226"/>
      <c r="AE90" s="226"/>
      <c r="AF90" s="226"/>
      <c r="AG90" s="226"/>
      <c r="AH90" s="226"/>
      <c r="AI90" s="226"/>
      <c r="AJ90" s="226"/>
      <c r="AK90" s="226"/>
      <c r="AL90" s="226"/>
      <c r="AM90" s="226"/>
      <c r="AN90" s="226"/>
      <c r="AO90" s="226"/>
      <c r="AP90" s="226"/>
      <c r="AQ90" s="231"/>
    </row>
    <row r="91" spans="1:43">
      <c r="A91" s="225"/>
      <c r="B91" s="226"/>
      <c r="C91" s="226"/>
      <c r="D91" s="226"/>
      <c r="E91" s="226"/>
      <c r="F91" s="226"/>
      <c r="G91" s="232"/>
      <c r="H91" s="226"/>
      <c r="I91" s="226"/>
      <c r="J91" s="226"/>
      <c r="K91" s="226"/>
      <c r="L91" s="226"/>
      <c r="M91" s="226"/>
      <c r="N91" s="226"/>
      <c r="O91" s="226"/>
      <c r="P91" s="226"/>
      <c r="Q91" s="226"/>
      <c r="R91" s="226"/>
      <c r="S91" s="226"/>
      <c r="T91" s="226"/>
      <c r="U91" s="226"/>
      <c r="V91" s="226"/>
      <c r="W91" s="226"/>
      <c r="X91" s="226"/>
      <c r="Y91" s="226"/>
      <c r="Z91" s="226"/>
      <c r="AA91" s="226"/>
      <c r="AB91" s="226"/>
      <c r="AC91" s="226"/>
      <c r="AD91" s="226"/>
      <c r="AE91" s="226"/>
      <c r="AF91" s="226"/>
      <c r="AG91" s="226"/>
      <c r="AH91" s="226"/>
      <c r="AI91" s="226"/>
      <c r="AJ91" s="226"/>
      <c r="AK91" s="226"/>
      <c r="AL91" s="226"/>
      <c r="AM91" s="226"/>
      <c r="AN91" s="226"/>
      <c r="AO91" s="226"/>
      <c r="AP91" s="226"/>
      <c r="AQ91" s="231"/>
    </row>
    <row r="92" spans="1:43" ht="15" thickBot="1">
      <c r="A92" s="235"/>
      <c r="B92" s="232"/>
      <c r="C92" s="233"/>
      <c r="D92" s="234"/>
      <c r="E92" s="234"/>
      <c r="F92" s="234"/>
      <c r="G92" s="235"/>
      <c r="H92" s="239"/>
      <c r="I92" s="239"/>
      <c r="J92" s="239"/>
      <c r="K92" s="239"/>
      <c r="L92" s="239"/>
      <c r="M92" s="239"/>
      <c r="N92" s="239"/>
      <c r="O92" s="239"/>
      <c r="P92" s="239"/>
      <c r="Q92" s="239"/>
      <c r="R92" s="239"/>
      <c r="S92" s="239"/>
      <c r="T92" s="239"/>
      <c r="U92" s="239"/>
      <c r="V92" s="239"/>
      <c r="W92" s="239"/>
      <c r="X92" s="239"/>
      <c r="Y92" s="239"/>
      <c r="Z92" s="239"/>
      <c r="AA92" s="226"/>
      <c r="AB92" s="226"/>
      <c r="AC92" s="226"/>
      <c r="AD92" s="226"/>
      <c r="AE92" s="226"/>
      <c r="AF92" s="226"/>
      <c r="AG92" s="226"/>
      <c r="AH92" s="226"/>
      <c r="AI92" s="226"/>
      <c r="AJ92" s="226"/>
      <c r="AK92" s="226"/>
      <c r="AL92" s="226"/>
      <c r="AM92" s="226"/>
      <c r="AN92" s="226"/>
      <c r="AO92" s="226"/>
      <c r="AP92" s="226"/>
      <c r="AQ92" s="231"/>
    </row>
    <row r="93" spans="1:43">
      <c r="A93" s="235"/>
      <c r="B93" s="232"/>
      <c r="C93" s="236" t="s">
        <v>287</v>
      </c>
      <c r="D93" s="232"/>
      <c r="E93" s="236"/>
      <c r="F93" s="236"/>
      <c r="G93" s="232"/>
      <c r="H93" s="471" t="s">
        <v>289</v>
      </c>
      <c r="I93" s="471"/>
      <c r="J93" s="471"/>
      <c r="K93" s="471"/>
      <c r="L93" s="471"/>
      <c r="M93" s="471"/>
      <c r="N93" s="471"/>
      <c r="O93" s="471"/>
      <c r="P93" s="471"/>
      <c r="Q93" s="471"/>
      <c r="R93" s="471"/>
      <c r="S93" s="471"/>
      <c r="T93" s="471"/>
      <c r="U93" s="471"/>
      <c r="V93" s="471"/>
      <c r="W93" s="471"/>
      <c r="X93" s="471"/>
      <c r="Y93" s="471"/>
      <c r="Z93" s="471"/>
      <c r="AA93" s="226"/>
      <c r="AB93" s="226"/>
      <c r="AC93" s="226"/>
      <c r="AD93" s="226"/>
      <c r="AE93" s="226"/>
      <c r="AF93" s="226"/>
      <c r="AG93" s="226"/>
      <c r="AH93" s="226"/>
      <c r="AI93" s="226"/>
      <c r="AJ93" s="226"/>
      <c r="AK93" s="226"/>
      <c r="AL93" s="226"/>
      <c r="AM93" s="226"/>
      <c r="AN93" s="226"/>
      <c r="AO93" s="226"/>
      <c r="AP93" s="226"/>
      <c r="AQ93" s="231"/>
    </row>
    <row r="94" spans="1:43">
      <c r="A94" s="238"/>
      <c r="B94" s="235"/>
      <c r="C94" s="232" t="s">
        <v>288</v>
      </c>
      <c r="D94" s="237"/>
      <c r="E94" s="235"/>
      <c r="F94" s="235"/>
      <c r="G94" s="235"/>
      <c r="H94" s="232"/>
      <c r="I94" s="237"/>
      <c r="J94" s="235"/>
      <c r="K94" s="235"/>
      <c r="L94" s="235"/>
      <c r="M94" s="235"/>
      <c r="N94" s="237"/>
      <c r="O94" s="235"/>
      <c r="P94" s="235"/>
      <c r="Q94" s="235"/>
      <c r="R94" s="235"/>
      <c r="S94" s="235"/>
      <c r="T94" s="235"/>
      <c r="U94" s="235"/>
      <c r="V94" s="235"/>
      <c r="W94" s="235"/>
      <c r="X94" s="235"/>
      <c r="Y94" s="235"/>
      <c r="Z94" s="226"/>
      <c r="AA94" s="226"/>
      <c r="AB94" s="226"/>
      <c r="AC94" s="226"/>
      <c r="AD94" s="226"/>
      <c r="AE94" s="226"/>
      <c r="AF94" s="226"/>
      <c r="AG94" s="226"/>
      <c r="AH94" s="226"/>
      <c r="AI94" s="226"/>
      <c r="AJ94" s="226"/>
      <c r="AK94" s="226"/>
      <c r="AL94" s="226"/>
      <c r="AM94" s="226"/>
      <c r="AN94" s="226"/>
      <c r="AO94" s="226"/>
      <c r="AP94" s="226"/>
      <c r="AQ94" s="231"/>
    </row>
    <row r="95" spans="1:43">
      <c r="A95" s="225"/>
      <c r="B95" s="235"/>
      <c r="C95" s="235"/>
      <c r="D95" s="235"/>
      <c r="E95" s="226"/>
      <c r="F95" s="226"/>
      <c r="G95" s="229"/>
      <c r="H95" s="235"/>
      <c r="I95" s="235"/>
      <c r="J95" s="235"/>
      <c r="K95" s="235"/>
      <c r="L95" s="235"/>
      <c r="M95" s="235"/>
      <c r="N95" s="235"/>
      <c r="O95" s="235"/>
      <c r="P95" s="235"/>
      <c r="Q95" s="235"/>
      <c r="R95" s="235"/>
      <c r="S95" s="235"/>
      <c r="T95" s="235"/>
      <c r="U95" s="235"/>
      <c r="V95" s="235"/>
      <c r="W95" s="235"/>
      <c r="X95" s="235"/>
      <c r="Y95" s="235"/>
      <c r="Z95" s="235"/>
      <c r="AA95" s="235"/>
      <c r="AB95" s="235"/>
      <c r="AC95" s="235"/>
      <c r="AD95" s="235"/>
      <c r="AE95" s="235"/>
      <c r="AF95" s="235"/>
      <c r="AG95" s="235"/>
      <c r="AH95" s="235"/>
      <c r="AI95" s="235"/>
      <c r="AJ95" s="235"/>
      <c r="AK95" s="226"/>
      <c r="AL95" s="226"/>
      <c r="AM95" s="226"/>
      <c r="AN95" s="226"/>
      <c r="AO95" s="226"/>
      <c r="AP95" s="226"/>
      <c r="AQ95" s="231"/>
    </row>
  </sheetData>
  <mergeCells count="62">
    <mergeCell ref="A16:B18"/>
    <mergeCell ref="A19:B22"/>
    <mergeCell ref="A81:B81"/>
    <mergeCell ref="A41:B41"/>
    <mergeCell ref="H93:Z93"/>
    <mergeCell ref="A83:E83"/>
    <mergeCell ref="A84:AQ84"/>
    <mergeCell ref="A85:AQ85"/>
    <mergeCell ref="A86:AQ86"/>
    <mergeCell ref="A87:AQ87"/>
    <mergeCell ref="A88:AQ88"/>
    <mergeCell ref="A82:B82"/>
    <mergeCell ref="A39:B39"/>
    <mergeCell ref="A40:B40"/>
    <mergeCell ref="A37:B37"/>
    <mergeCell ref="A38:B38"/>
    <mergeCell ref="A15:B15"/>
    <mergeCell ref="H15:AQ83"/>
    <mergeCell ref="A24:B24"/>
    <mergeCell ref="A25:B25"/>
    <mergeCell ref="A23:B23"/>
    <mergeCell ref="A26:B26"/>
    <mergeCell ref="A27:B27"/>
    <mergeCell ref="A36:B36"/>
    <mergeCell ref="A28:B28"/>
    <mergeCell ref="A29:B29"/>
    <mergeCell ref="A30:B30"/>
    <mergeCell ref="A31:B31"/>
    <mergeCell ref="A32:B32"/>
    <mergeCell ref="A33:B33"/>
    <mergeCell ref="A34:B34"/>
    <mergeCell ref="A35:B35"/>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31" priority="1"/>
  </conditionalFormatting>
  <pageMargins left="0.7" right="0.7" top="0.75" bottom="0.75" header="0.3" footer="0.3"/>
  <pageSetup scale="41"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16B0E-B1B7-4A53-AFA8-31C5D12B8779}">
  <sheetPr>
    <tabColor theme="7" tint="0.79998168889431442"/>
  </sheetPr>
  <dimension ref="A1:AR61"/>
  <sheetViews>
    <sheetView view="pageBreakPreview" topLeftCell="A40" zoomScale="60" zoomScaleNormal="55" workbookViewId="0">
      <selection activeCell="A21" sqref="A21:B21"/>
    </sheetView>
  </sheetViews>
  <sheetFormatPr baseColWidth="10" defaultRowHeight="14.4"/>
  <cols>
    <col min="1" max="1" width="37.109375" customWidth="1"/>
    <col min="2" max="2" width="20.777343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2'!B76</f>
        <v>1.1000000000000001</v>
      </c>
      <c r="B11" s="189" t="str">
        <f>+'CORTE No. 2'!F76</f>
        <v>M2</v>
      </c>
      <c r="C11" s="435" t="str">
        <f>+'CORTE No. 2'!C76:E76</f>
        <v>DEMOLICIONES DE ENCHAPES DE PISO Y  MURO INCLUYE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543" t="s">
        <v>380</v>
      </c>
      <c r="B15" s="544"/>
      <c r="C15" s="198"/>
      <c r="D15" s="198"/>
      <c r="E15" s="198"/>
      <c r="F15" s="198">
        <v>2.34</v>
      </c>
      <c r="G15" s="245">
        <f>+F15</f>
        <v>2.34</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543" t="s">
        <v>381</v>
      </c>
      <c r="B16" s="544"/>
      <c r="C16" s="245"/>
      <c r="D16" s="245"/>
      <c r="E16" s="245"/>
      <c r="F16" s="245">
        <v>2.1</v>
      </c>
      <c r="G16" s="245">
        <f>+F16</f>
        <v>2.1</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543" t="s">
        <v>382</v>
      </c>
      <c r="B17" s="544"/>
      <c r="C17" s="245"/>
      <c r="D17" s="245"/>
      <c r="E17" s="245"/>
      <c r="F17" s="245">
        <v>11.66</v>
      </c>
      <c r="G17" s="245">
        <f>+F17</f>
        <v>11.66</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543" t="s">
        <v>383</v>
      </c>
      <c r="B18" s="544"/>
      <c r="C18" s="245">
        <f>6.52-0.71</f>
        <v>5.81</v>
      </c>
      <c r="D18" s="245"/>
      <c r="E18" s="245">
        <v>1</v>
      </c>
      <c r="F18" s="245"/>
      <c r="G18" s="245">
        <f>+E18*C18</f>
        <v>5.81</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543" t="s">
        <v>356</v>
      </c>
      <c r="B19" s="544"/>
      <c r="C19" s="245">
        <f>5.8-0.8</f>
        <v>5</v>
      </c>
      <c r="D19" s="245"/>
      <c r="E19" s="245">
        <v>1</v>
      </c>
      <c r="F19" s="245"/>
      <c r="G19" s="245">
        <f>+E19*C19</f>
        <v>5</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543" t="s">
        <v>362</v>
      </c>
      <c r="B20" s="544"/>
      <c r="C20" s="245">
        <v>2.66</v>
      </c>
      <c r="D20" s="245"/>
      <c r="E20" s="245">
        <v>0.8</v>
      </c>
      <c r="F20" s="245"/>
      <c r="G20" s="245">
        <f>+E20*C20</f>
        <v>2.1280000000000001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543" t="s">
        <v>384</v>
      </c>
      <c r="B21" s="544"/>
      <c r="C21" s="245"/>
      <c r="D21" s="245"/>
      <c r="E21" s="245"/>
      <c r="F21" s="245">
        <v>14.48</v>
      </c>
      <c r="G21" s="245">
        <f>+F21</f>
        <v>14.48</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4">
      <c r="A22" s="461"/>
      <c r="B22" s="462"/>
      <c r="C22" s="197"/>
      <c r="D22" s="198"/>
      <c r="E22" s="204"/>
      <c r="F22" s="198"/>
      <c r="G22" s="246"/>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4">
      <c r="A23" s="461"/>
      <c r="B23" s="462"/>
      <c r="C23" s="197"/>
      <c r="D23" s="201"/>
      <c r="E23" s="204"/>
      <c r="F23" s="198"/>
      <c r="G23" s="246"/>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c r="AR23" s="172"/>
    </row>
    <row r="24" spans="1:44">
      <c r="A24" s="461"/>
      <c r="B24" s="462"/>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461"/>
      <c r="B25" s="462"/>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461"/>
      <c r="B26" s="462"/>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461"/>
      <c r="B27" s="462"/>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461"/>
      <c r="B28" s="462"/>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4">
      <c r="A29" s="461"/>
      <c r="B29" s="462"/>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461"/>
      <c r="B30" s="462"/>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461"/>
      <c r="B31" s="462"/>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461"/>
      <c r="B32" s="462"/>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461"/>
      <c r="B33" s="462"/>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61"/>
      <c r="B34" s="462"/>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61"/>
      <c r="B35" s="462"/>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61"/>
      <c r="B39" s="462"/>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461"/>
      <c r="B40" s="462"/>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461"/>
      <c r="B41" s="462"/>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207"/>
      <c r="D46" s="207"/>
      <c r="E46" s="207"/>
      <c r="F46" s="207"/>
      <c r="G46" s="21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211"/>
      <c r="D47" s="212"/>
      <c r="E47" s="208"/>
      <c r="F47" s="208"/>
      <c r="G47" s="209"/>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ht="15" thickBot="1">
      <c r="A48" s="461"/>
      <c r="B48" s="462"/>
      <c r="C48" s="213"/>
      <c r="D48" s="214"/>
      <c r="E48" s="215"/>
      <c r="F48" s="215"/>
      <c r="G48" s="216"/>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ht="15" thickBot="1">
      <c r="A49" s="472"/>
      <c r="B49" s="473"/>
      <c r="C49" s="473"/>
      <c r="D49" s="473"/>
      <c r="E49" s="474"/>
      <c r="F49" s="217"/>
      <c r="G49" s="218">
        <f>SUM(G15:G48)</f>
        <v>43.518000000000001</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26"/>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8"/>
    </row>
    <row r="51" spans="1:43">
      <c r="A51" s="475" t="s">
        <v>283</v>
      </c>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c r="AI51" s="476"/>
      <c r="AJ51" s="476"/>
      <c r="AK51" s="476"/>
      <c r="AL51" s="476"/>
      <c r="AM51" s="476"/>
      <c r="AN51" s="476"/>
      <c r="AO51" s="476"/>
      <c r="AP51" s="476"/>
      <c r="AQ51" s="477"/>
    </row>
    <row r="52" spans="1:43">
      <c r="A52" s="478" t="s">
        <v>284</v>
      </c>
      <c r="B52" s="479"/>
      <c r="C52" s="479"/>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80"/>
    </row>
    <row r="53" spans="1:43">
      <c r="A53" s="478"/>
      <c r="B53" s="479"/>
      <c r="C53" s="479"/>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80"/>
    </row>
    <row r="54" spans="1:43" ht="15" thickBot="1">
      <c r="A54" s="426"/>
      <c r="B54" s="427"/>
      <c r="C54" s="427"/>
      <c r="D54" s="427"/>
      <c r="E54" s="427"/>
      <c r="F54" s="427"/>
      <c r="G54" s="427"/>
      <c r="H54" s="427"/>
      <c r="I54" s="427"/>
      <c r="J54" s="427"/>
      <c r="K54" s="427"/>
      <c r="L54" s="427"/>
      <c r="M54" s="427"/>
      <c r="N54" s="427"/>
      <c r="O54" s="427"/>
      <c r="P54" s="427"/>
      <c r="Q54" s="427"/>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8"/>
    </row>
    <row r="55" spans="1:43">
      <c r="B55" s="220"/>
      <c r="C55" s="219" t="s">
        <v>285</v>
      </c>
      <c r="D55" s="221"/>
      <c r="E55" s="221"/>
      <c r="F55" s="220"/>
      <c r="H55" s="223"/>
      <c r="I55" s="220"/>
      <c r="J55" s="220"/>
      <c r="K55" s="220"/>
      <c r="L55" s="220"/>
      <c r="M55" s="222" t="s">
        <v>286</v>
      </c>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4"/>
    </row>
    <row r="56" spans="1:43">
      <c r="A56" s="225"/>
      <c r="B56" s="226"/>
      <c r="C56" s="227"/>
      <c r="D56" s="228"/>
      <c r="E56" s="228"/>
      <c r="F56" s="226"/>
      <c r="G56" s="229"/>
      <c r="H56" s="230"/>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M56" s="226"/>
      <c r="AN56" s="226"/>
      <c r="AO56" s="226"/>
      <c r="AP56" s="226"/>
      <c r="AQ56" s="231"/>
    </row>
    <row r="57" spans="1:43">
      <c r="A57" s="225"/>
      <c r="B57" s="226"/>
      <c r="C57" s="226"/>
      <c r="D57" s="226"/>
      <c r="E57" s="226"/>
      <c r="F57" s="226"/>
      <c r="G57" s="232"/>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c r="AK57" s="226"/>
      <c r="AL57" s="226"/>
      <c r="AM57" s="226"/>
      <c r="AN57" s="226"/>
      <c r="AO57" s="226"/>
      <c r="AP57" s="226"/>
      <c r="AQ57" s="231"/>
    </row>
    <row r="58" spans="1:43" ht="15" thickBot="1">
      <c r="A58" s="235"/>
      <c r="B58" s="232"/>
      <c r="C58" s="233"/>
      <c r="D58" s="234"/>
      <c r="E58" s="234"/>
      <c r="F58" s="234"/>
      <c r="G58" s="235"/>
      <c r="H58" s="239"/>
      <c r="I58" s="239"/>
      <c r="J58" s="239"/>
      <c r="K58" s="239"/>
      <c r="L58" s="239"/>
      <c r="M58" s="239"/>
      <c r="N58" s="239"/>
      <c r="O58" s="239"/>
      <c r="P58" s="239"/>
      <c r="Q58" s="239"/>
      <c r="R58" s="239"/>
      <c r="S58" s="239"/>
      <c r="T58" s="239"/>
      <c r="U58" s="239"/>
      <c r="V58" s="239"/>
      <c r="W58" s="239"/>
      <c r="X58" s="239"/>
      <c r="Y58" s="239"/>
      <c r="Z58" s="239"/>
      <c r="AA58" s="226"/>
      <c r="AB58" s="226"/>
      <c r="AC58" s="226"/>
      <c r="AD58" s="226"/>
      <c r="AE58" s="226"/>
      <c r="AF58" s="226"/>
      <c r="AG58" s="226"/>
      <c r="AH58" s="226"/>
      <c r="AI58" s="226"/>
      <c r="AJ58" s="226"/>
      <c r="AK58" s="226"/>
      <c r="AL58" s="226"/>
      <c r="AM58" s="226"/>
      <c r="AN58" s="226"/>
      <c r="AO58" s="226"/>
      <c r="AP58" s="226"/>
      <c r="AQ58" s="231"/>
    </row>
    <row r="59" spans="1:43">
      <c r="A59" s="235"/>
      <c r="B59" s="232"/>
      <c r="C59" s="236" t="s">
        <v>287</v>
      </c>
      <c r="D59" s="232"/>
      <c r="E59" s="236"/>
      <c r="F59" s="236"/>
      <c r="G59" s="232"/>
      <c r="H59" s="471" t="s">
        <v>289</v>
      </c>
      <c r="I59" s="471"/>
      <c r="J59" s="471"/>
      <c r="K59" s="471"/>
      <c r="L59" s="471"/>
      <c r="M59" s="471"/>
      <c r="N59" s="471"/>
      <c r="O59" s="471"/>
      <c r="P59" s="471"/>
      <c r="Q59" s="471"/>
      <c r="R59" s="471"/>
      <c r="S59" s="471"/>
      <c r="T59" s="471"/>
      <c r="U59" s="471"/>
      <c r="V59" s="471"/>
      <c r="W59" s="471"/>
      <c r="X59" s="471"/>
      <c r="Y59" s="471"/>
      <c r="Z59" s="471"/>
      <c r="AA59" s="226"/>
      <c r="AB59" s="226"/>
      <c r="AC59" s="226"/>
      <c r="AD59" s="226"/>
      <c r="AE59" s="226"/>
      <c r="AF59" s="226"/>
      <c r="AG59" s="226"/>
      <c r="AH59" s="226"/>
      <c r="AI59" s="226"/>
      <c r="AJ59" s="226"/>
      <c r="AK59" s="226"/>
      <c r="AL59" s="226"/>
      <c r="AM59" s="226"/>
      <c r="AN59" s="226"/>
      <c r="AO59" s="226"/>
      <c r="AP59" s="226"/>
      <c r="AQ59" s="231"/>
    </row>
    <row r="60" spans="1:43">
      <c r="A60" s="238"/>
      <c r="B60" s="235"/>
      <c r="C60" s="232" t="s">
        <v>288</v>
      </c>
      <c r="D60" s="237"/>
      <c r="E60" s="235"/>
      <c r="F60" s="235"/>
      <c r="G60" s="235"/>
      <c r="H60" s="232"/>
      <c r="I60" s="237"/>
      <c r="J60" s="235"/>
      <c r="K60" s="235"/>
      <c r="L60" s="235"/>
      <c r="M60" s="235"/>
      <c r="N60" s="237"/>
      <c r="O60" s="235"/>
      <c r="P60" s="235"/>
      <c r="Q60" s="235"/>
      <c r="R60" s="235"/>
      <c r="S60" s="235"/>
      <c r="T60" s="235"/>
      <c r="U60" s="235"/>
      <c r="V60" s="235"/>
      <c r="W60" s="235"/>
      <c r="X60" s="235"/>
      <c r="Y60" s="235"/>
      <c r="Z60" s="226"/>
      <c r="AA60" s="226"/>
      <c r="AB60" s="226"/>
      <c r="AC60" s="226"/>
      <c r="AD60" s="226"/>
      <c r="AE60" s="226"/>
      <c r="AF60" s="226"/>
      <c r="AG60" s="226"/>
      <c r="AH60" s="226"/>
      <c r="AI60" s="226"/>
      <c r="AJ60" s="226"/>
      <c r="AK60" s="226"/>
      <c r="AL60" s="226"/>
      <c r="AM60" s="226"/>
      <c r="AN60" s="226"/>
      <c r="AO60" s="226"/>
      <c r="AP60" s="226"/>
      <c r="AQ60" s="231"/>
    </row>
    <row r="61" spans="1:43">
      <c r="A61" s="225"/>
      <c r="B61" s="235"/>
      <c r="C61" s="235"/>
      <c r="D61" s="235"/>
      <c r="E61" s="226"/>
      <c r="F61" s="226"/>
      <c r="G61" s="229"/>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26"/>
      <c r="AL61" s="226"/>
      <c r="AM61" s="226"/>
      <c r="AN61" s="226"/>
      <c r="AO61" s="226"/>
      <c r="AP61" s="226"/>
      <c r="AQ61" s="231"/>
    </row>
  </sheetData>
  <mergeCells count="68">
    <mergeCell ref="A46:B46"/>
    <mergeCell ref="A47:B47"/>
    <mergeCell ref="A41:B41"/>
    <mergeCell ref="H59:Z59"/>
    <mergeCell ref="A49:E49"/>
    <mergeCell ref="A50:AQ50"/>
    <mergeCell ref="A51:AQ51"/>
    <mergeCell ref="A52:AQ52"/>
    <mergeCell ref="A53:AQ53"/>
    <mergeCell ref="A54:AQ54"/>
    <mergeCell ref="A48:B48"/>
    <mergeCell ref="A15:B15"/>
    <mergeCell ref="H15:AQ49"/>
    <mergeCell ref="A17:B17"/>
    <mergeCell ref="A18:B18"/>
    <mergeCell ref="A19:B19"/>
    <mergeCell ref="A20:B20"/>
    <mergeCell ref="A21:B21"/>
    <mergeCell ref="A22:B22"/>
    <mergeCell ref="A23:B23"/>
    <mergeCell ref="A16:B16"/>
    <mergeCell ref="A24:B24"/>
    <mergeCell ref="A25:B25"/>
    <mergeCell ref="A26:B26"/>
    <mergeCell ref="A27:B27"/>
    <mergeCell ref="A36:B36"/>
    <mergeCell ref="A28:B28"/>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29:B29"/>
    <mergeCell ref="A30:B30"/>
    <mergeCell ref="A31:B31"/>
    <mergeCell ref="A32:B32"/>
    <mergeCell ref="A33:B33"/>
    <mergeCell ref="A34:B34"/>
    <mergeCell ref="A35:B35"/>
    <mergeCell ref="A39:B39"/>
    <mergeCell ref="A40:B40"/>
    <mergeCell ref="A37:B37"/>
    <mergeCell ref="A38:B38"/>
  </mergeCells>
  <conditionalFormatting sqref="B11">
    <cfRule type="duplicateValues" dxfId="30" priority="1"/>
  </conditionalFormatting>
  <pageMargins left="0.7" right="0.7" top="0.75" bottom="0.75" header="0.3" footer="0.3"/>
  <pageSetup scale="40" orientation="portrait" r:id="rId1"/>
  <colBreaks count="1" manualBreakCount="1">
    <brk id="43"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9202A-1947-4A53-9C03-80B4B6058859}">
  <sheetPr>
    <tabColor theme="7" tint="0.79998168889431442"/>
  </sheetPr>
  <dimension ref="A1:AQ91"/>
  <sheetViews>
    <sheetView view="pageBreakPreview" topLeftCell="A61" zoomScale="60" zoomScaleNormal="55" workbookViewId="0">
      <selection activeCell="AJ94" sqref="AJ94"/>
    </sheetView>
  </sheetViews>
  <sheetFormatPr baseColWidth="10" defaultRowHeight="14.4"/>
  <cols>
    <col min="1" max="1" width="45.77734375" customWidth="1"/>
    <col min="2" max="2" width="19.777343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2'!B77</f>
        <v>1.2</v>
      </c>
      <c r="B11" s="189" t="str">
        <f>+'CORTE No. 2'!F77</f>
        <v>UN</v>
      </c>
      <c r="C11" s="435" t="str">
        <f>+'CORTE No. 2'!C77:E77</f>
        <v>DESMONTE DE LAVAMANOS Y SANITARIOS (INC. RETIRO DE SOBR.) INCLUYE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385</v>
      </c>
      <c r="B15" s="464"/>
      <c r="C15" s="197"/>
      <c r="D15" s="198"/>
      <c r="E15" s="199"/>
      <c r="F15" s="198">
        <v>2</v>
      </c>
      <c r="G15" s="200">
        <f>+F15</f>
        <v>2</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545" t="s">
        <v>386</v>
      </c>
      <c r="B16" s="546"/>
      <c r="C16" s="197"/>
      <c r="D16" s="198"/>
      <c r="E16" s="199"/>
      <c r="F16" s="198">
        <v>3</v>
      </c>
      <c r="G16" s="200">
        <f>+F16</f>
        <v>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545" t="s">
        <v>387</v>
      </c>
      <c r="B17" s="546"/>
      <c r="C17" s="197"/>
      <c r="D17" s="198"/>
      <c r="E17" s="199"/>
      <c r="F17" s="198">
        <v>1</v>
      </c>
      <c r="G17" s="200">
        <f t="shared" ref="G17:G23" si="0">+F17</f>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545" t="s">
        <v>388</v>
      </c>
      <c r="B18" s="546"/>
      <c r="C18" s="197"/>
      <c r="D18" s="201"/>
      <c r="E18" s="199"/>
      <c r="F18" s="198">
        <v>3</v>
      </c>
      <c r="G18" s="200">
        <f t="shared" si="0"/>
        <v>3</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545" t="s">
        <v>389</v>
      </c>
      <c r="B19" s="546"/>
      <c r="C19" s="197"/>
      <c r="D19" s="201"/>
      <c r="E19" s="199"/>
      <c r="F19" s="198">
        <v>3</v>
      </c>
      <c r="G19" s="200">
        <f t="shared" si="0"/>
        <v>3</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545" t="s">
        <v>390</v>
      </c>
      <c r="B20" s="546"/>
      <c r="C20" s="197"/>
      <c r="D20" s="198"/>
      <c r="E20" s="204"/>
      <c r="F20" s="198">
        <v>1</v>
      </c>
      <c r="G20" s="200">
        <f t="shared" si="0"/>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545" t="s">
        <v>391</v>
      </c>
      <c r="B21" s="546"/>
      <c r="C21" s="205"/>
      <c r="D21" s="198"/>
      <c r="E21" s="204"/>
      <c r="F21" s="198">
        <v>1</v>
      </c>
      <c r="G21" s="200">
        <f t="shared" si="0"/>
        <v>1</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545" t="s">
        <v>392</v>
      </c>
      <c r="B22" s="546"/>
      <c r="C22" s="197"/>
      <c r="D22" s="198"/>
      <c r="E22" s="204"/>
      <c r="F22" s="198">
        <v>1</v>
      </c>
      <c r="G22" s="200">
        <f t="shared" si="0"/>
        <v>1</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545" t="s">
        <v>393</v>
      </c>
      <c r="B23" s="546"/>
      <c r="C23" s="197"/>
      <c r="D23" s="201"/>
      <c r="E23" s="204"/>
      <c r="F23" s="198">
        <v>1</v>
      </c>
      <c r="G23" s="200">
        <f t="shared" si="0"/>
        <v>1</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545"/>
      <c r="B24" s="546"/>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545"/>
      <c r="B25" s="546"/>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545"/>
      <c r="B26" s="546"/>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545"/>
      <c r="B27" s="546"/>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545"/>
      <c r="B28" s="546"/>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545"/>
      <c r="B29" s="546"/>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545"/>
      <c r="B30" s="546"/>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545"/>
      <c r="B31" s="546"/>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545"/>
      <c r="B32" s="546"/>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545"/>
      <c r="B33" s="546"/>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545"/>
      <c r="B34" s="546"/>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82"/>
      <c r="B35" s="28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82"/>
      <c r="B36" s="28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82"/>
      <c r="B37" s="28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82"/>
      <c r="B38" s="28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82"/>
      <c r="B39" s="28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82"/>
      <c r="B40" s="28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82"/>
      <c r="B41" s="28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82"/>
      <c r="B42" s="28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82"/>
      <c r="B43" s="28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82"/>
      <c r="B44" s="28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82"/>
      <c r="B45" s="283"/>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82"/>
      <c r="B46" s="283"/>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82"/>
      <c r="B47" s="283"/>
      <c r="C47" s="197"/>
      <c r="D47" s="201"/>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82"/>
      <c r="B48" s="283"/>
      <c r="C48" s="197"/>
      <c r="D48" s="201"/>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82"/>
      <c r="B49" s="283"/>
      <c r="C49" s="197"/>
      <c r="D49" s="201"/>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82"/>
      <c r="B50" s="283"/>
      <c r="C50" s="197"/>
      <c r="D50" s="201"/>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82"/>
      <c r="B51" s="283"/>
      <c r="C51" s="197"/>
      <c r="D51" s="201"/>
      <c r="E51" s="204"/>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82"/>
      <c r="B52" s="283"/>
      <c r="C52" s="197"/>
      <c r="D52" s="201"/>
      <c r="E52" s="204"/>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82"/>
      <c r="B53" s="283"/>
      <c r="C53" s="197"/>
      <c r="D53" s="201"/>
      <c r="E53" s="204"/>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82"/>
      <c r="B54" s="283"/>
      <c r="C54" s="197"/>
      <c r="D54" s="201"/>
      <c r="E54" s="204"/>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82"/>
      <c r="B55" s="283"/>
      <c r="C55" s="197"/>
      <c r="D55" s="201"/>
      <c r="E55" s="204"/>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82"/>
      <c r="B56" s="283"/>
      <c r="C56" s="197"/>
      <c r="D56" s="201"/>
      <c r="E56" s="204"/>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82"/>
      <c r="B57" s="283"/>
      <c r="C57" s="197"/>
      <c r="D57" s="201"/>
      <c r="E57" s="204"/>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82"/>
      <c r="B58" s="283"/>
      <c r="C58" s="197"/>
      <c r="D58" s="201"/>
      <c r="E58" s="204"/>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82"/>
      <c r="B59" s="283"/>
      <c r="C59" s="197"/>
      <c r="D59" s="201"/>
      <c r="E59" s="204"/>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82"/>
      <c r="B60" s="283"/>
      <c r="C60" s="197"/>
      <c r="D60" s="201"/>
      <c r="E60" s="204"/>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82"/>
      <c r="B61" s="283"/>
      <c r="C61" s="197"/>
      <c r="D61" s="201"/>
      <c r="E61" s="204"/>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82"/>
      <c r="B62" s="283"/>
      <c r="C62" s="197"/>
      <c r="D62" s="201"/>
      <c r="E62" s="204"/>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82"/>
      <c r="B63" s="283"/>
      <c r="C63" s="197"/>
      <c r="D63" s="201"/>
      <c r="E63" s="204"/>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82"/>
      <c r="B64" s="283"/>
      <c r="C64" s="197"/>
      <c r="D64" s="201"/>
      <c r="E64" s="204"/>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82"/>
      <c r="B65" s="283"/>
      <c r="C65" s="197"/>
      <c r="D65" s="201"/>
      <c r="E65" s="204"/>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82"/>
      <c r="B66" s="283"/>
      <c r="C66" s="197"/>
      <c r="D66" s="201"/>
      <c r="E66" s="204"/>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82"/>
      <c r="B67" s="283"/>
      <c r="C67" s="197"/>
      <c r="D67" s="201"/>
      <c r="E67" s="204"/>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82"/>
      <c r="B68" s="283"/>
      <c r="C68" s="197"/>
      <c r="D68" s="201"/>
      <c r="E68" s="204"/>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82"/>
      <c r="B69" s="283"/>
      <c r="C69" s="197"/>
      <c r="D69" s="201"/>
      <c r="E69" s="204"/>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82"/>
      <c r="B70" s="283"/>
      <c r="C70" s="197"/>
      <c r="D70" s="201"/>
      <c r="E70" s="204"/>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545"/>
      <c r="B71" s="546"/>
      <c r="C71" s="197"/>
      <c r="D71" s="201"/>
      <c r="E71" s="204"/>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545"/>
      <c r="B72" s="546"/>
      <c r="C72" s="197"/>
      <c r="D72" s="198"/>
      <c r="E72" s="204"/>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545"/>
      <c r="B73" s="546"/>
      <c r="C73" s="197"/>
      <c r="D73" s="197"/>
      <c r="E73" s="204"/>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545"/>
      <c r="B74" s="546"/>
      <c r="C74" s="197"/>
      <c r="D74" s="197"/>
      <c r="E74" s="206"/>
      <c r="F74" s="198"/>
      <c r="G74" s="20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545"/>
      <c r="B75" s="546"/>
      <c r="C75" s="197"/>
      <c r="D75" s="197"/>
      <c r="E75" s="206"/>
      <c r="F75" s="198"/>
      <c r="G75" s="200"/>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545"/>
      <c r="B76" s="546"/>
      <c r="C76" s="197"/>
      <c r="D76" s="197"/>
      <c r="E76" s="206"/>
      <c r="F76" s="198"/>
      <c r="G76" s="200"/>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461"/>
      <c r="B77" s="462"/>
      <c r="C77" s="211"/>
      <c r="D77" s="212"/>
      <c r="E77" s="208"/>
      <c r="F77" s="208"/>
      <c r="G77" s="209"/>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ht="15" thickBot="1">
      <c r="A78" s="461"/>
      <c r="B78" s="462"/>
      <c r="C78" s="213"/>
      <c r="D78" s="214"/>
      <c r="E78" s="215"/>
      <c r="F78" s="215"/>
      <c r="G78" s="216"/>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ht="15" thickBot="1">
      <c r="A79" s="472"/>
      <c r="B79" s="473"/>
      <c r="C79" s="473"/>
      <c r="D79" s="473"/>
      <c r="E79" s="474"/>
      <c r="F79" s="217"/>
      <c r="G79" s="218">
        <f>SUM(G15:G78)</f>
        <v>16</v>
      </c>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426"/>
      <c r="B80" s="427"/>
      <c r="C80" s="427"/>
      <c r="D80" s="427"/>
      <c r="E80" s="427"/>
      <c r="F80" s="427"/>
      <c r="G80" s="427"/>
      <c r="H80" s="427"/>
      <c r="I80" s="427"/>
      <c r="J80" s="427"/>
      <c r="K80" s="427"/>
      <c r="L80" s="427"/>
      <c r="M80" s="427"/>
      <c r="N80" s="427"/>
      <c r="O80" s="427"/>
      <c r="P80" s="427"/>
      <c r="Q80" s="427"/>
      <c r="R80" s="427"/>
      <c r="S80" s="427"/>
      <c r="T80" s="427"/>
      <c r="U80" s="427"/>
      <c r="V80" s="427"/>
      <c r="W80" s="427"/>
      <c r="X80" s="427"/>
      <c r="Y80" s="427"/>
      <c r="Z80" s="427"/>
      <c r="AA80" s="427"/>
      <c r="AB80" s="427"/>
      <c r="AC80" s="427"/>
      <c r="AD80" s="427"/>
      <c r="AE80" s="427"/>
      <c r="AF80" s="427"/>
      <c r="AG80" s="427"/>
      <c r="AH80" s="427"/>
      <c r="AI80" s="427"/>
      <c r="AJ80" s="427"/>
      <c r="AK80" s="427"/>
      <c r="AL80" s="427"/>
      <c r="AM80" s="427"/>
      <c r="AN80" s="427"/>
      <c r="AO80" s="427"/>
      <c r="AP80" s="427"/>
      <c r="AQ80" s="428"/>
    </row>
    <row r="81" spans="1:43">
      <c r="A81" s="475" t="s">
        <v>283</v>
      </c>
      <c r="B81" s="476"/>
      <c r="C81" s="476"/>
      <c r="D81" s="476"/>
      <c r="E81" s="476"/>
      <c r="F81" s="476"/>
      <c r="G81" s="476"/>
      <c r="H81" s="476"/>
      <c r="I81" s="476"/>
      <c r="J81" s="476"/>
      <c r="K81" s="476"/>
      <c r="L81" s="476"/>
      <c r="M81" s="476"/>
      <c r="N81" s="476"/>
      <c r="O81" s="476"/>
      <c r="P81" s="476"/>
      <c r="Q81" s="476"/>
      <c r="R81" s="476"/>
      <c r="S81" s="476"/>
      <c r="T81" s="476"/>
      <c r="U81" s="476"/>
      <c r="V81" s="476"/>
      <c r="W81" s="476"/>
      <c r="X81" s="476"/>
      <c r="Y81" s="476"/>
      <c r="Z81" s="476"/>
      <c r="AA81" s="476"/>
      <c r="AB81" s="476"/>
      <c r="AC81" s="476"/>
      <c r="AD81" s="476"/>
      <c r="AE81" s="476"/>
      <c r="AF81" s="476"/>
      <c r="AG81" s="476"/>
      <c r="AH81" s="476"/>
      <c r="AI81" s="476"/>
      <c r="AJ81" s="476"/>
      <c r="AK81" s="476"/>
      <c r="AL81" s="476"/>
      <c r="AM81" s="476"/>
      <c r="AN81" s="476"/>
      <c r="AO81" s="476"/>
      <c r="AP81" s="476"/>
      <c r="AQ81" s="477"/>
    </row>
    <row r="82" spans="1:43">
      <c r="A82" s="478" t="s">
        <v>284</v>
      </c>
      <c r="B82" s="479"/>
      <c r="C82" s="479"/>
      <c r="D82" s="479"/>
      <c r="E82" s="479"/>
      <c r="F82" s="479"/>
      <c r="G82" s="479"/>
      <c r="H82" s="479"/>
      <c r="I82" s="479"/>
      <c r="J82" s="479"/>
      <c r="K82" s="479"/>
      <c r="L82" s="479"/>
      <c r="M82" s="479"/>
      <c r="N82" s="479"/>
      <c r="O82" s="479"/>
      <c r="P82" s="479"/>
      <c r="Q82" s="479"/>
      <c r="R82" s="479"/>
      <c r="S82" s="479"/>
      <c r="T82" s="479"/>
      <c r="U82" s="479"/>
      <c r="V82" s="479"/>
      <c r="W82" s="479"/>
      <c r="X82" s="479"/>
      <c r="Y82" s="479"/>
      <c r="Z82" s="479"/>
      <c r="AA82" s="479"/>
      <c r="AB82" s="479"/>
      <c r="AC82" s="479"/>
      <c r="AD82" s="479"/>
      <c r="AE82" s="479"/>
      <c r="AF82" s="479"/>
      <c r="AG82" s="479"/>
      <c r="AH82" s="479"/>
      <c r="AI82" s="479"/>
      <c r="AJ82" s="479"/>
      <c r="AK82" s="479"/>
      <c r="AL82" s="479"/>
      <c r="AM82" s="479"/>
      <c r="AN82" s="479"/>
      <c r="AO82" s="479"/>
      <c r="AP82" s="479"/>
      <c r="AQ82" s="480"/>
    </row>
    <row r="83" spans="1:43">
      <c r="A83" s="478"/>
      <c r="B83" s="479"/>
      <c r="C83" s="479"/>
      <c r="D83" s="479"/>
      <c r="E83" s="479"/>
      <c r="F83" s="479"/>
      <c r="G83" s="479"/>
      <c r="H83" s="479"/>
      <c r="I83" s="479"/>
      <c r="J83" s="479"/>
      <c r="K83" s="479"/>
      <c r="L83" s="479"/>
      <c r="M83" s="479"/>
      <c r="N83" s="479"/>
      <c r="O83" s="479"/>
      <c r="P83" s="479"/>
      <c r="Q83" s="479"/>
      <c r="R83" s="479"/>
      <c r="S83" s="479"/>
      <c r="T83" s="479"/>
      <c r="U83" s="479"/>
      <c r="V83" s="479"/>
      <c r="W83" s="479"/>
      <c r="X83" s="479"/>
      <c r="Y83" s="479"/>
      <c r="Z83" s="479"/>
      <c r="AA83" s="479"/>
      <c r="AB83" s="479"/>
      <c r="AC83" s="479"/>
      <c r="AD83" s="479"/>
      <c r="AE83" s="479"/>
      <c r="AF83" s="479"/>
      <c r="AG83" s="479"/>
      <c r="AH83" s="479"/>
      <c r="AI83" s="479"/>
      <c r="AJ83" s="479"/>
      <c r="AK83" s="479"/>
      <c r="AL83" s="479"/>
      <c r="AM83" s="479"/>
      <c r="AN83" s="479"/>
      <c r="AO83" s="479"/>
      <c r="AP83" s="479"/>
      <c r="AQ83" s="480"/>
    </row>
    <row r="84" spans="1:43" ht="15" thickBot="1">
      <c r="A84" s="426"/>
      <c r="B84" s="427"/>
      <c r="C84" s="427"/>
      <c r="D84" s="427"/>
      <c r="E84" s="427"/>
      <c r="F84" s="427"/>
      <c r="G84" s="427"/>
      <c r="H84" s="427"/>
      <c r="I84" s="427"/>
      <c r="J84" s="427"/>
      <c r="K84" s="427"/>
      <c r="L84" s="427"/>
      <c r="M84" s="427"/>
      <c r="N84" s="427"/>
      <c r="O84" s="427"/>
      <c r="P84" s="427"/>
      <c r="Q84" s="427"/>
      <c r="R84" s="427"/>
      <c r="S84" s="427"/>
      <c r="T84" s="427"/>
      <c r="U84" s="427"/>
      <c r="V84" s="427"/>
      <c r="W84" s="427"/>
      <c r="X84" s="427"/>
      <c r="Y84" s="427"/>
      <c r="Z84" s="427"/>
      <c r="AA84" s="427"/>
      <c r="AB84" s="427"/>
      <c r="AC84" s="427"/>
      <c r="AD84" s="427"/>
      <c r="AE84" s="427"/>
      <c r="AF84" s="427"/>
      <c r="AG84" s="427"/>
      <c r="AH84" s="427"/>
      <c r="AI84" s="427"/>
      <c r="AJ84" s="427"/>
      <c r="AK84" s="427"/>
      <c r="AL84" s="427"/>
      <c r="AM84" s="427"/>
      <c r="AN84" s="427"/>
      <c r="AO84" s="427"/>
      <c r="AP84" s="427"/>
      <c r="AQ84" s="428"/>
    </row>
    <row r="85" spans="1:43">
      <c r="B85" s="220"/>
      <c r="C85" s="219" t="s">
        <v>285</v>
      </c>
      <c r="D85" s="221"/>
      <c r="E85" s="221"/>
      <c r="F85" s="220"/>
      <c r="H85" s="223"/>
      <c r="I85" s="220"/>
      <c r="J85" s="220"/>
      <c r="K85" s="220"/>
      <c r="L85" s="220"/>
      <c r="M85" s="222" t="s">
        <v>286</v>
      </c>
      <c r="N85" s="220"/>
      <c r="O85" s="220"/>
      <c r="P85" s="220"/>
      <c r="Q85" s="220"/>
      <c r="R85" s="220"/>
      <c r="S85" s="220"/>
      <c r="T85" s="220"/>
      <c r="U85" s="220"/>
      <c r="V85" s="220"/>
      <c r="W85" s="220"/>
      <c r="X85" s="220"/>
      <c r="Y85" s="220"/>
      <c r="Z85" s="220"/>
      <c r="AA85" s="220"/>
      <c r="AB85" s="220"/>
      <c r="AC85" s="220"/>
      <c r="AD85" s="220"/>
      <c r="AE85" s="220"/>
      <c r="AF85" s="220"/>
      <c r="AG85" s="220"/>
      <c r="AH85" s="220"/>
      <c r="AI85" s="220"/>
      <c r="AJ85" s="220"/>
      <c r="AK85" s="220"/>
      <c r="AL85" s="220"/>
      <c r="AM85" s="220"/>
      <c r="AN85" s="220"/>
      <c r="AO85" s="220"/>
      <c r="AP85" s="220"/>
      <c r="AQ85" s="224"/>
    </row>
    <row r="86" spans="1:43">
      <c r="A86" s="225"/>
      <c r="B86" s="226"/>
      <c r="C86" s="227"/>
      <c r="D86" s="228"/>
      <c r="E86" s="228"/>
      <c r="F86" s="226"/>
      <c r="G86" s="229"/>
      <c r="H86" s="230"/>
      <c r="I86" s="226"/>
      <c r="J86" s="226"/>
      <c r="K86" s="226"/>
      <c r="L86" s="226"/>
      <c r="M86" s="226"/>
      <c r="N86" s="226"/>
      <c r="O86" s="226"/>
      <c r="P86" s="226"/>
      <c r="Q86" s="226"/>
      <c r="R86" s="226"/>
      <c r="S86" s="226"/>
      <c r="T86" s="226"/>
      <c r="U86" s="226"/>
      <c r="V86" s="226"/>
      <c r="W86" s="226"/>
      <c r="X86" s="226"/>
      <c r="Y86" s="226"/>
      <c r="Z86" s="226"/>
      <c r="AA86" s="226"/>
      <c r="AB86" s="226"/>
      <c r="AC86" s="226"/>
      <c r="AD86" s="226"/>
      <c r="AE86" s="226"/>
      <c r="AF86" s="226"/>
      <c r="AG86" s="226"/>
      <c r="AH86" s="226"/>
      <c r="AI86" s="226"/>
      <c r="AJ86" s="226"/>
      <c r="AK86" s="226"/>
      <c r="AL86" s="226"/>
      <c r="AM86" s="226"/>
      <c r="AN86" s="226"/>
      <c r="AO86" s="226"/>
      <c r="AP86" s="226"/>
      <c r="AQ86" s="231"/>
    </row>
    <row r="87" spans="1:43">
      <c r="A87" s="225"/>
      <c r="B87" s="226"/>
      <c r="C87" s="226"/>
      <c r="D87" s="226"/>
      <c r="E87" s="226"/>
      <c r="F87" s="226"/>
      <c r="G87" s="232"/>
      <c r="H87" s="226"/>
      <c r="I87" s="226"/>
      <c r="J87" s="226"/>
      <c r="K87" s="226"/>
      <c r="L87" s="226"/>
      <c r="M87" s="226"/>
      <c r="N87" s="226"/>
      <c r="O87" s="226"/>
      <c r="P87" s="226"/>
      <c r="Q87" s="226"/>
      <c r="R87" s="226"/>
      <c r="S87" s="226"/>
      <c r="T87" s="226"/>
      <c r="U87" s="226"/>
      <c r="V87" s="226"/>
      <c r="W87" s="226"/>
      <c r="X87" s="226"/>
      <c r="Y87" s="226"/>
      <c r="Z87" s="226"/>
      <c r="AA87" s="226"/>
      <c r="AB87" s="226"/>
      <c r="AC87" s="226"/>
      <c r="AD87" s="226"/>
      <c r="AE87" s="226"/>
      <c r="AF87" s="226"/>
      <c r="AG87" s="226"/>
      <c r="AH87" s="226"/>
      <c r="AI87" s="226"/>
      <c r="AJ87" s="226"/>
      <c r="AK87" s="226"/>
      <c r="AL87" s="226"/>
      <c r="AM87" s="226"/>
      <c r="AN87" s="226"/>
      <c r="AO87" s="226"/>
      <c r="AP87" s="226"/>
      <c r="AQ87" s="231"/>
    </row>
    <row r="88" spans="1:43" ht="15" thickBot="1">
      <c r="A88" s="235"/>
      <c r="B88" s="232"/>
      <c r="C88" s="233"/>
      <c r="D88" s="234"/>
      <c r="E88" s="234"/>
      <c r="F88" s="234"/>
      <c r="G88" s="235"/>
      <c r="H88" s="239"/>
      <c r="I88" s="239"/>
      <c r="J88" s="239"/>
      <c r="K88" s="239"/>
      <c r="L88" s="239"/>
      <c r="M88" s="239"/>
      <c r="N88" s="239"/>
      <c r="O88" s="239"/>
      <c r="P88" s="239"/>
      <c r="Q88" s="239"/>
      <c r="R88" s="239"/>
      <c r="S88" s="239"/>
      <c r="T88" s="239"/>
      <c r="U88" s="239"/>
      <c r="V88" s="239"/>
      <c r="W88" s="239"/>
      <c r="X88" s="239"/>
      <c r="Y88" s="239"/>
      <c r="Z88" s="239"/>
      <c r="AA88" s="226"/>
      <c r="AB88" s="226"/>
      <c r="AC88" s="226"/>
      <c r="AD88" s="226"/>
      <c r="AE88" s="226"/>
      <c r="AF88" s="226"/>
      <c r="AG88" s="226"/>
      <c r="AH88" s="226"/>
      <c r="AI88" s="226"/>
      <c r="AJ88" s="226"/>
      <c r="AK88" s="226"/>
      <c r="AL88" s="226"/>
      <c r="AM88" s="226"/>
      <c r="AN88" s="226"/>
      <c r="AO88" s="226"/>
      <c r="AP88" s="226"/>
      <c r="AQ88" s="231"/>
    </row>
    <row r="89" spans="1:43">
      <c r="A89" s="235"/>
      <c r="B89" s="232"/>
      <c r="C89" s="236" t="s">
        <v>287</v>
      </c>
      <c r="D89" s="232"/>
      <c r="E89" s="236"/>
      <c r="F89" s="236"/>
      <c r="G89" s="232"/>
      <c r="H89" s="471" t="s">
        <v>289</v>
      </c>
      <c r="I89" s="471"/>
      <c r="J89" s="471"/>
      <c r="K89" s="471"/>
      <c r="L89" s="471"/>
      <c r="M89" s="471"/>
      <c r="N89" s="471"/>
      <c r="O89" s="471"/>
      <c r="P89" s="471"/>
      <c r="Q89" s="471"/>
      <c r="R89" s="471"/>
      <c r="S89" s="471"/>
      <c r="T89" s="471"/>
      <c r="U89" s="471"/>
      <c r="V89" s="471"/>
      <c r="W89" s="471"/>
      <c r="X89" s="471"/>
      <c r="Y89" s="471"/>
      <c r="Z89" s="471"/>
      <c r="AA89" s="226"/>
      <c r="AB89" s="226"/>
      <c r="AC89" s="226"/>
      <c r="AD89" s="226"/>
      <c r="AE89" s="226"/>
      <c r="AF89" s="226"/>
      <c r="AG89" s="226"/>
      <c r="AH89" s="226"/>
      <c r="AI89" s="226"/>
      <c r="AJ89" s="226"/>
      <c r="AK89" s="226"/>
      <c r="AL89" s="226"/>
      <c r="AM89" s="226"/>
      <c r="AN89" s="226"/>
      <c r="AO89" s="226"/>
      <c r="AP89" s="226"/>
      <c r="AQ89" s="231"/>
    </row>
    <row r="90" spans="1:43">
      <c r="A90" s="238"/>
      <c r="B90" s="235"/>
      <c r="C90" s="232" t="s">
        <v>288</v>
      </c>
      <c r="D90" s="237"/>
      <c r="E90" s="235"/>
      <c r="F90" s="235"/>
      <c r="G90" s="235"/>
      <c r="H90" s="232"/>
      <c r="I90" s="237"/>
      <c r="J90" s="235"/>
      <c r="K90" s="235"/>
      <c r="L90" s="235"/>
      <c r="M90" s="235"/>
      <c r="N90" s="237"/>
      <c r="O90" s="235"/>
      <c r="P90" s="235"/>
      <c r="Q90" s="235"/>
      <c r="R90" s="235"/>
      <c r="S90" s="235"/>
      <c r="T90" s="235"/>
      <c r="U90" s="235"/>
      <c r="V90" s="235"/>
      <c r="W90" s="235"/>
      <c r="X90" s="235"/>
      <c r="Y90" s="235"/>
      <c r="Z90" s="226"/>
      <c r="AA90" s="226"/>
      <c r="AB90" s="226"/>
      <c r="AC90" s="226"/>
      <c r="AD90" s="226"/>
      <c r="AE90" s="226"/>
      <c r="AF90" s="226"/>
      <c r="AG90" s="226"/>
      <c r="AH90" s="226"/>
      <c r="AI90" s="226"/>
      <c r="AJ90" s="226"/>
      <c r="AK90" s="226"/>
      <c r="AL90" s="226"/>
      <c r="AM90" s="226"/>
      <c r="AN90" s="226"/>
      <c r="AO90" s="226"/>
      <c r="AP90" s="226"/>
      <c r="AQ90" s="231"/>
    </row>
    <row r="91" spans="1:43">
      <c r="A91" s="225"/>
      <c r="B91" s="235"/>
      <c r="C91" s="235"/>
      <c r="D91" s="235"/>
      <c r="E91" s="226"/>
      <c r="F91" s="226"/>
      <c r="G91" s="229"/>
      <c r="H91" s="235"/>
      <c r="I91" s="235"/>
      <c r="J91" s="235"/>
      <c r="K91" s="235"/>
      <c r="L91" s="235"/>
      <c r="M91" s="235"/>
      <c r="N91" s="235"/>
      <c r="O91" s="235"/>
      <c r="P91" s="235"/>
      <c r="Q91" s="235"/>
      <c r="R91" s="235"/>
      <c r="S91" s="235"/>
      <c r="T91" s="235"/>
      <c r="U91" s="235"/>
      <c r="V91" s="235"/>
      <c r="W91" s="235"/>
      <c r="X91" s="235"/>
      <c r="Y91" s="235"/>
      <c r="Z91" s="235"/>
      <c r="AA91" s="235"/>
      <c r="AB91" s="235"/>
      <c r="AC91" s="235"/>
      <c r="AD91" s="235"/>
      <c r="AE91" s="235"/>
      <c r="AF91" s="235"/>
      <c r="AG91" s="235"/>
      <c r="AH91" s="235"/>
      <c r="AI91" s="235"/>
      <c r="AJ91" s="235"/>
      <c r="AK91" s="226"/>
      <c r="AL91" s="226"/>
      <c r="AM91" s="226"/>
      <c r="AN91" s="226"/>
      <c r="AO91" s="226"/>
      <c r="AP91" s="226"/>
      <c r="AQ91" s="231"/>
    </row>
  </sheetData>
  <mergeCells count="66">
    <mergeCell ref="A71:B71"/>
    <mergeCell ref="A75:B75"/>
    <mergeCell ref="A76:B76"/>
    <mergeCell ref="A29:B29"/>
    <mergeCell ref="A30:B30"/>
    <mergeCell ref="A31:B31"/>
    <mergeCell ref="A32:B32"/>
    <mergeCell ref="A33:B33"/>
    <mergeCell ref="A25:B25"/>
    <mergeCell ref="A26:B26"/>
    <mergeCell ref="A27:B27"/>
    <mergeCell ref="A28:B28"/>
    <mergeCell ref="A34:B34"/>
    <mergeCell ref="H89:Z89"/>
    <mergeCell ref="A79:E79"/>
    <mergeCell ref="A80:AQ80"/>
    <mergeCell ref="A81:AQ81"/>
    <mergeCell ref="A82:AQ82"/>
    <mergeCell ref="A83:AQ83"/>
    <mergeCell ref="A84:AQ84"/>
    <mergeCell ref="A78:B78"/>
    <mergeCell ref="A15:B15"/>
    <mergeCell ref="H15:AQ79"/>
    <mergeCell ref="A16:B16"/>
    <mergeCell ref="A17:B17"/>
    <mergeCell ref="A18:B18"/>
    <mergeCell ref="A19:B19"/>
    <mergeCell ref="A20:B20"/>
    <mergeCell ref="A21:B21"/>
    <mergeCell ref="A22:B22"/>
    <mergeCell ref="A23:B23"/>
    <mergeCell ref="A72:B72"/>
    <mergeCell ref="A73:B73"/>
    <mergeCell ref="A74:B74"/>
    <mergeCell ref="A77:B77"/>
    <mergeCell ref="A24:B24"/>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9" priority="1"/>
  </conditionalFormatting>
  <pageMargins left="0.7" right="0.7" top="0.75" bottom="0.75" header="0.3" footer="0.3"/>
  <pageSetup scale="39" orientation="portrait" r:id="rId1"/>
  <colBreaks count="1" manualBreakCount="1">
    <brk id="43"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F3087-413E-49BD-8B7D-35ECBD3DB2A8}">
  <sheetPr>
    <tabColor theme="7" tint="0.79998168889431442"/>
  </sheetPr>
  <dimension ref="A1:AR67"/>
  <sheetViews>
    <sheetView view="pageBreakPreview" topLeftCell="A34" zoomScale="60" zoomScaleNormal="55" workbookViewId="0">
      <selection activeCell="E28" sqref="E28"/>
    </sheetView>
  </sheetViews>
  <sheetFormatPr baseColWidth="10" defaultRowHeight="14.4"/>
  <cols>
    <col min="1" max="1" width="42.6640625" customWidth="1"/>
    <col min="2" max="2" width="21.218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2'!B78</f>
        <v>1.3</v>
      </c>
      <c r="B11" s="189" t="str">
        <f>+'CORTE No. 2'!F78</f>
        <v>M2</v>
      </c>
      <c r="C11" s="435" t="str">
        <f>+'CORTE No. 2'!C78:E78</f>
        <v>DEMOLICION PAÑETES (INC. RETIRO DE SOBR.) INCLUYE EQUIPOS, HERRAMIENTAS Y TODO LOS ELEMENTOS NECESARIOS PARA SU CORRECTA EJECUCION.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394</v>
      </c>
      <c r="B15" s="464"/>
      <c r="C15" s="197">
        <v>3.2</v>
      </c>
      <c r="D15" s="198"/>
      <c r="E15" s="199">
        <v>2.2000000000000002</v>
      </c>
      <c r="F15" s="198"/>
      <c r="G15" s="200">
        <f>+E15*C15</f>
        <v>7.0400000000000009</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81" t="s">
        <v>396</v>
      </c>
      <c r="B16" s="470"/>
      <c r="C16" s="197">
        <v>1.5</v>
      </c>
      <c r="D16" s="198"/>
      <c r="E16" s="199">
        <v>0.9</v>
      </c>
      <c r="F16" s="198"/>
      <c r="G16" s="200">
        <f>+E16*C16</f>
        <v>1.35</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464" t="s">
        <v>395</v>
      </c>
      <c r="B17" s="464"/>
      <c r="C17" s="197">
        <v>1</v>
      </c>
      <c r="D17" s="198"/>
      <c r="E17" s="199">
        <v>1.8</v>
      </c>
      <c r="F17" s="198"/>
      <c r="G17" s="200">
        <f>+E17*C17</f>
        <v>1.8</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547" t="s">
        <v>397</v>
      </c>
      <c r="B18" s="548"/>
      <c r="C18" s="197"/>
      <c r="D18" s="201"/>
      <c r="E18" s="199"/>
      <c r="F18" s="198">
        <v>26</v>
      </c>
      <c r="G18" s="200">
        <f>+F18</f>
        <v>26</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549"/>
      <c r="B19" s="499"/>
      <c r="C19" s="197"/>
      <c r="D19" s="201"/>
      <c r="E19" s="199"/>
      <c r="F19" s="198">
        <v>20</v>
      </c>
      <c r="G19" s="200">
        <v>30</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481" t="s">
        <v>398</v>
      </c>
      <c r="B20" s="470"/>
      <c r="C20" s="197">
        <v>1</v>
      </c>
      <c r="D20" s="198"/>
      <c r="E20" s="199">
        <v>1</v>
      </c>
      <c r="F20" s="198"/>
      <c r="G20" s="200">
        <f>+E20*C20</f>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4">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c r="AR22" s="173"/>
    </row>
    <row r="23" spans="1:44">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4">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4">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61"/>
      <c r="B39" s="462"/>
      <c r="C39" s="197"/>
      <c r="D39" s="198"/>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8"/>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8"/>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8"/>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461"/>
      <c r="B43" s="462"/>
      <c r="C43" s="197"/>
      <c r="D43" s="197"/>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461"/>
      <c r="B44" s="462"/>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461"/>
      <c r="B52" s="462"/>
      <c r="C52" s="207"/>
      <c r="D52" s="207"/>
      <c r="E52" s="207"/>
      <c r="F52" s="207"/>
      <c r="G52" s="21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461"/>
      <c r="B53" s="462"/>
      <c r="C53" s="211"/>
      <c r="D53" s="212"/>
      <c r="E53" s="208"/>
      <c r="F53" s="208"/>
      <c r="G53" s="209"/>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ht="15" thickBot="1">
      <c r="A54" s="461"/>
      <c r="B54" s="462"/>
      <c r="C54" s="213"/>
      <c r="D54" s="214"/>
      <c r="E54" s="215"/>
      <c r="F54" s="215"/>
      <c r="G54" s="216"/>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ht="15" thickBot="1">
      <c r="A55" s="472"/>
      <c r="B55" s="473"/>
      <c r="C55" s="473"/>
      <c r="D55" s="473"/>
      <c r="E55" s="474"/>
      <c r="F55" s="217"/>
      <c r="G55" s="218">
        <f>SUM(G15:G54)</f>
        <v>67.19</v>
      </c>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426"/>
      <c r="B56" s="427"/>
      <c r="C56" s="427"/>
      <c r="D56" s="427"/>
      <c r="E56" s="427"/>
      <c r="F56" s="427"/>
      <c r="G56" s="427"/>
      <c r="H56" s="427"/>
      <c r="I56" s="427"/>
      <c r="J56" s="427"/>
      <c r="K56" s="427"/>
      <c r="L56" s="427"/>
      <c r="M56" s="427"/>
      <c r="N56" s="427"/>
      <c r="O56" s="427"/>
      <c r="P56" s="427"/>
      <c r="Q56" s="427"/>
      <c r="R56" s="427"/>
      <c r="S56" s="427"/>
      <c r="T56" s="427"/>
      <c r="U56" s="427"/>
      <c r="V56" s="427"/>
      <c r="W56" s="427"/>
      <c r="X56" s="427"/>
      <c r="Y56" s="427"/>
      <c r="Z56" s="427"/>
      <c r="AA56" s="427"/>
      <c r="AB56" s="427"/>
      <c r="AC56" s="427"/>
      <c r="AD56" s="427"/>
      <c r="AE56" s="427"/>
      <c r="AF56" s="427"/>
      <c r="AG56" s="427"/>
      <c r="AH56" s="427"/>
      <c r="AI56" s="427"/>
      <c r="AJ56" s="427"/>
      <c r="AK56" s="427"/>
      <c r="AL56" s="427"/>
      <c r="AM56" s="427"/>
      <c r="AN56" s="427"/>
      <c r="AO56" s="427"/>
      <c r="AP56" s="427"/>
      <c r="AQ56" s="428"/>
    </row>
    <row r="57" spans="1:43">
      <c r="A57" s="475" t="s">
        <v>283</v>
      </c>
      <c r="B57" s="476"/>
      <c r="C57" s="476"/>
      <c r="D57" s="476"/>
      <c r="E57" s="476"/>
      <c r="F57" s="476"/>
      <c r="G57" s="476"/>
      <c r="H57" s="476"/>
      <c r="I57" s="476"/>
      <c r="J57" s="476"/>
      <c r="K57" s="476"/>
      <c r="L57" s="476"/>
      <c r="M57" s="476"/>
      <c r="N57" s="476"/>
      <c r="O57" s="476"/>
      <c r="P57" s="476"/>
      <c r="Q57" s="476"/>
      <c r="R57" s="476"/>
      <c r="S57" s="476"/>
      <c r="T57" s="476"/>
      <c r="U57" s="476"/>
      <c r="V57" s="476"/>
      <c r="W57" s="476"/>
      <c r="X57" s="476"/>
      <c r="Y57" s="476"/>
      <c r="Z57" s="476"/>
      <c r="AA57" s="476"/>
      <c r="AB57" s="476"/>
      <c r="AC57" s="476"/>
      <c r="AD57" s="476"/>
      <c r="AE57" s="476"/>
      <c r="AF57" s="476"/>
      <c r="AG57" s="476"/>
      <c r="AH57" s="476"/>
      <c r="AI57" s="476"/>
      <c r="AJ57" s="476"/>
      <c r="AK57" s="476"/>
      <c r="AL57" s="476"/>
      <c r="AM57" s="476"/>
      <c r="AN57" s="476"/>
      <c r="AO57" s="476"/>
      <c r="AP57" s="476"/>
      <c r="AQ57" s="477"/>
    </row>
    <row r="58" spans="1:43">
      <c r="A58" s="478" t="s">
        <v>284</v>
      </c>
      <c r="B58" s="479"/>
      <c r="C58" s="479"/>
      <c r="D58" s="479"/>
      <c r="E58" s="479"/>
      <c r="F58" s="479"/>
      <c r="G58" s="479"/>
      <c r="H58" s="479"/>
      <c r="I58" s="479"/>
      <c r="J58" s="479"/>
      <c r="K58" s="479"/>
      <c r="L58" s="479"/>
      <c r="M58" s="479"/>
      <c r="N58" s="479"/>
      <c r="O58" s="479"/>
      <c r="P58" s="479"/>
      <c r="Q58" s="479"/>
      <c r="R58" s="479"/>
      <c r="S58" s="479"/>
      <c r="T58" s="479"/>
      <c r="U58" s="479"/>
      <c r="V58" s="479"/>
      <c r="W58" s="479"/>
      <c r="X58" s="479"/>
      <c r="Y58" s="479"/>
      <c r="Z58" s="479"/>
      <c r="AA58" s="479"/>
      <c r="AB58" s="479"/>
      <c r="AC58" s="479"/>
      <c r="AD58" s="479"/>
      <c r="AE58" s="479"/>
      <c r="AF58" s="479"/>
      <c r="AG58" s="479"/>
      <c r="AH58" s="479"/>
      <c r="AI58" s="479"/>
      <c r="AJ58" s="479"/>
      <c r="AK58" s="479"/>
      <c r="AL58" s="479"/>
      <c r="AM58" s="479"/>
      <c r="AN58" s="479"/>
      <c r="AO58" s="479"/>
      <c r="AP58" s="479"/>
      <c r="AQ58" s="480"/>
    </row>
    <row r="59" spans="1:43">
      <c r="A59" s="478"/>
      <c r="B59" s="479"/>
      <c r="C59" s="479"/>
      <c r="D59" s="479"/>
      <c r="E59" s="479"/>
      <c r="F59" s="479"/>
      <c r="G59" s="479"/>
      <c r="H59" s="479"/>
      <c r="I59" s="479"/>
      <c r="J59" s="479"/>
      <c r="K59" s="479"/>
      <c r="L59" s="479"/>
      <c r="M59" s="479"/>
      <c r="N59" s="479"/>
      <c r="O59" s="479"/>
      <c r="P59" s="479"/>
      <c r="Q59" s="479"/>
      <c r="R59" s="479"/>
      <c r="S59" s="479"/>
      <c r="T59" s="479"/>
      <c r="U59" s="479"/>
      <c r="V59" s="479"/>
      <c r="W59" s="479"/>
      <c r="X59" s="479"/>
      <c r="Y59" s="479"/>
      <c r="Z59" s="479"/>
      <c r="AA59" s="479"/>
      <c r="AB59" s="479"/>
      <c r="AC59" s="479"/>
      <c r="AD59" s="479"/>
      <c r="AE59" s="479"/>
      <c r="AF59" s="479"/>
      <c r="AG59" s="479"/>
      <c r="AH59" s="479"/>
      <c r="AI59" s="479"/>
      <c r="AJ59" s="479"/>
      <c r="AK59" s="479"/>
      <c r="AL59" s="479"/>
      <c r="AM59" s="479"/>
      <c r="AN59" s="479"/>
      <c r="AO59" s="479"/>
      <c r="AP59" s="479"/>
      <c r="AQ59" s="480"/>
    </row>
    <row r="60" spans="1:43" ht="15" thickBot="1">
      <c r="A60" s="426"/>
      <c r="B60" s="427"/>
      <c r="C60" s="427"/>
      <c r="D60" s="427"/>
      <c r="E60" s="427"/>
      <c r="F60" s="427"/>
      <c r="G60" s="427"/>
      <c r="H60" s="427"/>
      <c r="I60" s="427"/>
      <c r="J60" s="427"/>
      <c r="K60" s="427"/>
      <c r="L60" s="427"/>
      <c r="M60" s="427"/>
      <c r="N60" s="427"/>
      <c r="O60" s="427"/>
      <c r="P60" s="427"/>
      <c r="Q60" s="427"/>
      <c r="R60" s="427"/>
      <c r="S60" s="427"/>
      <c r="T60" s="427"/>
      <c r="U60" s="427"/>
      <c r="V60" s="427"/>
      <c r="W60" s="427"/>
      <c r="X60" s="427"/>
      <c r="Y60" s="427"/>
      <c r="Z60" s="427"/>
      <c r="AA60" s="427"/>
      <c r="AB60" s="427"/>
      <c r="AC60" s="427"/>
      <c r="AD60" s="427"/>
      <c r="AE60" s="427"/>
      <c r="AF60" s="427"/>
      <c r="AG60" s="427"/>
      <c r="AH60" s="427"/>
      <c r="AI60" s="427"/>
      <c r="AJ60" s="427"/>
      <c r="AK60" s="427"/>
      <c r="AL60" s="427"/>
      <c r="AM60" s="427"/>
      <c r="AN60" s="427"/>
      <c r="AO60" s="427"/>
      <c r="AP60" s="427"/>
      <c r="AQ60" s="428"/>
    </row>
    <row r="61" spans="1:43">
      <c r="B61" s="220"/>
      <c r="C61" s="219" t="s">
        <v>285</v>
      </c>
      <c r="D61" s="221"/>
      <c r="E61" s="221"/>
      <c r="F61" s="220"/>
      <c r="H61" s="223"/>
      <c r="I61" s="220"/>
      <c r="J61" s="220"/>
      <c r="K61" s="220"/>
      <c r="L61" s="220"/>
      <c r="M61" s="222" t="s">
        <v>286</v>
      </c>
      <c r="N61" s="220"/>
      <c r="O61" s="220"/>
      <c r="P61" s="220"/>
      <c r="Q61" s="220"/>
      <c r="R61" s="220"/>
      <c r="S61" s="220"/>
      <c r="T61" s="220"/>
      <c r="U61" s="220"/>
      <c r="V61" s="220"/>
      <c r="W61" s="220"/>
      <c r="X61" s="220"/>
      <c r="Y61" s="220"/>
      <c r="Z61" s="220"/>
      <c r="AA61" s="220"/>
      <c r="AB61" s="220"/>
      <c r="AC61" s="220"/>
      <c r="AD61" s="220"/>
      <c r="AE61" s="220"/>
      <c r="AF61" s="220"/>
      <c r="AG61" s="220"/>
      <c r="AH61" s="220"/>
      <c r="AI61" s="220"/>
      <c r="AJ61" s="220"/>
      <c r="AK61" s="220"/>
      <c r="AL61" s="220"/>
      <c r="AM61" s="220"/>
      <c r="AN61" s="220"/>
      <c r="AO61" s="220"/>
      <c r="AP61" s="220"/>
      <c r="AQ61" s="224"/>
    </row>
    <row r="62" spans="1:43">
      <c r="A62" s="225"/>
      <c r="B62" s="226"/>
      <c r="C62" s="227"/>
      <c r="D62" s="228"/>
      <c r="E62" s="228"/>
      <c r="F62" s="226"/>
      <c r="G62" s="229"/>
      <c r="H62" s="230"/>
      <c r="I62" s="226"/>
      <c r="J62" s="226"/>
      <c r="K62" s="226"/>
      <c r="L62" s="226"/>
      <c r="M62" s="226"/>
      <c r="N62" s="226"/>
      <c r="O62" s="226"/>
      <c r="P62" s="226"/>
      <c r="Q62" s="226"/>
      <c r="R62" s="226"/>
      <c r="S62" s="226"/>
      <c r="T62" s="226"/>
      <c r="U62" s="226"/>
      <c r="V62" s="226"/>
      <c r="W62" s="226"/>
      <c r="X62" s="226"/>
      <c r="Y62" s="226"/>
      <c r="Z62" s="226"/>
      <c r="AA62" s="226"/>
      <c r="AB62" s="226"/>
      <c r="AC62" s="226"/>
      <c r="AD62" s="226"/>
      <c r="AE62" s="226"/>
      <c r="AF62" s="226"/>
      <c r="AG62" s="226"/>
      <c r="AH62" s="226"/>
      <c r="AI62" s="226"/>
      <c r="AJ62" s="226"/>
      <c r="AK62" s="226"/>
      <c r="AL62" s="226"/>
      <c r="AM62" s="226"/>
      <c r="AN62" s="226"/>
      <c r="AO62" s="226"/>
      <c r="AP62" s="226"/>
      <c r="AQ62" s="231"/>
    </row>
    <row r="63" spans="1:43">
      <c r="A63" s="225"/>
      <c r="B63" s="226"/>
      <c r="C63" s="226"/>
      <c r="D63" s="226"/>
      <c r="E63" s="226"/>
      <c r="F63" s="226"/>
      <c r="G63" s="232"/>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c r="AK63" s="226"/>
      <c r="AL63" s="226"/>
      <c r="AM63" s="226"/>
      <c r="AN63" s="226"/>
      <c r="AO63" s="226"/>
      <c r="AP63" s="226"/>
      <c r="AQ63" s="231"/>
    </row>
    <row r="64" spans="1:43" ht="15" thickBot="1">
      <c r="A64" s="235"/>
      <c r="B64" s="232"/>
      <c r="C64" s="233"/>
      <c r="D64" s="234"/>
      <c r="E64" s="234"/>
      <c r="F64" s="234"/>
      <c r="G64" s="235"/>
      <c r="H64" s="239"/>
      <c r="I64" s="239"/>
      <c r="J64" s="239"/>
      <c r="K64" s="239"/>
      <c r="L64" s="239"/>
      <c r="M64" s="239"/>
      <c r="N64" s="239"/>
      <c r="O64" s="239"/>
      <c r="P64" s="239"/>
      <c r="Q64" s="239"/>
      <c r="R64" s="239"/>
      <c r="S64" s="239"/>
      <c r="T64" s="239"/>
      <c r="U64" s="239"/>
      <c r="V64" s="239"/>
      <c r="W64" s="239"/>
      <c r="X64" s="239"/>
      <c r="Y64" s="239"/>
      <c r="Z64" s="239"/>
      <c r="AA64" s="226"/>
      <c r="AB64" s="226"/>
      <c r="AC64" s="226"/>
      <c r="AD64" s="226"/>
      <c r="AE64" s="226"/>
      <c r="AF64" s="226"/>
      <c r="AG64" s="226"/>
      <c r="AH64" s="226"/>
      <c r="AI64" s="226"/>
      <c r="AJ64" s="226"/>
      <c r="AK64" s="226"/>
      <c r="AL64" s="226"/>
      <c r="AM64" s="226"/>
      <c r="AN64" s="226"/>
      <c r="AO64" s="226"/>
      <c r="AP64" s="226"/>
      <c r="AQ64" s="231"/>
    </row>
    <row r="65" spans="1:43">
      <c r="A65" s="235"/>
      <c r="B65" s="232"/>
      <c r="C65" s="236" t="s">
        <v>287</v>
      </c>
      <c r="D65" s="232"/>
      <c r="E65" s="236"/>
      <c r="F65" s="236"/>
      <c r="G65" s="232"/>
      <c r="H65" s="471" t="s">
        <v>289</v>
      </c>
      <c r="I65" s="471"/>
      <c r="J65" s="471"/>
      <c r="K65" s="471"/>
      <c r="L65" s="471"/>
      <c r="M65" s="471"/>
      <c r="N65" s="471"/>
      <c r="O65" s="471"/>
      <c r="P65" s="471"/>
      <c r="Q65" s="471"/>
      <c r="R65" s="471"/>
      <c r="S65" s="471"/>
      <c r="T65" s="471"/>
      <c r="U65" s="471"/>
      <c r="V65" s="471"/>
      <c r="W65" s="471"/>
      <c r="X65" s="471"/>
      <c r="Y65" s="471"/>
      <c r="Z65" s="471"/>
      <c r="AA65" s="226"/>
      <c r="AB65" s="226"/>
      <c r="AC65" s="226"/>
      <c r="AD65" s="226"/>
      <c r="AE65" s="226"/>
      <c r="AF65" s="226"/>
      <c r="AG65" s="226"/>
      <c r="AH65" s="226"/>
      <c r="AI65" s="226"/>
      <c r="AJ65" s="226"/>
      <c r="AK65" s="226"/>
      <c r="AL65" s="226"/>
      <c r="AM65" s="226"/>
      <c r="AN65" s="226"/>
      <c r="AO65" s="226"/>
      <c r="AP65" s="226"/>
      <c r="AQ65" s="231"/>
    </row>
    <row r="66" spans="1:43">
      <c r="A66" s="238"/>
      <c r="B66" s="235"/>
      <c r="C66" s="232" t="s">
        <v>288</v>
      </c>
      <c r="D66" s="237"/>
      <c r="E66" s="235"/>
      <c r="F66" s="235"/>
      <c r="G66" s="235"/>
      <c r="H66" s="232"/>
      <c r="I66" s="237"/>
      <c r="J66" s="235"/>
      <c r="K66" s="235"/>
      <c r="L66" s="235"/>
      <c r="M66" s="235"/>
      <c r="N66" s="237"/>
      <c r="O66" s="235"/>
      <c r="P66" s="235"/>
      <c r="Q66" s="235"/>
      <c r="R66" s="235"/>
      <c r="S66" s="235"/>
      <c r="T66" s="235"/>
      <c r="U66" s="235"/>
      <c r="V66" s="235"/>
      <c r="W66" s="235"/>
      <c r="X66" s="235"/>
      <c r="Y66" s="235"/>
      <c r="Z66" s="226"/>
      <c r="AA66" s="226"/>
      <c r="AB66" s="226"/>
      <c r="AC66" s="226"/>
      <c r="AD66" s="226"/>
      <c r="AE66" s="226"/>
      <c r="AF66" s="226"/>
      <c r="AG66" s="226"/>
      <c r="AH66" s="226"/>
      <c r="AI66" s="226"/>
      <c r="AJ66" s="226"/>
      <c r="AK66" s="226"/>
      <c r="AL66" s="226"/>
      <c r="AM66" s="226"/>
      <c r="AN66" s="226"/>
      <c r="AO66" s="226"/>
      <c r="AP66" s="226"/>
      <c r="AQ66" s="231"/>
    </row>
    <row r="67" spans="1:43">
      <c r="A67" s="225"/>
      <c r="B67" s="235"/>
      <c r="C67" s="235"/>
      <c r="D67" s="235"/>
      <c r="E67" s="226"/>
      <c r="F67" s="226"/>
      <c r="G67" s="229"/>
      <c r="H67" s="235"/>
      <c r="I67" s="235"/>
      <c r="J67" s="235"/>
      <c r="K67" s="235"/>
      <c r="L67" s="235"/>
      <c r="M67" s="235"/>
      <c r="N67" s="235"/>
      <c r="O67" s="235"/>
      <c r="P67" s="235"/>
      <c r="Q67" s="235"/>
      <c r="R67" s="235"/>
      <c r="S67" s="235"/>
      <c r="T67" s="235"/>
      <c r="U67" s="235"/>
      <c r="V67" s="235"/>
      <c r="W67" s="235"/>
      <c r="X67" s="235"/>
      <c r="Y67" s="235"/>
      <c r="Z67" s="235"/>
      <c r="AA67" s="235"/>
      <c r="AB67" s="235"/>
      <c r="AC67" s="235"/>
      <c r="AD67" s="235"/>
      <c r="AE67" s="235"/>
      <c r="AF67" s="235"/>
      <c r="AG67" s="235"/>
      <c r="AH67" s="235"/>
      <c r="AI67" s="235"/>
      <c r="AJ67" s="235"/>
      <c r="AK67" s="226"/>
      <c r="AL67" s="226"/>
      <c r="AM67" s="226"/>
      <c r="AN67" s="226"/>
      <c r="AO67" s="226"/>
      <c r="AP67" s="226"/>
      <c r="AQ67" s="231"/>
    </row>
  </sheetData>
  <mergeCells count="52">
    <mergeCell ref="H65:Z65"/>
    <mergeCell ref="A55:E55"/>
    <mergeCell ref="A56:AQ56"/>
    <mergeCell ref="A57:AQ57"/>
    <mergeCell ref="A58:AQ58"/>
    <mergeCell ref="A59:AQ59"/>
    <mergeCell ref="A60:AQ60"/>
    <mergeCell ref="A15:B15"/>
    <mergeCell ref="H15:AQ55"/>
    <mergeCell ref="A17:B17"/>
    <mergeCell ref="A16:B16"/>
    <mergeCell ref="A20:B20"/>
    <mergeCell ref="A21:B21"/>
    <mergeCell ref="A22:B22"/>
    <mergeCell ref="A23:B23"/>
    <mergeCell ref="A39:B39"/>
    <mergeCell ref="A43:B43"/>
    <mergeCell ref="A44:B44"/>
    <mergeCell ref="A52:B52"/>
    <mergeCell ref="A53:B53"/>
    <mergeCell ref="A18:B19"/>
    <mergeCell ref="A54:B54"/>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8" priority="1"/>
  </conditionalFormatting>
  <pageMargins left="0.7" right="0.7" top="0.75" bottom="0.75" header="0.3" footer="0.3"/>
  <pageSetup scale="39" orientation="portrait" r:id="rId1"/>
  <colBreaks count="1" manualBreakCount="1">
    <brk id="43"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B7794-B6C5-44DF-8DAB-2BD9A64C2558}">
  <sheetPr>
    <tabColor theme="7" tint="0.79998168889431442"/>
  </sheetPr>
  <dimension ref="A1:AQ81"/>
  <sheetViews>
    <sheetView view="pageBreakPreview" topLeftCell="A37" zoomScale="60" zoomScaleNormal="70" workbookViewId="0">
      <selection activeCell="H15" sqref="H15:AQ67"/>
    </sheetView>
  </sheetViews>
  <sheetFormatPr baseColWidth="10" defaultRowHeight="14.4"/>
  <cols>
    <col min="1" max="1" width="37.109375" customWidth="1"/>
    <col min="2"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2'!B79</f>
        <v>1.4</v>
      </c>
      <c r="B11" s="189" t="str">
        <f>+'CORTE No. 2'!F79</f>
        <v>M2</v>
      </c>
      <c r="C11" s="435" t="str">
        <f>+'CORTE No. 2'!C79:E79</f>
        <v>DEMOLICION CIELO RASO FALSO (INC. RETIRO DE SOBR.) INCLUYE EQUIPOS, HERRAMIENTAS Y TODO LOS ELEMENTOS NECESARIOS PARA SU CORRECTA EJECUCION.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315</v>
      </c>
      <c r="B15" s="464"/>
      <c r="C15" s="197">
        <v>1.1000000000000001</v>
      </c>
      <c r="D15" s="198">
        <v>0.56999999999999995</v>
      </c>
      <c r="E15" s="199"/>
      <c r="F15" s="198"/>
      <c r="G15" s="240">
        <f>+C15*D15</f>
        <v>0.627</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316</v>
      </c>
      <c r="B16" s="464"/>
      <c r="C16" s="197">
        <v>1</v>
      </c>
      <c r="D16" s="198">
        <v>0.5</v>
      </c>
      <c r="E16" s="199"/>
      <c r="F16" s="198"/>
      <c r="G16" s="240">
        <f t="shared" ref="G16:G18" si="0">+C16*D16</f>
        <v>0.5</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317</v>
      </c>
      <c r="B17" s="470"/>
      <c r="C17" s="197">
        <v>0.5</v>
      </c>
      <c r="D17" s="198">
        <v>0.5</v>
      </c>
      <c r="E17" s="199"/>
      <c r="F17" s="198"/>
      <c r="G17" s="240">
        <f t="shared" si="0"/>
        <v>0.25</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318</v>
      </c>
      <c r="B18" s="464"/>
      <c r="C18" s="197">
        <v>0.6</v>
      </c>
      <c r="D18" s="198">
        <v>0.6</v>
      </c>
      <c r="E18" s="199"/>
      <c r="F18" s="198"/>
      <c r="G18" s="240">
        <f t="shared" si="0"/>
        <v>0.36</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4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199"/>
      <c r="F20" s="198"/>
      <c r="G20" s="24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199"/>
      <c r="F21" s="198"/>
      <c r="G21" s="24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199"/>
      <c r="F22" s="198"/>
      <c r="G22" s="24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199"/>
      <c r="F23" s="198"/>
      <c r="G23" s="24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199"/>
      <c r="F24" s="198"/>
      <c r="G24" s="24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199"/>
      <c r="F25" s="198"/>
      <c r="G25" s="24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199"/>
      <c r="F26" s="198"/>
      <c r="G26" s="24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199"/>
      <c r="F27" s="198"/>
      <c r="G27" s="24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D55" s="197"/>
      <c r="E55" s="206"/>
      <c r="F55" s="198"/>
      <c r="G55" s="200"/>
      <c r="H55" s="467"/>
      <c r="I55" s="467"/>
      <c r="J55" s="467"/>
      <c r="K55" s="467"/>
      <c r="L55" s="467"/>
      <c r="M55" s="467" t="s">
        <v>286</v>
      </c>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D59" s="197"/>
      <c r="E59" s="206"/>
      <c r="F59" s="198"/>
      <c r="G59" s="200"/>
      <c r="H59" s="467" t="s">
        <v>289</v>
      </c>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197"/>
      <c r="E62" s="206"/>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197"/>
      <c r="E63" s="206"/>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461"/>
      <c r="B64" s="462"/>
      <c r="C64" s="207"/>
      <c r="D64" s="207"/>
      <c r="E64" s="207"/>
      <c r="F64" s="207"/>
      <c r="G64" s="21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461"/>
      <c r="B65" s="462"/>
      <c r="C65" s="211"/>
      <c r="D65" s="212"/>
      <c r="E65" s="208"/>
      <c r="F65" s="208"/>
      <c r="G65" s="209"/>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ht="15" thickBot="1">
      <c r="A66" s="461"/>
      <c r="B66" s="462"/>
      <c r="C66" s="213"/>
      <c r="D66" s="214"/>
      <c r="E66" s="215"/>
      <c r="F66" s="215"/>
      <c r="G66" s="216"/>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ht="15" thickBot="1">
      <c r="A67" s="472" t="s">
        <v>294</v>
      </c>
      <c r="B67" s="473"/>
      <c r="C67" s="473"/>
      <c r="D67" s="473"/>
      <c r="E67" s="474"/>
      <c r="F67" s="217"/>
      <c r="G67" s="200">
        <f>SUM(G15:G66)</f>
        <v>1.7370000000000001</v>
      </c>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426"/>
      <c r="B68" s="427"/>
      <c r="C68" s="427"/>
      <c r="D68" s="427"/>
      <c r="E68" s="427"/>
      <c r="F68" s="427"/>
      <c r="G68" s="427"/>
      <c r="H68" s="427"/>
      <c r="I68" s="427"/>
      <c r="J68" s="427"/>
      <c r="K68" s="427"/>
      <c r="L68" s="427"/>
      <c r="M68" s="427"/>
      <c r="N68" s="427"/>
      <c r="O68" s="427"/>
      <c r="P68" s="427"/>
      <c r="Q68" s="427"/>
      <c r="R68" s="427"/>
      <c r="S68" s="427"/>
      <c r="T68" s="427"/>
      <c r="U68" s="427"/>
      <c r="V68" s="427"/>
      <c r="W68" s="427"/>
      <c r="X68" s="427"/>
      <c r="Y68" s="427"/>
      <c r="Z68" s="427"/>
      <c r="AA68" s="427"/>
      <c r="AB68" s="427"/>
      <c r="AC68" s="427"/>
      <c r="AD68" s="427"/>
      <c r="AE68" s="427"/>
      <c r="AF68" s="427"/>
      <c r="AG68" s="427"/>
      <c r="AH68" s="427"/>
      <c r="AI68" s="427"/>
      <c r="AJ68" s="427"/>
      <c r="AK68" s="427"/>
      <c r="AL68" s="427"/>
      <c r="AM68" s="427"/>
      <c r="AN68" s="427"/>
      <c r="AO68" s="427"/>
      <c r="AP68" s="427"/>
      <c r="AQ68" s="428"/>
    </row>
    <row r="69" spans="1:43">
      <c r="A69" s="475" t="s">
        <v>283</v>
      </c>
      <c r="B69" s="476"/>
      <c r="C69" s="476"/>
      <c r="D69" s="476"/>
      <c r="E69" s="476"/>
      <c r="F69" s="476"/>
      <c r="G69" s="476"/>
      <c r="H69" s="476"/>
      <c r="I69" s="476"/>
      <c r="J69" s="476"/>
      <c r="K69" s="476"/>
      <c r="L69" s="476"/>
      <c r="M69" s="476"/>
      <c r="N69" s="476"/>
      <c r="O69" s="476"/>
      <c r="P69" s="476"/>
      <c r="Q69" s="476"/>
      <c r="R69" s="476"/>
      <c r="S69" s="476"/>
      <c r="T69" s="476"/>
      <c r="U69" s="476"/>
      <c r="V69" s="476"/>
      <c r="W69" s="476"/>
      <c r="X69" s="476"/>
      <c r="Y69" s="476"/>
      <c r="Z69" s="476"/>
      <c r="AA69" s="476"/>
      <c r="AB69" s="476"/>
      <c r="AC69" s="476"/>
      <c r="AD69" s="476"/>
      <c r="AE69" s="476"/>
      <c r="AF69" s="476"/>
      <c r="AG69" s="476"/>
      <c r="AH69" s="476"/>
      <c r="AI69" s="476"/>
      <c r="AJ69" s="476"/>
      <c r="AK69" s="476"/>
      <c r="AL69" s="476"/>
      <c r="AM69" s="476"/>
      <c r="AN69" s="476"/>
      <c r="AO69" s="476"/>
      <c r="AP69" s="476"/>
      <c r="AQ69" s="477"/>
    </row>
    <row r="70" spans="1:43">
      <c r="A70" s="478" t="s">
        <v>284</v>
      </c>
      <c r="B70" s="479"/>
      <c r="C70" s="479"/>
      <c r="D70" s="479"/>
      <c r="E70" s="479"/>
      <c r="F70" s="479"/>
      <c r="G70" s="479"/>
      <c r="H70" s="479"/>
      <c r="I70" s="479"/>
      <c r="J70" s="479"/>
      <c r="K70" s="479"/>
      <c r="L70" s="479"/>
      <c r="M70" s="479"/>
      <c r="N70" s="479"/>
      <c r="O70" s="479"/>
      <c r="P70" s="479"/>
      <c r="Q70" s="479"/>
      <c r="R70" s="479"/>
      <c r="S70" s="479"/>
      <c r="T70" s="479"/>
      <c r="U70" s="479"/>
      <c r="V70" s="479"/>
      <c r="W70" s="479"/>
      <c r="X70" s="479"/>
      <c r="Y70" s="479"/>
      <c r="Z70" s="479"/>
      <c r="AA70" s="479"/>
      <c r="AB70" s="479"/>
      <c r="AC70" s="479"/>
      <c r="AD70" s="479"/>
      <c r="AE70" s="479"/>
      <c r="AF70" s="479"/>
      <c r="AG70" s="479"/>
      <c r="AH70" s="479"/>
      <c r="AI70" s="479"/>
      <c r="AJ70" s="479"/>
      <c r="AK70" s="479"/>
      <c r="AL70" s="479"/>
      <c r="AM70" s="479"/>
      <c r="AN70" s="479"/>
      <c r="AO70" s="479"/>
      <c r="AP70" s="479"/>
      <c r="AQ70" s="480"/>
    </row>
    <row r="71" spans="1:43">
      <c r="A71" s="478"/>
      <c r="B71" s="479"/>
      <c r="C71" s="479"/>
      <c r="D71" s="479"/>
      <c r="E71" s="479"/>
      <c r="F71" s="479"/>
      <c r="G71" s="479"/>
      <c r="H71" s="479"/>
      <c r="I71" s="479"/>
      <c r="J71" s="479"/>
      <c r="K71" s="479"/>
      <c r="L71" s="479"/>
      <c r="M71" s="479"/>
      <c r="N71" s="479"/>
      <c r="O71" s="479"/>
      <c r="P71" s="479"/>
      <c r="Q71" s="479"/>
      <c r="R71" s="479"/>
      <c r="S71" s="479"/>
      <c r="T71" s="479"/>
      <c r="U71" s="479"/>
      <c r="V71" s="479"/>
      <c r="W71" s="479"/>
      <c r="X71" s="479"/>
      <c r="Y71" s="479"/>
      <c r="Z71" s="479"/>
      <c r="AA71" s="479"/>
      <c r="AB71" s="479"/>
      <c r="AC71" s="479"/>
      <c r="AD71" s="479"/>
      <c r="AE71" s="479"/>
      <c r="AF71" s="479"/>
      <c r="AG71" s="479"/>
      <c r="AH71" s="479"/>
      <c r="AI71" s="479"/>
      <c r="AJ71" s="479"/>
      <c r="AK71" s="479"/>
      <c r="AL71" s="479"/>
      <c r="AM71" s="479"/>
      <c r="AN71" s="479"/>
      <c r="AO71" s="479"/>
      <c r="AP71" s="479"/>
      <c r="AQ71" s="480"/>
    </row>
    <row r="72" spans="1:43" ht="15" thickBot="1">
      <c r="A72" s="426"/>
      <c r="B72" s="427"/>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427"/>
      <c r="AE72" s="427"/>
      <c r="AF72" s="427"/>
      <c r="AG72" s="427"/>
      <c r="AH72" s="427"/>
      <c r="AI72" s="427"/>
      <c r="AJ72" s="427"/>
      <c r="AK72" s="427"/>
      <c r="AL72" s="427"/>
      <c r="AM72" s="427"/>
      <c r="AN72" s="427"/>
      <c r="AO72" s="427"/>
      <c r="AP72" s="427"/>
      <c r="AQ72" s="428"/>
    </row>
    <row r="73" spans="1:43">
      <c r="B73" s="220"/>
      <c r="C73" s="219" t="s">
        <v>285</v>
      </c>
      <c r="D73" s="221"/>
      <c r="E73" s="221"/>
      <c r="F73" s="220"/>
      <c r="H73" s="223"/>
      <c r="I73" s="220"/>
      <c r="J73" s="220"/>
      <c r="K73" s="220"/>
      <c r="L73" s="220"/>
      <c r="M73" s="222" t="s">
        <v>286</v>
      </c>
      <c r="N73" s="220"/>
      <c r="O73" s="220"/>
      <c r="P73" s="220"/>
      <c r="Q73" s="220"/>
      <c r="R73" s="220"/>
      <c r="S73" s="220"/>
      <c r="T73" s="220"/>
      <c r="U73" s="220"/>
      <c r="V73" s="220"/>
      <c r="W73" s="220"/>
      <c r="X73" s="220"/>
      <c r="Y73" s="220"/>
      <c r="Z73" s="220"/>
      <c r="AA73" s="220"/>
      <c r="AB73" s="220"/>
      <c r="AC73" s="220"/>
      <c r="AD73" s="220"/>
      <c r="AE73" s="220"/>
      <c r="AF73" s="220"/>
      <c r="AG73" s="220"/>
      <c r="AH73" s="220"/>
      <c r="AI73" s="220"/>
      <c r="AJ73" s="220"/>
      <c r="AK73" s="220"/>
      <c r="AL73" s="220"/>
      <c r="AM73" s="220"/>
      <c r="AN73" s="220"/>
      <c r="AO73" s="220"/>
      <c r="AP73" s="220"/>
      <c r="AQ73" s="224"/>
    </row>
    <row r="74" spans="1:43">
      <c r="A74" s="225"/>
      <c r="B74" s="226"/>
      <c r="C74" s="227"/>
      <c r="D74" s="228"/>
      <c r="E74" s="228"/>
      <c r="F74" s="226"/>
      <c r="G74" s="229"/>
      <c r="H74" s="230"/>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226"/>
      <c r="AG74" s="226"/>
      <c r="AH74" s="226"/>
      <c r="AI74" s="226"/>
      <c r="AJ74" s="226"/>
      <c r="AK74" s="226"/>
      <c r="AL74" s="226"/>
      <c r="AM74" s="226"/>
      <c r="AN74" s="226"/>
      <c r="AO74" s="226"/>
      <c r="AP74" s="226"/>
      <c r="AQ74" s="231"/>
    </row>
    <row r="75" spans="1:43">
      <c r="A75" s="225"/>
      <c r="B75" s="226"/>
      <c r="C75" s="226"/>
      <c r="D75" s="226"/>
      <c r="E75" s="226"/>
      <c r="F75" s="226"/>
      <c r="G75" s="232"/>
      <c r="H75" s="226"/>
      <c r="I75" s="226"/>
      <c r="J75" s="226"/>
      <c r="K75" s="226"/>
      <c r="L75" s="226"/>
      <c r="M75" s="226"/>
      <c r="N75" s="226"/>
      <c r="O75" s="226"/>
      <c r="P75" s="226"/>
      <c r="Q75" s="226"/>
      <c r="R75" s="226"/>
      <c r="S75" s="226"/>
      <c r="T75" s="226"/>
      <c r="U75" s="226"/>
      <c r="V75" s="226"/>
      <c r="W75" s="226"/>
      <c r="X75" s="226"/>
      <c r="Y75" s="226"/>
      <c r="Z75" s="226"/>
      <c r="AA75" s="226"/>
      <c r="AB75" s="226"/>
      <c r="AC75" s="226"/>
      <c r="AD75" s="226"/>
      <c r="AE75" s="226"/>
      <c r="AF75" s="226"/>
      <c r="AG75" s="226"/>
      <c r="AH75" s="226"/>
      <c r="AI75" s="226"/>
      <c r="AJ75" s="226"/>
      <c r="AK75" s="226"/>
      <c r="AL75" s="226"/>
      <c r="AM75" s="226"/>
      <c r="AN75" s="226"/>
      <c r="AO75" s="226"/>
      <c r="AP75" s="226"/>
      <c r="AQ75" s="231"/>
    </row>
    <row r="76" spans="1:43" ht="15" thickBot="1">
      <c r="A76" s="235"/>
      <c r="B76" s="232"/>
      <c r="C76" s="233"/>
      <c r="D76" s="234"/>
      <c r="E76" s="234"/>
      <c r="F76" s="234"/>
      <c r="G76" s="235"/>
      <c r="H76" s="239"/>
      <c r="I76" s="239"/>
      <c r="J76" s="239"/>
      <c r="K76" s="239"/>
      <c r="L76" s="239"/>
      <c r="M76" s="239"/>
      <c r="N76" s="239"/>
      <c r="O76" s="239"/>
      <c r="P76" s="239"/>
      <c r="Q76" s="239"/>
      <c r="R76" s="239"/>
      <c r="S76" s="239"/>
      <c r="T76" s="239"/>
      <c r="U76" s="239"/>
      <c r="V76" s="239"/>
      <c r="W76" s="239"/>
      <c r="X76" s="239"/>
      <c r="Y76" s="239"/>
      <c r="Z76" s="239"/>
      <c r="AA76" s="226"/>
      <c r="AB76" s="226"/>
      <c r="AC76" s="226"/>
      <c r="AD76" s="226"/>
      <c r="AE76" s="226"/>
      <c r="AF76" s="226"/>
      <c r="AG76" s="226"/>
      <c r="AH76" s="226"/>
      <c r="AI76" s="226"/>
      <c r="AJ76" s="226"/>
      <c r="AK76" s="226"/>
      <c r="AL76" s="226"/>
      <c r="AM76" s="226"/>
      <c r="AN76" s="226"/>
      <c r="AO76" s="226"/>
      <c r="AP76" s="226"/>
      <c r="AQ76" s="231"/>
    </row>
    <row r="77" spans="1:43">
      <c r="A77" s="235"/>
      <c r="B77" s="232"/>
      <c r="C77" s="236" t="s">
        <v>287</v>
      </c>
      <c r="D77" s="232"/>
      <c r="E77" s="236"/>
      <c r="F77" s="236"/>
      <c r="G77" s="232"/>
      <c r="H77" s="471" t="s">
        <v>289</v>
      </c>
      <c r="I77" s="471"/>
      <c r="J77" s="471"/>
      <c r="K77" s="471"/>
      <c r="L77" s="471"/>
      <c r="M77" s="471"/>
      <c r="N77" s="471"/>
      <c r="O77" s="471"/>
      <c r="P77" s="471"/>
      <c r="Q77" s="471"/>
      <c r="R77" s="471"/>
      <c r="S77" s="471"/>
      <c r="T77" s="471"/>
      <c r="U77" s="471"/>
      <c r="V77" s="471"/>
      <c r="W77" s="471"/>
      <c r="X77" s="471"/>
      <c r="Y77" s="471"/>
      <c r="Z77" s="471"/>
      <c r="AA77" s="226"/>
      <c r="AB77" s="226"/>
      <c r="AC77" s="226"/>
      <c r="AD77" s="226"/>
      <c r="AE77" s="226"/>
      <c r="AF77" s="226"/>
      <c r="AG77" s="226"/>
      <c r="AH77" s="226"/>
      <c r="AI77" s="226"/>
      <c r="AJ77" s="226"/>
      <c r="AK77" s="226"/>
      <c r="AL77" s="226"/>
      <c r="AM77" s="226"/>
      <c r="AN77" s="226"/>
      <c r="AO77" s="226"/>
      <c r="AP77" s="226"/>
      <c r="AQ77" s="231"/>
    </row>
    <row r="78" spans="1:43">
      <c r="A78" s="238"/>
      <c r="B78" s="235"/>
      <c r="C78" s="232" t="s">
        <v>288</v>
      </c>
      <c r="D78" s="237"/>
      <c r="E78" s="235"/>
      <c r="F78" s="235"/>
      <c r="G78" s="235"/>
      <c r="H78" s="232"/>
      <c r="I78" s="237"/>
      <c r="J78" s="235"/>
      <c r="K78" s="235"/>
      <c r="L78" s="235"/>
      <c r="M78" s="235"/>
      <c r="N78" s="237"/>
      <c r="O78" s="235"/>
      <c r="P78" s="235"/>
      <c r="Q78" s="235"/>
      <c r="R78" s="235"/>
      <c r="S78" s="235"/>
      <c r="T78" s="235"/>
      <c r="U78" s="235"/>
      <c r="V78" s="235"/>
      <c r="W78" s="235"/>
      <c r="X78" s="235"/>
      <c r="Y78" s="235"/>
      <c r="Z78" s="226"/>
      <c r="AA78" s="226"/>
      <c r="AB78" s="226"/>
      <c r="AC78" s="226"/>
      <c r="AD78" s="226"/>
      <c r="AE78" s="226"/>
      <c r="AF78" s="226"/>
      <c r="AG78" s="226"/>
      <c r="AH78" s="226"/>
      <c r="AI78" s="226"/>
      <c r="AJ78" s="226"/>
      <c r="AK78" s="226"/>
      <c r="AL78" s="226"/>
      <c r="AM78" s="226"/>
      <c r="AN78" s="226"/>
      <c r="AO78" s="226"/>
      <c r="AP78" s="226"/>
      <c r="AQ78" s="231"/>
    </row>
    <row r="79" spans="1:43">
      <c r="A79" s="225"/>
      <c r="B79" s="235"/>
      <c r="C79" s="235"/>
      <c r="D79" s="235"/>
      <c r="E79" s="226"/>
      <c r="F79" s="226"/>
      <c r="G79" s="229"/>
      <c r="H79" s="235"/>
      <c r="I79" s="235"/>
      <c r="J79" s="235"/>
      <c r="K79" s="235"/>
      <c r="L79" s="235"/>
      <c r="M79" s="235"/>
      <c r="N79" s="235"/>
      <c r="O79" s="235"/>
      <c r="P79" s="235"/>
      <c r="Q79" s="235"/>
      <c r="R79" s="235"/>
      <c r="S79" s="235"/>
      <c r="T79" s="235"/>
      <c r="U79" s="235"/>
      <c r="V79" s="235"/>
      <c r="W79" s="235"/>
      <c r="X79" s="235"/>
      <c r="Y79" s="235"/>
      <c r="Z79" s="235"/>
      <c r="AA79" s="235"/>
      <c r="AB79" s="235"/>
      <c r="AC79" s="235"/>
      <c r="AD79" s="235"/>
      <c r="AE79" s="235"/>
      <c r="AF79" s="235"/>
      <c r="AG79" s="235"/>
      <c r="AH79" s="235"/>
      <c r="AI79" s="235"/>
      <c r="AJ79" s="235"/>
      <c r="AK79" s="226"/>
      <c r="AL79" s="226"/>
      <c r="AM79" s="226"/>
      <c r="AN79" s="226"/>
      <c r="AO79" s="226"/>
      <c r="AP79" s="226"/>
      <c r="AQ79" s="231"/>
    </row>
    <row r="80" spans="1:43">
      <c r="A80" s="238"/>
      <c r="B80" s="235"/>
      <c r="C80" s="197"/>
      <c r="D80" s="237"/>
      <c r="E80" s="235"/>
      <c r="F80" s="235"/>
      <c r="G80" s="235"/>
      <c r="H80" s="232"/>
      <c r="I80" s="237"/>
      <c r="J80" s="235"/>
      <c r="K80" s="235"/>
      <c r="L80" s="235"/>
      <c r="M80" s="235"/>
      <c r="N80" s="237"/>
      <c r="O80" s="235"/>
      <c r="P80" s="235"/>
      <c r="Q80" s="235"/>
      <c r="R80" s="235"/>
      <c r="S80" s="235"/>
      <c r="T80" s="235"/>
      <c r="U80" s="235"/>
      <c r="V80" s="235"/>
      <c r="W80" s="235"/>
      <c r="X80" s="235"/>
      <c r="Y80" s="235"/>
      <c r="Z80" s="226"/>
      <c r="AA80" s="226"/>
      <c r="AB80" s="226"/>
      <c r="AC80" s="226"/>
      <c r="AD80" s="226"/>
      <c r="AE80" s="226"/>
      <c r="AF80" s="226"/>
      <c r="AG80" s="226"/>
      <c r="AH80" s="226"/>
      <c r="AI80" s="226"/>
      <c r="AJ80" s="226"/>
      <c r="AK80" s="226"/>
      <c r="AL80" s="226"/>
      <c r="AM80" s="226"/>
      <c r="AN80" s="226"/>
      <c r="AO80" s="226"/>
      <c r="AP80" s="226"/>
      <c r="AQ80" s="231"/>
    </row>
    <row r="81" spans="1:43">
      <c r="A81" s="225"/>
      <c r="B81" s="235"/>
      <c r="C81" s="235"/>
      <c r="D81" s="235"/>
      <c r="E81" s="226"/>
      <c r="F81" s="226"/>
      <c r="G81" s="229"/>
      <c r="H81" s="235"/>
      <c r="I81" s="235"/>
      <c r="J81" s="235"/>
      <c r="K81" s="235"/>
      <c r="L81" s="235"/>
      <c r="M81" s="235"/>
      <c r="N81" s="235"/>
      <c r="O81" s="235"/>
      <c r="P81" s="235"/>
      <c r="Q81" s="235"/>
      <c r="R81" s="235"/>
      <c r="S81" s="235"/>
      <c r="T81" s="235"/>
      <c r="U81" s="235"/>
      <c r="V81" s="235"/>
      <c r="W81" s="235"/>
      <c r="X81" s="235"/>
      <c r="Y81" s="235"/>
      <c r="Z81" s="235"/>
      <c r="AA81" s="235"/>
      <c r="AB81" s="235"/>
      <c r="AC81" s="235"/>
      <c r="AD81" s="235"/>
      <c r="AE81" s="235"/>
      <c r="AF81" s="235"/>
      <c r="AG81" s="235"/>
      <c r="AH81" s="235"/>
      <c r="AI81" s="235"/>
      <c r="AJ81" s="235"/>
      <c r="AK81" s="226"/>
      <c r="AL81" s="226"/>
      <c r="AM81" s="226"/>
      <c r="AN81" s="226"/>
      <c r="AO81" s="226"/>
      <c r="AP81" s="226"/>
      <c r="AQ81" s="231"/>
    </row>
  </sheetData>
  <mergeCells count="53">
    <mergeCell ref="A68:AQ68"/>
    <mergeCell ref="A69:AQ69"/>
    <mergeCell ref="A70:AQ70"/>
    <mergeCell ref="A71:AQ71"/>
    <mergeCell ref="A72:AQ72"/>
    <mergeCell ref="H77:Z77"/>
    <mergeCell ref="H15:AQ67"/>
    <mergeCell ref="A64:B64"/>
    <mergeCell ref="A65:B65"/>
    <mergeCell ref="A66:B66"/>
    <mergeCell ref="A67:E67"/>
    <mergeCell ref="A36:B36"/>
    <mergeCell ref="A37:B37"/>
    <mergeCell ref="A38:B38"/>
    <mergeCell ref="A15:B15"/>
    <mergeCell ref="A16:B16"/>
    <mergeCell ref="A17:B17"/>
    <mergeCell ref="A18:B18"/>
    <mergeCell ref="A19:B19"/>
    <mergeCell ref="A20:B20"/>
    <mergeCell ref="A21:B21"/>
    <mergeCell ref="A22:B22"/>
    <mergeCell ref="A23:B23"/>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7" priority="1"/>
  </conditionalFormatting>
  <pageMargins left="0.7" right="0.7" top="0.75" bottom="0.75" header="0.3" footer="0.3"/>
  <pageSetup scale="4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3D77-0B70-4A92-A72C-0D8261E8C98C}">
  <sheetPr>
    <tabColor theme="7" tint="0.79998168889431442"/>
  </sheetPr>
  <dimension ref="A1:AR56"/>
  <sheetViews>
    <sheetView view="pageBreakPreview" topLeftCell="B37" zoomScale="85" zoomScaleNormal="55" zoomScaleSheetLayoutView="85" workbookViewId="0">
      <selection activeCell="F16" sqref="F16"/>
    </sheetView>
  </sheetViews>
  <sheetFormatPr baseColWidth="10" defaultRowHeight="14.4"/>
  <cols>
    <col min="1" max="1" width="42.6640625" customWidth="1"/>
    <col min="2" max="2" width="21.218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2'!B80</f>
        <v>1.5</v>
      </c>
      <c r="B11" s="189" t="str">
        <f>+'CORTE No. 2'!F80</f>
        <v>M3</v>
      </c>
      <c r="C11" s="435" t="str">
        <f>+'CORTE No. 2'!C80:E80</f>
        <v>RETIRO DE ESCOMBROS, INCLUYE CARGUE Y RETIRO A SITIO AUTORIZADO</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500</v>
      </c>
      <c r="B15" s="464"/>
      <c r="C15" s="197"/>
      <c r="D15" s="198"/>
      <c r="E15" s="199"/>
      <c r="F15" s="198">
        <v>3.5</v>
      </c>
      <c r="G15" s="200">
        <f>+F15</f>
        <v>3.5</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81"/>
      <c r="B16" s="470"/>
      <c r="C16" s="197"/>
      <c r="D16" s="198"/>
      <c r="E16" s="199"/>
      <c r="F16" s="198"/>
      <c r="G16" s="20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464"/>
      <c r="B17" s="464"/>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547"/>
      <c r="B18" s="548"/>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549"/>
      <c r="B19" s="499"/>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481"/>
      <c r="B20" s="470"/>
      <c r="C20" s="197"/>
      <c r="D20" s="198"/>
      <c r="E20" s="199"/>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4">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c r="AR22" s="173"/>
    </row>
    <row r="23" spans="1:44">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4">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4">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61"/>
      <c r="B39" s="462"/>
      <c r="C39" s="197"/>
      <c r="D39" s="198"/>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8"/>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8"/>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61"/>
      <c r="B42" s="462"/>
      <c r="C42" s="211"/>
      <c r="D42" s="212"/>
      <c r="E42" s="208"/>
      <c r="F42" s="208"/>
      <c r="G42" s="209"/>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ht="15" thickBot="1">
      <c r="A43" s="461"/>
      <c r="B43" s="462"/>
      <c r="C43" s="213"/>
      <c r="D43" s="214"/>
      <c r="E43" s="215"/>
      <c r="F43" s="215"/>
      <c r="G43" s="216"/>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ht="15" thickBot="1">
      <c r="A44" s="472"/>
      <c r="B44" s="473"/>
      <c r="C44" s="473"/>
      <c r="D44" s="473"/>
      <c r="E44" s="474"/>
      <c r="F44" s="217"/>
      <c r="G44" s="218">
        <f>SUM(G15:G43)</f>
        <v>3.5</v>
      </c>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26"/>
      <c r="B45" s="427"/>
      <c r="C45" s="427"/>
      <c r="D45" s="427"/>
      <c r="E45" s="427"/>
      <c r="F45" s="427"/>
      <c r="G45" s="427"/>
      <c r="H45" s="427"/>
      <c r="I45" s="427"/>
      <c r="J45" s="427"/>
      <c r="K45" s="427"/>
      <c r="L45" s="427"/>
      <c r="M45" s="427"/>
      <c r="N45" s="427"/>
      <c r="O45" s="427"/>
      <c r="P45" s="427"/>
      <c r="Q45" s="427"/>
      <c r="R45" s="427"/>
      <c r="S45" s="427"/>
      <c r="T45" s="427"/>
      <c r="U45" s="427"/>
      <c r="V45" s="427"/>
      <c r="W45" s="427"/>
      <c r="X45" s="427"/>
      <c r="Y45" s="427"/>
      <c r="Z45" s="427"/>
      <c r="AA45" s="427"/>
      <c r="AB45" s="427"/>
      <c r="AC45" s="427"/>
      <c r="AD45" s="427"/>
      <c r="AE45" s="427"/>
      <c r="AF45" s="427"/>
      <c r="AG45" s="427"/>
      <c r="AH45" s="427"/>
      <c r="AI45" s="427"/>
      <c r="AJ45" s="427"/>
      <c r="AK45" s="427"/>
      <c r="AL45" s="427"/>
      <c r="AM45" s="427"/>
      <c r="AN45" s="427"/>
      <c r="AO45" s="427"/>
      <c r="AP45" s="427"/>
      <c r="AQ45" s="428"/>
    </row>
    <row r="46" spans="1:43">
      <c r="A46" s="475" t="s">
        <v>283</v>
      </c>
      <c r="B46" s="476"/>
      <c r="C46" s="476"/>
      <c r="D46" s="476"/>
      <c r="E46" s="476"/>
      <c r="F46" s="476"/>
      <c r="G46" s="476"/>
      <c r="H46" s="476"/>
      <c r="I46" s="476"/>
      <c r="J46" s="476"/>
      <c r="K46" s="476"/>
      <c r="L46" s="476"/>
      <c r="M46" s="476"/>
      <c r="N46" s="476"/>
      <c r="O46" s="476"/>
      <c r="P46" s="476"/>
      <c r="Q46" s="476"/>
      <c r="R46" s="476"/>
      <c r="S46" s="476"/>
      <c r="T46" s="476"/>
      <c r="U46" s="476"/>
      <c r="V46" s="476"/>
      <c r="W46" s="476"/>
      <c r="X46" s="476"/>
      <c r="Y46" s="476"/>
      <c r="Z46" s="476"/>
      <c r="AA46" s="476"/>
      <c r="AB46" s="476"/>
      <c r="AC46" s="476"/>
      <c r="AD46" s="476"/>
      <c r="AE46" s="476"/>
      <c r="AF46" s="476"/>
      <c r="AG46" s="476"/>
      <c r="AH46" s="476"/>
      <c r="AI46" s="476"/>
      <c r="AJ46" s="476"/>
      <c r="AK46" s="476"/>
      <c r="AL46" s="476"/>
      <c r="AM46" s="476"/>
      <c r="AN46" s="476"/>
      <c r="AO46" s="476"/>
      <c r="AP46" s="476"/>
      <c r="AQ46" s="477"/>
    </row>
    <row r="47" spans="1:43">
      <c r="A47" s="478" t="s">
        <v>284</v>
      </c>
      <c r="B47" s="479"/>
      <c r="C47" s="479"/>
      <c r="D47" s="479"/>
      <c r="E47" s="479"/>
      <c r="F47" s="479"/>
      <c r="G47" s="479"/>
      <c r="H47" s="479"/>
      <c r="I47" s="479"/>
      <c r="J47" s="479"/>
      <c r="K47" s="479"/>
      <c r="L47" s="479"/>
      <c r="M47" s="479"/>
      <c r="N47" s="479"/>
      <c r="O47" s="479"/>
      <c r="P47" s="479"/>
      <c r="Q47" s="479"/>
      <c r="R47" s="479"/>
      <c r="S47" s="479"/>
      <c r="T47" s="479"/>
      <c r="U47" s="479"/>
      <c r="V47" s="479"/>
      <c r="W47" s="479"/>
      <c r="X47" s="479"/>
      <c r="Y47" s="479"/>
      <c r="Z47" s="479"/>
      <c r="AA47" s="479"/>
      <c r="AB47" s="479"/>
      <c r="AC47" s="479"/>
      <c r="AD47" s="479"/>
      <c r="AE47" s="479"/>
      <c r="AF47" s="479"/>
      <c r="AG47" s="479"/>
      <c r="AH47" s="479"/>
      <c r="AI47" s="479"/>
      <c r="AJ47" s="479"/>
      <c r="AK47" s="479"/>
      <c r="AL47" s="479"/>
      <c r="AM47" s="479"/>
      <c r="AN47" s="479"/>
      <c r="AO47" s="479"/>
      <c r="AP47" s="479"/>
      <c r="AQ47" s="480"/>
    </row>
    <row r="48" spans="1:43">
      <c r="A48" s="478"/>
      <c r="B48" s="479"/>
      <c r="C48" s="479"/>
      <c r="D48" s="479"/>
      <c r="E48" s="479"/>
      <c r="F48" s="479"/>
      <c r="G48" s="479"/>
      <c r="H48" s="479"/>
      <c r="I48" s="479"/>
      <c r="J48" s="479"/>
      <c r="K48" s="479"/>
      <c r="L48" s="479"/>
      <c r="M48" s="479"/>
      <c r="N48" s="479"/>
      <c r="O48" s="479"/>
      <c r="P48" s="479"/>
      <c r="Q48" s="479"/>
      <c r="R48" s="479"/>
      <c r="S48" s="479"/>
      <c r="T48" s="479"/>
      <c r="U48" s="479"/>
      <c r="V48" s="479"/>
      <c r="W48" s="479"/>
      <c r="X48" s="479"/>
      <c r="Y48" s="479"/>
      <c r="Z48" s="479"/>
      <c r="AA48" s="479"/>
      <c r="AB48" s="479"/>
      <c r="AC48" s="479"/>
      <c r="AD48" s="479"/>
      <c r="AE48" s="479"/>
      <c r="AF48" s="479"/>
      <c r="AG48" s="479"/>
      <c r="AH48" s="479"/>
      <c r="AI48" s="479"/>
      <c r="AJ48" s="479"/>
      <c r="AK48" s="479"/>
      <c r="AL48" s="479"/>
      <c r="AM48" s="479"/>
      <c r="AN48" s="479"/>
      <c r="AO48" s="479"/>
      <c r="AP48" s="479"/>
      <c r="AQ48" s="480"/>
    </row>
    <row r="49" spans="1:43" ht="15" thickBot="1">
      <c r="A49" s="426"/>
      <c r="B49" s="427"/>
      <c r="C49" s="427"/>
      <c r="D49" s="427"/>
      <c r="E49" s="427"/>
      <c r="F49" s="427"/>
      <c r="G49" s="427"/>
      <c r="H49" s="427"/>
      <c r="I49" s="427"/>
      <c r="J49" s="427"/>
      <c r="K49" s="427"/>
      <c r="L49" s="427"/>
      <c r="M49" s="427"/>
      <c r="N49" s="427"/>
      <c r="O49" s="427"/>
      <c r="P49" s="427"/>
      <c r="Q49" s="427"/>
      <c r="R49" s="427"/>
      <c r="S49" s="427"/>
      <c r="T49" s="427"/>
      <c r="U49" s="427"/>
      <c r="V49" s="427"/>
      <c r="W49" s="427"/>
      <c r="X49" s="427"/>
      <c r="Y49" s="427"/>
      <c r="Z49" s="427"/>
      <c r="AA49" s="427"/>
      <c r="AB49" s="427"/>
      <c r="AC49" s="427"/>
      <c r="AD49" s="427"/>
      <c r="AE49" s="427"/>
      <c r="AF49" s="427"/>
      <c r="AG49" s="427"/>
      <c r="AH49" s="427"/>
      <c r="AI49" s="427"/>
      <c r="AJ49" s="427"/>
      <c r="AK49" s="427"/>
      <c r="AL49" s="427"/>
      <c r="AM49" s="427"/>
      <c r="AN49" s="427"/>
      <c r="AO49" s="427"/>
      <c r="AP49" s="427"/>
      <c r="AQ49" s="428"/>
    </row>
    <row r="50" spans="1:43">
      <c r="B50" s="220"/>
      <c r="C50" s="219" t="s">
        <v>285</v>
      </c>
      <c r="D50" s="221"/>
      <c r="E50" s="221"/>
      <c r="F50" s="220"/>
      <c r="H50" s="223"/>
      <c r="I50" s="220"/>
      <c r="J50" s="220"/>
      <c r="K50" s="220"/>
      <c r="L50" s="220"/>
      <c r="M50" s="222" t="s">
        <v>286</v>
      </c>
      <c r="N50" s="220"/>
      <c r="O50" s="220"/>
      <c r="P50" s="220"/>
      <c r="Q50" s="220"/>
      <c r="R50" s="220"/>
      <c r="S50" s="220"/>
      <c r="T50" s="220"/>
      <c r="U50" s="220"/>
      <c r="V50" s="220"/>
      <c r="W50" s="220"/>
      <c r="X50" s="220"/>
      <c r="Y50" s="220"/>
      <c r="Z50" s="220"/>
      <c r="AA50" s="220"/>
      <c r="AB50" s="220"/>
      <c r="AC50" s="220"/>
      <c r="AD50" s="220"/>
      <c r="AE50" s="220"/>
      <c r="AF50" s="220"/>
      <c r="AG50" s="220"/>
      <c r="AH50" s="220"/>
      <c r="AI50" s="220"/>
      <c r="AJ50" s="220"/>
      <c r="AK50" s="220"/>
      <c r="AL50" s="220"/>
      <c r="AM50" s="220"/>
      <c r="AN50" s="220"/>
      <c r="AO50" s="220"/>
      <c r="AP50" s="220"/>
      <c r="AQ50" s="224"/>
    </row>
    <row r="51" spans="1:43">
      <c r="A51" s="225"/>
      <c r="B51" s="226"/>
      <c r="C51" s="227"/>
      <c r="D51" s="228"/>
      <c r="E51" s="228"/>
      <c r="F51" s="226"/>
      <c r="G51" s="229"/>
      <c r="H51" s="230"/>
      <c r="I51" s="226"/>
      <c r="J51" s="226"/>
      <c r="K51" s="226"/>
      <c r="L51" s="226"/>
      <c r="M51" s="226"/>
      <c r="N51" s="226"/>
      <c r="O51" s="226"/>
      <c r="P51" s="226"/>
      <c r="Q51" s="226"/>
      <c r="R51" s="226"/>
      <c r="S51" s="226"/>
      <c r="T51" s="226"/>
      <c r="U51" s="226"/>
      <c r="V51" s="226"/>
      <c r="W51" s="226"/>
      <c r="X51" s="226"/>
      <c r="Y51" s="226"/>
      <c r="Z51" s="226"/>
      <c r="AA51" s="226"/>
      <c r="AB51" s="226"/>
      <c r="AC51" s="226"/>
      <c r="AD51" s="226"/>
      <c r="AE51" s="226"/>
      <c r="AF51" s="226"/>
      <c r="AG51" s="226"/>
      <c r="AH51" s="226"/>
      <c r="AI51" s="226"/>
      <c r="AJ51" s="226"/>
      <c r="AK51" s="226"/>
      <c r="AL51" s="226"/>
      <c r="AM51" s="226"/>
      <c r="AN51" s="226"/>
      <c r="AO51" s="226"/>
      <c r="AP51" s="226"/>
      <c r="AQ51" s="231"/>
    </row>
    <row r="52" spans="1:43">
      <c r="A52" s="225"/>
      <c r="B52" s="226"/>
      <c r="C52" s="226"/>
      <c r="D52" s="226"/>
      <c r="E52" s="226"/>
      <c r="F52" s="226"/>
      <c r="G52" s="232"/>
      <c r="H52" s="226"/>
      <c r="I52" s="226"/>
      <c r="J52" s="226"/>
      <c r="K52" s="226"/>
      <c r="L52" s="226"/>
      <c r="M52" s="226"/>
      <c r="N52" s="226"/>
      <c r="O52" s="226"/>
      <c r="P52" s="226"/>
      <c r="Q52" s="226"/>
      <c r="R52" s="226"/>
      <c r="S52" s="226"/>
      <c r="T52" s="226"/>
      <c r="U52" s="226"/>
      <c r="V52" s="226"/>
      <c r="W52" s="226"/>
      <c r="X52" s="226"/>
      <c r="Y52" s="226"/>
      <c r="Z52" s="226"/>
      <c r="AA52" s="226"/>
      <c r="AB52" s="226"/>
      <c r="AC52" s="226"/>
      <c r="AD52" s="226"/>
      <c r="AE52" s="226"/>
      <c r="AF52" s="226"/>
      <c r="AG52" s="226"/>
      <c r="AH52" s="226"/>
      <c r="AI52" s="226"/>
      <c r="AJ52" s="226"/>
      <c r="AK52" s="226"/>
      <c r="AL52" s="226"/>
      <c r="AM52" s="226"/>
      <c r="AN52" s="226"/>
      <c r="AO52" s="226"/>
      <c r="AP52" s="226"/>
      <c r="AQ52" s="231"/>
    </row>
    <row r="53" spans="1:43" ht="15" thickBot="1">
      <c r="A53" s="235"/>
      <c r="B53" s="232"/>
      <c r="C53" s="233"/>
      <c r="D53" s="234"/>
      <c r="E53" s="234"/>
      <c r="F53" s="234"/>
      <c r="G53" s="235"/>
      <c r="H53" s="239"/>
      <c r="I53" s="239"/>
      <c r="J53" s="239"/>
      <c r="K53" s="239"/>
      <c r="L53" s="239"/>
      <c r="M53" s="239"/>
      <c r="N53" s="239"/>
      <c r="O53" s="239"/>
      <c r="P53" s="239"/>
      <c r="Q53" s="239"/>
      <c r="R53" s="239"/>
      <c r="S53" s="239"/>
      <c r="T53" s="239"/>
      <c r="U53" s="239"/>
      <c r="V53" s="239"/>
      <c r="W53" s="239"/>
      <c r="X53" s="239"/>
      <c r="Y53" s="239"/>
      <c r="Z53" s="239"/>
      <c r="AA53" s="226"/>
      <c r="AB53" s="226"/>
      <c r="AC53" s="226"/>
      <c r="AD53" s="226"/>
      <c r="AE53" s="226"/>
      <c r="AF53" s="226"/>
      <c r="AG53" s="226"/>
      <c r="AH53" s="226"/>
      <c r="AI53" s="226"/>
      <c r="AJ53" s="226"/>
      <c r="AK53" s="226"/>
      <c r="AL53" s="226"/>
      <c r="AM53" s="226"/>
      <c r="AN53" s="226"/>
      <c r="AO53" s="226"/>
      <c r="AP53" s="226"/>
      <c r="AQ53" s="231"/>
    </row>
    <row r="54" spans="1:43">
      <c r="A54" s="235"/>
      <c r="B54" s="232"/>
      <c r="C54" s="236" t="s">
        <v>287</v>
      </c>
      <c r="D54" s="232"/>
      <c r="E54" s="236"/>
      <c r="F54" s="236"/>
      <c r="G54" s="232"/>
      <c r="H54" s="471" t="s">
        <v>289</v>
      </c>
      <c r="I54" s="471"/>
      <c r="J54" s="471"/>
      <c r="K54" s="471"/>
      <c r="L54" s="471"/>
      <c r="M54" s="471"/>
      <c r="N54" s="471"/>
      <c r="O54" s="471"/>
      <c r="P54" s="471"/>
      <c r="Q54" s="471"/>
      <c r="R54" s="471"/>
      <c r="S54" s="471"/>
      <c r="T54" s="471"/>
      <c r="U54" s="471"/>
      <c r="V54" s="471"/>
      <c r="W54" s="471"/>
      <c r="X54" s="471"/>
      <c r="Y54" s="471"/>
      <c r="Z54" s="471"/>
      <c r="AA54" s="226"/>
      <c r="AB54" s="226"/>
      <c r="AC54" s="226"/>
      <c r="AD54" s="226"/>
      <c r="AE54" s="226"/>
      <c r="AF54" s="226"/>
      <c r="AG54" s="226"/>
      <c r="AH54" s="226"/>
      <c r="AI54" s="226"/>
      <c r="AJ54" s="226"/>
      <c r="AK54" s="226"/>
      <c r="AL54" s="226"/>
      <c r="AM54" s="226"/>
      <c r="AN54" s="226"/>
      <c r="AO54" s="226"/>
      <c r="AP54" s="226"/>
      <c r="AQ54" s="231"/>
    </row>
    <row r="55" spans="1:43">
      <c r="A55" s="238"/>
      <c r="B55" s="235"/>
      <c r="C55" s="232" t="s">
        <v>288</v>
      </c>
      <c r="D55" s="237"/>
      <c r="E55" s="235"/>
      <c r="F55" s="235"/>
      <c r="G55" s="235"/>
      <c r="H55" s="232"/>
      <c r="I55" s="237"/>
      <c r="J55" s="235"/>
      <c r="K55" s="235"/>
      <c r="L55" s="235"/>
      <c r="M55" s="235"/>
      <c r="N55" s="237"/>
      <c r="O55" s="235"/>
      <c r="P55" s="235"/>
      <c r="Q55" s="235"/>
      <c r="R55" s="235"/>
      <c r="S55" s="235"/>
      <c r="T55" s="235"/>
      <c r="U55" s="235"/>
      <c r="V55" s="235"/>
      <c r="W55" s="235"/>
      <c r="X55" s="235"/>
      <c r="Y55" s="235"/>
      <c r="Z55" s="226"/>
      <c r="AA55" s="226"/>
      <c r="AB55" s="226"/>
      <c r="AC55" s="226"/>
      <c r="AD55" s="226"/>
      <c r="AE55" s="226"/>
      <c r="AF55" s="226"/>
      <c r="AG55" s="226"/>
      <c r="AH55" s="226"/>
      <c r="AI55" s="226"/>
      <c r="AJ55" s="226"/>
      <c r="AK55" s="226"/>
      <c r="AL55" s="226"/>
      <c r="AM55" s="226"/>
      <c r="AN55" s="226"/>
      <c r="AO55" s="226"/>
      <c r="AP55" s="226"/>
      <c r="AQ55" s="231"/>
    </row>
    <row r="56" spans="1:43">
      <c r="A56" s="225"/>
      <c r="B56" s="235"/>
      <c r="C56" s="235"/>
      <c r="D56" s="235"/>
      <c r="E56" s="226"/>
      <c r="F56" s="226"/>
      <c r="G56" s="229"/>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c r="AG56" s="235"/>
      <c r="AH56" s="235"/>
      <c r="AI56" s="235"/>
      <c r="AJ56" s="235"/>
      <c r="AK56" s="226"/>
      <c r="AL56" s="226"/>
      <c r="AM56" s="226"/>
      <c r="AN56" s="226"/>
      <c r="AO56" s="226"/>
      <c r="AP56" s="226"/>
      <c r="AQ56" s="231"/>
    </row>
  </sheetData>
  <mergeCells count="49">
    <mergeCell ref="A47:AQ47"/>
    <mergeCell ref="A48:AQ48"/>
    <mergeCell ref="A49:AQ49"/>
    <mergeCell ref="H54:Z54"/>
    <mergeCell ref="A42:B42"/>
    <mergeCell ref="A43:B43"/>
    <mergeCell ref="A44:E44"/>
    <mergeCell ref="A45:AQ45"/>
    <mergeCell ref="A46:AQ46"/>
    <mergeCell ref="A15:B15"/>
    <mergeCell ref="H15:AQ44"/>
    <mergeCell ref="A16:B16"/>
    <mergeCell ref="A17:B17"/>
    <mergeCell ref="A18:B19"/>
    <mergeCell ref="A20:B20"/>
    <mergeCell ref="A21:B21"/>
    <mergeCell ref="A22:B22"/>
    <mergeCell ref="A23:B23"/>
    <mergeCell ref="A39:B39"/>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6" priority="1"/>
  </conditionalFormatting>
  <pageMargins left="0.7" right="0.7" top="0.75" bottom="0.75" header="0.3" footer="0.3"/>
  <pageSetup scale="39" orientation="portrait" r:id="rId1"/>
  <colBreaks count="1" manualBreakCount="1">
    <brk id="43"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89538-2F19-4D93-BD79-FE17A74220EE}">
  <sheetPr>
    <tabColor theme="7" tint="0.79998168889431442"/>
  </sheetPr>
  <dimension ref="A1:AQ56"/>
  <sheetViews>
    <sheetView view="pageBreakPreview" topLeftCell="A34" zoomScale="60" zoomScaleNormal="55" workbookViewId="0">
      <selection activeCell="E26" sqref="E26"/>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2'!B83</f>
        <v>2.1</v>
      </c>
      <c r="B11" s="189" t="str">
        <f>+'CORTE No. 2'!F83</f>
        <v>M2</v>
      </c>
      <c r="C11" s="435" t="str">
        <f>+'CORTE No. 2'!C83:E83</f>
        <v>CIELO FALSO EN LAMINA DE DRYWALL 12 MM TERMINADO. INCLUYE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326</v>
      </c>
      <c r="B15" s="464"/>
      <c r="C15" s="197">
        <v>1.6</v>
      </c>
      <c r="D15" s="201">
        <v>0.94</v>
      </c>
      <c r="E15" s="199"/>
      <c r="F15" s="198"/>
      <c r="G15" s="240">
        <f>+C15*D15</f>
        <v>1.504</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c r="B16" s="464"/>
      <c r="C16" s="197"/>
      <c r="D16" s="198"/>
      <c r="E16" s="199"/>
      <c r="F16" s="198"/>
      <c r="G16" s="24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64"/>
      <c r="B17" s="464"/>
      <c r="C17" s="197"/>
      <c r="D17" s="198"/>
      <c r="E17" s="199"/>
      <c r="F17" s="198"/>
      <c r="G17" s="24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202"/>
      <c r="B18" s="203"/>
      <c r="C18" s="197"/>
      <c r="D18" s="201"/>
      <c r="E18" s="204"/>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202"/>
      <c r="B19" s="203"/>
      <c r="C19" s="197"/>
      <c r="D19" s="201"/>
      <c r="E19" s="204"/>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202"/>
      <c r="B20" s="203"/>
      <c r="C20" s="197"/>
      <c r="D20" s="201"/>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202"/>
      <c r="B21" s="203"/>
      <c r="C21" s="197"/>
      <c r="D21" s="201"/>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202"/>
      <c r="B22" s="203"/>
      <c r="C22" s="197"/>
      <c r="D22" s="201"/>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202"/>
      <c r="B23" s="203"/>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461"/>
      <c r="B41" s="462"/>
      <c r="C41" s="207"/>
      <c r="D41" s="207"/>
      <c r="E41" s="207"/>
      <c r="F41" s="207"/>
      <c r="G41" s="21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61"/>
      <c r="B42" s="462"/>
      <c r="C42" s="211"/>
      <c r="D42" s="212"/>
      <c r="E42" s="208"/>
      <c r="F42" s="208"/>
      <c r="G42" s="209"/>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ht="15" thickBot="1">
      <c r="A43" s="461"/>
      <c r="B43" s="462"/>
      <c r="C43" s="213"/>
      <c r="D43" s="214"/>
      <c r="E43" s="215"/>
      <c r="F43" s="215"/>
      <c r="G43" s="216"/>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ht="15" thickBot="1">
      <c r="A44" s="472"/>
      <c r="B44" s="473"/>
      <c r="C44" s="473"/>
      <c r="D44" s="473"/>
      <c r="E44" s="474"/>
      <c r="F44" s="217"/>
      <c r="G44" s="218">
        <f>SUM(G15:G43)</f>
        <v>1.504</v>
      </c>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26"/>
      <c r="B45" s="427"/>
      <c r="C45" s="427"/>
      <c r="D45" s="427"/>
      <c r="E45" s="427"/>
      <c r="F45" s="427"/>
      <c r="G45" s="427"/>
      <c r="H45" s="427"/>
      <c r="I45" s="427"/>
      <c r="J45" s="427"/>
      <c r="K45" s="427"/>
      <c r="L45" s="427"/>
      <c r="M45" s="427"/>
      <c r="N45" s="427"/>
      <c r="O45" s="427"/>
      <c r="P45" s="427"/>
      <c r="Q45" s="427"/>
      <c r="R45" s="427"/>
      <c r="S45" s="427"/>
      <c r="T45" s="427"/>
      <c r="U45" s="427"/>
      <c r="V45" s="427"/>
      <c r="W45" s="427"/>
      <c r="X45" s="427"/>
      <c r="Y45" s="427"/>
      <c r="Z45" s="427"/>
      <c r="AA45" s="427"/>
      <c r="AB45" s="427"/>
      <c r="AC45" s="427"/>
      <c r="AD45" s="427"/>
      <c r="AE45" s="427"/>
      <c r="AF45" s="427"/>
      <c r="AG45" s="427"/>
      <c r="AH45" s="427"/>
      <c r="AI45" s="427"/>
      <c r="AJ45" s="427"/>
      <c r="AK45" s="427"/>
      <c r="AL45" s="427"/>
      <c r="AM45" s="427"/>
      <c r="AN45" s="427"/>
      <c r="AO45" s="427"/>
      <c r="AP45" s="427"/>
      <c r="AQ45" s="428"/>
    </row>
    <row r="46" spans="1:43">
      <c r="A46" s="475" t="s">
        <v>283</v>
      </c>
      <c r="B46" s="476"/>
      <c r="C46" s="476"/>
      <c r="D46" s="476"/>
      <c r="E46" s="476"/>
      <c r="F46" s="476"/>
      <c r="G46" s="476"/>
      <c r="H46" s="476"/>
      <c r="I46" s="476"/>
      <c r="J46" s="476"/>
      <c r="K46" s="476"/>
      <c r="L46" s="476"/>
      <c r="M46" s="476"/>
      <c r="N46" s="476"/>
      <c r="O46" s="476"/>
      <c r="P46" s="476"/>
      <c r="Q46" s="476"/>
      <c r="R46" s="476"/>
      <c r="S46" s="476"/>
      <c r="T46" s="476"/>
      <c r="U46" s="476"/>
      <c r="V46" s="476"/>
      <c r="W46" s="476"/>
      <c r="X46" s="476"/>
      <c r="Y46" s="476"/>
      <c r="Z46" s="476"/>
      <c r="AA46" s="476"/>
      <c r="AB46" s="476"/>
      <c r="AC46" s="476"/>
      <c r="AD46" s="476"/>
      <c r="AE46" s="476"/>
      <c r="AF46" s="476"/>
      <c r="AG46" s="476"/>
      <c r="AH46" s="476"/>
      <c r="AI46" s="476"/>
      <c r="AJ46" s="476"/>
      <c r="AK46" s="476"/>
      <c r="AL46" s="476"/>
      <c r="AM46" s="476"/>
      <c r="AN46" s="476"/>
      <c r="AO46" s="476"/>
      <c r="AP46" s="476"/>
      <c r="AQ46" s="477"/>
    </row>
    <row r="47" spans="1:43">
      <c r="A47" s="478" t="s">
        <v>284</v>
      </c>
      <c r="B47" s="479"/>
      <c r="C47" s="479"/>
      <c r="D47" s="479"/>
      <c r="E47" s="479"/>
      <c r="F47" s="479"/>
      <c r="G47" s="479"/>
      <c r="H47" s="479"/>
      <c r="I47" s="479"/>
      <c r="J47" s="479"/>
      <c r="K47" s="479"/>
      <c r="L47" s="479"/>
      <c r="M47" s="479"/>
      <c r="N47" s="479"/>
      <c r="O47" s="479"/>
      <c r="P47" s="479"/>
      <c r="Q47" s="479"/>
      <c r="R47" s="479"/>
      <c r="S47" s="479"/>
      <c r="T47" s="479"/>
      <c r="U47" s="479"/>
      <c r="V47" s="479"/>
      <c r="W47" s="479"/>
      <c r="X47" s="479"/>
      <c r="Y47" s="479"/>
      <c r="Z47" s="479"/>
      <c r="AA47" s="479"/>
      <c r="AB47" s="479"/>
      <c r="AC47" s="479"/>
      <c r="AD47" s="479"/>
      <c r="AE47" s="479"/>
      <c r="AF47" s="479"/>
      <c r="AG47" s="479"/>
      <c r="AH47" s="479"/>
      <c r="AI47" s="479"/>
      <c r="AJ47" s="479"/>
      <c r="AK47" s="479"/>
      <c r="AL47" s="479"/>
      <c r="AM47" s="479"/>
      <c r="AN47" s="479"/>
      <c r="AO47" s="479"/>
      <c r="AP47" s="479"/>
      <c r="AQ47" s="480"/>
    </row>
    <row r="48" spans="1:43">
      <c r="A48" s="478"/>
      <c r="B48" s="479"/>
      <c r="C48" s="479"/>
      <c r="D48" s="479"/>
      <c r="E48" s="479"/>
      <c r="F48" s="479"/>
      <c r="G48" s="479"/>
      <c r="H48" s="479"/>
      <c r="I48" s="479"/>
      <c r="J48" s="479"/>
      <c r="K48" s="479"/>
      <c r="L48" s="479"/>
      <c r="M48" s="479"/>
      <c r="N48" s="479"/>
      <c r="O48" s="479"/>
      <c r="P48" s="479"/>
      <c r="Q48" s="479"/>
      <c r="R48" s="479"/>
      <c r="S48" s="479"/>
      <c r="T48" s="479"/>
      <c r="U48" s="479"/>
      <c r="V48" s="479"/>
      <c r="W48" s="479"/>
      <c r="X48" s="479"/>
      <c r="Y48" s="479"/>
      <c r="Z48" s="479"/>
      <c r="AA48" s="479"/>
      <c r="AB48" s="479"/>
      <c r="AC48" s="479"/>
      <c r="AD48" s="479"/>
      <c r="AE48" s="479"/>
      <c r="AF48" s="479"/>
      <c r="AG48" s="479"/>
      <c r="AH48" s="479"/>
      <c r="AI48" s="479"/>
      <c r="AJ48" s="479"/>
      <c r="AK48" s="479"/>
      <c r="AL48" s="479"/>
      <c r="AM48" s="479"/>
      <c r="AN48" s="479"/>
      <c r="AO48" s="479"/>
      <c r="AP48" s="479"/>
      <c r="AQ48" s="480"/>
    </row>
    <row r="49" spans="1:43" ht="15" thickBot="1">
      <c r="A49" s="426"/>
      <c r="B49" s="427"/>
      <c r="C49" s="427"/>
      <c r="D49" s="427"/>
      <c r="E49" s="427"/>
      <c r="F49" s="427"/>
      <c r="G49" s="427"/>
      <c r="H49" s="427"/>
      <c r="I49" s="427"/>
      <c r="J49" s="427"/>
      <c r="K49" s="427"/>
      <c r="L49" s="427"/>
      <c r="M49" s="427"/>
      <c r="N49" s="427"/>
      <c r="O49" s="427"/>
      <c r="P49" s="427"/>
      <c r="Q49" s="427"/>
      <c r="R49" s="427"/>
      <c r="S49" s="427"/>
      <c r="T49" s="427"/>
      <c r="U49" s="427"/>
      <c r="V49" s="427"/>
      <c r="W49" s="427"/>
      <c r="X49" s="427"/>
      <c r="Y49" s="427"/>
      <c r="Z49" s="427"/>
      <c r="AA49" s="427"/>
      <c r="AB49" s="427"/>
      <c r="AC49" s="427"/>
      <c r="AD49" s="427"/>
      <c r="AE49" s="427"/>
      <c r="AF49" s="427"/>
      <c r="AG49" s="427"/>
      <c r="AH49" s="427"/>
      <c r="AI49" s="427"/>
      <c r="AJ49" s="427"/>
      <c r="AK49" s="427"/>
      <c r="AL49" s="427"/>
      <c r="AM49" s="427"/>
      <c r="AN49" s="427"/>
      <c r="AO49" s="427"/>
      <c r="AP49" s="427"/>
      <c r="AQ49" s="428"/>
    </row>
    <row r="50" spans="1:43">
      <c r="B50" s="220"/>
      <c r="C50" s="219" t="s">
        <v>285</v>
      </c>
      <c r="D50" s="221"/>
      <c r="E50" s="221"/>
      <c r="F50" s="220"/>
      <c r="H50" s="223"/>
      <c r="I50" s="220"/>
      <c r="J50" s="220"/>
      <c r="K50" s="220"/>
      <c r="L50" s="220"/>
      <c r="M50" s="222" t="s">
        <v>286</v>
      </c>
      <c r="N50" s="220"/>
      <c r="O50" s="220"/>
      <c r="P50" s="220"/>
      <c r="Q50" s="220"/>
      <c r="R50" s="220"/>
      <c r="S50" s="220"/>
      <c r="T50" s="220"/>
      <c r="U50" s="220"/>
      <c r="V50" s="220"/>
      <c r="W50" s="220"/>
      <c r="X50" s="220"/>
      <c r="Y50" s="220"/>
      <c r="Z50" s="220"/>
      <c r="AA50" s="220"/>
      <c r="AB50" s="220"/>
      <c r="AC50" s="220"/>
      <c r="AD50" s="220"/>
      <c r="AE50" s="220"/>
      <c r="AF50" s="220"/>
      <c r="AG50" s="220"/>
      <c r="AH50" s="220"/>
      <c r="AI50" s="220"/>
      <c r="AJ50" s="220"/>
      <c r="AK50" s="220"/>
      <c r="AL50" s="220"/>
      <c r="AM50" s="220"/>
      <c r="AN50" s="220"/>
      <c r="AO50" s="220"/>
      <c r="AP50" s="220"/>
      <c r="AQ50" s="224"/>
    </row>
    <row r="51" spans="1:43">
      <c r="A51" s="225"/>
      <c r="B51" s="226"/>
      <c r="C51" s="227"/>
      <c r="D51" s="228"/>
      <c r="E51" s="228"/>
      <c r="F51" s="226"/>
      <c r="G51" s="229"/>
      <c r="H51" s="230"/>
      <c r="I51" s="226"/>
      <c r="J51" s="226"/>
      <c r="K51" s="226"/>
      <c r="L51" s="226"/>
      <c r="M51" s="226"/>
      <c r="N51" s="226"/>
      <c r="O51" s="226"/>
      <c r="P51" s="226"/>
      <c r="Q51" s="226"/>
      <c r="R51" s="226"/>
      <c r="S51" s="226"/>
      <c r="T51" s="226"/>
      <c r="U51" s="226"/>
      <c r="V51" s="226"/>
      <c r="W51" s="226"/>
      <c r="X51" s="226"/>
      <c r="Y51" s="226"/>
      <c r="Z51" s="226"/>
      <c r="AA51" s="226"/>
      <c r="AB51" s="226"/>
      <c r="AC51" s="226"/>
      <c r="AD51" s="226"/>
      <c r="AE51" s="226"/>
      <c r="AF51" s="226"/>
      <c r="AG51" s="226"/>
      <c r="AH51" s="226"/>
      <c r="AI51" s="226"/>
      <c r="AJ51" s="226"/>
      <c r="AK51" s="226"/>
      <c r="AL51" s="226"/>
      <c r="AM51" s="226"/>
      <c r="AN51" s="226"/>
      <c r="AO51" s="226"/>
      <c r="AP51" s="226"/>
      <c r="AQ51" s="231"/>
    </row>
    <row r="52" spans="1:43">
      <c r="A52" s="225"/>
      <c r="B52" s="226"/>
      <c r="C52" s="226"/>
      <c r="D52" s="226"/>
      <c r="E52" s="226"/>
      <c r="F52" s="226"/>
      <c r="G52" s="232"/>
      <c r="H52" s="226"/>
      <c r="I52" s="226"/>
      <c r="J52" s="226"/>
      <c r="K52" s="226"/>
      <c r="L52" s="226"/>
      <c r="M52" s="226"/>
      <c r="N52" s="226"/>
      <c r="O52" s="226"/>
      <c r="P52" s="226"/>
      <c r="Q52" s="226"/>
      <c r="R52" s="226"/>
      <c r="S52" s="226"/>
      <c r="T52" s="226"/>
      <c r="U52" s="226"/>
      <c r="V52" s="226"/>
      <c r="W52" s="226"/>
      <c r="X52" s="226"/>
      <c r="Y52" s="226"/>
      <c r="Z52" s="226"/>
      <c r="AA52" s="226"/>
      <c r="AB52" s="226"/>
      <c r="AC52" s="226"/>
      <c r="AD52" s="226"/>
      <c r="AE52" s="226"/>
      <c r="AF52" s="226"/>
      <c r="AG52" s="226"/>
      <c r="AH52" s="226"/>
      <c r="AI52" s="226"/>
      <c r="AJ52" s="226"/>
      <c r="AK52" s="226"/>
      <c r="AL52" s="226"/>
      <c r="AM52" s="226"/>
      <c r="AN52" s="226"/>
      <c r="AO52" s="226"/>
      <c r="AP52" s="226"/>
      <c r="AQ52" s="231"/>
    </row>
    <row r="53" spans="1:43" ht="15" thickBot="1">
      <c r="A53" s="235"/>
      <c r="B53" s="232"/>
      <c r="C53" s="233"/>
      <c r="D53" s="234"/>
      <c r="E53" s="234"/>
      <c r="F53" s="234"/>
      <c r="G53" s="235"/>
      <c r="H53" s="239"/>
      <c r="I53" s="239"/>
      <c r="J53" s="239"/>
      <c r="K53" s="239"/>
      <c r="L53" s="239"/>
      <c r="M53" s="239"/>
      <c r="N53" s="239"/>
      <c r="O53" s="239"/>
      <c r="P53" s="239"/>
      <c r="Q53" s="239"/>
      <c r="R53" s="239"/>
      <c r="S53" s="239"/>
      <c r="T53" s="239"/>
      <c r="U53" s="239"/>
      <c r="V53" s="239"/>
      <c r="W53" s="239"/>
      <c r="X53" s="239"/>
      <c r="Y53" s="239"/>
      <c r="Z53" s="239"/>
      <c r="AA53" s="226"/>
      <c r="AB53" s="226"/>
      <c r="AC53" s="226"/>
      <c r="AD53" s="226"/>
      <c r="AE53" s="226"/>
      <c r="AF53" s="226"/>
      <c r="AG53" s="226"/>
      <c r="AH53" s="226"/>
      <c r="AI53" s="226"/>
      <c r="AJ53" s="226"/>
      <c r="AK53" s="226"/>
      <c r="AL53" s="226"/>
      <c r="AM53" s="226"/>
      <c r="AN53" s="226"/>
      <c r="AO53" s="226"/>
      <c r="AP53" s="226"/>
      <c r="AQ53" s="231"/>
    </row>
    <row r="54" spans="1:43">
      <c r="A54" s="235"/>
      <c r="B54" s="232"/>
      <c r="C54" s="236" t="s">
        <v>287</v>
      </c>
      <c r="D54" s="232"/>
      <c r="E54" s="236"/>
      <c r="F54" s="236"/>
      <c r="G54" s="232"/>
      <c r="H54" s="471" t="s">
        <v>289</v>
      </c>
      <c r="I54" s="471"/>
      <c r="J54" s="471"/>
      <c r="K54" s="471"/>
      <c r="L54" s="471"/>
      <c r="M54" s="471"/>
      <c r="N54" s="471"/>
      <c r="O54" s="471"/>
      <c r="P54" s="471"/>
      <c r="Q54" s="471"/>
      <c r="R54" s="471"/>
      <c r="S54" s="471"/>
      <c r="T54" s="471"/>
      <c r="U54" s="471"/>
      <c r="V54" s="471"/>
      <c r="W54" s="471"/>
      <c r="X54" s="471"/>
      <c r="Y54" s="471"/>
      <c r="Z54" s="471"/>
      <c r="AA54" s="226"/>
      <c r="AB54" s="226"/>
      <c r="AC54" s="226"/>
      <c r="AD54" s="226"/>
      <c r="AE54" s="226"/>
      <c r="AF54" s="226"/>
      <c r="AG54" s="226"/>
      <c r="AH54" s="226"/>
      <c r="AI54" s="226"/>
      <c r="AJ54" s="226"/>
      <c r="AK54" s="226"/>
      <c r="AL54" s="226"/>
      <c r="AM54" s="226"/>
      <c r="AN54" s="226"/>
      <c r="AO54" s="226"/>
      <c r="AP54" s="226"/>
      <c r="AQ54" s="231"/>
    </row>
    <row r="55" spans="1:43">
      <c r="A55" s="238"/>
      <c r="B55" s="235"/>
      <c r="C55" s="232" t="s">
        <v>288</v>
      </c>
      <c r="D55" s="237"/>
      <c r="E55" s="235"/>
      <c r="F55" s="235"/>
      <c r="G55" s="235"/>
      <c r="H55" s="232"/>
      <c r="I55" s="237"/>
      <c r="J55" s="235"/>
      <c r="K55" s="235"/>
      <c r="L55" s="235"/>
      <c r="M55" s="235"/>
      <c r="N55" s="237"/>
      <c r="O55" s="235"/>
      <c r="P55" s="235"/>
      <c r="Q55" s="235"/>
      <c r="R55" s="235"/>
      <c r="S55" s="235"/>
      <c r="T55" s="235"/>
      <c r="U55" s="235"/>
      <c r="V55" s="235"/>
      <c r="W55" s="235"/>
      <c r="X55" s="235"/>
      <c r="Y55" s="235"/>
      <c r="Z55" s="226"/>
      <c r="AA55" s="226"/>
      <c r="AB55" s="226"/>
      <c r="AC55" s="226"/>
      <c r="AD55" s="226"/>
      <c r="AE55" s="226"/>
      <c r="AF55" s="226"/>
      <c r="AG55" s="226"/>
      <c r="AH55" s="226"/>
      <c r="AI55" s="226"/>
      <c r="AJ55" s="226"/>
      <c r="AK55" s="226"/>
      <c r="AL55" s="226"/>
      <c r="AM55" s="226"/>
      <c r="AN55" s="226"/>
      <c r="AO55" s="226"/>
      <c r="AP55" s="226"/>
      <c r="AQ55" s="231"/>
    </row>
    <row r="56" spans="1:43">
      <c r="A56" s="225"/>
      <c r="B56" s="235"/>
      <c r="C56" s="235"/>
      <c r="D56" s="235"/>
      <c r="E56" s="226"/>
      <c r="F56" s="226"/>
      <c r="G56" s="229"/>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c r="AG56" s="235"/>
      <c r="AH56" s="235"/>
      <c r="AI56" s="235"/>
      <c r="AJ56" s="235"/>
      <c r="AK56" s="226"/>
      <c r="AL56" s="226"/>
      <c r="AM56" s="226"/>
      <c r="AN56" s="226"/>
      <c r="AO56" s="226"/>
      <c r="AP56" s="226"/>
      <c r="AQ56" s="231"/>
    </row>
  </sheetData>
  <mergeCells count="46">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17:B17"/>
    <mergeCell ref="A36:B36"/>
    <mergeCell ref="A37:B37"/>
    <mergeCell ref="A41:B41"/>
    <mergeCell ref="H15:AQ44"/>
    <mergeCell ref="A15:B15"/>
    <mergeCell ref="A16:B16"/>
    <mergeCell ref="A48:AQ48"/>
    <mergeCell ref="A49:AQ49"/>
    <mergeCell ref="H54:Z54"/>
    <mergeCell ref="A42:B42"/>
    <mergeCell ref="A43:B43"/>
    <mergeCell ref="A44:E44"/>
    <mergeCell ref="A45:AQ45"/>
    <mergeCell ref="A46:AQ46"/>
    <mergeCell ref="A47:AQ47"/>
  </mergeCells>
  <conditionalFormatting sqref="B11">
    <cfRule type="duplicateValues" dxfId="25" priority="1"/>
  </conditionalFormatting>
  <pageMargins left="0.7" right="0.7" top="0.75" bottom="0.75" header="0.3" footer="0.3"/>
  <pageSetup scale="4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D9396-5B7D-4F8B-84C8-84476CBDAD39}">
  <sheetPr>
    <tabColor theme="7" tint="0.79998168889431442"/>
  </sheetPr>
  <dimension ref="A1:AR61"/>
  <sheetViews>
    <sheetView view="pageBreakPreview" topLeftCell="A34" zoomScale="60" zoomScaleNormal="55" workbookViewId="0">
      <selection activeCell="H15" sqref="H15:AQ49"/>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76.8" customHeight="1" thickBot="1">
      <c r="A11" s="188">
        <f>+'CORTE No. 2'!B84</f>
        <v>2.2000000000000002</v>
      </c>
      <c r="B11" s="189" t="str">
        <f>+'CORTE No. 2'!F84</f>
        <v>M2</v>
      </c>
      <c r="C11" s="435" t="str">
        <f>+'CORTE No. 2'!C84:E84</f>
        <v>SUMINISTRO E INSTALACION DE ENCHAPE CERAMICO PARA MUROS 25X43 CM COLOR A ELECCION ACABADO BRILLANTE INCLUYE PREGANTE CERAMICO, EMBOQUILLADO,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399</v>
      </c>
      <c r="B15" s="464"/>
      <c r="C15" s="197">
        <f>6.52-0.71</f>
        <v>5.81</v>
      </c>
      <c r="D15" s="198"/>
      <c r="E15" s="199">
        <v>1</v>
      </c>
      <c r="F15" s="198"/>
      <c r="G15" s="200">
        <f>+E15*C15</f>
        <v>5.81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400</v>
      </c>
      <c r="B16" s="464"/>
      <c r="C16" s="197">
        <f>5.8-0.8</f>
        <v>5</v>
      </c>
      <c r="D16" s="198"/>
      <c r="E16" s="199">
        <v>1</v>
      </c>
      <c r="F16" s="198"/>
      <c r="G16" s="200">
        <f>+E16*C16</f>
        <v>5</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481"/>
      <c r="B17" s="470"/>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4">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4">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4">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c r="AR28" s="173">
        <f>+((6.52-0.71)*1)+((5.8-0.8)*1)</f>
        <v>10.809999999999999</v>
      </c>
    </row>
    <row r="29" spans="1:44">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207"/>
      <c r="D46" s="207"/>
      <c r="E46" s="207"/>
      <c r="F46" s="207"/>
      <c r="G46" s="21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211"/>
      <c r="D47" s="212"/>
      <c r="E47" s="208"/>
      <c r="F47" s="208"/>
      <c r="G47" s="209"/>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ht="15" thickBot="1">
      <c r="A48" s="461"/>
      <c r="B48" s="462"/>
      <c r="C48" s="213"/>
      <c r="D48" s="214"/>
      <c r="E48" s="215"/>
      <c r="F48" s="215"/>
      <c r="G48" s="216"/>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ht="15" thickBot="1">
      <c r="A49" s="472"/>
      <c r="B49" s="473"/>
      <c r="C49" s="473"/>
      <c r="D49" s="473"/>
      <c r="E49" s="474"/>
      <c r="F49" s="217"/>
      <c r="G49" s="218">
        <f>SUM(G15:G48)</f>
        <v>10.809999999999999</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26"/>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8"/>
    </row>
    <row r="51" spans="1:43">
      <c r="A51" s="475" t="s">
        <v>283</v>
      </c>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c r="AI51" s="476"/>
      <c r="AJ51" s="476"/>
      <c r="AK51" s="476"/>
      <c r="AL51" s="476"/>
      <c r="AM51" s="476"/>
      <c r="AN51" s="476"/>
      <c r="AO51" s="476"/>
      <c r="AP51" s="476"/>
      <c r="AQ51" s="477"/>
    </row>
    <row r="52" spans="1:43">
      <c r="A52" s="478" t="s">
        <v>284</v>
      </c>
      <c r="B52" s="479"/>
      <c r="C52" s="479"/>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80"/>
    </row>
    <row r="53" spans="1:43">
      <c r="A53" s="478"/>
      <c r="B53" s="479"/>
      <c r="C53" s="479"/>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80"/>
    </row>
    <row r="54" spans="1:43" ht="15" thickBot="1">
      <c r="A54" s="426"/>
      <c r="B54" s="427"/>
      <c r="C54" s="427"/>
      <c r="D54" s="427"/>
      <c r="E54" s="427"/>
      <c r="F54" s="427"/>
      <c r="G54" s="427"/>
      <c r="H54" s="427"/>
      <c r="I54" s="427"/>
      <c r="J54" s="427"/>
      <c r="K54" s="427"/>
      <c r="L54" s="427"/>
      <c r="M54" s="427"/>
      <c r="N54" s="427"/>
      <c r="O54" s="427"/>
      <c r="P54" s="427"/>
      <c r="Q54" s="427"/>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8"/>
    </row>
    <row r="55" spans="1:43">
      <c r="B55" s="220"/>
      <c r="C55" s="219" t="s">
        <v>285</v>
      </c>
      <c r="D55" s="221"/>
      <c r="E55" s="221"/>
      <c r="F55" s="220"/>
      <c r="H55" s="223"/>
      <c r="I55" s="220"/>
      <c r="J55" s="220"/>
      <c r="K55" s="220"/>
      <c r="L55" s="220"/>
      <c r="M55" s="222" t="s">
        <v>286</v>
      </c>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4"/>
    </row>
    <row r="56" spans="1:43">
      <c r="A56" s="225"/>
      <c r="B56" s="226"/>
      <c r="C56" s="227"/>
      <c r="D56" s="228"/>
      <c r="E56" s="228"/>
      <c r="F56" s="226"/>
      <c r="G56" s="229"/>
      <c r="H56" s="230"/>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M56" s="226"/>
      <c r="AN56" s="226"/>
      <c r="AO56" s="226"/>
      <c r="AP56" s="226"/>
      <c r="AQ56" s="231"/>
    </row>
    <row r="57" spans="1:43">
      <c r="A57" s="225"/>
      <c r="B57" s="226"/>
      <c r="C57" s="226"/>
      <c r="D57" s="226"/>
      <c r="E57" s="226"/>
      <c r="F57" s="226"/>
      <c r="G57" s="232"/>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c r="AK57" s="226"/>
      <c r="AL57" s="226"/>
      <c r="AM57" s="226"/>
      <c r="AN57" s="226"/>
      <c r="AO57" s="226"/>
      <c r="AP57" s="226"/>
      <c r="AQ57" s="231"/>
    </row>
    <row r="58" spans="1:43" ht="15" thickBot="1">
      <c r="A58" s="235"/>
      <c r="B58" s="232"/>
      <c r="C58" s="233"/>
      <c r="D58" s="234"/>
      <c r="E58" s="234"/>
      <c r="F58" s="234"/>
      <c r="G58" s="235"/>
      <c r="H58" s="239"/>
      <c r="I58" s="239"/>
      <c r="J58" s="239"/>
      <c r="K58" s="239"/>
      <c r="L58" s="239"/>
      <c r="M58" s="239"/>
      <c r="N58" s="239"/>
      <c r="O58" s="239"/>
      <c r="P58" s="239"/>
      <c r="Q58" s="239"/>
      <c r="R58" s="239"/>
      <c r="S58" s="239"/>
      <c r="T58" s="239"/>
      <c r="U58" s="239"/>
      <c r="V58" s="239"/>
      <c r="W58" s="239"/>
      <c r="X58" s="239"/>
      <c r="Y58" s="239"/>
      <c r="Z58" s="239"/>
      <c r="AA58" s="226"/>
      <c r="AB58" s="226"/>
      <c r="AC58" s="226"/>
      <c r="AD58" s="226"/>
      <c r="AE58" s="226"/>
      <c r="AF58" s="226"/>
      <c r="AG58" s="226"/>
      <c r="AH58" s="226"/>
      <c r="AI58" s="226"/>
      <c r="AJ58" s="226"/>
      <c r="AK58" s="226"/>
      <c r="AL58" s="226"/>
      <c r="AM58" s="226"/>
      <c r="AN58" s="226"/>
      <c r="AO58" s="226"/>
      <c r="AP58" s="226"/>
      <c r="AQ58" s="231"/>
    </row>
    <row r="59" spans="1:43">
      <c r="A59" s="235"/>
      <c r="B59" s="232"/>
      <c r="C59" s="236" t="s">
        <v>287</v>
      </c>
      <c r="D59" s="232"/>
      <c r="E59" s="236"/>
      <c r="F59" s="236"/>
      <c r="G59" s="232"/>
      <c r="H59" s="471" t="s">
        <v>289</v>
      </c>
      <c r="I59" s="471"/>
      <c r="J59" s="471"/>
      <c r="K59" s="471"/>
      <c r="L59" s="471"/>
      <c r="M59" s="471"/>
      <c r="N59" s="471"/>
      <c r="O59" s="471"/>
      <c r="P59" s="471"/>
      <c r="Q59" s="471"/>
      <c r="R59" s="471"/>
      <c r="S59" s="471"/>
      <c r="T59" s="471"/>
      <c r="U59" s="471"/>
      <c r="V59" s="471"/>
      <c r="W59" s="471"/>
      <c r="X59" s="471"/>
      <c r="Y59" s="471"/>
      <c r="Z59" s="471"/>
      <c r="AA59" s="226"/>
      <c r="AB59" s="226"/>
      <c r="AC59" s="226"/>
      <c r="AD59" s="226"/>
      <c r="AE59" s="226"/>
      <c r="AF59" s="226"/>
      <c r="AG59" s="226"/>
      <c r="AH59" s="226"/>
      <c r="AI59" s="226"/>
      <c r="AJ59" s="226"/>
      <c r="AK59" s="226"/>
      <c r="AL59" s="226"/>
      <c r="AM59" s="226"/>
      <c r="AN59" s="226"/>
      <c r="AO59" s="226"/>
      <c r="AP59" s="226"/>
      <c r="AQ59" s="231"/>
    </row>
    <row r="60" spans="1:43">
      <c r="A60" s="238"/>
      <c r="B60" s="235"/>
      <c r="C60" s="232" t="s">
        <v>288</v>
      </c>
      <c r="D60" s="237"/>
      <c r="E60" s="235"/>
      <c r="F60" s="235"/>
      <c r="G60" s="235"/>
      <c r="H60" s="232"/>
      <c r="I60" s="237"/>
      <c r="J60" s="235"/>
      <c r="K60" s="235"/>
      <c r="L60" s="235"/>
      <c r="M60" s="235"/>
      <c r="N60" s="237"/>
      <c r="O60" s="235"/>
      <c r="P60" s="235"/>
      <c r="Q60" s="235"/>
      <c r="R60" s="235"/>
      <c r="S60" s="235"/>
      <c r="T60" s="235"/>
      <c r="U60" s="235"/>
      <c r="V60" s="235"/>
      <c r="W60" s="235"/>
      <c r="X60" s="235"/>
      <c r="Y60" s="235"/>
      <c r="Z60" s="226"/>
      <c r="AA60" s="226"/>
      <c r="AB60" s="226"/>
      <c r="AC60" s="226"/>
      <c r="AD60" s="226"/>
      <c r="AE60" s="226"/>
      <c r="AF60" s="226"/>
      <c r="AG60" s="226"/>
      <c r="AH60" s="226"/>
      <c r="AI60" s="226"/>
      <c r="AJ60" s="226"/>
      <c r="AK60" s="226"/>
      <c r="AL60" s="226"/>
      <c r="AM60" s="226"/>
      <c r="AN60" s="226"/>
      <c r="AO60" s="226"/>
      <c r="AP60" s="226"/>
      <c r="AQ60" s="231"/>
    </row>
    <row r="61" spans="1:43">
      <c r="A61" s="225"/>
      <c r="B61" s="235"/>
      <c r="C61" s="235"/>
      <c r="D61" s="235"/>
      <c r="E61" s="226"/>
      <c r="F61" s="226"/>
      <c r="G61" s="229"/>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26"/>
      <c r="AL61" s="226"/>
      <c r="AM61" s="226"/>
      <c r="AN61" s="226"/>
      <c r="AO61" s="226"/>
      <c r="AP61" s="226"/>
      <c r="AQ61" s="231"/>
    </row>
  </sheetData>
  <mergeCells count="53">
    <mergeCell ref="H59:Z59"/>
    <mergeCell ref="A49:E49"/>
    <mergeCell ref="A50:AQ50"/>
    <mergeCell ref="A51:AQ51"/>
    <mergeCell ref="A52:AQ52"/>
    <mergeCell ref="A53:AQ53"/>
    <mergeCell ref="A54:AQ54"/>
    <mergeCell ref="A48:B48"/>
    <mergeCell ref="A15:B15"/>
    <mergeCell ref="H15:AQ49"/>
    <mergeCell ref="A16:B16"/>
    <mergeCell ref="A17:B17"/>
    <mergeCell ref="A18:B18"/>
    <mergeCell ref="A19:B19"/>
    <mergeCell ref="A20:B20"/>
    <mergeCell ref="A21:B21"/>
    <mergeCell ref="A22:B22"/>
    <mergeCell ref="A23:B23"/>
    <mergeCell ref="A36:B36"/>
    <mergeCell ref="A37:B37"/>
    <mergeCell ref="A38:B38"/>
    <mergeCell ref="A46:B46"/>
    <mergeCell ref="A47:B47"/>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4" priority="1"/>
  </conditionalFormatting>
  <pageMargins left="0.7" right="0.7" top="0.75" bottom="0.75" header="0.3" footer="0.3"/>
  <pageSetup scale="42" orientation="portrait" r:id="rId1"/>
  <colBreaks count="1" manualBreakCount="1">
    <brk id="43" max="1048575" man="1"/>
  </col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218C9-5509-43A9-BEF7-2EFC2C8211C6}">
  <sheetPr>
    <tabColor theme="7" tint="0.79998168889431442"/>
  </sheetPr>
  <dimension ref="A1:AQ83"/>
  <sheetViews>
    <sheetView view="pageBreakPreview" topLeftCell="A40" zoomScale="60" zoomScaleNormal="55" workbookViewId="0">
      <selection activeCell="H15" sqref="H15:AQ71"/>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60" customHeight="1" thickBot="1">
      <c r="A11" s="188">
        <f>+'CORTE No. 2'!B85</f>
        <v>2.2999999999999998</v>
      </c>
      <c r="B11" s="189" t="str">
        <f>+'CORTE No. 2'!F85</f>
        <v>UN</v>
      </c>
      <c r="C11" s="435" t="str">
        <f>+'CORTE No. 2'!C85:E85</f>
        <v>SUMINISTRO E INSTALACIÓN DE COMBO SAN GIORGIO BLANCO (SANITARIO Y LAVAMANOS) O SIMILAR.INCLUYE TUBERIA Y TODOS LOS ACCESORIOS, EQUIPOS Y HERRAMIENTAS NECESARIAS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401</v>
      </c>
      <c r="B15" s="464"/>
      <c r="C15" s="197"/>
      <c r="D15" s="198"/>
      <c r="E15" s="199"/>
      <c r="F15" s="198">
        <v>4</v>
      </c>
      <c r="G15" s="200">
        <f>+F15</f>
        <v>4</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402</v>
      </c>
      <c r="B16" s="464"/>
      <c r="C16" s="197"/>
      <c r="D16" s="198"/>
      <c r="E16" s="199"/>
      <c r="F16" s="198">
        <v>3</v>
      </c>
      <c r="G16" s="200">
        <f>+F16</f>
        <v>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403</v>
      </c>
      <c r="B17" s="470"/>
      <c r="C17" s="197"/>
      <c r="D17" s="198"/>
      <c r="E17" s="199"/>
      <c r="F17" s="198">
        <v>1</v>
      </c>
      <c r="G17" s="200">
        <f t="shared" ref="G17:G18" si="0">+F17</f>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404</v>
      </c>
      <c r="B18" s="464"/>
      <c r="C18" s="197"/>
      <c r="D18" s="201"/>
      <c r="E18" s="199"/>
      <c r="F18" s="198">
        <v>1</v>
      </c>
      <c r="G18" s="200">
        <f t="shared" si="0"/>
        <v>1</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197"/>
      <c r="E59" s="206"/>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197"/>
      <c r="E62" s="206"/>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197"/>
      <c r="E63" s="206"/>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197"/>
      <c r="E64" s="206"/>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197"/>
      <c r="E65" s="206"/>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02"/>
      <c r="B66" s="203"/>
      <c r="C66" s="197"/>
      <c r="D66" s="197"/>
      <c r="E66" s="206"/>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02"/>
      <c r="B67" s="203"/>
      <c r="C67" s="197"/>
      <c r="D67" s="197"/>
      <c r="E67" s="206"/>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02"/>
      <c r="B68" s="203"/>
      <c r="C68" s="197"/>
      <c r="D68" s="197"/>
      <c r="E68" s="206"/>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02"/>
      <c r="B69" s="203"/>
      <c r="C69" s="197"/>
      <c r="D69" s="197"/>
      <c r="E69" s="206"/>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ht="15" thickBot="1">
      <c r="A70" s="461"/>
      <c r="B70" s="462"/>
      <c r="C70" s="213"/>
      <c r="D70" s="214"/>
      <c r="E70" s="215"/>
      <c r="F70" s="215"/>
      <c r="G70" s="216"/>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ht="15" thickBot="1">
      <c r="A71" s="472"/>
      <c r="B71" s="473"/>
      <c r="C71" s="473"/>
      <c r="D71" s="473"/>
      <c r="E71" s="474"/>
      <c r="F71" s="217"/>
      <c r="G71" s="218">
        <f>SUM(G15:G70)</f>
        <v>9</v>
      </c>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426"/>
      <c r="B72" s="427"/>
      <c r="C72" s="427"/>
      <c r="D72" s="427"/>
      <c r="E72" s="427"/>
      <c r="F72" s="427"/>
      <c r="G72" s="427"/>
      <c r="H72" s="427"/>
      <c r="I72" s="427"/>
      <c r="J72" s="427"/>
      <c r="K72" s="427"/>
      <c r="L72" s="427"/>
      <c r="M72" s="427"/>
      <c r="N72" s="427"/>
      <c r="O72" s="427"/>
      <c r="P72" s="427"/>
      <c r="Q72" s="427"/>
      <c r="R72" s="427"/>
      <c r="S72" s="427"/>
      <c r="T72" s="427"/>
      <c r="U72" s="427"/>
      <c r="V72" s="427"/>
      <c r="W72" s="427"/>
      <c r="X72" s="427"/>
      <c r="Y72" s="427"/>
      <c r="Z72" s="427"/>
      <c r="AA72" s="427"/>
      <c r="AB72" s="427"/>
      <c r="AC72" s="427"/>
      <c r="AD72" s="427"/>
      <c r="AE72" s="427"/>
      <c r="AF72" s="427"/>
      <c r="AG72" s="427"/>
      <c r="AH72" s="427"/>
      <c r="AI72" s="427"/>
      <c r="AJ72" s="427"/>
      <c r="AK72" s="427"/>
      <c r="AL72" s="427"/>
      <c r="AM72" s="427"/>
      <c r="AN72" s="427"/>
      <c r="AO72" s="427"/>
      <c r="AP72" s="427"/>
      <c r="AQ72" s="428"/>
    </row>
    <row r="73" spans="1:43">
      <c r="A73" s="475" t="s">
        <v>283</v>
      </c>
      <c r="B73" s="476"/>
      <c r="C73" s="476"/>
      <c r="D73" s="476"/>
      <c r="E73" s="476"/>
      <c r="F73" s="476"/>
      <c r="G73" s="476"/>
      <c r="H73" s="476"/>
      <c r="I73" s="476"/>
      <c r="J73" s="476"/>
      <c r="K73" s="476"/>
      <c r="L73" s="476"/>
      <c r="M73" s="476"/>
      <c r="N73" s="476"/>
      <c r="O73" s="476"/>
      <c r="P73" s="476"/>
      <c r="Q73" s="476"/>
      <c r="R73" s="476"/>
      <c r="S73" s="476"/>
      <c r="T73" s="476"/>
      <c r="U73" s="476"/>
      <c r="V73" s="476"/>
      <c r="W73" s="476"/>
      <c r="X73" s="476"/>
      <c r="Y73" s="476"/>
      <c r="Z73" s="476"/>
      <c r="AA73" s="476"/>
      <c r="AB73" s="476"/>
      <c r="AC73" s="476"/>
      <c r="AD73" s="476"/>
      <c r="AE73" s="476"/>
      <c r="AF73" s="476"/>
      <c r="AG73" s="476"/>
      <c r="AH73" s="476"/>
      <c r="AI73" s="476"/>
      <c r="AJ73" s="476"/>
      <c r="AK73" s="476"/>
      <c r="AL73" s="476"/>
      <c r="AM73" s="476"/>
      <c r="AN73" s="476"/>
      <c r="AO73" s="476"/>
      <c r="AP73" s="476"/>
      <c r="AQ73" s="477"/>
    </row>
    <row r="74" spans="1:43">
      <c r="A74" s="478" t="s">
        <v>284</v>
      </c>
      <c r="B74" s="479"/>
      <c r="C74" s="479"/>
      <c r="D74" s="479"/>
      <c r="E74" s="479"/>
      <c r="F74" s="479"/>
      <c r="G74" s="479"/>
      <c r="H74" s="479"/>
      <c r="I74" s="479"/>
      <c r="J74" s="479"/>
      <c r="K74" s="479"/>
      <c r="L74" s="479"/>
      <c r="M74" s="479"/>
      <c r="N74" s="479"/>
      <c r="O74" s="479"/>
      <c r="P74" s="479"/>
      <c r="Q74" s="479"/>
      <c r="R74" s="479"/>
      <c r="S74" s="479"/>
      <c r="T74" s="479"/>
      <c r="U74" s="479"/>
      <c r="V74" s="479"/>
      <c r="W74" s="479"/>
      <c r="X74" s="479"/>
      <c r="Y74" s="479"/>
      <c r="Z74" s="479"/>
      <c r="AA74" s="479"/>
      <c r="AB74" s="479"/>
      <c r="AC74" s="479"/>
      <c r="AD74" s="479"/>
      <c r="AE74" s="479"/>
      <c r="AF74" s="479"/>
      <c r="AG74" s="479"/>
      <c r="AH74" s="479"/>
      <c r="AI74" s="479"/>
      <c r="AJ74" s="479"/>
      <c r="AK74" s="479"/>
      <c r="AL74" s="479"/>
      <c r="AM74" s="479"/>
      <c r="AN74" s="479"/>
      <c r="AO74" s="479"/>
      <c r="AP74" s="479"/>
      <c r="AQ74" s="480"/>
    </row>
    <row r="75" spans="1:43">
      <c r="A75" s="478"/>
      <c r="B75" s="479"/>
      <c r="C75" s="479"/>
      <c r="D75" s="479"/>
      <c r="E75" s="479"/>
      <c r="F75" s="479"/>
      <c r="G75" s="479"/>
      <c r="H75" s="479"/>
      <c r="I75" s="479"/>
      <c r="J75" s="479"/>
      <c r="K75" s="479"/>
      <c r="L75" s="479"/>
      <c r="M75" s="479"/>
      <c r="N75" s="479"/>
      <c r="O75" s="479"/>
      <c r="P75" s="479"/>
      <c r="Q75" s="479"/>
      <c r="R75" s="479"/>
      <c r="S75" s="479"/>
      <c r="T75" s="479"/>
      <c r="U75" s="479"/>
      <c r="V75" s="479"/>
      <c r="W75" s="479"/>
      <c r="X75" s="479"/>
      <c r="Y75" s="479"/>
      <c r="Z75" s="479"/>
      <c r="AA75" s="479"/>
      <c r="AB75" s="479"/>
      <c r="AC75" s="479"/>
      <c r="AD75" s="479"/>
      <c r="AE75" s="479"/>
      <c r="AF75" s="479"/>
      <c r="AG75" s="479"/>
      <c r="AH75" s="479"/>
      <c r="AI75" s="479"/>
      <c r="AJ75" s="479"/>
      <c r="AK75" s="479"/>
      <c r="AL75" s="479"/>
      <c r="AM75" s="479"/>
      <c r="AN75" s="479"/>
      <c r="AO75" s="479"/>
      <c r="AP75" s="479"/>
      <c r="AQ75" s="480"/>
    </row>
    <row r="76" spans="1:43" ht="15" thickBot="1">
      <c r="A76" s="426"/>
      <c r="B76" s="427"/>
      <c r="C76" s="427"/>
      <c r="D76" s="427"/>
      <c r="E76" s="427"/>
      <c r="F76" s="427"/>
      <c r="G76" s="427"/>
      <c r="H76" s="427"/>
      <c r="I76" s="427"/>
      <c r="J76" s="427"/>
      <c r="K76" s="427"/>
      <c r="L76" s="427"/>
      <c r="M76" s="427"/>
      <c r="N76" s="427"/>
      <c r="O76" s="427"/>
      <c r="P76" s="427"/>
      <c r="Q76" s="427"/>
      <c r="R76" s="427"/>
      <c r="S76" s="427"/>
      <c r="T76" s="427"/>
      <c r="U76" s="427"/>
      <c r="V76" s="427"/>
      <c r="W76" s="427"/>
      <c r="X76" s="427"/>
      <c r="Y76" s="427"/>
      <c r="Z76" s="427"/>
      <c r="AA76" s="427"/>
      <c r="AB76" s="427"/>
      <c r="AC76" s="427"/>
      <c r="AD76" s="427"/>
      <c r="AE76" s="427"/>
      <c r="AF76" s="427"/>
      <c r="AG76" s="427"/>
      <c r="AH76" s="427"/>
      <c r="AI76" s="427"/>
      <c r="AJ76" s="427"/>
      <c r="AK76" s="427"/>
      <c r="AL76" s="427"/>
      <c r="AM76" s="427"/>
      <c r="AN76" s="427"/>
      <c r="AO76" s="427"/>
      <c r="AP76" s="427"/>
      <c r="AQ76" s="428"/>
    </row>
    <row r="77" spans="1:43">
      <c r="B77" s="220"/>
      <c r="C77" s="219" t="s">
        <v>285</v>
      </c>
      <c r="D77" s="221"/>
      <c r="E77" s="221"/>
      <c r="F77" s="220"/>
      <c r="H77" s="223"/>
      <c r="I77" s="220"/>
      <c r="J77" s="220"/>
      <c r="K77" s="220"/>
      <c r="L77" s="220"/>
      <c r="M77" s="222" t="s">
        <v>286</v>
      </c>
      <c r="N77" s="220"/>
      <c r="O77" s="220"/>
      <c r="P77" s="220"/>
      <c r="Q77" s="220"/>
      <c r="R77" s="220"/>
      <c r="S77" s="220"/>
      <c r="T77" s="220"/>
      <c r="U77" s="220"/>
      <c r="V77" s="220"/>
      <c r="W77" s="220"/>
      <c r="X77" s="220"/>
      <c r="Y77" s="220"/>
      <c r="Z77" s="220"/>
      <c r="AA77" s="220"/>
      <c r="AB77" s="220"/>
      <c r="AC77" s="220"/>
      <c r="AD77" s="220"/>
      <c r="AE77" s="220"/>
      <c r="AF77" s="220"/>
      <c r="AG77" s="220"/>
      <c r="AH77" s="220"/>
      <c r="AI77" s="220"/>
      <c r="AJ77" s="220"/>
      <c r="AK77" s="220"/>
      <c r="AL77" s="220"/>
      <c r="AM77" s="220"/>
      <c r="AN77" s="220"/>
      <c r="AO77" s="220"/>
      <c r="AP77" s="220"/>
      <c r="AQ77" s="224"/>
    </row>
    <row r="78" spans="1:43">
      <c r="A78" s="225"/>
      <c r="B78" s="226"/>
      <c r="C78" s="227"/>
      <c r="D78" s="228"/>
      <c r="E78" s="228"/>
      <c r="F78" s="226"/>
      <c r="G78" s="229"/>
      <c r="H78" s="230"/>
      <c r="I78" s="226"/>
      <c r="J78" s="226"/>
      <c r="K78" s="226"/>
      <c r="L78" s="226"/>
      <c r="M78" s="226"/>
      <c r="N78" s="226"/>
      <c r="O78" s="226"/>
      <c r="P78" s="226"/>
      <c r="Q78" s="226"/>
      <c r="R78" s="226"/>
      <c r="S78" s="226"/>
      <c r="T78" s="226"/>
      <c r="U78" s="226"/>
      <c r="V78" s="226"/>
      <c r="W78" s="226"/>
      <c r="X78" s="226"/>
      <c r="Y78" s="226"/>
      <c r="Z78" s="226"/>
      <c r="AA78" s="226"/>
      <c r="AB78" s="226"/>
      <c r="AC78" s="226"/>
      <c r="AD78" s="226"/>
      <c r="AE78" s="226"/>
      <c r="AF78" s="226"/>
      <c r="AG78" s="226"/>
      <c r="AH78" s="226"/>
      <c r="AI78" s="226"/>
      <c r="AJ78" s="226"/>
      <c r="AK78" s="226"/>
      <c r="AL78" s="226"/>
      <c r="AM78" s="226"/>
      <c r="AN78" s="226"/>
      <c r="AO78" s="226"/>
      <c r="AP78" s="226"/>
      <c r="AQ78" s="231"/>
    </row>
    <row r="79" spans="1:43">
      <c r="A79" s="225"/>
      <c r="B79" s="226"/>
      <c r="C79" s="226"/>
      <c r="D79" s="226"/>
      <c r="E79" s="226"/>
      <c r="F79" s="226"/>
      <c r="G79" s="232"/>
      <c r="H79" s="226"/>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26"/>
      <c r="AG79" s="226"/>
      <c r="AH79" s="226"/>
      <c r="AI79" s="226"/>
      <c r="AJ79" s="226"/>
      <c r="AK79" s="226"/>
      <c r="AL79" s="226"/>
      <c r="AM79" s="226"/>
      <c r="AN79" s="226"/>
      <c r="AO79" s="226"/>
      <c r="AP79" s="226"/>
      <c r="AQ79" s="231"/>
    </row>
    <row r="80" spans="1:43" ht="15" thickBot="1">
      <c r="A80" s="235"/>
      <c r="B80" s="232"/>
      <c r="C80" s="233"/>
      <c r="D80" s="234"/>
      <c r="E80" s="234"/>
      <c r="F80" s="234"/>
      <c r="G80" s="235"/>
      <c r="H80" s="239"/>
      <c r="I80" s="239"/>
      <c r="J80" s="239"/>
      <c r="K80" s="239"/>
      <c r="L80" s="239"/>
      <c r="M80" s="239"/>
      <c r="N80" s="239"/>
      <c r="O80" s="239"/>
      <c r="P80" s="239"/>
      <c r="Q80" s="239"/>
      <c r="R80" s="239"/>
      <c r="S80" s="239"/>
      <c r="T80" s="239"/>
      <c r="U80" s="239"/>
      <c r="V80" s="239"/>
      <c r="W80" s="239"/>
      <c r="X80" s="239"/>
      <c r="Y80" s="239"/>
      <c r="Z80" s="239"/>
      <c r="AA80" s="226"/>
      <c r="AB80" s="226"/>
      <c r="AC80" s="226"/>
      <c r="AD80" s="226"/>
      <c r="AE80" s="226"/>
      <c r="AF80" s="226"/>
      <c r="AG80" s="226"/>
      <c r="AH80" s="226"/>
      <c r="AI80" s="226"/>
      <c r="AJ80" s="226"/>
      <c r="AK80" s="226"/>
      <c r="AL80" s="226"/>
      <c r="AM80" s="226"/>
      <c r="AN80" s="226"/>
      <c r="AO80" s="226"/>
      <c r="AP80" s="226"/>
      <c r="AQ80" s="231"/>
    </row>
    <row r="81" spans="1:43">
      <c r="A81" s="235"/>
      <c r="B81" s="232"/>
      <c r="C81" s="236" t="s">
        <v>287</v>
      </c>
      <c r="D81" s="232"/>
      <c r="E81" s="236"/>
      <c r="F81" s="236"/>
      <c r="G81" s="232"/>
      <c r="H81" s="471" t="s">
        <v>289</v>
      </c>
      <c r="I81" s="471"/>
      <c r="J81" s="471"/>
      <c r="K81" s="471"/>
      <c r="L81" s="471"/>
      <c r="M81" s="471"/>
      <c r="N81" s="471"/>
      <c r="O81" s="471"/>
      <c r="P81" s="471"/>
      <c r="Q81" s="471"/>
      <c r="R81" s="471"/>
      <c r="S81" s="471"/>
      <c r="T81" s="471"/>
      <c r="U81" s="471"/>
      <c r="V81" s="471"/>
      <c r="W81" s="471"/>
      <c r="X81" s="471"/>
      <c r="Y81" s="471"/>
      <c r="Z81" s="471"/>
      <c r="AA81" s="226"/>
      <c r="AB81" s="226"/>
      <c r="AC81" s="226"/>
      <c r="AD81" s="226"/>
      <c r="AE81" s="226"/>
      <c r="AF81" s="226"/>
      <c r="AG81" s="226"/>
      <c r="AH81" s="226"/>
      <c r="AI81" s="226"/>
      <c r="AJ81" s="226"/>
      <c r="AK81" s="226"/>
      <c r="AL81" s="226"/>
      <c r="AM81" s="226"/>
      <c r="AN81" s="226"/>
      <c r="AO81" s="226"/>
      <c r="AP81" s="226"/>
      <c r="AQ81" s="231"/>
    </row>
    <row r="82" spans="1:43">
      <c r="A82" s="238"/>
      <c r="B82" s="235"/>
      <c r="C82" s="232" t="s">
        <v>288</v>
      </c>
      <c r="D82" s="237"/>
      <c r="E82" s="235"/>
      <c r="F82" s="235"/>
      <c r="G82" s="235"/>
      <c r="H82" s="232"/>
      <c r="I82" s="237"/>
      <c r="J82" s="235"/>
      <c r="K82" s="235"/>
      <c r="L82" s="235"/>
      <c r="M82" s="235"/>
      <c r="N82" s="237"/>
      <c r="O82" s="235"/>
      <c r="P82" s="235"/>
      <c r="Q82" s="235"/>
      <c r="R82" s="235"/>
      <c r="S82" s="235"/>
      <c r="T82" s="235"/>
      <c r="U82" s="235"/>
      <c r="V82" s="235"/>
      <c r="W82" s="235"/>
      <c r="X82" s="235"/>
      <c r="Y82" s="235"/>
      <c r="Z82" s="226"/>
      <c r="AA82" s="226"/>
      <c r="AB82" s="226"/>
      <c r="AC82" s="226"/>
      <c r="AD82" s="226"/>
      <c r="AE82" s="226"/>
      <c r="AF82" s="226"/>
      <c r="AG82" s="226"/>
      <c r="AH82" s="226"/>
      <c r="AI82" s="226"/>
      <c r="AJ82" s="226"/>
      <c r="AK82" s="226"/>
      <c r="AL82" s="226"/>
      <c r="AM82" s="226"/>
      <c r="AN82" s="226"/>
      <c r="AO82" s="226"/>
      <c r="AP82" s="226"/>
      <c r="AQ82" s="231"/>
    </row>
    <row r="83" spans="1:43">
      <c r="A83" s="225"/>
      <c r="B83" s="235"/>
      <c r="C83" s="235"/>
      <c r="D83" s="235"/>
      <c r="E83" s="226"/>
      <c r="F83" s="226"/>
      <c r="G83" s="229"/>
      <c r="H83" s="235"/>
      <c r="I83" s="235"/>
      <c r="J83" s="235"/>
      <c r="K83" s="235"/>
      <c r="L83" s="235"/>
      <c r="M83" s="235"/>
      <c r="N83" s="235"/>
      <c r="O83" s="235"/>
      <c r="P83" s="235"/>
      <c r="Q83" s="235"/>
      <c r="R83" s="235"/>
      <c r="S83" s="235"/>
      <c r="T83" s="235"/>
      <c r="U83" s="235"/>
      <c r="V83" s="235"/>
      <c r="W83" s="235"/>
      <c r="X83" s="235"/>
      <c r="Y83" s="235"/>
      <c r="Z83" s="235"/>
      <c r="AA83" s="235"/>
      <c r="AB83" s="235"/>
      <c r="AC83" s="235"/>
      <c r="AD83" s="235"/>
      <c r="AE83" s="235"/>
      <c r="AF83" s="235"/>
      <c r="AG83" s="235"/>
      <c r="AH83" s="235"/>
      <c r="AI83" s="235"/>
      <c r="AJ83" s="235"/>
      <c r="AK83" s="226"/>
      <c r="AL83" s="226"/>
      <c r="AM83" s="226"/>
      <c r="AN83" s="226"/>
      <c r="AO83" s="226"/>
      <c r="AP83" s="226"/>
      <c r="AQ83" s="231"/>
    </row>
  </sheetData>
  <mergeCells count="51">
    <mergeCell ref="H81:Z81"/>
    <mergeCell ref="A71:E71"/>
    <mergeCell ref="A72:AQ72"/>
    <mergeCell ref="A73:AQ73"/>
    <mergeCell ref="A74:AQ74"/>
    <mergeCell ref="A75:AQ75"/>
    <mergeCell ref="A76:AQ76"/>
    <mergeCell ref="A70:B70"/>
    <mergeCell ref="A15:B15"/>
    <mergeCell ref="H15:AQ71"/>
    <mergeCell ref="A16:B16"/>
    <mergeCell ref="A17:B17"/>
    <mergeCell ref="A18:B18"/>
    <mergeCell ref="A19:B19"/>
    <mergeCell ref="A20:B20"/>
    <mergeCell ref="A21:B21"/>
    <mergeCell ref="A22:B22"/>
    <mergeCell ref="A23:B23"/>
    <mergeCell ref="A36:B36"/>
    <mergeCell ref="A37:B37"/>
    <mergeCell ref="A38:B38"/>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3" priority="1"/>
  </conditionalFormatting>
  <pageMargins left="0.7" right="0.7" top="0.75" bottom="0.75" header="0.3" footer="0.3"/>
  <pageSetup scale="4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68BEF-607F-472C-85AF-D588C6698D6F}">
  <sheetPr>
    <tabColor theme="7" tint="0.79998168889431442"/>
  </sheetPr>
  <dimension ref="A1:AQ53"/>
  <sheetViews>
    <sheetView view="pageBreakPreview" topLeftCell="A25" zoomScale="60" zoomScaleNormal="55" workbookViewId="0">
      <selection activeCell="AT32" sqref="AT32"/>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2'!B86</f>
        <v>2.4</v>
      </c>
      <c r="B11" s="189" t="str">
        <f>+'CORTE No. 2'!F86</f>
        <v>UN</v>
      </c>
      <c r="C11" s="435" t="str">
        <f>+'CORTE No. 2'!C86:E86</f>
        <v>SUMINISTRO E INSTALACION DE ORINAL BLANCO TIPO INSTITUCIONAL. INCLUYE TUBERIA, ACCESORIOS Y TODOS LOS ELEMENTOS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405</v>
      </c>
      <c r="B15" s="464"/>
      <c r="C15" s="197"/>
      <c r="D15" s="198"/>
      <c r="E15" s="199"/>
      <c r="F15" s="198">
        <v>1</v>
      </c>
      <c r="G15" s="200">
        <f>+F15</f>
        <v>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c r="B16" s="464"/>
      <c r="C16" s="197"/>
      <c r="D16" s="198"/>
      <c r="E16" s="199"/>
      <c r="F16" s="198"/>
      <c r="G16" s="20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c r="B17" s="470"/>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61"/>
      <c r="B39" s="462"/>
      <c r="C39" s="211"/>
      <c r="D39" s="212"/>
      <c r="E39" s="208"/>
      <c r="F39" s="208"/>
      <c r="G39" s="209"/>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ht="15" thickBot="1">
      <c r="A40" s="461"/>
      <c r="B40" s="462"/>
      <c r="C40" s="213"/>
      <c r="D40" s="214"/>
      <c r="E40" s="215"/>
      <c r="F40" s="215"/>
      <c r="G40" s="216"/>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ht="15" thickBot="1">
      <c r="A41" s="472"/>
      <c r="B41" s="473"/>
      <c r="C41" s="473"/>
      <c r="D41" s="473"/>
      <c r="E41" s="474"/>
      <c r="F41" s="217"/>
      <c r="G41" s="218">
        <f>SUM(G15:G40)</f>
        <v>1</v>
      </c>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26"/>
      <c r="B42" s="427"/>
      <c r="C42" s="427"/>
      <c r="D42" s="427"/>
      <c r="E42" s="427"/>
      <c r="F42" s="427"/>
      <c r="G42" s="427"/>
      <c r="H42" s="427"/>
      <c r="I42" s="427"/>
      <c r="J42" s="427"/>
      <c r="K42" s="427"/>
      <c r="L42" s="427"/>
      <c r="M42" s="427"/>
      <c r="N42" s="427"/>
      <c r="O42" s="427"/>
      <c r="P42" s="427"/>
      <c r="Q42" s="427"/>
      <c r="R42" s="427"/>
      <c r="S42" s="427"/>
      <c r="T42" s="427"/>
      <c r="U42" s="427"/>
      <c r="V42" s="427"/>
      <c r="W42" s="427"/>
      <c r="X42" s="427"/>
      <c r="Y42" s="427"/>
      <c r="Z42" s="427"/>
      <c r="AA42" s="427"/>
      <c r="AB42" s="427"/>
      <c r="AC42" s="427"/>
      <c r="AD42" s="427"/>
      <c r="AE42" s="427"/>
      <c r="AF42" s="427"/>
      <c r="AG42" s="427"/>
      <c r="AH42" s="427"/>
      <c r="AI42" s="427"/>
      <c r="AJ42" s="427"/>
      <c r="AK42" s="427"/>
      <c r="AL42" s="427"/>
      <c r="AM42" s="427"/>
      <c r="AN42" s="427"/>
      <c r="AO42" s="427"/>
      <c r="AP42" s="427"/>
      <c r="AQ42" s="428"/>
    </row>
    <row r="43" spans="1:43">
      <c r="A43" s="475" t="s">
        <v>283</v>
      </c>
      <c r="B43" s="476"/>
      <c r="C43" s="476"/>
      <c r="D43" s="476"/>
      <c r="E43" s="476"/>
      <c r="F43" s="476"/>
      <c r="G43" s="476"/>
      <c r="H43" s="476"/>
      <c r="I43" s="476"/>
      <c r="J43" s="476"/>
      <c r="K43" s="476"/>
      <c r="L43" s="476"/>
      <c r="M43" s="476"/>
      <c r="N43" s="476"/>
      <c r="O43" s="476"/>
      <c r="P43" s="476"/>
      <c r="Q43" s="476"/>
      <c r="R43" s="476"/>
      <c r="S43" s="476"/>
      <c r="T43" s="476"/>
      <c r="U43" s="476"/>
      <c r="V43" s="476"/>
      <c r="W43" s="476"/>
      <c r="X43" s="476"/>
      <c r="Y43" s="476"/>
      <c r="Z43" s="476"/>
      <c r="AA43" s="476"/>
      <c r="AB43" s="476"/>
      <c r="AC43" s="476"/>
      <c r="AD43" s="476"/>
      <c r="AE43" s="476"/>
      <c r="AF43" s="476"/>
      <c r="AG43" s="476"/>
      <c r="AH43" s="476"/>
      <c r="AI43" s="476"/>
      <c r="AJ43" s="476"/>
      <c r="AK43" s="476"/>
      <c r="AL43" s="476"/>
      <c r="AM43" s="476"/>
      <c r="AN43" s="476"/>
      <c r="AO43" s="476"/>
      <c r="AP43" s="476"/>
      <c r="AQ43" s="477"/>
    </row>
    <row r="44" spans="1:43">
      <c r="A44" s="478" t="s">
        <v>284</v>
      </c>
      <c r="B44" s="479"/>
      <c r="C44" s="479"/>
      <c r="D44" s="479"/>
      <c r="E44" s="479"/>
      <c r="F44" s="479"/>
      <c r="G44" s="479"/>
      <c r="H44" s="479"/>
      <c r="I44" s="479"/>
      <c r="J44" s="479"/>
      <c r="K44" s="479"/>
      <c r="L44" s="479"/>
      <c r="M44" s="479"/>
      <c r="N44" s="479"/>
      <c r="O44" s="479"/>
      <c r="P44" s="479"/>
      <c r="Q44" s="479"/>
      <c r="R44" s="479"/>
      <c r="S44" s="479"/>
      <c r="T44" s="479"/>
      <c r="U44" s="479"/>
      <c r="V44" s="479"/>
      <c r="W44" s="479"/>
      <c r="X44" s="479"/>
      <c r="Y44" s="479"/>
      <c r="Z44" s="479"/>
      <c r="AA44" s="479"/>
      <c r="AB44" s="479"/>
      <c r="AC44" s="479"/>
      <c r="AD44" s="479"/>
      <c r="AE44" s="479"/>
      <c r="AF44" s="479"/>
      <c r="AG44" s="479"/>
      <c r="AH44" s="479"/>
      <c r="AI44" s="479"/>
      <c r="AJ44" s="479"/>
      <c r="AK44" s="479"/>
      <c r="AL44" s="479"/>
      <c r="AM44" s="479"/>
      <c r="AN44" s="479"/>
      <c r="AO44" s="479"/>
      <c r="AP44" s="479"/>
      <c r="AQ44" s="480"/>
    </row>
    <row r="45" spans="1:43">
      <c r="A45" s="478"/>
      <c r="B45" s="479"/>
      <c r="C45" s="479"/>
      <c r="D45" s="479"/>
      <c r="E45" s="479"/>
      <c r="F45" s="479"/>
      <c r="G45" s="479"/>
      <c r="H45" s="479"/>
      <c r="I45" s="479"/>
      <c r="J45" s="479"/>
      <c r="K45" s="479"/>
      <c r="L45" s="479"/>
      <c r="M45" s="479"/>
      <c r="N45" s="479"/>
      <c r="O45" s="479"/>
      <c r="P45" s="479"/>
      <c r="Q45" s="479"/>
      <c r="R45" s="479"/>
      <c r="S45" s="479"/>
      <c r="T45" s="479"/>
      <c r="U45" s="479"/>
      <c r="V45" s="479"/>
      <c r="W45" s="479"/>
      <c r="X45" s="479"/>
      <c r="Y45" s="479"/>
      <c r="Z45" s="479"/>
      <c r="AA45" s="479"/>
      <c r="AB45" s="479"/>
      <c r="AC45" s="479"/>
      <c r="AD45" s="479"/>
      <c r="AE45" s="479"/>
      <c r="AF45" s="479"/>
      <c r="AG45" s="479"/>
      <c r="AH45" s="479"/>
      <c r="AI45" s="479"/>
      <c r="AJ45" s="479"/>
      <c r="AK45" s="479"/>
      <c r="AL45" s="479"/>
      <c r="AM45" s="479"/>
      <c r="AN45" s="479"/>
      <c r="AO45" s="479"/>
      <c r="AP45" s="479"/>
      <c r="AQ45" s="480"/>
    </row>
    <row r="46" spans="1:43" ht="15" thickBot="1">
      <c r="A46" s="426"/>
      <c r="B46" s="427"/>
      <c r="C46" s="427"/>
      <c r="D46" s="427"/>
      <c r="E46" s="427"/>
      <c r="F46" s="427"/>
      <c r="G46" s="427"/>
      <c r="H46" s="427"/>
      <c r="I46" s="427"/>
      <c r="J46" s="427"/>
      <c r="K46" s="427"/>
      <c r="L46" s="427"/>
      <c r="M46" s="427"/>
      <c r="N46" s="427"/>
      <c r="O46" s="427"/>
      <c r="P46" s="427"/>
      <c r="Q46" s="427"/>
      <c r="R46" s="427"/>
      <c r="S46" s="427"/>
      <c r="T46" s="427"/>
      <c r="U46" s="427"/>
      <c r="V46" s="427"/>
      <c r="W46" s="427"/>
      <c r="X46" s="427"/>
      <c r="Y46" s="427"/>
      <c r="Z46" s="427"/>
      <c r="AA46" s="427"/>
      <c r="AB46" s="427"/>
      <c r="AC46" s="427"/>
      <c r="AD46" s="427"/>
      <c r="AE46" s="427"/>
      <c r="AF46" s="427"/>
      <c r="AG46" s="427"/>
      <c r="AH46" s="427"/>
      <c r="AI46" s="427"/>
      <c r="AJ46" s="427"/>
      <c r="AK46" s="427"/>
      <c r="AL46" s="427"/>
      <c r="AM46" s="427"/>
      <c r="AN46" s="427"/>
      <c r="AO46" s="427"/>
      <c r="AP46" s="427"/>
      <c r="AQ46" s="428"/>
    </row>
    <row r="47" spans="1:43">
      <c r="B47" s="220"/>
      <c r="C47" s="219" t="s">
        <v>285</v>
      </c>
      <c r="D47" s="221"/>
      <c r="E47" s="221"/>
      <c r="F47" s="220"/>
      <c r="H47" s="223"/>
      <c r="I47" s="220"/>
      <c r="J47" s="220"/>
      <c r="K47" s="220"/>
      <c r="L47" s="220"/>
      <c r="M47" s="222" t="s">
        <v>286</v>
      </c>
      <c r="N47" s="220"/>
      <c r="O47" s="220"/>
      <c r="P47" s="220"/>
      <c r="Q47" s="220"/>
      <c r="R47" s="220"/>
      <c r="S47" s="220"/>
      <c r="T47" s="220"/>
      <c r="U47" s="220"/>
      <c r="V47" s="220"/>
      <c r="W47" s="220"/>
      <c r="X47" s="220"/>
      <c r="Y47" s="220"/>
      <c r="Z47" s="220"/>
      <c r="AA47" s="220"/>
      <c r="AB47" s="220"/>
      <c r="AC47" s="220"/>
      <c r="AD47" s="220"/>
      <c r="AE47" s="220"/>
      <c r="AF47" s="220"/>
      <c r="AG47" s="220"/>
      <c r="AH47" s="220"/>
      <c r="AI47" s="220"/>
      <c r="AJ47" s="220"/>
      <c r="AK47" s="220"/>
      <c r="AL47" s="220"/>
      <c r="AM47" s="220"/>
      <c r="AN47" s="220"/>
      <c r="AO47" s="220"/>
      <c r="AP47" s="220"/>
      <c r="AQ47" s="224"/>
    </row>
    <row r="48" spans="1:43">
      <c r="A48" s="225"/>
      <c r="B48" s="226"/>
      <c r="C48" s="227"/>
      <c r="D48" s="228"/>
      <c r="E48" s="228"/>
      <c r="F48" s="226"/>
      <c r="G48" s="229"/>
      <c r="H48" s="230"/>
      <c r="I48" s="226"/>
      <c r="J48" s="226"/>
      <c r="K48" s="226"/>
      <c r="L48" s="226"/>
      <c r="M48" s="226"/>
      <c r="N48" s="226"/>
      <c r="O48" s="226"/>
      <c r="P48" s="226"/>
      <c r="Q48" s="226"/>
      <c r="R48" s="226"/>
      <c r="S48" s="226"/>
      <c r="T48" s="226"/>
      <c r="U48" s="226"/>
      <c r="V48" s="226"/>
      <c r="W48" s="226"/>
      <c r="X48" s="226"/>
      <c r="Y48" s="226"/>
      <c r="Z48" s="226"/>
      <c r="AA48" s="226"/>
      <c r="AB48" s="226"/>
      <c r="AC48" s="226"/>
      <c r="AD48" s="226"/>
      <c r="AE48" s="226"/>
      <c r="AF48" s="226"/>
      <c r="AG48" s="226"/>
      <c r="AH48" s="226"/>
      <c r="AI48" s="226"/>
      <c r="AJ48" s="226"/>
      <c r="AK48" s="226"/>
      <c r="AL48" s="226"/>
      <c r="AM48" s="226"/>
      <c r="AN48" s="226"/>
      <c r="AO48" s="226"/>
      <c r="AP48" s="226"/>
      <c r="AQ48" s="231"/>
    </row>
    <row r="49" spans="1:43">
      <c r="A49" s="225"/>
      <c r="B49" s="226"/>
      <c r="C49" s="226"/>
      <c r="D49" s="226"/>
      <c r="E49" s="226"/>
      <c r="F49" s="226"/>
      <c r="G49" s="232"/>
      <c r="H49" s="226"/>
      <c r="I49" s="226"/>
      <c r="J49" s="226"/>
      <c r="K49" s="226"/>
      <c r="L49" s="226"/>
      <c r="M49" s="226"/>
      <c r="N49" s="226"/>
      <c r="O49" s="226"/>
      <c r="P49" s="226"/>
      <c r="Q49" s="226"/>
      <c r="R49" s="226"/>
      <c r="S49" s="226"/>
      <c r="T49" s="226"/>
      <c r="U49" s="226"/>
      <c r="V49" s="226"/>
      <c r="W49" s="226"/>
      <c r="X49" s="226"/>
      <c r="Y49" s="226"/>
      <c r="Z49" s="226"/>
      <c r="AA49" s="226"/>
      <c r="AB49" s="226"/>
      <c r="AC49" s="226"/>
      <c r="AD49" s="226"/>
      <c r="AE49" s="226"/>
      <c r="AF49" s="226"/>
      <c r="AG49" s="226"/>
      <c r="AH49" s="226"/>
      <c r="AI49" s="226"/>
      <c r="AJ49" s="226"/>
      <c r="AK49" s="226"/>
      <c r="AL49" s="226"/>
      <c r="AM49" s="226"/>
      <c r="AN49" s="226"/>
      <c r="AO49" s="226"/>
      <c r="AP49" s="226"/>
      <c r="AQ49" s="231"/>
    </row>
    <row r="50" spans="1:43" ht="15" thickBot="1">
      <c r="A50" s="235"/>
      <c r="B50" s="232"/>
      <c r="C50" s="233"/>
      <c r="D50" s="234"/>
      <c r="E50" s="234"/>
      <c r="F50" s="234"/>
      <c r="G50" s="235"/>
      <c r="H50" s="239"/>
      <c r="I50" s="239"/>
      <c r="J50" s="239"/>
      <c r="K50" s="239"/>
      <c r="L50" s="239"/>
      <c r="M50" s="239"/>
      <c r="N50" s="239"/>
      <c r="O50" s="239"/>
      <c r="P50" s="239"/>
      <c r="Q50" s="239"/>
      <c r="R50" s="239"/>
      <c r="S50" s="239"/>
      <c r="T50" s="239"/>
      <c r="U50" s="239"/>
      <c r="V50" s="239"/>
      <c r="W50" s="239"/>
      <c r="X50" s="239"/>
      <c r="Y50" s="239"/>
      <c r="Z50" s="239"/>
      <c r="AA50" s="226"/>
      <c r="AB50" s="226"/>
      <c r="AC50" s="226"/>
      <c r="AD50" s="226"/>
      <c r="AE50" s="226"/>
      <c r="AF50" s="226"/>
      <c r="AG50" s="226"/>
      <c r="AH50" s="226"/>
      <c r="AI50" s="226"/>
      <c r="AJ50" s="226"/>
      <c r="AK50" s="226"/>
      <c r="AL50" s="226"/>
      <c r="AM50" s="226"/>
      <c r="AN50" s="226"/>
      <c r="AO50" s="226"/>
      <c r="AP50" s="226"/>
      <c r="AQ50" s="231"/>
    </row>
    <row r="51" spans="1:43">
      <c r="A51" s="235"/>
      <c r="B51" s="232"/>
      <c r="C51" s="236" t="s">
        <v>287</v>
      </c>
      <c r="D51" s="232"/>
      <c r="E51" s="236"/>
      <c r="F51" s="236"/>
      <c r="G51" s="232"/>
      <c r="H51" s="471" t="s">
        <v>289</v>
      </c>
      <c r="I51" s="471"/>
      <c r="J51" s="471"/>
      <c r="K51" s="471"/>
      <c r="L51" s="471"/>
      <c r="M51" s="471"/>
      <c r="N51" s="471"/>
      <c r="O51" s="471"/>
      <c r="P51" s="471"/>
      <c r="Q51" s="471"/>
      <c r="R51" s="471"/>
      <c r="S51" s="471"/>
      <c r="T51" s="471"/>
      <c r="U51" s="471"/>
      <c r="V51" s="471"/>
      <c r="W51" s="471"/>
      <c r="X51" s="471"/>
      <c r="Y51" s="471"/>
      <c r="Z51" s="471"/>
      <c r="AA51" s="226"/>
      <c r="AB51" s="226"/>
      <c r="AC51" s="226"/>
      <c r="AD51" s="226"/>
      <c r="AE51" s="226"/>
      <c r="AF51" s="226"/>
      <c r="AG51" s="226"/>
      <c r="AH51" s="226"/>
      <c r="AI51" s="226"/>
      <c r="AJ51" s="226"/>
      <c r="AK51" s="226"/>
      <c r="AL51" s="226"/>
      <c r="AM51" s="226"/>
      <c r="AN51" s="226"/>
      <c r="AO51" s="226"/>
      <c r="AP51" s="226"/>
      <c r="AQ51" s="231"/>
    </row>
    <row r="52" spans="1:43">
      <c r="A52" s="238"/>
      <c r="B52" s="235"/>
      <c r="C52" s="232" t="s">
        <v>288</v>
      </c>
      <c r="D52" s="237"/>
      <c r="E52" s="235"/>
      <c r="F52" s="235"/>
      <c r="G52" s="235"/>
      <c r="H52" s="232"/>
      <c r="I52" s="237"/>
      <c r="J52" s="235"/>
      <c r="K52" s="235"/>
      <c r="L52" s="235"/>
      <c r="M52" s="235"/>
      <c r="N52" s="237"/>
      <c r="O52" s="235"/>
      <c r="P52" s="235"/>
      <c r="Q52" s="235"/>
      <c r="R52" s="235"/>
      <c r="S52" s="235"/>
      <c r="T52" s="235"/>
      <c r="U52" s="235"/>
      <c r="V52" s="235"/>
      <c r="W52" s="235"/>
      <c r="X52" s="235"/>
      <c r="Y52" s="235"/>
      <c r="Z52" s="226"/>
      <c r="AA52" s="226"/>
      <c r="AB52" s="226"/>
      <c r="AC52" s="226"/>
      <c r="AD52" s="226"/>
      <c r="AE52" s="226"/>
      <c r="AF52" s="226"/>
      <c r="AG52" s="226"/>
      <c r="AH52" s="226"/>
      <c r="AI52" s="226"/>
      <c r="AJ52" s="226"/>
      <c r="AK52" s="226"/>
      <c r="AL52" s="226"/>
      <c r="AM52" s="226"/>
      <c r="AN52" s="226"/>
      <c r="AO52" s="226"/>
      <c r="AP52" s="226"/>
      <c r="AQ52" s="231"/>
    </row>
    <row r="53" spans="1:43">
      <c r="A53" s="225"/>
      <c r="B53" s="235"/>
      <c r="C53" s="235"/>
      <c r="D53" s="235"/>
      <c r="E53" s="226"/>
      <c r="F53" s="226"/>
      <c r="G53" s="229"/>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c r="AE53" s="235"/>
      <c r="AF53" s="235"/>
      <c r="AG53" s="235"/>
      <c r="AH53" s="235"/>
      <c r="AI53" s="235"/>
      <c r="AJ53" s="235"/>
      <c r="AK53" s="226"/>
      <c r="AL53" s="226"/>
      <c r="AM53" s="226"/>
      <c r="AN53" s="226"/>
      <c r="AO53" s="226"/>
      <c r="AP53" s="226"/>
      <c r="AQ53" s="231"/>
    </row>
  </sheetData>
  <mergeCells count="52">
    <mergeCell ref="H51:Z51"/>
    <mergeCell ref="A41:E41"/>
    <mergeCell ref="A42:AQ42"/>
    <mergeCell ref="A43:AQ43"/>
    <mergeCell ref="A44:AQ44"/>
    <mergeCell ref="A45:AQ45"/>
    <mergeCell ref="A46:AQ46"/>
    <mergeCell ref="A40:B40"/>
    <mergeCell ref="A15:B15"/>
    <mergeCell ref="H15:AQ41"/>
    <mergeCell ref="A16:B16"/>
    <mergeCell ref="A17:B17"/>
    <mergeCell ref="A18:B18"/>
    <mergeCell ref="A19:B19"/>
    <mergeCell ref="A20:B20"/>
    <mergeCell ref="A21:B21"/>
    <mergeCell ref="A22:B22"/>
    <mergeCell ref="A23:B23"/>
    <mergeCell ref="A36:B36"/>
    <mergeCell ref="A37:B37"/>
    <mergeCell ref="A38:B38"/>
    <mergeCell ref="A39:B39"/>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2" priority="1"/>
  </conditionalFormatting>
  <pageMargins left="0.7" right="0.7" top="0.75" bottom="0.75" header="0.3" footer="0.3"/>
  <pageSetup scale="4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F63E9-92C4-48A4-BA2C-09F529F51E82}">
  <sheetPr>
    <tabColor theme="7" tint="0.79998168889431442"/>
  </sheetPr>
  <dimension ref="A1:AQ74"/>
  <sheetViews>
    <sheetView view="pageBreakPreview" topLeftCell="A49" zoomScale="60" zoomScaleNormal="55" workbookViewId="0">
      <selection activeCell="C25" sqref="C25"/>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2'!B89</f>
        <v>3.1</v>
      </c>
      <c r="B11" s="189" t="str">
        <f>+'CORTE No. 2'!F89</f>
        <v>ML</v>
      </c>
      <c r="C11" s="435" t="str">
        <f>+'CORTE No. 2'!C89:E89</f>
        <v>SUMINISTRO E INSTALACION DE ACOMETIDA PVC AGUA POTABLE Ø 1" (INC. ACCESORIOS)</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407</v>
      </c>
      <c r="B15" s="464"/>
      <c r="C15" s="197">
        <v>7.78</v>
      </c>
      <c r="D15" s="198"/>
      <c r="E15" s="199"/>
      <c r="F15" s="198"/>
      <c r="G15" s="200">
        <f>+C15</f>
        <v>7.78</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408</v>
      </c>
      <c r="B16" s="464"/>
      <c r="C16" s="197">
        <v>6.76</v>
      </c>
      <c r="D16" s="198"/>
      <c r="E16" s="199"/>
      <c r="F16" s="198"/>
      <c r="G16" s="200">
        <f>+C16</f>
        <v>6.76</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409</v>
      </c>
      <c r="B17" s="470"/>
      <c r="C17" s="197">
        <v>2.1</v>
      </c>
      <c r="D17" s="198"/>
      <c r="E17" s="199"/>
      <c r="F17" s="198"/>
      <c r="G17" s="200">
        <f>+C17</f>
        <v>2.1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201"/>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201"/>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461"/>
      <c r="B49" s="462"/>
      <c r="C49" s="197"/>
      <c r="D49" s="198"/>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61"/>
      <c r="B50" s="462"/>
      <c r="C50" s="197"/>
      <c r="D50" s="197"/>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461"/>
      <c r="B51" s="462"/>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461"/>
      <c r="B59" s="462"/>
      <c r="C59" s="207"/>
      <c r="D59" s="207"/>
      <c r="E59" s="207"/>
      <c r="F59" s="207"/>
      <c r="G59" s="21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461"/>
      <c r="B60" s="462"/>
      <c r="C60" s="211"/>
      <c r="D60" s="212"/>
      <c r="E60" s="208"/>
      <c r="F60" s="208"/>
      <c r="G60" s="209"/>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ht="15" thickBot="1">
      <c r="A61" s="461"/>
      <c r="B61" s="462"/>
      <c r="C61" s="213"/>
      <c r="D61" s="214"/>
      <c r="E61" s="215"/>
      <c r="F61" s="215"/>
      <c r="G61" s="216"/>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ht="15" thickBot="1">
      <c r="A62" s="472"/>
      <c r="B62" s="473"/>
      <c r="C62" s="473"/>
      <c r="D62" s="473"/>
      <c r="E62" s="474"/>
      <c r="F62" s="217"/>
      <c r="G62" s="218">
        <f>SUM(G15:G61)</f>
        <v>16.64</v>
      </c>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426"/>
      <c r="B63" s="427"/>
      <c r="C63" s="427"/>
      <c r="D63" s="427"/>
      <c r="E63" s="427"/>
      <c r="F63" s="427"/>
      <c r="G63" s="427"/>
      <c r="H63" s="427"/>
      <c r="I63" s="427"/>
      <c r="J63" s="427"/>
      <c r="K63" s="427"/>
      <c r="L63" s="427"/>
      <c r="M63" s="427"/>
      <c r="N63" s="427"/>
      <c r="O63" s="427"/>
      <c r="P63" s="427"/>
      <c r="Q63" s="427"/>
      <c r="R63" s="427"/>
      <c r="S63" s="427"/>
      <c r="T63" s="427"/>
      <c r="U63" s="427"/>
      <c r="V63" s="427"/>
      <c r="W63" s="427"/>
      <c r="X63" s="427"/>
      <c r="Y63" s="427"/>
      <c r="Z63" s="427"/>
      <c r="AA63" s="427"/>
      <c r="AB63" s="427"/>
      <c r="AC63" s="427"/>
      <c r="AD63" s="427"/>
      <c r="AE63" s="427"/>
      <c r="AF63" s="427"/>
      <c r="AG63" s="427"/>
      <c r="AH63" s="427"/>
      <c r="AI63" s="427"/>
      <c r="AJ63" s="427"/>
      <c r="AK63" s="427"/>
      <c r="AL63" s="427"/>
      <c r="AM63" s="427"/>
      <c r="AN63" s="427"/>
      <c r="AO63" s="427"/>
      <c r="AP63" s="427"/>
      <c r="AQ63" s="428"/>
    </row>
    <row r="64" spans="1:43">
      <c r="A64" s="475" t="s">
        <v>283</v>
      </c>
      <c r="B64" s="476"/>
      <c r="C64" s="476"/>
      <c r="D64" s="476"/>
      <c r="E64" s="476"/>
      <c r="F64" s="476"/>
      <c r="G64" s="476"/>
      <c r="H64" s="476"/>
      <c r="I64" s="476"/>
      <c r="J64" s="476"/>
      <c r="K64" s="476"/>
      <c r="L64" s="476"/>
      <c r="M64" s="476"/>
      <c r="N64" s="476"/>
      <c r="O64" s="476"/>
      <c r="P64" s="476"/>
      <c r="Q64" s="476"/>
      <c r="R64" s="476"/>
      <c r="S64" s="476"/>
      <c r="T64" s="476"/>
      <c r="U64" s="476"/>
      <c r="V64" s="476"/>
      <c r="W64" s="476"/>
      <c r="X64" s="476"/>
      <c r="Y64" s="476"/>
      <c r="Z64" s="476"/>
      <c r="AA64" s="476"/>
      <c r="AB64" s="476"/>
      <c r="AC64" s="476"/>
      <c r="AD64" s="476"/>
      <c r="AE64" s="476"/>
      <c r="AF64" s="476"/>
      <c r="AG64" s="476"/>
      <c r="AH64" s="476"/>
      <c r="AI64" s="476"/>
      <c r="AJ64" s="476"/>
      <c r="AK64" s="476"/>
      <c r="AL64" s="476"/>
      <c r="AM64" s="476"/>
      <c r="AN64" s="476"/>
      <c r="AO64" s="476"/>
      <c r="AP64" s="476"/>
      <c r="AQ64" s="477"/>
    </row>
    <row r="65" spans="1:43">
      <c r="A65" s="478" t="s">
        <v>284</v>
      </c>
      <c r="B65" s="479"/>
      <c r="C65" s="479"/>
      <c r="D65" s="479"/>
      <c r="E65" s="479"/>
      <c r="F65" s="479"/>
      <c r="G65" s="479"/>
      <c r="H65" s="479"/>
      <c r="I65" s="479"/>
      <c r="J65" s="479"/>
      <c r="K65" s="479"/>
      <c r="L65" s="479"/>
      <c r="M65" s="479"/>
      <c r="N65" s="479"/>
      <c r="O65" s="479"/>
      <c r="P65" s="479"/>
      <c r="Q65" s="479"/>
      <c r="R65" s="479"/>
      <c r="S65" s="479"/>
      <c r="T65" s="479"/>
      <c r="U65" s="479"/>
      <c r="V65" s="479"/>
      <c r="W65" s="479"/>
      <c r="X65" s="479"/>
      <c r="Y65" s="479"/>
      <c r="Z65" s="479"/>
      <c r="AA65" s="479"/>
      <c r="AB65" s="479"/>
      <c r="AC65" s="479"/>
      <c r="AD65" s="479"/>
      <c r="AE65" s="479"/>
      <c r="AF65" s="479"/>
      <c r="AG65" s="479"/>
      <c r="AH65" s="479"/>
      <c r="AI65" s="479"/>
      <c r="AJ65" s="479"/>
      <c r="AK65" s="479"/>
      <c r="AL65" s="479"/>
      <c r="AM65" s="479"/>
      <c r="AN65" s="479"/>
      <c r="AO65" s="479"/>
      <c r="AP65" s="479"/>
      <c r="AQ65" s="480"/>
    </row>
    <row r="66" spans="1:43">
      <c r="A66" s="478"/>
      <c r="B66" s="479"/>
      <c r="C66" s="479"/>
      <c r="D66" s="479"/>
      <c r="E66" s="479"/>
      <c r="F66" s="479"/>
      <c r="G66" s="479"/>
      <c r="H66" s="479"/>
      <c r="I66" s="479"/>
      <c r="J66" s="479"/>
      <c r="K66" s="479"/>
      <c r="L66" s="479"/>
      <c r="M66" s="479"/>
      <c r="N66" s="479"/>
      <c r="O66" s="479"/>
      <c r="P66" s="479"/>
      <c r="Q66" s="479"/>
      <c r="R66" s="479"/>
      <c r="S66" s="479"/>
      <c r="T66" s="479"/>
      <c r="U66" s="479"/>
      <c r="V66" s="479"/>
      <c r="W66" s="479"/>
      <c r="X66" s="479"/>
      <c r="Y66" s="479"/>
      <c r="Z66" s="479"/>
      <c r="AA66" s="479"/>
      <c r="AB66" s="479"/>
      <c r="AC66" s="479"/>
      <c r="AD66" s="479"/>
      <c r="AE66" s="479"/>
      <c r="AF66" s="479"/>
      <c r="AG66" s="479"/>
      <c r="AH66" s="479"/>
      <c r="AI66" s="479"/>
      <c r="AJ66" s="479"/>
      <c r="AK66" s="479"/>
      <c r="AL66" s="479"/>
      <c r="AM66" s="479"/>
      <c r="AN66" s="479"/>
      <c r="AO66" s="479"/>
      <c r="AP66" s="479"/>
      <c r="AQ66" s="480"/>
    </row>
    <row r="67" spans="1:43" ht="15" thickBot="1">
      <c r="A67" s="426"/>
      <c r="B67" s="427"/>
      <c r="C67" s="427"/>
      <c r="D67" s="427"/>
      <c r="E67" s="427"/>
      <c r="F67" s="427"/>
      <c r="G67" s="427"/>
      <c r="H67" s="427"/>
      <c r="I67" s="427"/>
      <c r="J67" s="427"/>
      <c r="K67" s="427"/>
      <c r="L67" s="427"/>
      <c r="M67" s="427"/>
      <c r="N67" s="427"/>
      <c r="O67" s="427"/>
      <c r="P67" s="427"/>
      <c r="Q67" s="427"/>
      <c r="R67" s="427"/>
      <c r="S67" s="427"/>
      <c r="T67" s="427"/>
      <c r="U67" s="427"/>
      <c r="V67" s="427"/>
      <c r="W67" s="427"/>
      <c r="X67" s="427"/>
      <c r="Y67" s="427"/>
      <c r="Z67" s="427"/>
      <c r="AA67" s="427"/>
      <c r="AB67" s="427"/>
      <c r="AC67" s="427"/>
      <c r="AD67" s="427"/>
      <c r="AE67" s="427"/>
      <c r="AF67" s="427"/>
      <c r="AG67" s="427"/>
      <c r="AH67" s="427"/>
      <c r="AI67" s="427"/>
      <c r="AJ67" s="427"/>
      <c r="AK67" s="427"/>
      <c r="AL67" s="427"/>
      <c r="AM67" s="427"/>
      <c r="AN67" s="427"/>
      <c r="AO67" s="427"/>
      <c r="AP67" s="427"/>
      <c r="AQ67" s="428"/>
    </row>
    <row r="68" spans="1:43">
      <c r="B68" s="220"/>
      <c r="C68" s="219" t="s">
        <v>285</v>
      </c>
      <c r="D68" s="221"/>
      <c r="E68" s="221"/>
      <c r="F68" s="220"/>
      <c r="H68" s="223"/>
      <c r="I68" s="220"/>
      <c r="J68" s="220"/>
      <c r="K68" s="220"/>
      <c r="L68" s="220"/>
      <c r="M68" s="222" t="s">
        <v>286</v>
      </c>
      <c r="N68" s="220"/>
      <c r="O68" s="220"/>
      <c r="P68" s="220"/>
      <c r="Q68" s="220"/>
      <c r="R68" s="220"/>
      <c r="S68" s="220"/>
      <c r="T68" s="220"/>
      <c r="U68" s="220"/>
      <c r="V68" s="220"/>
      <c r="W68" s="220"/>
      <c r="X68" s="220"/>
      <c r="Y68" s="220"/>
      <c r="Z68" s="220"/>
      <c r="AA68" s="220"/>
      <c r="AB68" s="220"/>
      <c r="AC68" s="220"/>
      <c r="AD68" s="220"/>
      <c r="AE68" s="220"/>
      <c r="AF68" s="220"/>
      <c r="AG68" s="220"/>
      <c r="AH68" s="220"/>
      <c r="AI68" s="220"/>
      <c r="AJ68" s="220"/>
      <c r="AK68" s="220"/>
      <c r="AL68" s="220"/>
      <c r="AM68" s="220"/>
      <c r="AN68" s="220"/>
      <c r="AO68" s="220"/>
      <c r="AP68" s="220"/>
      <c r="AQ68" s="224"/>
    </row>
    <row r="69" spans="1:43">
      <c r="A69" s="225"/>
      <c r="B69" s="226"/>
      <c r="C69" s="227"/>
      <c r="D69" s="228"/>
      <c r="E69" s="228"/>
      <c r="F69" s="226"/>
      <c r="G69" s="229"/>
      <c r="H69" s="230"/>
      <c r="I69" s="226"/>
      <c r="J69" s="226"/>
      <c r="K69" s="226"/>
      <c r="L69" s="226"/>
      <c r="M69" s="226"/>
      <c r="N69" s="226"/>
      <c r="O69" s="226"/>
      <c r="P69" s="226"/>
      <c r="Q69" s="226"/>
      <c r="R69" s="226"/>
      <c r="S69" s="226"/>
      <c r="T69" s="226"/>
      <c r="U69" s="226"/>
      <c r="V69" s="226"/>
      <c r="W69" s="226"/>
      <c r="X69" s="226"/>
      <c r="Y69" s="226"/>
      <c r="Z69" s="226"/>
      <c r="AA69" s="226"/>
      <c r="AB69" s="226"/>
      <c r="AC69" s="226"/>
      <c r="AD69" s="226"/>
      <c r="AE69" s="226"/>
      <c r="AF69" s="226"/>
      <c r="AG69" s="226"/>
      <c r="AH69" s="226"/>
      <c r="AI69" s="226"/>
      <c r="AJ69" s="226"/>
      <c r="AK69" s="226"/>
      <c r="AL69" s="226"/>
      <c r="AM69" s="226"/>
      <c r="AN69" s="226"/>
      <c r="AO69" s="226"/>
      <c r="AP69" s="226"/>
      <c r="AQ69" s="231"/>
    </row>
    <row r="70" spans="1:43">
      <c r="A70" s="225"/>
      <c r="B70" s="226"/>
      <c r="C70" s="226"/>
      <c r="D70" s="226"/>
      <c r="E70" s="226"/>
      <c r="F70" s="226"/>
      <c r="G70" s="232"/>
      <c r="H70" s="226"/>
      <c r="I70" s="226"/>
      <c r="J70" s="226"/>
      <c r="K70" s="226"/>
      <c r="L70" s="226"/>
      <c r="M70" s="226"/>
      <c r="N70" s="226"/>
      <c r="O70" s="226"/>
      <c r="P70" s="226"/>
      <c r="Q70" s="226"/>
      <c r="R70" s="226"/>
      <c r="S70" s="226"/>
      <c r="T70" s="226"/>
      <c r="U70" s="226"/>
      <c r="V70" s="226"/>
      <c r="W70" s="226"/>
      <c r="X70" s="226"/>
      <c r="Y70" s="226"/>
      <c r="Z70" s="226"/>
      <c r="AA70" s="226"/>
      <c r="AB70" s="226"/>
      <c r="AC70" s="226"/>
      <c r="AD70" s="226"/>
      <c r="AE70" s="226"/>
      <c r="AF70" s="226"/>
      <c r="AG70" s="226"/>
      <c r="AH70" s="226"/>
      <c r="AI70" s="226"/>
      <c r="AJ70" s="226"/>
      <c r="AK70" s="226"/>
      <c r="AL70" s="226"/>
      <c r="AM70" s="226"/>
      <c r="AN70" s="226"/>
      <c r="AO70" s="226"/>
      <c r="AP70" s="226"/>
      <c r="AQ70" s="231"/>
    </row>
    <row r="71" spans="1:43" ht="15" thickBot="1">
      <c r="A71" s="235"/>
      <c r="B71" s="232"/>
      <c r="C71" s="233"/>
      <c r="D71" s="234"/>
      <c r="E71" s="234"/>
      <c r="F71" s="234"/>
      <c r="G71" s="235"/>
      <c r="H71" s="239"/>
      <c r="I71" s="239"/>
      <c r="J71" s="239"/>
      <c r="K71" s="239"/>
      <c r="L71" s="239"/>
      <c r="M71" s="239"/>
      <c r="N71" s="239"/>
      <c r="O71" s="239"/>
      <c r="P71" s="239"/>
      <c r="Q71" s="239"/>
      <c r="R71" s="239"/>
      <c r="S71" s="239"/>
      <c r="T71" s="239"/>
      <c r="U71" s="239"/>
      <c r="V71" s="239"/>
      <c r="W71" s="239"/>
      <c r="X71" s="239"/>
      <c r="Y71" s="239"/>
      <c r="Z71" s="239"/>
      <c r="AA71" s="226"/>
      <c r="AB71" s="226"/>
      <c r="AC71" s="226"/>
      <c r="AD71" s="226"/>
      <c r="AE71" s="226"/>
      <c r="AF71" s="226"/>
      <c r="AG71" s="226"/>
      <c r="AH71" s="226"/>
      <c r="AI71" s="226"/>
      <c r="AJ71" s="226"/>
      <c r="AK71" s="226"/>
      <c r="AL71" s="226"/>
      <c r="AM71" s="226"/>
      <c r="AN71" s="226"/>
      <c r="AO71" s="226"/>
      <c r="AP71" s="226"/>
      <c r="AQ71" s="231"/>
    </row>
    <row r="72" spans="1:43">
      <c r="A72" s="235"/>
      <c r="B72" s="232"/>
      <c r="C72" s="236" t="s">
        <v>287</v>
      </c>
      <c r="D72" s="232"/>
      <c r="E72" s="236"/>
      <c r="F72" s="236"/>
      <c r="G72" s="232"/>
      <c r="H72" s="471" t="s">
        <v>289</v>
      </c>
      <c r="I72" s="471"/>
      <c r="J72" s="471"/>
      <c r="K72" s="471"/>
      <c r="L72" s="471"/>
      <c r="M72" s="471"/>
      <c r="N72" s="471"/>
      <c r="O72" s="471"/>
      <c r="P72" s="471"/>
      <c r="Q72" s="471"/>
      <c r="R72" s="471"/>
      <c r="S72" s="471"/>
      <c r="T72" s="471"/>
      <c r="U72" s="471"/>
      <c r="V72" s="471"/>
      <c r="W72" s="471"/>
      <c r="X72" s="471"/>
      <c r="Y72" s="471"/>
      <c r="Z72" s="471"/>
      <c r="AA72" s="226"/>
      <c r="AB72" s="226"/>
      <c r="AC72" s="226"/>
      <c r="AD72" s="226"/>
      <c r="AE72" s="226"/>
      <c r="AF72" s="226"/>
      <c r="AG72" s="226"/>
      <c r="AH72" s="226"/>
      <c r="AI72" s="226"/>
      <c r="AJ72" s="226"/>
      <c r="AK72" s="226"/>
      <c r="AL72" s="226"/>
      <c r="AM72" s="226"/>
      <c r="AN72" s="226"/>
      <c r="AO72" s="226"/>
      <c r="AP72" s="226"/>
      <c r="AQ72" s="231"/>
    </row>
    <row r="73" spans="1:43">
      <c r="A73" s="238"/>
      <c r="B73" s="235"/>
      <c r="C73" s="232" t="s">
        <v>288</v>
      </c>
      <c r="D73" s="237"/>
      <c r="E73" s="235"/>
      <c r="F73" s="235"/>
      <c r="G73" s="235"/>
      <c r="H73" s="232"/>
      <c r="I73" s="237"/>
      <c r="J73" s="235"/>
      <c r="K73" s="235"/>
      <c r="L73" s="235"/>
      <c r="M73" s="235"/>
      <c r="N73" s="237"/>
      <c r="O73" s="235"/>
      <c r="P73" s="235"/>
      <c r="Q73" s="235"/>
      <c r="R73" s="235"/>
      <c r="S73" s="235"/>
      <c r="T73" s="235"/>
      <c r="U73" s="235"/>
      <c r="V73" s="235"/>
      <c r="W73" s="235"/>
      <c r="X73" s="235"/>
      <c r="Y73" s="235"/>
      <c r="Z73" s="226"/>
      <c r="AA73" s="226"/>
      <c r="AB73" s="226"/>
      <c r="AC73" s="226"/>
      <c r="AD73" s="226"/>
      <c r="AE73" s="226"/>
      <c r="AF73" s="226"/>
      <c r="AG73" s="226"/>
      <c r="AH73" s="226"/>
      <c r="AI73" s="226"/>
      <c r="AJ73" s="226"/>
      <c r="AK73" s="226"/>
      <c r="AL73" s="226"/>
      <c r="AM73" s="226"/>
      <c r="AN73" s="226"/>
      <c r="AO73" s="226"/>
      <c r="AP73" s="226"/>
      <c r="AQ73" s="231"/>
    </row>
    <row r="74" spans="1:43">
      <c r="A74" s="225"/>
      <c r="B74" s="235"/>
      <c r="C74" s="235"/>
      <c r="D74" s="235"/>
      <c r="E74" s="226"/>
      <c r="F74" s="226"/>
      <c r="G74" s="229"/>
      <c r="H74" s="235"/>
      <c r="I74" s="235"/>
      <c r="J74" s="235"/>
      <c r="K74" s="235"/>
      <c r="L74" s="235"/>
      <c r="M74" s="235"/>
      <c r="N74" s="235"/>
      <c r="O74" s="235"/>
      <c r="P74" s="235"/>
      <c r="Q74" s="235"/>
      <c r="R74" s="235"/>
      <c r="S74" s="235"/>
      <c r="T74" s="235"/>
      <c r="U74" s="235"/>
      <c r="V74" s="235"/>
      <c r="W74" s="235"/>
      <c r="X74" s="235"/>
      <c r="Y74" s="235"/>
      <c r="Z74" s="235"/>
      <c r="AA74" s="235"/>
      <c r="AB74" s="235"/>
      <c r="AC74" s="235"/>
      <c r="AD74" s="235"/>
      <c r="AE74" s="235"/>
      <c r="AF74" s="235"/>
      <c r="AG74" s="235"/>
      <c r="AH74" s="235"/>
      <c r="AI74" s="235"/>
      <c r="AJ74" s="235"/>
      <c r="AK74" s="226"/>
      <c r="AL74" s="226"/>
      <c r="AM74" s="226"/>
      <c r="AN74" s="226"/>
      <c r="AO74" s="226"/>
      <c r="AP74" s="226"/>
      <c r="AQ74" s="231"/>
    </row>
  </sheetData>
  <mergeCells count="53">
    <mergeCell ref="H72:Z72"/>
    <mergeCell ref="A62:E62"/>
    <mergeCell ref="A63:AQ63"/>
    <mergeCell ref="A64:AQ64"/>
    <mergeCell ref="A65:AQ65"/>
    <mergeCell ref="A66:AQ66"/>
    <mergeCell ref="A67:AQ67"/>
    <mergeCell ref="A61:B61"/>
    <mergeCell ref="A15:B15"/>
    <mergeCell ref="H15:AQ62"/>
    <mergeCell ref="A16:B16"/>
    <mergeCell ref="A17:B17"/>
    <mergeCell ref="A18:B18"/>
    <mergeCell ref="A19:B19"/>
    <mergeCell ref="A20:B20"/>
    <mergeCell ref="A21:B21"/>
    <mergeCell ref="A22:B22"/>
    <mergeCell ref="A23:B23"/>
    <mergeCell ref="A49:B49"/>
    <mergeCell ref="A50:B50"/>
    <mergeCell ref="A51:B51"/>
    <mergeCell ref="A59:B59"/>
    <mergeCell ref="A60:B60"/>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1" priority="1"/>
  </conditionalFormatting>
  <pageMargins left="0.7" right="0.7" top="0.75" bottom="0.75" header="0.3" footer="0.3"/>
  <pageSetup scale="42"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EEFB2-2844-4846-A62C-2651B3476F97}">
  <sheetPr>
    <tabColor theme="7" tint="0.79998168889431442"/>
  </sheetPr>
  <dimension ref="A1:AQ120"/>
  <sheetViews>
    <sheetView view="pageBreakPreview" topLeftCell="A94" zoomScale="60" zoomScaleNormal="55" workbookViewId="0">
      <selection activeCell="E34" sqref="E34"/>
    </sheetView>
  </sheetViews>
  <sheetFormatPr baseColWidth="10" defaultRowHeight="14.4"/>
  <cols>
    <col min="1" max="1" width="43" customWidth="1"/>
    <col min="2" max="2" width="16.55468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2'!B90</f>
        <v>3.2</v>
      </c>
      <c r="B11" s="189" t="str">
        <f>+'CORTE No. 2'!F90</f>
        <v>ML</v>
      </c>
      <c r="C11" s="435" t="str">
        <f>+'CORTE No. 2'!C90:E90</f>
        <v>ACOMETIDA PVC DESAGUES DE 3" (INC. ACCESORIOS)</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547" t="s">
        <v>410</v>
      </c>
      <c r="B15" s="548"/>
      <c r="C15" s="197">
        <v>0.8</v>
      </c>
      <c r="D15" s="198"/>
      <c r="E15" s="199"/>
      <c r="F15" s="198"/>
      <c r="G15" s="200">
        <f>+C15</f>
        <v>0.8</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552"/>
      <c r="B16" s="497"/>
      <c r="C16" s="197">
        <v>0.33</v>
      </c>
      <c r="D16" s="198"/>
      <c r="E16" s="199"/>
      <c r="F16" s="198"/>
      <c r="G16" s="200">
        <f t="shared" ref="G16:G25" si="0">+C16</f>
        <v>0.33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549"/>
      <c r="B17" s="499"/>
      <c r="C17" s="197">
        <v>1.78</v>
      </c>
      <c r="D17" s="198"/>
      <c r="E17" s="199"/>
      <c r="F17" s="198"/>
      <c r="G17" s="200">
        <f t="shared" si="0"/>
        <v>1.78</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547" t="s">
        <v>411</v>
      </c>
      <c r="B18" s="548"/>
      <c r="C18" s="197">
        <v>0.89</v>
      </c>
      <c r="D18" s="201"/>
      <c r="E18" s="199"/>
      <c r="F18" s="198"/>
      <c r="G18" s="200">
        <f t="shared" si="0"/>
        <v>0.89</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549"/>
      <c r="B19" s="499"/>
      <c r="C19" s="197">
        <v>1.37</v>
      </c>
      <c r="D19" s="201"/>
      <c r="E19" s="199"/>
      <c r="F19" s="198"/>
      <c r="G19" s="200">
        <f t="shared" si="0"/>
        <v>1.37</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547" t="s">
        <v>384</v>
      </c>
      <c r="B20" s="548"/>
      <c r="C20" s="197">
        <v>0.93</v>
      </c>
      <c r="D20" s="198"/>
      <c r="E20" s="204"/>
      <c r="F20" s="198"/>
      <c r="G20" s="200">
        <f t="shared" si="0"/>
        <v>0.93</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549"/>
      <c r="B21" s="499"/>
      <c r="C21" s="197">
        <v>1.1399999999999999</v>
      </c>
      <c r="D21" s="198"/>
      <c r="E21" s="204"/>
      <c r="F21" s="198"/>
      <c r="G21" s="200">
        <f t="shared" si="0"/>
        <v>1.1399999999999999</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550" t="s">
        <v>380</v>
      </c>
      <c r="B22" s="551"/>
      <c r="C22" s="197">
        <v>0.9</v>
      </c>
      <c r="D22" s="198"/>
      <c r="E22" s="204"/>
      <c r="F22" s="198"/>
      <c r="G22" s="200">
        <f t="shared" si="0"/>
        <v>0.9</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550" t="s">
        <v>412</v>
      </c>
      <c r="B23" s="551"/>
      <c r="C23" s="197">
        <v>0.94</v>
      </c>
      <c r="D23" s="201"/>
      <c r="E23" s="204"/>
      <c r="F23" s="198"/>
      <c r="G23" s="200">
        <f t="shared" si="0"/>
        <v>0.94</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550" t="s">
        <v>382</v>
      </c>
      <c r="B24" s="551"/>
      <c r="C24" s="197">
        <v>0.83</v>
      </c>
      <c r="D24" s="201"/>
      <c r="E24" s="204"/>
      <c r="F24" s="198"/>
      <c r="G24" s="200">
        <f t="shared" si="0"/>
        <v>0.83</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550" t="s">
        <v>413</v>
      </c>
      <c r="B25" s="551"/>
      <c r="C25" s="197">
        <f>0.99+0.38+0.31+1.69+0.9</f>
        <v>4.2700000000000005</v>
      </c>
      <c r="D25" s="201"/>
      <c r="E25" s="204"/>
      <c r="F25" s="198"/>
      <c r="G25" s="200">
        <f t="shared" si="0"/>
        <v>4.2700000000000005</v>
      </c>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201"/>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201"/>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201"/>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201"/>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201"/>
      <c r="E51" s="204"/>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201"/>
      <c r="E52" s="204"/>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201"/>
      <c r="E53" s="204"/>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201"/>
      <c r="E54" s="204"/>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201"/>
      <c r="E55" s="204"/>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201"/>
      <c r="E56" s="204"/>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201"/>
      <c r="E57" s="204"/>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201"/>
      <c r="E58" s="204"/>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201"/>
      <c r="E59" s="204"/>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201"/>
      <c r="E60" s="204"/>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201"/>
      <c r="E61" s="204"/>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201"/>
      <c r="E62" s="204"/>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201"/>
      <c r="E63" s="204"/>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201"/>
      <c r="E64" s="204"/>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201"/>
      <c r="E65" s="204"/>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02"/>
      <c r="B66" s="203"/>
      <c r="C66" s="197"/>
      <c r="D66" s="201"/>
      <c r="E66" s="204"/>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02"/>
      <c r="B67" s="203"/>
      <c r="C67" s="197"/>
      <c r="D67" s="201"/>
      <c r="E67" s="204"/>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02"/>
      <c r="B68" s="203"/>
      <c r="C68" s="197"/>
      <c r="D68" s="201"/>
      <c r="E68" s="204"/>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02"/>
      <c r="B69" s="203"/>
      <c r="C69" s="197"/>
      <c r="D69" s="201"/>
      <c r="E69" s="204"/>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02"/>
      <c r="B70" s="203"/>
      <c r="C70" s="197"/>
      <c r="D70" s="201"/>
      <c r="E70" s="204"/>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02"/>
      <c r="B71" s="203"/>
      <c r="C71" s="197"/>
      <c r="D71" s="201"/>
      <c r="E71" s="204"/>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02"/>
      <c r="B72" s="203"/>
      <c r="C72" s="197"/>
      <c r="D72" s="201"/>
      <c r="E72" s="204"/>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02"/>
      <c r="B73" s="203"/>
      <c r="C73" s="197"/>
      <c r="D73" s="201"/>
      <c r="E73" s="204"/>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202"/>
      <c r="B74" s="203"/>
      <c r="C74" s="197"/>
      <c r="D74" s="201"/>
      <c r="E74" s="204"/>
      <c r="F74" s="198"/>
      <c r="G74" s="20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202"/>
      <c r="B75" s="203"/>
      <c r="C75" s="197"/>
      <c r="D75" s="201"/>
      <c r="E75" s="204"/>
      <c r="F75" s="198"/>
      <c r="G75" s="200"/>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202"/>
      <c r="B76" s="203"/>
      <c r="C76" s="197"/>
      <c r="D76" s="201"/>
      <c r="E76" s="204"/>
      <c r="F76" s="198"/>
      <c r="G76" s="200"/>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202"/>
      <c r="B77" s="203"/>
      <c r="C77" s="197"/>
      <c r="D77" s="201"/>
      <c r="E77" s="204"/>
      <c r="F77" s="198"/>
      <c r="G77" s="200"/>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202"/>
      <c r="B78" s="203"/>
      <c r="C78" s="197"/>
      <c r="D78" s="201"/>
      <c r="E78" s="204"/>
      <c r="F78" s="198"/>
      <c r="G78" s="200"/>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202"/>
      <c r="B79" s="203"/>
      <c r="C79" s="197"/>
      <c r="D79" s="201"/>
      <c r="E79" s="204"/>
      <c r="F79" s="198"/>
      <c r="G79" s="200"/>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202"/>
      <c r="B80" s="203"/>
      <c r="C80" s="197"/>
      <c r="D80" s="201"/>
      <c r="E80" s="204"/>
      <c r="F80" s="198"/>
      <c r="G80" s="200"/>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c r="A81" s="202"/>
      <c r="B81" s="203"/>
      <c r="C81" s="197"/>
      <c r="D81" s="201"/>
      <c r="E81" s="204"/>
      <c r="F81" s="198"/>
      <c r="G81" s="200"/>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c r="A82" s="202"/>
      <c r="B82" s="203"/>
      <c r="C82" s="197"/>
      <c r="D82" s="201"/>
      <c r="E82" s="204"/>
      <c r="F82" s="198"/>
      <c r="G82" s="200"/>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c r="A83" s="202"/>
      <c r="B83" s="203"/>
      <c r="C83" s="197"/>
      <c r="D83" s="201"/>
      <c r="E83" s="204"/>
      <c r="F83" s="198"/>
      <c r="G83" s="200"/>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202"/>
      <c r="B84" s="203"/>
      <c r="C84" s="197"/>
      <c r="D84" s="201"/>
      <c r="E84" s="204"/>
      <c r="F84" s="198"/>
      <c r="G84" s="200"/>
      <c r="H84" s="467"/>
      <c r="I84" s="467"/>
      <c r="J84" s="467"/>
      <c r="K84" s="467"/>
      <c r="L84" s="467"/>
      <c r="M84" s="467"/>
      <c r="N84" s="467"/>
      <c r="O84" s="467"/>
      <c r="P84" s="467"/>
      <c r="Q84" s="467"/>
      <c r="R84" s="467"/>
      <c r="S84" s="467"/>
      <c r="T84" s="467"/>
      <c r="U84" s="467"/>
      <c r="V84" s="467"/>
      <c r="W84" s="467"/>
      <c r="X84" s="467"/>
      <c r="Y84" s="467"/>
      <c r="Z84" s="467"/>
      <c r="AA84" s="467"/>
      <c r="AB84" s="467"/>
      <c r="AC84" s="467"/>
      <c r="AD84" s="467"/>
      <c r="AE84" s="467"/>
      <c r="AF84" s="467"/>
      <c r="AG84" s="467"/>
      <c r="AH84" s="467"/>
      <c r="AI84" s="467"/>
      <c r="AJ84" s="467"/>
      <c r="AK84" s="467"/>
      <c r="AL84" s="467"/>
      <c r="AM84" s="467"/>
      <c r="AN84" s="467"/>
      <c r="AO84" s="467"/>
      <c r="AP84" s="467"/>
      <c r="AQ84" s="468"/>
    </row>
    <row r="85" spans="1:43">
      <c r="A85" s="202"/>
      <c r="B85" s="203"/>
      <c r="C85" s="197"/>
      <c r="D85" s="201"/>
      <c r="E85" s="204"/>
      <c r="F85" s="198"/>
      <c r="G85" s="200"/>
      <c r="H85" s="467"/>
      <c r="I85" s="467"/>
      <c r="J85" s="467"/>
      <c r="K85" s="467"/>
      <c r="L85" s="467"/>
      <c r="M85" s="467"/>
      <c r="N85" s="467"/>
      <c r="O85" s="467"/>
      <c r="P85" s="467"/>
      <c r="Q85" s="467"/>
      <c r="R85" s="467"/>
      <c r="S85" s="467"/>
      <c r="T85" s="467"/>
      <c r="U85" s="467"/>
      <c r="V85" s="467"/>
      <c r="W85" s="467"/>
      <c r="X85" s="467"/>
      <c r="Y85" s="467"/>
      <c r="Z85" s="467"/>
      <c r="AA85" s="467"/>
      <c r="AB85" s="467"/>
      <c r="AC85" s="467"/>
      <c r="AD85" s="467"/>
      <c r="AE85" s="467"/>
      <c r="AF85" s="467"/>
      <c r="AG85" s="467"/>
      <c r="AH85" s="467"/>
      <c r="AI85" s="467"/>
      <c r="AJ85" s="467"/>
      <c r="AK85" s="467"/>
      <c r="AL85" s="467"/>
      <c r="AM85" s="467"/>
      <c r="AN85" s="467"/>
      <c r="AO85" s="467"/>
      <c r="AP85" s="467"/>
      <c r="AQ85" s="468"/>
    </row>
    <row r="86" spans="1:43">
      <c r="A86" s="202"/>
      <c r="B86" s="203"/>
      <c r="C86" s="197"/>
      <c r="D86" s="201"/>
      <c r="E86" s="204"/>
      <c r="F86" s="198"/>
      <c r="G86" s="200"/>
      <c r="H86" s="467"/>
      <c r="I86" s="467"/>
      <c r="J86" s="467"/>
      <c r="K86" s="467"/>
      <c r="L86" s="467"/>
      <c r="M86" s="467"/>
      <c r="N86" s="467"/>
      <c r="O86" s="467"/>
      <c r="P86" s="467"/>
      <c r="Q86" s="467"/>
      <c r="R86" s="467"/>
      <c r="S86" s="467"/>
      <c r="T86" s="467"/>
      <c r="U86" s="467"/>
      <c r="V86" s="467"/>
      <c r="W86" s="467"/>
      <c r="X86" s="467"/>
      <c r="Y86" s="467"/>
      <c r="Z86" s="467"/>
      <c r="AA86" s="467"/>
      <c r="AB86" s="467"/>
      <c r="AC86" s="467"/>
      <c r="AD86" s="467"/>
      <c r="AE86" s="467"/>
      <c r="AF86" s="467"/>
      <c r="AG86" s="467"/>
      <c r="AH86" s="467"/>
      <c r="AI86" s="467"/>
      <c r="AJ86" s="467"/>
      <c r="AK86" s="467"/>
      <c r="AL86" s="467"/>
      <c r="AM86" s="467"/>
      <c r="AN86" s="467"/>
      <c r="AO86" s="467"/>
      <c r="AP86" s="467"/>
      <c r="AQ86" s="468"/>
    </row>
    <row r="87" spans="1:43">
      <c r="A87" s="202"/>
      <c r="B87" s="203"/>
      <c r="C87" s="197"/>
      <c r="D87" s="201"/>
      <c r="E87" s="204"/>
      <c r="F87" s="198"/>
      <c r="G87" s="200"/>
      <c r="H87" s="467"/>
      <c r="I87" s="467"/>
      <c r="J87" s="467"/>
      <c r="K87" s="467"/>
      <c r="L87" s="467"/>
      <c r="M87" s="467"/>
      <c r="N87" s="467"/>
      <c r="O87" s="467"/>
      <c r="P87" s="467"/>
      <c r="Q87" s="467"/>
      <c r="R87" s="467"/>
      <c r="S87" s="467"/>
      <c r="T87" s="467"/>
      <c r="U87" s="467"/>
      <c r="V87" s="467"/>
      <c r="W87" s="467"/>
      <c r="X87" s="467"/>
      <c r="Y87" s="467"/>
      <c r="Z87" s="467"/>
      <c r="AA87" s="467"/>
      <c r="AB87" s="467"/>
      <c r="AC87" s="467"/>
      <c r="AD87" s="467"/>
      <c r="AE87" s="467"/>
      <c r="AF87" s="467"/>
      <c r="AG87" s="467"/>
      <c r="AH87" s="467"/>
      <c r="AI87" s="467"/>
      <c r="AJ87" s="467"/>
      <c r="AK87" s="467"/>
      <c r="AL87" s="467"/>
      <c r="AM87" s="467"/>
      <c r="AN87" s="467"/>
      <c r="AO87" s="467"/>
      <c r="AP87" s="467"/>
      <c r="AQ87" s="468"/>
    </row>
    <row r="88" spans="1:43">
      <c r="A88" s="202"/>
      <c r="B88" s="203"/>
      <c r="C88" s="197"/>
      <c r="D88" s="201"/>
      <c r="E88" s="204"/>
      <c r="F88" s="198"/>
      <c r="G88" s="200"/>
      <c r="H88" s="467"/>
      <c r="I88" s="467"/>
      <c r="J88" s="467"/>
      <c r="K88" s="467"/>
      <c r="L88" s="467"/>
      <c r="M88" s="467"/>
      <c r="N88" s="467"/>
      <c r="O88" s="467"/>
      <c r="P88" s="467"/>
      <c r="Q88" s="467"/>
      <c r="R88" s="467"/>
      <c r="S88" s="467"/>
      <c r="T88" s="467"/>
      <c r="U88" s="467"/>
      <c r="V88" s="467"/>
      <c r="W88" s="467"/>
      <c r="X88" s="467"/>
      <c r="Y88" s="467"/>
      <c r="Z88" s="467"/>
      <c r="AA88" s="467"/>
      <c r="AB88" s="467"/>
      <c r="AC88" s="467"/>
      <c r="AD88" s="467"/>
      <c r="AE88" s="467"/>
      <c r="AF88" s="467"/>
      <c r="AG88" s="467"/>
      <c r="AH88" s="467"/>
      <c r="AI88" s="467"/>
      <c r="AJ88" s="467"/>
      <c r="AK88" s="467"/>
      <c r="AL88" s="467"/>
      <c r="AM88" s="467"/>
      <c r="AN88" s="467"/>
      <c r="AO88" s="467"/>
      <c r="AP88" s="467"/>
      <c r="AQ88" s="468"/>
    </row>
    <row r="89" spans="1:43">
      <c r="A89" s="202"/>
      <c r="B89" s="203"/>
      <c r="C89" s="197"/>
      <c r="D89" s="201"/>
      <c r="E89" s="204"/>
      <c r="F89" s="198"/>
      <c r="G89" s="200"/>
      <c r="H89" s="467"/>
      <c r="I89" s="467"/>
      <c r="J89" s="467"/>
      <c r="K89" s="467"/>
      <c r="L89" s="467"/>
      <c r="M89" s="467"/>
      <c r="N89" s="467"/>
      <c r="O89" s="467"/>
      <c r="P89" s="467"/>
      <c r="Q89" s="467"/>
      <c r="R89" s="467"/>
      <c r="S89" s="467"/>
      <c r="T89" s="467"/>
      <c r="U89" s="467"/>
      <c r="V89" s="467"/>
      <c r="W89" s="467"/>
      <c r="X89" s="467"/>
      <c r="Y89" s="467"/>
      <c r="Z89" s="467"/>
      <c r="AA89" s="467"/>
      <c r="AB89" s="467"/>
      <c r="AC89" s="467"/>
      <c r="AD89" s="467"/>
      <c r="AE89" s="467"/>
      <c r="AF89" s="467"/>
      <c r="AG89" s="467"/>
      <c r="AH89" s="467"/>
      <c r="AI89" s="467"/>
      <c r="AJ89" s="467"/>
      <c r="AK89" s="467"/>
      <c r="AL89" s="467"/>
      <c r="AM89" s="467"/>
      <c r="AN89" s="467"/>
      <c r="AO89" s="467"/>
      <c r="AP89" s="467"/>
      <c r="AQ89" s="468"/>
    </row>
    <row r="90" spans="1:43">
      <c r="A90" s="202"/>
      <c r="B90" s="203"/>
      <c r="C90" s="197"/>
      <c r="D90" s="201"/>
      <c r="E90" s="204"/>
      <c r="F90" s="198"/>
      <c r="G90" s="200"/>
      <c r="H90" s="467"/>
      <c r="I90" s="467"/>
      <c r="J90" s="467"/>
      <c r="K90" s="467"/>
      <c r="L90" s="467"/>
      <c r="M90" s="467"/>
      <c r="N90" s="467"/>
      <c r="O90" s="467"/>
      <c r="P90" s="467"/>
      <c r="Q90" s="467"/>
      <c r="R90" s="467"/>
      <c r="S90" s="467"/>
      <c r="T90" s="467"/>
      <c r="U90" s="467"/>
      <c r="V90" s="467"/>
      <c r="W90" s="467"/>
      <c r="X90" s="467"/>
      <c r="Y90" s="467"/>
      <c r="Z90" s="467"/>
      <c r="AA90" s="467"/>
      <c r="AB90" s="467"/>
      <c r="AC90" s="467"/>
      <c r="AD90" s="467"/>
      <c r="AE90" s="467"/>
      <c r="AF90" s="467"/>
      <c r="AG90" s="467"/>
      <c r="AH90" s="467"/>
      <c r="AI90" s="467"/>
      <c r="AJ90" s="467"/>
      <c r="AK90" s="467"/>
      <c r="AL90" s="467"/>
      <c r="AM90" s="467"/>
      <c r="AN90" s="467"/>
      <c r="AO90" s="467"/>
      <c r="AP90" s="467"/>
      <c r="AQ90" s="468"/>
    </row>
    <row r="91" spans="1:43">
      <c r="A91" s="202"/>
      <c r="B91" s="203"/>
      <c r="C91" s="197"/>
      <c r="D91" s="201"/>
      <c r="E91" s="204"/>
      <c r="F91" s="198"/>
      <c r="G91" s="200"/>
      <c r="H91" s="467"/>
      <c r="I91" s="467"/>
      <c r="J91" s="467"/>
      <c r="K91" s="467"/>
      <c r="L91" s="467"/>
      <c r="M91" s="467"/>
      <c r="N91" s="467"/>
      <c r="O91" s="467"/>
      <c r="P91" s="467"/>
      <c r="Q91" s="467"/>
      <c r="R91" s="467"/>
      <c r="S91" s="467"/>
      <c r="T91" s="467"/>
      <c r="U91" s="467"/>
      <c r="V91" s="467"/>
      <c r="W91" s="467"/>
      <c r="X91" s="467"/>
      <c r="Y91" s="467"/>
      <c r="Z91" s="467"/>
      <c r="AA91" s="467"/>
      <c r="AB91" s="467"/>
      <c r="AC91" s="467"/>
      <c r="AD91" s="467"/>
      <c r="AE91" s="467"/>
      <c r="AF91" s="467"/>
      <c r="AG91" s="467"/>
      <c r="AH91" s="467"/>
      <c r="AI91" s="467"/>
      <c r="AJ91" s="467"/>
      <c r="AK91" s="467"/>
      <c r="AL91" s="467"/>
      <c r="AM91" s="467"/>
      <c r="AN91" s="467"/>
      <c r="AO91" s="467"/>
      <c r="AP91" s="467"/>
      <c r="AQ91" s="468"/>
    </row>
    <row r="92" spans="1:43">
      <c r="A92" s="202"/>
      <c r="B92" s="203"/>
      <c r="C92" s="197"/>
      <c r="D92" s="201"/>
      <c r="E92" s="204"/>
      <c r="F92" s="198"/>
      <c r="G92" s="200"/>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c r="AG92" s="467"/>
      <c r="AH92" s="467"/>
      <c r="AI92" s="467"/>
      <c r="AJ92" s="467"/>
      <c r="AK92" s="467"/>
      <c r="AL92" s="467"/>
      <c r="AM92" s="467"/>
      <c r="AN92" s="467"/>
      <c r="AO92" s="467"/>
      <c r="AP92" s="467"/>
      <c r="AQ92" s="468"/>
    </row>
    <row r="93" spans="1:43">
      <c r="A93" s="202"/>
      <c r="B93" s="203"/>
      <c r="C93" s="197"/>
      <c r="D93" s="201"/>
      <c r="E93" s="204"/>
      <c r="F93" s="198"/>
      <c r="G93" s="200"/>
      <c r="H93" s="467"/>
      <c r="I93" s="467"/>
      <c r="J93" s="467"/>
      <c r="K93" s="467"/>
      <c r="L93" s="467"/>
      <c r="M93" s="467"/>
      <c r="N93" s="467"/>
      <c r="O93" s="467"/>
      <c r="P93" s="467"/>
      <c r="Q93" s="467"/>
      <c r="R93" s="467"/>
      <c r="S93" s="467"/>
      <c r="T93" s="467"/>
      <c r="U93" s="467"/>
      <c r="V93" s="467"/>
      <c r="W93" s="467"/>
      <c r="X93" s="467"/>
      <c r="Y93" s="467"/>
      <c r="Z93" s="467"/>
      <c r="AA93" s="467"/>
      <c r="AB93" s="467"/>
      <c r="AC93" s="467"/>
      <c r="AD93" s="467"/>
      <c r="AE93" s="467"/>
      <c r="AF93" s="467"/>
      <c r="AG93" s="467"/>
      <c r="AH93" s="467"/>
      <c r="AI93" s="467"/>
      <c r="AJ93" s="467"/>
      <c r="AK93" s="467"/>
      <c r="AL93" s="467"/>
      <c r="AM93" s="467"/>
      <c r="AN93" s="467"/>
      <c r="AO93" s="467"/>
      <c r="AP93" s="467"/>
      <c r="AQ93" s="468"/>
    </row>
    <row r="94" spans="1:43">
      <c r="A94" s="202"/>
      <c r="B94" s="203"/>
      <c r="C94" s="197"/>
      <c r="D94" s="201"/>
      <c r="E94" s="204"/>
      <c r="F94" s="198"/>
      <c r="G94" s="200"/>
      <c r="H94" s="467"/>
      <c r="I94" s="467"/>
      <c r="J94" s="467"/>
      <c r="K94" s="467"/>
      <c r="L94" s="467"/>
      <c r="M94" s="467"/>
      <c r="N94" s="467"/>
      <c r="O94" s="467"/>
      <c r="P94" s="467"/>
      <c r="Q94" s="467"/>
      <c r="R94" s="467"/>
      <c r="S94" s="467"/>
      <c r="T94" s="467"/>
      <c r="U94" s="467"/>
      <c r="V94" s="467"/>
      <c r="W94" s="467"/>
      <c r="X94" s="467"/>
      <c r="Y94" s="467"/>
      <c r="Z94" s="467"/>
      <c r="AA94" s="467"/>
      <c r="AB94" s="467"/>
      <c r="AC94" s="467"/>
      <c r="AD94" s="467"/>
      <c r="AE94" s="467"/>
      <c r="AF94" s="467"/>
      <c r="AG94" s="467"/>
      <c r="AH94" s="467"/>
      <c r="AI94" s="467"/>
      <c r="AJ94" s="467"/>
      <c r="AK94" s="467"/>
      <c r="AL94" s="467"/>
      <c r="AM94" s="467"/>
      <c r="AN94" s="467"/>
      <c r="AO94" s="467"/>
      <c r="AP94" s="467"/>
      <c r="AQ94" s="468"/>
    </row>
    <row r="95" spans="1:43">
      <c r="A95" s="202"/>
      <c r="B95" s="203"/>
      <c r="C95" s="197"/>
      <c r="D95" s="201"/>
      <c r="E95" s="204"/>
      <c r="F95" s="198"/>
      <c r="G95" s="200"/>
      <c r="H95" s="467"/>
      <c r="I95" s="467"/>
      <c r="J95" s="467"/>
      <c r="K95" s="467"/>
      <c r="L95" s="467"/>
      <c r="M95" s="467"/>
      <c r="N95" s="467"/>
      <c r="O95" s="467"/>
      <c r="P95" s="467"/>
      <c r="Q95" s="467"/>
      <c r="R95" s="467"/>
      <c r="S95" s="467"/>
      <c r="T95" s="467"/>
      <c r="U95" s="467"/>
      <c r="V95" s="467"/>
      <c r="W95" s="467"/>
      <c r="X95" s="467"/>
      <c r="Y95" s="467"/>
      <c r="Z95" s="467"/>
      <c r="AA95" s="467"/>
      <c r="AB95" s="467"/>
      <c r="AC95" s="467"/>
      <c r="AD95" s="467"/>
      <c r="AE95" s="467"/>
      <c r="AF95" s="467"/>
      <c r="AG95" s="467"/>
      <c r="AH95" s="467"/>
      <c r="AI95" s="467"/>
      <c r="AJ95" s="467"/>
      <c r="AK95" s="467"/>
      <c r="AL95" s="467"/>
      <c r="AM95" s="467"/>
      <c r="AN95" s="467"/>
      <c r="AO95" s="467"/>
      <c r="AP95" s="467"/>
      <c r="AQ95" s="468"/>
    </row>
    <row r="96" spans="1:43">
      <c r="A96" s="202"/>
      <c r="B96" s="203"/>
      <c r="C96" s="197"/>
      <c r="D96" s="201"/>
      <c r="E96" s="204"/>
      <c r="F96" s="198"/>
      <c r="G96" s="200"/>
      <c r="H96" s="467"/>
      <c r="I96" s="467"/>
      <c r="J96" s="467"/>
      <c r="K96" s="467"/>
      <c r="L96" s="467"/>
      <c r="M96" s="467"/>
      <c r="N96" s="467"/>
      <c r="O96" s="467"/>
      <c r="P96" s="467"/>
      <c r="Q96" s="467"/>
      <c r="R96" s="467"/>
      <c r="S96" s="467"/>
      <c r="T96" s="467"/>
      <c r="U96" s="467"/>
      <c r="V96" s="467"/>
      <c r="W96" s="467"/>
      <c r="X96" s="467"/>
      <c r="Y96" s="467"/>
      <c r="Z96" s="467"/>
      <c r="AA96" s="467"/>
      <c r="AB96" s="467"/>
      <c r="AC96" s="467"/>
      <c r="AD96" s="467"/>
      <c r="AE96" s="467"/>
      <c r="AF96" s="467"/>
      <c r="AG96" s="467"/>
      <c r="AH96" s="467"/>
      <c r="AI96" s="467"/>
      <c r="AJ96" s="467"/>
      <c r="AK96" s="467"/>
      <c r="AL96" s="467"/>
      <c r="AM96" s="467"/>
      <c r="AN96" s="467"/>
      <c r="AO96" s="467"/>
      <c r="AP96" s="467"/>
      <c r="AQ96" s="468"/>
    </row>
    <row r="97" spans="1:43">
      <c r="A97" s="202"/>
      <c r="B97" s="203"/>
      <c r="C97" s="197"/>
      <c r="D97" s="201"/>
      <c r="E97" s="204"/>
      <c r="F97" s="198"/>
      <c r="G97" s="200"/>
      <c r="H97" s="467"/>
      <c r="I97" s="467"/>
      <c r="J97" s="467"/>
      <c r="K97" s="467"/>
      <c r="L97" s="467"/>
      <c r="M97" s="467"/>
      <c r="N97" s="467"/>
      <c r="O97" s="467"/>
      <c r="P97" s="467"/>
      <c r="Q97" s="467"/>
      <c r="R97" s="467"/>
      <c r="S97" s="467"/>
      <c r="T97" s="467"/>
      <c r="U97" s="467"/>
      <c r="V97" s="467"/>
      <c r="W97" s="467"/>
      <c r="X97" s="467"/>
      <c r="Y97" s="467"/>
      <c r="Z97" s="467"/>
      <c r="AA97" s="467"/>
      <c r="AB97" s="467"/>
      <c r="AC97" s="467"/>
      <c r="AD97" s="467"/>
      <c r="AE97" s="467"/>
      <c r="AF97" s="467"/>
      <c r="AG97" s="467"/>
      <c r="AH97" s="467"/>
      <c r="AI97" s="467"/>
      <c r="AJ97" s="467"/>
      <c r="AK97" s="467"/>
      <c r="AL97" s="467"/>
      <c r="AM97" s="467"/>
      <c r="AN97" s="467"/>
      <c r="AO97" s="467"/>
      <c r="AP97" s="467"/>
      <c r="AQ97" s="468"/>
    </row>
    <row r="98" spans="1:43">
      <c r="A98" s="202"/>
      <c r="B98" s="203"/>
      <c r="C98" s="197"/>
      <c r="D98" s="201"/>
      <c r="E98" s="204"/>
      <c r="F98" s="198"/>
      <c r="G98" s="200"/>
      <c r="H98" s="467"/>
      <c r="I98" s="467"/>
      <c r="J98" s="467"/>
      <c r="K98" s="467"/>
      <c r="L98" s="467"/>
      <c r="M98" s="467"/>
      <c r="N98" s="467"/>
      <c r="O98" s="467"/>
      <c r="P98" s="467"/>
      <c r="Q98" s="467"/>
      <c r="R98" s="467"/>
      <c r="S98" s="467"/>
      <c r="T98" s="467"/>
      <c r="U98" s="467"/>
      <c r="V98" s="467"/>
      <c r="W98" s="467"/>
      <c r="X98" s="467"/>
      <c r="Y98" s="467"/>
      <c r="Z98" s="467"/>
      <c r="AA98" s="467"/>
      <c r="AB98" s="467"/>
      <c r="AC98" s="467"/>
      <c r="AD98" s="467"/>
      <c r="AE98" s="467"/>
      <c r="AF98" s="467"/>
      <c r="AG98" s="467"/>
      <c r="AH98" s="467"/>
      <c r="AI98" s="467"/>
      <c r="AJ98" s="467"/>
      <c r="AK98" s="467"/>
      <c r="AL98" s="467"/>
      <c r="AM98" s="467"/>
      <c r="AN98" s="467"/>
      <c r="AO98" s="467"/>
      <c r="AP98" s="467"/>
      <c r="AQ98" s="468"/>
    </row>
    <row r="99" spans="1:43">
      <c r="A99" s="202"/>
      <c r="B99" s="203"/>
      <c r="C99" s="197"/>
      <c r="D99" s="201"/>
      <c r="E99" s="204"/>
      <c r="F99" s="198"/>
      <c r="G99" s="200"/>
      <c r="H99" s="467"/>
      <c r="I99" s="467"/>
      <c r="J99" s="467"/>
      <c r="K99" s="467"/>
      <c r="L99" s="467"/>
      <c r="M99" s="467"/>
      <c r="N99" s="467"/>
      <c r="O99" s="467"/>
      <c r="P99" s="467"/>
      <c r="Q99" s="467"/>
      <c r="R99" s="467"/>
      <c r="S99" s="467"/>
      <c r="T99" s="467"/>
      <c r="U99" s="467"/>
      <c r="V99" s="467"/>
      <c r="W99" s="467"/>
      <c r="X99" s="467"/>
      <c r="Y99" s="467"/>
      <c r="Z99" s="467"/>
      <c r="AA99" s="467"/>
      <c r="AB99" s="467"/>
      <c r="AC99" s="467"/>
      <c r="AD99" s="467"/>
      <c r="AE99" s="467"/>
      <c r="AF99" s="467"/>
      <c r="AG99" s="467"/>
      <c r="AH99" s="467"/>
      <c r="AI99" s="467"/>
      <c r="AJ99" s="467"/>
      <c r="AK99" s="467"/>
      <c r="AL99" s="467"/>
      <c r="AM99" s="467"/>
      <c r="AN99" s="467"/>
      <c r="AO99" s="467"/>
      <c r="AP99" s="467"/>
      <c r="AQ99" s="468"/>
    </row>
    <row r="100" spans="1:43">
      <c r="A100" s="461"/>
      <c r="B100" s="462"/>
      <c r="C100" s="197"/>
      <c r="D100" s="198"/>
      <c r="E100" s="204"/>
      <c r="F100" s="198"/>
      <c r="G100" s="200"/>
      <c r="H100" s="467"/>
      <c r="I100" s="467"/>
      <c r="J100" s="467"/>
      <c r="K100" s="467"/>
      <c r="L100" s="467"/>
      <c r="M100" s="467"/>
      <c r="N100" s="467"/>
      <c r="O100" s="467"/>
      <c r="P100" s="467"/>
      <c r="Q100" s="467"/>
      <c r="R100" s="467"/>
      <c r="S100" s="467"/>
      <c r="T100" s="467"/>
      <c r="U100" s="467"/>
      <c r="V100" s="467"/>
      <c r="W100" s="467"/>
      <c r="X100" s="467"/>
      <c r="Y100" s="467"/>
      <c r="Z100" s="467"/>
      <c r="AA100" s="467"/>
      <c r="AB100" s="467"/>
      <c r="AC100" s="467"/>
      <c r="AD100" s="467"/>
      <c r="AE100" s="467"/>
      <c r="AF100" s="467"/>
      <c r="AG100" s="467"/>
      <c r="AH100" s="467"/>
      <c r="AI100" s="467"/>
      <c r="AJ100" s="467"/>
      <c r="AK100" s="467"/>
      <c r="AL100" s="467"/>
      <c r="AM100" s="467"/>
      <c r="AN100" s="467"/>
      <c r="AO100" s="467"/>
      <c r="AP100" s="467"/>
      <c r="AQ100" s="468"/>
    </row>
    <row r="101" spans="1:43">
      <c r="A101" s="461"/>
      <c r="B101" s="462"/>
      <c r="C101" s="197"/>
      <c r="D101" s="197"/>
      <c r="E101" s="204"/>
      <c r="F101" s="198"/>
      <c r="G101" s="200"/>
      <c r="H101" s="467"/>
      <c r="I101" s="467"/>
      <c r="J101" s="467"/>
      <c r="K101" s="467"/>
      <c r="L101" s="467"/>
      <c r="M101" s="467"/>
      <c r="N101" s="467"/>
      <c r="O101" s="467"/>
      <c r="P101" s="467"/>
      <c r="Q101" s="467"/>
      <c r="R101" s="467"/>
      <c r="S101" s="467"/>
      <c r="T101" s="467"/>
      <c r="U101" s="467"/>
      <c r="V101" s="467"/>
      <c r="W101" s="467"/>
      <c r="X101" s="467"/>
      <c r="Y101" s="467"/>
      <c r="Z101" s="467"/>
      <c r="AA101" s="467"/>
      <c r="AB101" s="467"/>
      <c r="AC101" s="467"/>
      <c r="AD101" s="467"/>
      <c r="AE101" s="467"/>
      <c r="AF101" s="467"/>
      <c r="AG101" s="467"/>
      <c r="AH101" s="467"/>
      <c r="AI101" s="467"/>
      <c r="AJ101" s="467"/>
      <c r="AK101" s="467"/>
      <c r="AL101" s="467"/>
      <c r="AM101" s="467"/>
      <c r="AN101" s="467"/>
      <c r="AO101" s="467"/>
      <c r="AP101" s="467"/>
      <c r="AQ101" s="468"/>
    </row>
    <row r="102" spans="1:43">
      <c r="A102" s="461"/>
      <c r="B102" s="462"/>
      <c r="C102" s="197"/>
      <c r="D102" s="197"/>
      <c r="E102" s="206"/>
      <c r="F102" s="198"/>
      <c r="G102" s="200"/>
      <c r="H102" s="467"/>
      <c r="I102" s="467"/>
      <c r="J102" s="467"/>
      <c r="K102" s="467"/>
      <c r="L102" s="467"/>
      <c r="M102" s="467"/>
      <c r="N102" s="467"/>
      <c r="O102" s="467"/>
      <c r="P102" s="467"/>
      <c r="Q102" s="467"/>
      <c r="R102" s="467"/>
      <c r="S102" s="467"/>
      <c r="T102" s="467"/>
      <c r="U102" s="467"/>
      <c r="V102" s="467"/>
      <c r="W102" s="467"/>
      <c r="X102" s="467"/>
      <c r="Y102" s="467"/>
      <c r="Z102" s="467"/>
      <c r="AA102" s="467"/>
      <c r="AB102" s="467"/>
      <c r="AC102" s="467"/>
      <c r="AD102" s="467"/>
      <c r="AE102" s="467"/>
      <c r="AF102" s="467"/>
      <c r="AG102" s="467"/>
      <c r="AH102" s="467"/>
      <c r="AI102" s="467"/>
      <c r="AJ102" s="467"/>
      <c r="AK102" s="467"/>
      <c r="AL102" s="467"/>
      <c r="AM102" s="467"/>
      <c r="AN102" s="467"/>
      <c r="AO102" s="467"/>
      <c r="AP102" s="467"/>
      <c r="AQ102" s="468"/>
    </row>
    <row r="103" spans="1:43">
      <c r="A103" s="202"/>
      <c r="B103" s="203"/>
      <c r="C103" s="197"/>
      <c r="D103" s="197"/>
      <c r="E103" s="206"/>
      <c r="F103" s="198"/>
      <c r="G103" s="200"/>
      <c r="H103" s="467"/>
      <c r="I103" s="467"/>
      <c r="J103" s="467"/>
      <c r="K103" s="467"/>
      <c r="L103" s="467"/>
      <c r="M103" s="467"/>
      <c r="N103" s="467"/>
      <c r="O103" s="467"/>
      <c r="P103" s="467"/>
      <c r="Q103" s="467"/>
      <c r="R103" s="467"/>
      <c r="S103" s="467"/>
      <c r="T103" s="467"/>
      <c r="U103" s="467"/>
      <c r="V103" s="467"/>
      <c r="W103" s="467"/>
      <c r="X103" s="467"/>
      <c r="Y103" s="467"/>
      <c r="Z103" s="467"/>
      <c r="AA103" s="467"/>
      <c r="AB103" s="467"/>
      <c r="AC103" s="467"/>
      <c r="AD103" s="467"/>
      <c r="AE103" s="467"/>
      <c r="AF103" s="467"/>
      <c r="AG103" s="467"/>
      <c r="AH103" s="467"/>
      <c r="AI103" s="467"/>
      <c r="AJ103" s="467"/>
      <c r="AK103" s="467"/>
      <c r="AL103" s="467"/>
      <c r="AM103" s="467"/>
      <c r="AN103" s="467"/>
      <c r="AO103" s="467"/>
      <c r="AP103" s="467"/>
      <c r="AQ103" s="468"/>
    </row>
    <row r="104" spans="1:43">
      <c r="A104" s="202"/>
      <c r="B104" s="203"/>
      <c r="C104" s="197"/>
      <c r="D104" s="197"/>
      <c r="E104" s="206"/>
      <c r="F104" s="198"/>
      <c r="G104" s="200"/>
      <c r="H104" s="467"/>
      <c r="I104" s="467"/>
      <c r="J104" s="467"/>
      <c r="K104" s="467"/>
      <c r="L104" s="467"/>
      <c r="M104" s="467"/>
      <c r="N104" s="467"/>
      <c r="O104" s="467"/>
      <c r="P104" s="467"/>
      <c r="Q104" s="467"/>
      <c r="R104" s="467"/>
      <c r="S104" s="467"/>
      <c r="T104" s="467"/>
      <c r="U104" s="467"/>
      <c r="V104" s="467"/>
      <c r="W104" s="467"/>
      <c r="X104" s="467"/>
      <c r="Y104" s="467"/>
      <c r="Z104" s="467"/>
      <c r="AA104" s="467"/>
      <c r="AB104" s="467"/>
      <c r="AC104" s="467"/>
      <c r="AD104" s="467"/>
      <c r="AE104" s="467"/>
      <c r="AF104" s="467"/>
      <c r="AG104" s="467"/>
      <c r="AH104" s="467"/>
      <c r="AI104" s="467"/>
      <c r="AJ104" s="467"/>
      <c r="AK104" s="467"/>
      <c r="AL104" s="467"/>
      <c r="AM104" s="467"/>
      <c r="AN104" s="467"/>
      <c r="AO104" s="467"/>
      <c r="AP104" s="467"/>
      <c r="AQ104" s="468"/>
    </row>
    <row r="105" spans="1:43">
      <c r="A105" s="202"/>
      <c r="B105" s="203"/>
      <c r="C105" s="197"/>
      <c r="D105" s="197"/>
      <c r="E105" s="206"/>
      <c r="F105" s="198"/>
      <c r="G105" s="200"/>
      <c r="H105" s="467"/>
      <c r="I105" s="467"/>
      <c r="J105" s="467"/>
      <c r="K105" s="467"/>
      <c r="L105" s="467"/>
      <c r="M105" s="467"/>
      <c r="N105" s="467"/>
      <c r="O105" s="467"/>
      <c r="P105" s="467"/>
      <c r="Q105" s="467"/>
      <c r="R105" s="467"/>
      <c r="S105" s="467"/>
      <c r="T105" s="467"/>
      <c r="U105" s="467"/>
      <c r="V105" s="467"/>
      <c r="W105" s="467"/>
      <c r="X105" s="467"/>
      <c r="Y105" s="467"/>
      <c r="Z105" s="467"/>
      <c r="AA105" s="467"/>
      <c r="AB105" s="467"/>
      <c r="AC105" s="467"/>
      <c r="AD105" s="467"/>
      <c r="AE105" s="467"/>
      <c r="AF105" s="467"/>
      <c r="AG105" s="467"/>
      <c r="AH105" s="467"/>
      <c r="AI105" s="467"/>
      <c r="AJ105" s="467"/>
      <c r="AK105" s="467"/>
      <c r="AL105" s="467"/>
      <c r="AM105" s="467"/>
      <c r="AN105" s="467"/>
      <c r="AO105" s="467"/>
      <c r="AP105" s="467"/>
      <c r="AQ105" s="468"/>
    </row>
    <row r="106" spans="1:43">
      <c r="A106" s="202"/>
      <c r="B106" s="203"/>
      <c r="C106" s="197"/>
      <c r="D106" s="197"/>
      <c r="E106" s="206"/>
      <c r="F106" s="198"/>
      <c r="G106" s="200"/>
      <c r="H106" s="467"/>
      <c r="I106" s="467"/>
      <c r="J106" s="467"/>
      <c r="K106" s="467"/>
      <c r="L106" s="467"/>
      <c r="M106" s="467"/>
      <c r="N106" s="467"/>
      <c r="O106" s="467"/>
      <c r="P106" s="467"/>
      <c r="Q106" s="467"/>
      <c r="R106" s="467"/>
      <c r="S106" s="467"/>
      <c r="T106" s="467"/>
      <c r="U106" s="467"/>
      <c r="V106" s="467"/>
      <c r="W106" s="467"/>
      <c r="X106" s="467"/>
      <c r="Y106" s="467"/>
      <c r="Z106" s="467"/>
      <c r="AA106" s="467"/>
      <c r="AB106" s="467"/>
      <c r="AC106" s="467"/>
      <c r="AD106" s="467"/>
      <c r="AE106" s="467"/>
      <c r="AF106" s="467"/>
      <c r="AG106" s="467"/>
      <c r="AH106" s="467"/>
      <c r="AI106" s="467"/>
      <c r="AJ106" s="467"/>
      <c r="AK106" s="467"/>
      <c r="AL106" s="467"/>
      <c r="AM106" s="467"/>
      <c r="AN106" s="467"/>
      <c r="AO106" s="467"/>
      <c r="AP106" s="467"/>
      <c r="AQ106" s="468"/>
    </row>
    <row r="107" spans="1:43" ht="15" thickBot="1">
      <c r="A107" s="461"/>
      <c r="B107" s="462"/>
      <c r="C107" s="213"/>
      <c r="D107" s="214"/>
      <c r="E107" s="215"/>
      <c r="F107" s="215"/>
      <c r="G107" s="216"/>
      <c r="H107" s="467"/>
      <c r="I107" s="467"/>
      <c r="J107" s="467"/>
      <c r="K107" s="467"/>
      <c r="L107" s="467"/>
      <c r="M107" s="467"/>
      <c r="N107" s="467"/>
      <c r="O107" s="467"/>
      <c r="P107" s="467"/>
      <c r="Q107" s="467"/>
      <c r="R107" s="467"/>
      <c r="S107" s="467"/>
      <c r="T107" s="467"/>
      <c r="U107" s="467"/>
      <c r="V107" s="467"/>
      <c r="W107" s="467"/>
      <c r="X107" s="467"/>
      <c r="Y107" s="467"/>
      <c r="Z107" s="467"/>
      <c r="AA107" s="467"/>
      <c r="AB107" s="467"/>
      <c r="AC107" s="467"/>
      <c r="AD107" s="467"/>
      <c r="AE107" s="467"/>
      <c r="AF107" s="467"/>
      <c r="AG107" s="467"/>
      <c r="AH107" s="467"/>
      <c r="AI107" s="467"/>
      <c r="AJ107" s="467"/>
      <c r="AK107" s="467"/>
      <c r="AL107" s="467"/>
      <c r="AM107" s="467"/>
      <c r="AN107" s="467"/>
      <c r="AO107" s="467"/>
      <c r="AP107" s="467"/>
      <c r="AQ107" s="468"/>
    </row>
    <row r="108" spans="1:43" ht="15" thickBot="1">
      <c r="A108" s="472"/>
      <c r="B108" s="473"/>
      <c r="C108" s="473"/>
      <c r="D108" s="473"/>
      <c r="E108" s="474"/>
      <c r="F108" s="217"/>
      <c r="G108" s="218">
        <f>SUM(G15:G107)</f>
        <v>14.18</v>
      </c>
      <c r="H108" s="467"/>
      <c r="I108" s="467"/>
      <c r="J108" s="467"/>
      <c r="K108" s="467"/>
      <c r="L108" s="467"/>
      <c r="M108" s="467"/>
      <c r="N108" s="467"/>
      <c r="O108" s="467"/>
      <c r="P108" s="467"/>
      <c r="Q108" s="467"/>
      <c r="R108" s="467"/>
      <c r="S108" s="467"/>
      <c r="T108" s="467"/>
      <c r="U108" s="467"/>
      <c r="V108" s="467"/>
      <c r="W108" s="467"/>
      <c r="X108" s="467"/>
      <c r="Y108" s="467"/>
      <c r="Z108" s="467"/>
      <c r="AA108" s="467"/>
      <c r="AB108" s="467"/>
      <c r="AC108" s="467"/>
      <c r="AD108" s="467"/>
      <c r="AE108" s="467"/>
      <c r="AF108" s="467"/>
      <c r="AG108" s="467"/>
      <c r="AH108" s="467"/>
      <c r="AI108" s="467"/>
      <c r="AJ108" s="467"/>
      <c r="AK108" s="467"/>
      <c r="AL108" s="467"/>
      <c r="AM108" s="467"/>
      <c r="AN108" s="467"/>
      <c r="AO108" s="467"/>
      <c r="AP108" s="467"/>
      <c r="AQ108" s="468"/>
    </row>
    <row r="109" spans="1:43">
      <c r="A109" s="426"/>
      <c r="B109" s="427"/>
      <c r="C109" s="427"/>
      <c r="D109" s="427"/>
      <c r="E109" s="427"/>
      <c r="F109" s="427"/>
      <c r="G109" s="427"/>
      <c r="H109" s="427"/>
      <c r="I109" s="427"/>
      <c r="J109" s="427"/>
      <c r="K109" s="427"/>
      <c r="L109" s="427"/>
      <c r="M109" s="427"/>
      <c r="N109" s="427"/>
      <c r="O109" s="427"/>
      <c r="P109" s="427"/>
      <c r="Q109" s="427"/>
      <c r="R109" s="427"/>
      <c r="S109" s="427"/>
      <c r="T109" s="427"/>
      <c r="U109" s="427"/>
      <c r="V109" s="427"/>
      <c r="W109" s="427"/>
      <c r="X109" s="427"/>
      <c r="Y109" s="427"/>
      <c r="Z109" s="427"/>
      <c r="AA109" s="427"/>
      <c r="AB109" s="427"/>
      <c r="AC109" s="427"/>
      <c r="AD109" s="427"/>
      <c r="AE109" s="427"/>
      <c r="AF109" s="427"/>
      <c r="AG109" s="427"/>
      <c r="AH109" s="427"/>
      <c r="AI109" s="427"/>
      <c r="AJ109" s="427"/>
      <c r="AK109" s="427"/>
      <c r="AL109" s="427"/>
      <c r="AM109" s="427"/>
      <c r="AN109" s="427"/>
      <c r="AO109" s="427"/>
      <c r="AP109" s="427"/>
      <c r="AQ109" s="428"/>
    </row>
    <row r="110" spans="1:43">
      <c r="A110" s="475" t="s">
        <v>283</v>
      </c>
      <c r="B110" s="476"/>
      <c r="C110" s="476"/>
      <c r="D110" s="476"/>
      <c r="E110" s="476"/>
      <c r="F110" s="476"/>
      <c r="G110" s="476"/>
      <c r="H110" s="476"/>
      <c r="I110" s="476"/>
      <c r="J110" s="476"/>
      <c r="K110" s="476"/>
      <c r="L110" s="476"/>
      <c r="M110" s="476"/>
      <c r="N110" s="476"/>
      <c r="O110" s="476"/>
      <c r="P110" s="476"/>
      <c r="Q110" s="476"/>
      <c r="R110" s="476"/>
      <c r="S110" s="476"/>
      <c r="T110" s="476"/>
      <c r="U110" s="476"/>
      <c r="V110" s="476"/>
      <c r="W110" s="476"/>
      <c r="X110" s="476"/>
      <c r="Y110" s="476"/>
      <c r="Z110" s="476"/>
      <c r="AA110" s="476"/>
      <c r="AB110" s="476"/>
      <c r="AC110" s="476"/>
      <c r="AD110" s="476"/>
      <c r="AE110" s="476"/>
      <c r="AF110" s="476"/>
      <c r="AG110" s="476"/>
      <c r="AH110" s="476"/>
      <c r="AI110" s="476"/>
      <c r="AJ110" s="476"/>
      <c r="AK110" s="476"/>
      <c r="AL110" s="476"/>
      <c r="AM110" s="476"/>
      <c r="AN110" s="476"/>
      <c r="AO110" s="476"/>
      <c r="AP110" s="476"/>
      <c r="AQ110" s="477"/>
    </row>
    <row r="111" spans="1:43">
      <c r="A111" s="478" t="s">
        <v>284</v>
      </c>
      <c r="B111" s="479"/>
      <c r="C111" s="479"/>
      <c r="D111" s="479"/>
      <c r="E111" s="479"/>
      <c r="F111" s="479"/>
      <c r="G111" s="479"/>
      <c r="H111" s="479"/>
      <c r="I111" s="479"/>
      <c r="J111" s="479"/>
      <c r="K111" s="479"/>
      <c r="L111" s="479"/>
      <c r="M111" s="479"/>
      <c r="N111" s="479"/>
      <c r="O111" s="479"/>
      <c r="P111" s="479"/>
      <c r="Q111" s="479"/>
      <c r="R111" s="479"/>
      <c r="S111" s="479"/>
      <c r="T111" s="479"/>
      <c r="U111" s="479"/>
      <c r="V111" s="479"/>
      <c r="W111" s="479"/>
      <c r="X111" s="479"/>
      <c r="Y111" s="479"/>
      <c r="Z111" s="479"/>
      <c r="AA111" s="479"/>
      <c r="AB111" s="479"/>
      <c r="AC111" s="479"/>
      <c r="AD111" s="479"/>
      <c r="AE111" s="479"/>
      <c r="AF111" s="479"/>
      <c r="AG111" s="479"/>
      <c r="AH111" s="479"/>
      <c r="AI111" s="479"/>
      <c r="AJ111" s="479"/>
      <c r="AK111" s="479"/>
      <c r="AL111" s="479"/>
      <c r="AM111" s="479"/>
      <c r="AN111" s="479"/>
      <c r="AO111" s="479"/>
      <c r="AP111" s="479"/>
      <c r="AQ111" s="480"/>
    </row>
    <row r="112" spans="1:43">
      <c r="A112" s="478"/>
      <c r="B112" s="479"/>
      <c r="C112" s="479"/>
      <c r="D112" s="479"/>
      <c r="E112" s="479"/>
      <c r="F112" s="479"/>
      <c r="G112" s="479"/>
      <c r="H112" s="479"/>
      <c r="I112" s="479"/>
      <c r="J112" s="479"/>
      <c r="K112" s="479"/>
      <c r="L112" s="479"/>
      <c r="M112" s="479"/>
      <c r="N112" s="479"/>
      <c r="O112" s="479"/>
      <c r="P112" s="479"/>
      <c r="Q112" s="479"/>
      <c r="R112" s="479"/>
      <c r="S112" s="479"/>
      <c r="T112" s="479"/>
      <c r="U112" s="479"/>
      <c r="V112" s="479"/>
      <c r="W112" s="479"/>
      <c r="X112" s="479"/>
      <c r="Y112" s="479"/>
      <c r="Z112" s="479"/>
      <c r="AA112" s="479"/>
      <c r="AB112" s="479"/>
      <c r="AC112" s="479"/>
      <c r="AD112" s="479"/>
      <c r="AE112" s="479"/>
      <c r="AF112" s="479"/>
      <c r="AG112" s="479"/>
      <c r="AH112" s="479"/>
      <c r="AI112" s="479"/>
      <c r="AJ112" s="479"/>
      <c r="AK112" s="479"/>
      <c r="AL112" s="479"/>
      <c r="AM112" s="479"/>
      <c r="AN112" s="479"/>
      <c r="AO112" s="479"/>
      <c r="AP112" s="479"/>
      <c r="AQ112" s="480"/>
    </row>
    <row r="113" spans="1:43" ht="15" thickBot="1">
      <c r="A113" s="426"/>
      <c r="B113" s="427"/>
      <c r="C113" s="427"/>
      <c r="D113" s="427"/>
      <c r="E113" s="427"/>
      <c r="F113" s="427"/>
      <c r="G113" s="427"/>
      <c r="H113" s="427"/>
      <c r="I113" s="427"/>
      <c r="J113" s="427"/>
      <c r="K113" s="427"/>
      <c r="L113" s="427"/>
      <c r="M113" s="427"/>
      <c r="N113" s="427"/>
      <c r="O113" s="427"/>
      <c r="P113" s="427"/>
      <c r="Q113" s="427"/>
      <c r="R113" s="427"/>
      <c r="S113" s="427"/>
      <c r="T113" s="427"/>
      <c r="U113" s="427"/>
      <c r="V113" s="427"/>
      <c r="W113" s="427"/>
      <c r="X113" s="427"/>
      <c r="Y113" s="427"/>
      <c r="Z113" s="427"/>
      <c r="AA113" s="427"/>
      <c r="AB113" s="427"/>
      <c r="AC113" s="427"/>
      <c r="AD113" s="427"/>
      <c r="AE113" s="427"/>
      <c r="AF113" s="427"/>
      <c r="AG113" s="427"/>
      <c r="AH113" s="427"/>
      <c r="AI113" s="427"/>
      <c r="AJ113" s="427"/>
      <c r="AK113" s="427"/>
      <c r="AL113" s="427"/>
      <c r="AM113" s="427"/>
      <c r="AN113" s="427"/>
      <c r="AO113" s="427"/>
      <c r="AP113" s="427"/>
      <c r="AQ113" s="428"/>
    </row>
    <row r="114" spans="1:43">
      <c r="B114" s="220"/>
      <c r="C114" s="219" t="s">
        <v>285</v>
      </c>
      <c r="D114" s="221"/>
      <c r="E114" s="221"/>
      <c r="F114" s="220"/>
      <c r="H114" s="223"/>
      <c r="I114" s="220"/>
      <c r="J114" s="220"/>
      <c r="K114" s="220"/>
      <c r="L114" s="220"/>
      <c r="M114" s="222" t="s">
        <v>286</v>
      </c>
      <c r="N114" s="220"/>
      <c r="O114" s="220"/>
      <c r="P114" s="220"/>
      <c r="Q114" s="220"/>
      <c r="R114" s="220"/>
      <c r="S114" s="220"/>
      <c r="T114" s="220"/>
      <c r="U114" s="220"/>
      <c r="V114" s="220"/>
      <c r="W114" s="220"/>
      <c r="X114" s="220"/>
      <c r="Y114" s="220"/>
      <c r="Z114" s="220"/>
      <c r="AA114" s="220"/>
      <c r="AB114" s="220"/>
      <c r="AC114" s="220"/>
      <c r="AD114" s="220"/>
      <c r="AE114" s="220"/>
      <c r="AF114" s="220"/>
      <c r="AG114" s="220"/>
      <c r="AH114" s="220"/>
      <c r="AI114" s="220"/>
      <c r="AJ114" s="220"/>
      <c r="AK114" s="220"/>
      <c r="AL114" s="220"/>
      <c r="AM114" s="220"/>
      <c r="AN114" s="220"/>
      <c r="AO114" s="220"/>
      <c r="AP114" s="220"/>
      <c r="AQ114" s="224"/>
    </row>
    <row r="115" spans="1:43">
      <c r="A115" s="225"/>
      <c r="B115" s="226"/>
      <c r="C115" s="227"/>
      <c r="D115" s="228"/>
      <c r="E115" s="228"/>
      <c r="F115" s="226"/>
      <c r="G115" s="229"/>
      <c r="H115" s="230"/>
      <c r="I115" s="226"/>
      <c r="J115" s="226"/>
      <c r="K115" s="226"/>
      <c r="L115" s="226"/>
      <c r="M115" s="226"/>
      <c r="N115" s="226"/>
      <c r="O115" s="226"/>
      <c r="P115" s="226"/>
      <c r="Q115" s="226"/>
      <c r="R115" s="226"/>
      <c r="S115" s="226"/>
      <c r="T115" s="226"/>
      <c r="U115" s="226"/>
      <c r="V115" s="226"/>
      <c r="W115" s="226"/>
      <c r="X115" s="226"/>
      <c r="Y115" s="226"/>
      <c r="Z115" s="226"/>
      <c r="AA115" s="226"/>
      <c r="AB115" s="226"/>
      <c r="AC115" s="226"/>
      <c r="AD115" s="226"/>
      <c r="AE115" s="226"/>
      <c r="AF115" s="226"/>
      <c r="AG115" s="226"/>
      <c r="AH115" s="226"/>
      <c r="AI115" s="226"/>
      <c r="AJ115" s="226"/>
      <c r="AK115" s="226"/>
      <c r="AL115" s="226"/>
      <c r="AM115" s="226"/>
      <c r="AN115" s="226"/>
      <c r="AO115" s="226"/>
      <c r="AP115" s="226"/>
      <c r="AQ115" s="231"/>
    </row>
    <row r="116" spans="1:43">
      <c r="A116" s="225"/>
      <c r="B116" s="226"/>
      <c r="C116" s="226"/>
      <c r="D116" s="226"/>
      <c r="E116" s="226"/>
      <c r="F116" s="226"/>
      <c r="G116" s="232"/>
      <c r="H116" s="226"/>
      <c r="I116" s="226"/>
      <c r="J116" s="226"/>
      <c r="K116" s="226"/>
      <c r="L116" s="226"/>
      <c r="M116" s="226"/>
      <c r="N116" s="226"/>
      <c r="O116" s="226"/>
      <c r="P116" s="226"/>
      <c r="Q116" s="226"/>
      <c r="R116" s="226"/>
      <c r="S116" s="226"/>
      <c r="T116" s="226"/>
      <c r="U116" s="226"/>
      <c r="V116" s="226"/>
      <c r="W116" s="226"/>
      <c r="X116" s="226"/>
      <c r="Y116" s="226"/>
      <c r="Z116" s="226"/>
      <c r="AA116" s="226"/>
      <c r="AB116" s="226"/>
      <c r="AC116" s="226"/>
      <c r="AD116" s="226"/>
      <c r="AE116" s="226"/>
      <c r="AF116" s="226"/>
      <c r="AG116" s="226"/>
      <c r="AH116" s="226"/>
      <c r="AI116" s="226"/>
      <c r="AJ116" s="226"/>
      <c r="AK116" s="226"/>
      <c r="AL116" s="226"/>
      <c r="AM116" s="226"/>
      <c r="AN116" s="226"/>
      <c r="AO116" s="226"/>
      <c r="AP116" s="226"/>
      <c r="AQ116" s="231"/>
    </row>
    <row r="117" spans="1:43" ht="15" thickBot="1">
      <c r="A117" s="235"/>
      <c r="B117" s="232"/>
      <c r="C117" s="233"/>
      <c r="D117" s="234"/>
      <c r="E117" s="234"/>
      <c r="F117" s="234"/>
      <c r="G117" s="235"/>
      <c r="H117" s="239"/>
      <c r="I117" s="239"/>
      <c r="J117" s="239"/>
      <c r="K117" s="239"/>
      <c r="L117" s="239"/>
      <c r="M117" s="239"/>
      <c r="N117" s="239"/>
      <c r="O117" s="239"/>
      <c r="P117" s="239"/>
      <c r="Q117" s="239"/>
      <c r="R117" s="239"/>
      <c r="S117" s="239"/>
      <c r="T117" s="239"/>
      <c r="U117" s="239"/>
      <c r="V117" s="239"/>
      <c r="W117" s="239"/>
      <c r="X117" s="239"/>
      <c r="Y117" s="239"/>
      <c r="Z117" s="239"/>
      <c r="AA117" s="226"/>
      <c r="AB117" s="226"/>
      <c r="AC117" s="226"/>
      <c r="AD117" s="226"/>
      <c r="AE117" s="226"/>
      <c r="AF117" s="226"/>
      <c r="AG117" s="226"/>
      <c r="AH117" s="226"/>
      <c r="AI117" s="226"/>
      <c r="AJ117" s="226"/>
      <c r="AK117" s="226"/>
      <c r="AL117" s="226"/>
      <c r="AM117" s="226"/>
      <c r="AN117" s="226"/>
      <c r="AO117" s="226"/>
      <c r="AP117" s="226"/>
      <c r="AQ117" s="231"/>
    </row>
    <row r="118" spans="1:43">
      <c r="A118" s="235"/>
      <c r="B118" s="232"/>
      <c r="C118" s="236" t="s">
        <v>287</v>
      </c>
      <c r="D118" s="232"/>
      <c r="E118" s="236"/>
      <c r="F118" s="236"/>
      <c r="G118" s="232"/>
      <c r="H118" s="471" t="s">
        <v>289</v>
      </c>
      <c r="I118" s="471"/>
      <c r="J118" s="471"/>
      <c r="K118" s="471"/>
      <c r="L118" s="471"/>
      <c r="M118" s="471"/>
      <c r="N118" s="471"/>
      <c r="O118" s="471"/>
      <c r="P118" s="471"/>
      <c r="Q118" s="471"/>
      <c r="R118" s="471"/>
      <c r="S118" s="471"/>
      <c r="T118" s="471"/>
      <c r="U118" s="471"/>
      <c r="V118" s="471"/>
      <c r="W118" s="471"/>
      <c r="X118" s="471"/>
      <c r="Y118" s="471"/>
      <c r="Z118" s="471"/>
      <c r="AA118" s="226"/>
      <c r="AB118" s="226"/>
      <c r="AC118" s="226"/>
      <c r="AD118" s="226"/>
      <c r="AE118" s="226"/>
      <c r="AF118" s="226"/>
      <c r="AG118" s="226"/>
      <c r="AH118" s="226"/>
      <c r="AI118" s="226"/>
      <c r="AJ118" s="226"/>
      <c r="AK118" s="226"/>
      <c r="AL118" s="226"/>
      <c r="AM118" s="226"/>
      <c r="AN118" s="226"/>
      <c r="AO118" s="226"/>
      <c r="AP118" s="226"/>
      <c r="AQ118" s="231"/>
    </row>
    <row r="119" spans="1:43">
      <c r="A119" s="238"/>
      <c r="B119" s="235"/>
      <c r="C119" s="232" t="s">
        <v>288</v>
      </c>
      <c r="D119" s="237"/>
      <c r="E119" s="235"/>
      <c r="F119" s="235"/>
      <c r="G119" s="235"/>
      <c r="H119" s="232"/>
      <c r="I119" s="237"/>
      <c r="J119" s="235"/>
      <c r="K119" s="235"/>
      <c r="L119" s="235"/>
      <c r="M119" s="235"/>
      <c r="N119" s="237"/>
      <c r="O119" s="235"/>
      <c r="P119" s="235"/>
      <c r="Q119" s="235"/>
      <c r="R119" s="235"/>
      <c r="S119" s="235"/>
      <c r="T119" s="235"/>
      <c r="U119" s="235"/>
      <c r="V119" s="235"/>
      <c r="W119" s="235"/>
      <c r="X119" s="235"/>
      <c r="Y119" s="235"/>
      <c r="Z119" s="226"/>
      <c r="AA119" s="226"/>
      <c r="AB119" s="226"/>
      <c r="AC119" s="226"/>
      <c r="AD119" s="226"/>
      <c r="AE119" s="226"/>
      <c r="AF119" s="226"/>
      <c r="AG119" s="226"/>
      <c r="AH119" s="226"/>
      <c r="AI119" s="226"/>
      <c r="AJ119" s="226"/>
      <c r="AK119" s="226"/>
      <c r="AL119" s="226"/>
      <c r="AM119" s="226"/>
      <c r="AN119" s="226"/>
      <c r="AO119" s="226"/>
      <c r="AP119" s="226"/>
      <c r="AQ119" s="231"/>
    </row>
    <row r="120" spans="1:43">
      <c r="A120" s="225"/>
      <c r="B120" s="235"/>
      <c r="C120" s="235"/>
      <c r="D120" s="235"/>
      <c r="E120" s="226"/>
      <c r="F120" s="226"/>
      <c r="G120" s="229"/>
      <c r="H120" s="235"/>
      <c r="I120" s="235"/>
      <c r="J120" s="235"/>
      <c r="K120" s="235"/>
      <c r="L120" s="235"/>
      <c r="M120" s="235"/>
      <c r="N120" s="235"/>
      <c r="O120" s="235"/>
      <c r="P120" s="235"/>
      <c r="Q120" s="235"/>
      <c r="R120" s="235"/>
      <c r="S120" s="235"/>
      <c r="T120" s="235"/>
      <c r="U120" s="235"/>
      <c r="V120" s="235"/>
      <c r="W120" s="235"/>
      <c r="X120" s="235"/>
      <c r="Y120" s="235"/>
      <c r="Z120" s="235"/>
      <c r="AA120" s="235"/>
      <c r="AB120" s="235"/>
      <c r="AC120" s="235"/>
      <c r="AD120" s="235"/>
      <c r="AE120" s="235"/>
      <c r="AF120" s="235"/>
      <c r="AG120" s="235"/>
      <c r="AH120" s="235"/>
      <c r="AI120" s="235"/>
      <c r="AJ120" s="235"/>
      <c r="AK120" s="226"/>
      <c r="AL120" s="226"/>
      <c r="AM120" s="226"/>
      <c r="AN120" s="226"/>
      <c r="AO120" s="226"/>
      <c r="AP120" s="226"/>
      <c r="AQ120" s="231"/>
    </row>
  </sheetData>
  <mergeCells count="49">
    <mergeCell ref="H118:Z118"/>
    <mergeCell ref="A108:E108"/>
    <mergeCell ref="A109:AQ109"/>
    <mergeCell ref="A110:AQ110"/>
    <mergeCell ref="A111:AQ111"/>
    <mergeCell ref="A112:AQ112"/>
    <mergeCell ref="A113:AQ113"/>
    <mergeCell ref="A107:B107"/>
    <mergeCell ref="H15:AQ108"/>
    <mergeCell ref="A22:B22"/>
    <mergeCell ref="A23:B23"/>
    <mergeCell ref="A100:B100"/>
    <mergeCell ref="A101:B101"/>
    <mergeCell ref="A102:B102"/>
    <mergeCell ref="A15:B17"/>
    <mergeCell ref="A18:B19"/>
    <mergeCell ref="A20:B21"/>
    <mergeCell ref="A24:B24"/>
    <mergeCell ref="A25:B25"/>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0" priority="1"/>
  </conditionalFormatting>
  <pageMargins left="0.7" right="0.7" top="0.75" bottom="0.75" header="0.3" footer="0.3"/>
  <pageSetup scale="37"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DFBB4-F633-4CFD-B2E7-BA66358D8B1F}">
  <sheetPr>
    <tabColor theme="7" tint="0.79998168889431442"/>
  </sheetPr>
  <dimension ref="A1:AQ61"/>
  <sheetViews>
    <sheetView view="pageBreakPreview" topLeftCell="A31" zoomScale="60" zoomScaleNormal="55" workbookViewId="0">
      <selection activeCell="H15" sqref="H15:AQ49"/>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2'!C73</f>
        <v>HIDROSANITARIO</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72" customHeight="1" thickBot="1">
      <c r="A11" s="188">
        <f>+'CORTE No. 2'!B91</f>
        <v>3.3</v>
      </c>
      <c r="B11" s="255" t="str">
        <f>+'CORTE No. 2'!F91</f>
        <v>GL</v>
      </c>
      <c r="C11" s="435" t="str">
        <f>+'CORTE No. 2'!C91:E91</f>
        <v xml:space="preserve">DIAGNOSTICO (PERITAJE) HIDROSANITARIO, PARA HALLAR SOLUCIONES  ESPECIFICAS DE FUGAS EN ALOJAMIENTOS USADOS PARA INTERNAMIENTO PREVENTIVO, CORRESPONDENCIA CESPA, DOS BAÑOS Y UN ARCHIVO UBICADOS EN FISCALIA. </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414</v>
      </c>
      <c r="B15" s="464"/>
      <c r="C15" s="197"/>
      <c r="D15" s="198"/>
      <c r="E15" s="199"/>
      <c r="F15" s="198">
        <v>1</v>
      </c>
      <c r="G15" s="200">
        <f>+F15</f>
        <v>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c r="B16" s="464"/>
      <c r="C16" s="197"/>
      <c r="D16" s="198"/>
      <c r="E16" s="199"/>
      <c r="F16" s="198"/>
      <c r="G16" s="20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c r="B17" s="470"/>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207"/>
      <c r="D46" s="207"/>
      <c r="E46" s="207"/>
      <c r="F46" s="207"/>
      <c r="G46" s="21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211"/>
      <c r="D47" s="212"/>
      <c r="E47" s="208"/>
      <c r="F47" s="208"/>
      <c r="G47" s="209"/>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ht="15" thickBot="1">
      <c r="A48" s="461"/>
      <c r="B48" s="462"/>
      <c r="C48" s="213"/>
      <c r="D48" s="214"/>
      <c r="E48" s="215"/>
      <c r="F48" s="215"/>
      <c r="G48" s="216"/>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ht="15" thickBot="1">
      <c r="A49" s="472"/>
      <c r="B49" s="473"/>
      <c r="C49" s="473"/>
      <c r="D49" s="473"/>
      <c r="E49" s="474"/>
      <c r="F49" s="217"/>
      <c r="G49" s="218">
        <f>SUM(G15:G48)</f>
        <v>1</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26"/>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8"/>
    </row>
    <row r="51" spans="1:43">
      <c r="A51" s="475" t="s">
        <v>283</v>
      </c>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c r="AI51" s="476"/>
      <c r="AJ51" s="476"/>
      <c r="AK51" s="476"/>
      <c r="AL51" s="476"/>
      <c r="AM51" s="476"/>
      <c r="AN51" s="476"/>
      <c r="AO51" s="476"/>
      <c r="AP51" s="476"/>
      <c r="AQ51" s="477"/>
    </row>
    <row r="52" spans="1:43">
      <c r="A52" s="478" t="s">
        <v>284</v>
      </c>
      <c r="B52" s="479"/>
      <c r="C52" s="479"/>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80"/>
    </row>
    <row r="53" spans="1:43">
      <c r="A53" s="478"/>
      <c r="B53" s="479"/>
      <c r="C53" s="479"/>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80"/>
    </row>
    <row r="54" spans="1:43" ht="15" thickBot="1">
      <c r="A54" s="426"/>
      <c r="B54" s="427"/>
      <c r="C54" s="427"/>
      <c r="D54" s="427"/>
      <c r="E54" s="427"/>
      <c r="F54" s="427"/>
      <c r="G54" s="427"/>
      <c r="H54" s="427"/>
      <c r="I54" s="427"/>
      <c r="J54" s="427"/>
      <c r="K54" s="427"/>
      <c r="L54" s="427"/>
      <c r="M54" s="427"/>
      <c r="N54" s="427"/>
      <c r="O54" s="427"/>
      <c r="P54" s="427"/>
      <c r="Q54" s="427"/>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8"/>
    </row>
    <row r="55" spans="1:43">
      <c r="B55" s="220"/>
      <c r="C55" s="219" t="s">
        <v>285</v>
      </c>
      <c r="D55" s="221"/>
      <c r="E55" s="221"/>
      <c r="F55" s="220"/>
      <c r="H55" s="223"/>
      <c r="I55" s="220"/>
      <c r="J55" s="220"/>
      <c r="K55" s="220"/>
      <c r="L55" s="220"/>
      <c r="M55" s="222" t="s">
        <v>286</v>
      </c>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4"/>
    </row>
    <row r="56" spans="1:43">
      <c r="A56" s="225"/>
      <c r="B56" s="226"/>
      <c r="C56" s="227"/>
      <c r="D56" s="228"/>
      <c r="E56" s="228"/>
      <c r="F56" s="226"/>
      <c r="G56" s="229"/>
      <c r="H56" s="230"/>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M56" s="226"/>
      <c r="AN56" s="226"/>
      <c r="AO56" s="226"/>
      <c r="AP56" s="226"/>
      <c r="AQ56" s="231"/>
    </row>
    <row r="57" spans="1:43">
      <c r="A57" s="225"/>
      <c r="B57" s="226"/>
      <c r="C57" s="226"/>
      <c r="D57" s="226"/>
      <c r="E57" s="226"/>
      <c r="F57" s="226"/>
      <c r="G57" s="232"/>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c r="AK57" s="226"/>
      <c r="AL57" s="226"/>
      <c r="AM57" s="226"/>
      <c r="AN57" s="226"/>
      <c r="AO57" s="226"/>
      <c r="AP57" s="226"/>
      <c r="AQ57" s="231"/>
    </row>
    <row r="58" spans="1:43" ht="15" thickBot="1">
      <c r="A58" s="235"/>
      <c r="B58" s="232"/>
      <c r="C58" s="233"/>
      <c r="D58" s="234"/>
      <c r="E58" s="234"/>
      <c r="F58" s="234"/>
      <c r="G58" s="235"/>
      <c r="H58" s="239"/>
      <c r="I58" s="239"/>
      <c r="J58" s="239"/>
      <c r="K58" s="239"/>
      <c r="L58" s="239"/>
      <c r="M58" s="239"/>
      <c r="N58" s="239"/>
      <c r="O58" s="239"/>
      <c r="P58" s="239"/>
      <c r="Q58" s="239"/>
      <c r="R58" s="239"/>
      <c r="S58" s="239"/>
      <c r="T58" s="239"/>
      <c r="U58" s="239"/>
      <c r="V58" s="239"/>
      <c r="W58" s="239"/>
      <c r="X58" s="239"/>
      <c r="Y58" s="239"/>
      <c r="Z58" s="239"/>
      <c r="AA58" s="226"/>
      <c r="AB58" s="226"/>
      <c r="AC58" s="226"/>
      <c r="AD58" s="226"/>
      <c r="AE58" s="226"/>
      <c r="AF58" s="226"/>
      <c r="AG58" s="226"/>
      <c r="AH58" s="226"/>
      <c r="AI58" s="226"/>
      <c r="AJ58" s="226"/>
      <c r="AK58" s="226"/>
      <c r="AL58" s="226"/>
      <c r="AM58" s="226"/>
      <c r="AN58" s="226"/>
      <c r="AO58" s="226"/>
      <c r="AP58" s="226"/>
      <c r="AQ58" s="231"/>
    </row>
    <row r="59" spans="1:43">
      <c r="A59" s="235"/>
      <c r="B59" s="232"/>
      <c r="C59" s="236" t="s">
        <v>287</v>
      </c>
      <c r="D59" s="232"/>
      <c r="E59" s="236"/>
      <c r="F59" s="236"/>
      <c r="G59" s="232"/>
      <c r="H59" s="471" t="s">
        <v>289</v>
      </c>
      <c r="I59" s="471"/>
      <c r="J59" s="471"/>
      <c r="K59" s="471"/>
      <c r="L59" s="471"/>
      <c r="M59" s="471"/>
      <c r="N59" s="471"/>
      <c r="O59" s="471"/>
      <c r="P59" s="471"/>
      <c r="Q59" s="471"/>
      <c r="R59" s="471"/>
      <c r="S59" s="471"/>
      <c r="T59" s="471"/>
      <c r="U59" s="471"/>
      <c r="V59" s="471"/>
      <c r="W59" s="471"/>
      <c r="X59" s="471"/>
      <c r="Y59" s="471"/>
      <c r="Z59" s="471"/>
      <c r="AA59" s="226"/>
      <c r="AB59" s="226"/>
      <c r="AC59" s="226"/>
      <c r="AD59" s="226"/>
      <c r="AE59" s="226"/>
      <c r="AF59" s="226"/>
      <c r="AG59" s="226"/>
      <c r="AH59" s="226"/>
      <c r="AI59" s="226"/>
      <c r="AJ59" s="226"/>
      <c r="AK59" s="226"/>
      <c r="AL59" s="226"/>
      <c r="AM59" s="226"/>
      <c r="AN59" s="226"/>
      <c r="AO59" s="226"/>
      <c r="AP59" s="226"/>
      <c r="AQ59" s="231"/>
    </row>
    <row r="60" spans="1:43">
      <c r="A60" s="238"/>
      <c r="B60" s="235"/>
      <c r="C60" s="232" t="s">
        <v>288</v>
      </c>
      <c r="D60" s="237"/>
      <c r="E60" s="235"/>
      <c r="F60" s="235"/>
      <c r="G60" s="235"/>
      <c r="H60" s="232"/>
      <c r="I60" s="237"/>
      <c r="J60" s="235"/>
      <c r="K60" s="235"/>
      <c r="L60" s="235"/>
      <c r="M60" s="235"/>
      <c r="N60" s="237"/>
      <c r="O60" s="235"/>
      <c r="P60" s="235"/>
      <c r="Q60" s="235"/>
      <c r="R60" s="235"/>
      <c r="S60" s="235"/>
      <c r="T60" s="235"/>
      <c r="U60" s="235"/>
      <c r="V60" s="235"/>
      <c r="W60" s="235"/>
      <c r="X60" s="235"/>
      <c r="Y60" s="235"/>
      <c r="Z60" s="226"/>
      <c r="AA60" s="226"/>
      <c r="AB60" s="226"/>
      <c r="AC60" s="226"/>
      <c r="AD60" s="226"/>
      <c r="AE60" s="226"/>
      <c r="AF60" s="226"/>
      <c r="AG60" s="226"/>
      <c r="AH60" s="226"/>
      <c r="AI60" s="226"/>
      <c r="AJ60" s="226"/>
      <c r="AK60" s="226"/>
      <c r="AL60" s="226"/>
      <c r="AM60" s="226"/>
      <c r="AN60" s="226"/>
      <c r="AO60" s="226"/>
      <c r="AP60" s="226"/>
      <c r="AQ60" s="231"/>
    </row>
    <row r="61" spans="1:43">
      <c r="A61" s="225"/>
      <c r="B61" s="235"/>
      <c r="C61" s="235"/>
      <c r="D61" s="235"/>
      <c r="E61" s="226"/>
      <c r="F61" s="226"/>
      <c r="G61" s="229"/>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26"/>
      <c r="AL61" s="226"/>
      <c r="AM61" s="226"/>
      <c r="AN61" s="226"/>
      <c r="AO61" s="226"/>
      <c r="AP61" s="226"/>
      <c r="AQ61" s="231"/>
    </row>
  </sheetData>
  <mergeCells count="53">
    <mergeCell ref="H59:Z59"/>
    <mergeCell ref="A49:E49"/>
    <mergeCell ref="A50:AQ50"/>
    <mergeCell ref="A51:AQ51"/>
    <mergeCell ref="A52:AQ52"/>
    <mergeCell ref="A53:AQ53"/>
    <mergeCell ref="A54:AQ54"/>
    <mergeCell ref="A48:B48"/>
    <mergeCell ref="A15:B15"/>
    <mergeCell ref="H15:AQ49"/>
    <mergeCell ref="A16:B16"/>
    <mergeCell ref="A17:B17"/>
    <mergeCell ref="A18:B18"/>
    <mergeCell ref="A19:B19"/>
    <mergeCell ref="A20:B20"/>
    <mergeCell ref="A21:B21"/>
    <mergeCell ref="A22:B22"/>
    <mergeCell ref="A23:B23"/>
    <mergeCell ref="A36:B36"/>
    <mergeCell ref="A37:B37"/>
    <mergeCell ref="A38:B38"/>
    <mergeCell ref="A46:B46"/>
    <mergeCell ref="A47:B47"/>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19" priority="1"/>
  </conditionalFormatting>
  <pageMargins left="0.7" right="0.7" top="0.75" bottom="0.75" header="0.3" footer="0.3"/>
  <pageSetup scale="42"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77B3E-D5B6-4805-9A83-6FC5049C2BDC}">
  <sheetPr>
    <tabColor theme="8" tint="0.79998168889431442"/>
  </sheetPr>
  <dimension ref="A1:AQ68"/>
  <sheetViews>
    <sheetView view="pageBreakPreview" topLeftCell="A40" zoomScale="60" zoomScaleNormal="55" workbookViewId="0">
      <selection activeCell="H15" sqref="H15:AQ56"/>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2'!C100</f>
        <v>INSTALACIONES ELÉCTRICAS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88.8" customHeight="1" thickBot="1">
      <c r="A11" s="188">
        <f>+'CORTE No. 2'!B108</f>
        <v>2.1</v>
      </c>
      <c r="B11" s="189" t="str">
        <f>+'CORTE No. 2'!F108</f>
        <v>UN</v>
      </c>
      <c r="C11" s="435" t="str">
        <f>+'CORTE No. 2'!C108:E108</f>
        <v>SUMINISTRO, INSTALACIÓN DE SALIDA DE ILUMINACIÓN PROMEDIO 6 M DE LONGITUD,  INCLUYE TUBERÍA TIPO E.M.T, INTERRUPTOR, RESANES. CONDUCTOR CALIBRE 12 AWG, THWN/THHW, HILO DE CONTINUIDAD, CAJAS GALVANIZADA Y ACCESORIOS. INCLUYE  ACCESORIOS, HERRAMIENTOS, EQUIPOS Y TODOS LOS ELEMENTOS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406</v>
      </c>
      <c r="B15" s="464"/>
      <c r="C15" s="197"/>
      <c r="D15" s="198"/>
      <c r="E15" s="199"/>
      <c r="F15" s="198">
        <v>6</v>
      </c>
      <c r="G15" s="200">
        <f>+F15</f>
        <v>6</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415</v>
      </c>
      <c r="B16" s="464"/>
      <c r="C16" s="197"/>
      <c r="D16" s="198"/>
      <c r="E16" s="199"/>
      <c r="F16" s="198">
        <v>1</v>
      </c>
      <c r="G16" s="200">
        <f t="shared" ref="G16:G17" si="0">+F16</f>
        <v>1</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416</v>
      </c>
      <c r="B17" s="470"/>
      <c r="C17" s="197"/>
      <c r="D17" s="198"/>
      <c r="E17" s="199"/>
      <c r="F17" s="198">
        <v>1</v>
      </c>
      <c r="G17" s="200">
        <f t="shared" si="0"/>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61"/>
      <c r="B24" s="462"/>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61"/>
      <c r="B25" s="462"/>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61"/>
      <c r="B26" s="462"/>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61"/>
      <c r="B27" s="462"/>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461"/>
      <c r="B28" s="462"/>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461"/>
      <c r="B29" s="462"/>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461"/>
      <c r="B30" s="462"/>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61"/>
      <c r="B34" s="462"/>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61"/>
      <c r="B35" s="462"/>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461"/>
      <c r="B40" s="462"/>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461"/>
      <c r="B41" s="462"/>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61"/>
      <c r="B42" s="462"/>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461"/>
      <c r="B43" s="462"/>
      <c r="C43" s="197"/>
      <c r="D43" s="198"/>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461"/>
      <c r="B44" s="462"/>
      <c r="C44" s="197"/>
      <c r="D44" s="197"/>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61"/>
      <c r="B45" s="462"/>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461"/>
      <c r="B48" s="462"/>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461"/>
      <c r="B49" s="462"/>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61"/>
      <c r="B50" s="462"/>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461"/>
      <c r="B51" s="462"/>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461"/>
      <c r="B53" s="462"/>
      <c r="C53" s="207"/>
      <c r="D53" s="207"/>
      <c r="E53" s="207"/>
      <c r="F53" s="207"/>
      <c r="G53" s="21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461"/>
      <c r="B54" s="462"/>
      <c r="C54" s="211"/>
      <c r="D54" s="212"/>
      <c r="E54" s="208"/>
      <c r="F54" s="208"/>
      <c r="G54" s="209"/>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ht="15" thickBot="1">
      <c r="A55" s="461"/>
      <c r="B55" s="462"/>
      <c r="C55" s="213"/>
      <c r="D55" s="214"/>
      <c r="E55" s="215"/>
      <c r="F55" s="215"/>
      <c r="G55" s="216"/>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ht="15" thickBot="1">
      <c r="A56" s="472"/>
      <c r="B56" s="473"/>
      <c r="C56" s="473"/>
      <c r="D56" s="473"/>
      <c r="E56" s="474"/>
      <c r="F56" s="217"/>
      <c r="G56" s="218">
        <f>SUM(G15:G55)</f>
        <v>8</v>
      </c>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426"/>
      <c r="B57" s="427"/>
      <c r="C57" s="427"/>
      <c r="D57" s="427"/>
      <c r="E57" s="427"/>
      <c r="F57" s="427"/>
      <c r="G57" s="427"/>
      <c r="H57" s="427"/>
      <c r="I57" s="427"/>
      <c r="J57" s="427"/>
      <c r="K57" s="427"/>
      <c r="L57" s="427"/>
      <c r="M57" s="427"/>
      <c r="N57" s="427"/>
      <c r="O57" s="427"/>
      <c r="P57" s="427"/>
      <c r="Q57" s="427"/>
      <c r="R57" s="427"/>
      <c r="S57" s="427"/>
      <c r="T57" s="427"/>
      <c r="U57" s="427"/>
      <c r="V57" s="427"/>
      <c r="W57" s="427"/>
      <c r="X57" s="427"/>
      <c r="Y57" s="427"/>
      <c r="Z57" s="427"/>
      <c r="AA57" s="427"/>
      <c r="AB57" s="427"/>
      <c r="AC57" s="427"/>
      <c r="AD57" s="427"/>
      <c r="AE57" s="427"/>
      <c r="AF57" s="427"/>
      <c r="AG57" s="427"/>
      <c r="AH57" s="427"/>
      <c r="AI57" s="427"/>
      <c r="AJ57" s="427"/>
      <c r="AK57" s="427"/>
      <c r="AL57" s="427"/>
      <c r="AM57" s="427"/>
      <c r="AN57" s="427"/>
      <c r="AO57" s="427"/>
      <c r="AP57" s="427"/>
      <c r="AQ57" s="428"/>
    </row>
    <row r="58" spans="1:43">
      <c r="A58" s="475" t="s">
        <v>283</v>
      </c>
      <c r="B58" s="476"/>
      <c r="C58" s="476"/>
      <c r="D58" s="476"/>
      <c r="E58" s="476"/>
      <c r="F58" s="476"/>
      <c r="G58" s="476"/>
      <c r="H58" s="476"/>
      <c r="I58" s="476"/>
      <c r="J58" s="476"/>
      <c r="K58" s="476"/>
      <c r="L58" s="476"/>
      <c r="M58" s="476"/>
      <c r="N58" s="476"/>
      <c r="O58" s="476"/>
      <c r="P58" s="476"/>
      <c r="Q58" s="476"/>
      <c r="R58" s="476"/>
      <c r="S58" s="476"/>
      <c r="T58" s="476"/>
      <c r="U58" s="476"/>
      <c r="V58" s="476"/>
      <c r="W58" s="476"/>
      <c r="X58" s="476"/>
      <c r="Y58" s="476"/>
      <c r="Z58" s="476"/>
      <c r="AA58" s="476"/>
      <c r="AB58" s="476"/>
      <c r="AC58" s="476"/>
      <c r="AD58" s="476"/>
      <c r="AE58" s="476"/>
      <c r="AF58" s="476"/>
      <c r="AG58" s="476"/>
      <c r="AH58" s="476"/>
      <c r="AI58" s="476"/>
      <c r="AJ58" s="476"/>
      <c r="AK58" s="476"/>
      <c r="AL58" s="476"/>
      <c r="AM58" s="476"/>
      <c r="AN58" s="476"/>
      <c r="AO58" s="476"/>
      <c r="AP58" s="476"/>
      <c r="AQ58" s="477"/>
    </row>
    <row r="59" spans="1:43">
      <c r="A59" s="478" t="s">
        <v>284</v>
      </c>
      <c r="B59" s="479"/>
      <c r="C59" s="479"/>
      <c r="D59" s="479"/>
      <c r="E59" s="479"/>
      <c r="F59" s="479"/>
      <c r="G59" s="479"/>
      <c r="H59" s="479"/>
      <c r="I59" s="479"/>
      <c r="J59" s="479"/>
      <c r="K59" s="479"/>
      <c r="L59" s="479"/>
      <c r="M59" s="479"/>
      <c r="N59" s="479"/>
      <c r="O59" s="479"/>
      <c r="P59" s="479"/>
      <c r="Q59" s="479"/>
      <c r="R59" s="479"/>
      <c r="S59" s="479"/>
      <c r="T59" s="479"/>
      <c r="U59" s="479"/>
      <c r="V59" s="479"/>
      <c r="W59" s="479"/>
      <c r="X59" s="479"/>
      <c r="Y59" s="479"/>
      <c r="Z59" s="479"/>
      <c r="AA59" s="479"/>
      <c r="AB59" s="479"/>
      <c r="AC59" s="479"/>
      <c r="AD59" s="479"/>
      <c r="AE59" s="479"/>
      <c r="AF59" s="479"/>
      <c r="AG59" s="479"/>
      <c r="AH59" s="479"/>
      <c r="AI59" s="479"/>
      <c r="AJ59" s="479"/>
      <c r="AK59" s="479"/>
      <c r="AL59" s="479"/>
      <c r="AM59" s="479"/>
      <c r="AN59" s="479"/>
      <c r="AO59" s="479"/>
      <c r="AP59" s="479"/>
      <c r="AQ59" s="480"/>
    </row>
    <row r="60" spans="1:43">
      <c r="A60" s="478"/>
      <c r="B60" s="479"/>
      <c r="C60" s="479"/>
      <c r="D60" s="479"/>
      <c r="E60" s="479"/>
      <c r="F60" s="479"/>
      <c r="G60" s="479"/>
      <c r="H60" s="479"/>
      <c r="I60" s="479"/>
      <c r="J60" s="479"/>
      <c r="K60" s="479"/>
      <c r="L60" s="479"/>
      <c r="M60" s="479"/>
      <c r="N60" s="479"/>
      <c r="O60" s="479"/>
      <c r="P60" s="479"/>
      <c r="Q60" s="479"/>
      <c r="R60" s="479"/>
      <c r="S60" s="479"/>
      <c r="T60" s="479"/>
      <c r="U60" s="479"/>
      <c r="V60" s="479"/>
      <c r="W60" s="479"/>
      <c r="X60" s="479"/>
      <c r="Y60" s="479"/>
      <c r="Z60" s="479"/>
      <c r="AA60" s="479"/>
      <c r="AB60" s="479"/>
      <c r="AC60" s="479"/>
      <c r="AD60" s="479"/>
      <c r="AE60" s="479"/>
      <c r="AF60" s="479"/>
      <c r="AG60" s="479"/>
      <c r="AH60" s="479"/>
      <c r="AI60" s="479"/>
      <c r="AJ60" s="479"/>
      <c r="AK60" s="479"/>
      <c r="AL60" s="479"/>
      <c r="AM60" s="479"/>
      <c r="AN60" s="479"/>
      <c r="AO60" s="479"/>
      <c r="AP60" s="479"/>
      <c r="AQ60" s="480"/>
    </row>
    <row r="61" spans="1:43" ht="15" thickBot="1">
      <c r="A61" s="426"/>
      <c r="B61" s="427"/>
      <c r="C61" s="427"/>
      <c r="D61" s="427"/>
      <c r="E61" s="427"/>
      <c r="F61" s="427"/>
      <c r="G61" s="427"/>
      <c r="H61" s="427"/>
      <c r="I61" s="427"/>
      <c r="J61" s="427"/>
      <c r="K61" s="427"/>
      <c r="L61" s="427"/>
      <c r="M61" s="427"/>
      <c r="N61" s="427"/>
      <c r="O61" s="427"/>
      <c r="P61" s="427"/>
      <c r="Q61" s="427"/>
      <c r="R61" s="427"/>
      <c r="S61" s="427"/>
      <c r="T61" s="427"/>
      <c r="U61" s="427"/>
      <c r="V61" s="427"/>
      <c r="W61" s="427"/>
      <c r="X61" s="427"/>
      <c r="Y61" s="427"/>
      <c r="Z61" s="427"/>
      <c r="AA61" s="427"/>
      <c r="AB61" s="427"/>
      <c r="AC61" s="427"/>
      <c r="AD61" s="427"/>
      <c r="AE61" s="427"/>
      <c r="AF61" s="427"/>
      <c r="AG61" s="427"/>
      <c r="AH61" s="427"/>
      <c r="AI61" s="427"/>
      <c r="AJ61" s="427"/>
      <c r="AK61" s="427"/>
      <c r="AL61" s="427"/>
      <c r="AM61" s="427"/>
      <c r="AN61" s="427"/>
      <c r="AO61" s="427"/>
      <c r="AP61" s="427"/>
      <c r="AQ61" s="428"/>
    </row>
    <row r="62" spans="1:43">
      <c r="B62" s="220"/>
      <c r="C62" s="219" t="s">
        <v>285</v>
      </c>
      <c r="D62" s="221"/>
      <c r="E62" s="221"/>
      <c r="F62" s="220"/>
      <c r="H62" s="223"/>
      <c r="I62" s="220"/>
      <c r="J62" s="220"/>
      <c r="K62" s="220"/>
      <c r="L62" s="220"/>
      <c r="M62" s="222" t="s">
        <v>286</v>
      </c>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4"/>
    </row>
    <row r="63" spans="1:43">
      <c r="A63" s="225"/>
      <c r="B63" s="226"/>
      <c r="C63" s="227"/>
      <c r="D63" s="228"/>
      <c r="E63" s="228"/>
      <c r="F63" s="226"/>
      <c r="G63" s="229"/>
      <c r="H63" s="230"/>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c r="AK63" s="226"/>
      <c r="AL63" s="226"/>
      <c r="AM63" s="226"/>
      <c r="AN63" s="226"/>
      <c r="AO63" s="226"/>
      <c r="AP63" s="226"/>
      <c r="AQ63" s="231"/>
    </row>
    <row r="64" spans="1:43">
      <c r="A64" s="225"/>
      <c r="B64" s="226"/>
      <c r="C64" s="226"/>
      <c r="D64" s="226"/>
      <c r="E64" s="226"/>
      <c r="F64" s="226"/>
      <c r="G64" s="232"/>
      <c r="H64" s="226"/>
      <c r="I64" s="226"/>
      <c r="J64" s="226"/>
      <c r="K64" s="226"/>
      <c r="L64" s="226"/>
      <c r="M64" s="226"/>
      <c r="N64" s="226"/>
      <c r="O64" s="226"/>
      <c r="P64" s="226"/>
      <c r="Q64" s="226"/>
      <c r="R64" s="226"/>
      <c r="S64" s="226"/>
      <c r="T64" s="226"/>
      <c r="U64" s="226"/>
      <c r="V64" s="226"/>
      <c r="W64" s="226"/>
      <c r="X64" s="226"/>
      <c r="Y64" s="226"/>
      <c r="Z64" s="226"/>
      <c r="AA64" s="226"/>
      <c r="AB64" s="226"/>
      <c r="AC64" s="226"/>
      <c r="AD64" s="226"/>
      <c r="AE64" s="226"/>
      <c r="AF64" s="226"/>
      <c r="AG64" s="226"/>
      <c r="AH64" s="226"/>
      <c r="AI64" s="226"/>
      <c r="AJ64" s="226"/>
      <c r="AK64" s="226"/>
      <c r="AL64" s="226"/>
      <c r="AM64" s="226"/>
      <c r="AN64" s="226"/>
      <c r="AO64" s="226"/>
      <c r="AP64" s="226"/>
      <c r="AQ64" s="231"/>
    </row>
    <row r="65" spans="1:43" ht="15" thickBot="1">
      <c r="A65" s="235"/>
      <c r="B65" s="232"/>
      <c r="C65" s="233"/>
      <c r="D65" s="234"/>
      <c r="E65" s="234"/>
      <c r="F65" s="234"/>
      <c r="G65" s="235"/>
      <c r="H65" s="239"/>
      <c r="I65" s="239"/>
      <c r="J65" s="239"/>
      <c r="K65" s="239"/>
      <c r="L65" s="239"/>
      <c r="M65" s="239"/>
      <c r="N65" s="239"/>
      <c r="O65" s="239"/>
      <c r="P65" s="239"/>
      <c r="Q65" s="239"/>
      <c r="R65" s="239"/>
      <c r="S65" s="239"/>
      <c r="T65" s="239"/>
      <c r="U65" s="239"/>
      <c r="V65" s="239"/>
      <c r="W65" s="239"/>
      <c r="X65" s="239"/>
      <c r="Y65" s="239"/>
      <c r="Z65" s="239"/>
      <c r="AA65" s="226"/>
      <c r="AB65" s="226"/>
      <c r="AC65" s="226"/>
      <c r="AD65" s="226"/>
      <c r="AE65" s="226"/>
      <c r="AF65" s="226"/>
      <c r="AG65" s="226"/>
      <c r="AH65" s="226"/>
      <c r="AI65" s="226"/>
      <c r="AJ65" s="226"/>
      <c r="AK65" s="226"/>
      <c r="AL65" s="226"/>
      <c r="AM65" s="226"/>
      <c r="AN65" s="226"/>
      <c r="AO65" s="226"/>
      <c r="AP65" s="226"/>
      <c r="AQ65" s="231"/>
    </row>
    <row r="66" spans="1:43">
      <c r="A66" s="235"/>
      <c r="B66" s="232"/>
      <c r="C66" s="236" t="s">
        <v>287</v>
      </c>
      <c r="D66" s="232"/>
      <c r="E66" s="236"/>
      <c r="F66" s="236"/>
      <c r="G66" s="232"/>
      <c r="H66" s="471" t="s">
        <v>289</v>
      </c>
      <c r="I66" s="471"/>
      <c r="J66" s="471"/>
      <c r="K66" s="471"/>
      <c r="L66" s="471"/>
      <c r="M66" s="471"/>
      <c r="N66" s="471"/>
      <c r="O66" s="471"/>
      <c r="P66" s="471"/>
      <c r="Q66" s="471"/>
      <c r="R66" s="471"/>
      <c r="S66" s="471"/>
      <c r="T66" s="471"/>
      <c r="U66" s="471"/>
      <c r="V66" s="471"/>
      <c r="W66" s="471"/>
      <c r="X66" s="471"/>
      <c r="Y66" s="471"/>
      <c r="Z66" s="471"/>
      <c r="AA66" s="226"/>
      <c r="AB66" s="226"/>
      <c r="AC66" s="226"/>
      <c r="AD66" s="226"/>
      <c r="AE66" s="226"/>
      <c r="AF66" s="226"/>
      <c r="AG66" s="226"/>
      <c r="AH66" s="226"/>
      <c r="AI66" s="226"/>
      <c r="AJ66" s="226"/>
      <c r="AK66" s="226"/>
      <c r="AL66" s="226"/>
      <c r="AM66" s="226"/>
      <c r="AN66" s="226"/>
      <c r="AO66" s="226"/>
      <c r="AP66" s="226"/>
      <c r="AQ66" s="231"/>
    </row>
    <row r="67" spans="1:43">
      <c r="A67" s="238"/>
      <c r="B67" s="235"/>
      <c r="C67" s="232" t="s">
        <v>288</v>
      </c>
      <c r="D67" s="237"/>
      <c r="E67" s="235"/>
      <c r="F67" s="235"/>
      <c r="G67" s="235"/>
      <c r="H67" s="232"/>
      <c r="I67" s="237"/>
      <c r="J67" s="235"/>
      <c r="K67" s="235"/>
      <c r="L67" s="235"/>
      <c r="M67" s="235"/>
      <c r="N67" s="237"/>
      <c r="O67" s="235"/>
      <c r="P67" s="235"/>
      <c r="Q67" s="235"/>
      <c r="R67" s="235"/>
      <c r="S67" s="235"/>
      <c r="T67" s="235"/>
      <c r="U67" s="235"/>
      <c r="V67" s="235"/>
      <c r="W67" s="235"/>
      <c r="X67" s="235"/>
      <c r="Y67" s="235"/>
      <c r="Z67" s="226"/>
      <c r="AA67" s="226"/>
      <c r="AB67" s="226"/>
      <c r="AC67" s="226"/>
      <c r="AD67" s="226"/>
      <c r="AE67" s="226"/>
      <c r="AF67" s="226"/>
      <c r="AG67" s="226"/>
      <c r="AH67" s="226"/>
      <c r="AI67" s="226"/>
      <c r="AJ67" s="226"/>
      <c r="AK67" s="226"/>
      <c r="AL67" s="226"/>
      <c r="AM67" s="226"/>
      <c r="AN67" s="226"/>
      <c r="AO67" s="226"/>
      <c r="AP67" s="226"/>
      <c r="AQ67" s="231"/>
    </row>
    <row r="68" spans="1:43">
      <c r="A68" s="225"/>
      <c r="B68" s="235"/>
      <c r="C68" s="235"/>
      <c r="D68" s="235"/>
      <c r="E68" s="226"/>
      <c r="F68" s="226"/>
      <c r="G68" s="229"/>
      <c r="H68" s="235"/>
      <c r="I68" s="235"/>
      <c r="J68" s="235"/>
      <c r="K68" s="235"/>
      <c r="L68" s="235"/>
      <c r="M68" s="235"/>
      <c r="N68" s="235"/>
      <c r="O68" s="235"/>
      <c r="P68" s="235"/>
      <c r="Q68" s="235"/>
      <c r="R68" s="235"/>
      <c r="S68" s="235"/>
      <c r="T68" s="235"/>
      <c r="U68" s="235"/>
      <c r="V68" s="235"/>
      <c r="W68" s="235"/>
      <c r="X68" s="235"/>
      <c r="Y68" s="235"/>
      <c r="Z68" s="235"/>
      <c r="AA68" s="235"/>
      <c r="AB68" s="235"/>
      <c r="AC68" s="235"/>
      <c r="AD68" s="235"/>
      <c r="AE68" s="235"/>
      <c r="AF68" s="235"/>
      <c r="AG68" s="235"/>
      <c r="AH68" s="235"/>
      <c r="AI68" s="235"/>
      <c r="AJ68" s="235"/>
      <c r="AK68" s="226"/>
      <c r="AL68" s="226"/>
      <c r="AM68" s="226"/>
      <c r="AN68" s="226"/>
      <c r="AO68" s="226"/>
      <c r="AP68" s="226"/>
      <c r="AQ68" s="231"/>
    </row>
  </sheetData>
  <mergeCells count="71">
    <mergeCell ref="H66:Z66"/>
    <mergeCell ref="A56:E56"/>
    <mergeCell ref="A57:AQ57"/>
    <mergeCell ref="A58:AQ58"/>
    <mergeCell ref="A59:AQ59"/>
    <mergeCell ref="A60:AQ60"/>
    <mergeCell ref="A61:AQ61"/>
    <mergeCell ref="A55:B55"/>
    <mergeCell ref="A15:B15"/>
    <mergeCell ref="H15:AQ56"/>
    <mergeCell ref="A16:B16"/>
    <mergeCell ref="A17:B17"/>
    <mergeCell ref="A18:B18"/>
    <mergeCell ref="A19:B19"/>
    <mergeCell ref="A20:B20"/>
    <mergeCell ref="A21:B21"/>
    <mergeCell ref="A22:B22"/>
    <mergeCell ref="A23:B23"/>
    <mergeCell ref="A43:B43"/>
    <mergeCell ref="A44:B44"/>
    <mergeCell ref="A45:B45"/>
    <mergeCell ref="A53:B53"/>
    <mergeCell ref="A54:B54"/>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24:B24"/>
    <mergeCell ref="A25:B25"/>
    <mergeCell ref="A26:B26"/>
    <mergeCell ref="A27:B27"/>
    <mergeCell ref="A28:B28"/>
    <mergeCell ref="A29:B29"/>
    <mergeCell ref="A30:B30"/>
    <mergeCell ref="A34:B34"/>
    <mergeCell ref="A35:B35"/>
    <mergeCell ref="A40:B40"/>
    <mergeCell ref="A49:B49"/>
    <mergeCell ref="A50:B50"/>
    <mergeCell ref="A51:B51"/>
    <mergeCell ref="A41:B41"/>
    <mergeCell ref="A42:B42"/>
    <mergeCell ref="A46:B46"/>
    <mergeCell ref="A47:B47"/>
    <mergeCell ref="A48:B48"/>
  </mergeCells>
  <conditionalFormatting sqref="B11">
    <cfRule type="duplicateValues" dxfId="18" priority="1"/>
  </conditionalFormatting>
  <pageMargins left="0.7" right="0.7" top="0.75" bottom="0.75" header="0.3" footer="0.3"/>
  <pageSetup scale="42"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156FC-319E-4191-9B20-9A154F979560}">
  <sheetPr>
    <tabColor theme="8" tint="0.79998168889431442"/>
  </sheetPr>
  <dimension ref="A1:AQ72"/>
  <sheetViews>
    <sheetView view="pageBreakPreview" topLeftCell="A46" zoomScale="60" zoomScaleNormal="55" workbookViewId="0">
      <selection activeCell="A61" sqref="A61:AQ61"/>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2'!C100</f>
        <v>INSTALACIONES ELÉCTRICAS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2'!B110</f>
        <v>2.2999999999999998</v>
      </c>
      <c r="B11" s="189" t="str">
        <f>+'CORTE No. 2'!F110</f>
        <v>UN</v>
      </c>
      <c r="C11" s="435" t="str">
        <f>+'CORTE No. 2'!C110:E110</f>
        <v>SUMINISTRO E INSTALACIÓN PANEL TIPO LED 60X60 CM  DE 48W, 120 VOLTIOS INCLUYE ACCESORIOS,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417</v>
      </c>
      <c r="B15" s="464"/>
      <c r="C15" s="197"/>
      <c r="D15" s="198"/>
      <c r="E15" s="199"/>
      <c r="F15" s="198">
        <v>1</v>
      </c>
      <c r="G15" s="200">
        <f>+F15</f>
        <v>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418</v>
      </c>
      <c r="B16" s="464"/>
      <c r="C16" s="197"/>
      <c r="D16" s="198"/>
      <c r="E16" s="199"/>
      <c r="F16" s="198">
        <v>3</v>
      </c>
      <c r="G16" s="200">
        <f t="shared" ref="G16:G20" si="0">+F16</f>
        <v>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419</v>
      </c>
      <c r="B17" s="470"/>
      <c r="C17" s="197"/>
      <c r="D17" s="198"/>
      <c r="E17" s="199"/>
      <c r="F17" s="198">
        <v>1</v>
      </c>
      <c r="G17" s="200">
        <f t="shared" si="0"/>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81" t="s">
        <v>518</v>
      </c>
      <c r="B18" s="470"/>
      <c r="C18" s="197"/>
      <c r="D18" s="198"/>
      <c r="E18" s="199"/>
      <c r="F18" s="198">
        <v>1</v>
      </c>
      <c r="G18" s="200">
        <f t="shared" si="0"/>
        <v>1</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81" t="s">
        <v>520</v>
      </c>
      <c r="B19" s="470"/>
      <c r="C19" s="197"/>
      <c r="D19" s="198"/>
      <c r="E19" s="199"/>
      <c r="F19" s="198">
        <v>2</v>
      </c>
      <c r="G19" s="200">
        <f t="shared" si="0"/>
        <v>2</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ht="14.4" customHeight="1">
      <c r="A20" s="481" t="s">
        <v>519</v>
      </c>
      <c r="B20" s="470"/>
      <c r="C20" s="197"/>
      <c r="D20" s="198"/>
      <c r="E20" s="199"/>
      <c r="F20" s="198">
        <v>1</v>
      </c>
      <c r="G20" s="200">
        <f t="shared" si="0"/>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81"/>
      <c r="B21" s="470"/>
      <c r="C21" s="197"/>
      <c r="D21" s="198"/>
      <c r="E21" s="199"/>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81"/>
      <c r="B22" s="470"/>
      <c r="C22" s="197"/>
      <c r="D22" s="198"/>
      <c r="E22" s="199"/>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81"/>
      <c r="B23" s="470"/>
      <c r="C23" s="197"/>
      <c r="D23" s="198"/>
      <c r="E23" s="199"/>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81"/>
      <c r="B24" s="470"/>
      <c r="C24" s="197"/>
      <c r="D24" s="198"/>
      <c r="E24" s="199"/>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81"/>
      <c r="B25" s="470"/>
      <c r="C25" s="197"/>
      <c r="D25" s="198"/>
      <c r="E25" s="199"/>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81"/>
      <c r="B26" s="470"/>
      <c r="C26" s="197"/>
      <c r="D26" s="198"/>
      <c r="E26" s="199"/>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81"/>
      <c r="B27" s="470"/>
      <c r="C27" s="197"/>
      <c r="D27" s="198"/>
      <c r="E27" s="199"/>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197"/>
      <c r="D47" s="198"/>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461"/>
      <c r="B48" s="462"/>
      <c r="C48" s="197"/>
      <c r="D48" s="197"/>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461"/>
      <c r="B49" s="462"/>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461"/>
      <c r="B57" s="462"/>
      <c r="C57" s="207"/>
      <c r="D57" s="207"/>
      <c r="E57" s="207"/>
      <c r="F57" s="207"/>
      <c r="G57" s="21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461"/>
      <c r="B58" s="462"/>
      <c r="C58" s="211"/>
      <c r="D58" s="212"/>
      <c r="E58" s="208"/>
      <c r="F58" s="208"/>
      <c r="G58" s="209"/>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ht="15" thickBot="1">
      <c r="A59" s="461"/>
      <c r="B59" s="462"/>
      <c r="C59" s="213"/>
      <c r="D59" s="214"/>
      <c r="E59" s="215"/>
      <c r="F59" s="215"/>
      <c r="G59" s="216"/>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ht="15" thickBot="1">
      <c r="A60" s="472"/>
      <c r="B60" s="473"/>
      <c r="C60" s="473"/>
      <c r="D60" s="473"/>
      <c r="E60" s="474"/>
      <c r="F60" s="217"/>
      <c r="G60" s="218">
        <f>SUM(G15:G59)</f>
        <v>9</v>
      </c>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426"/>
      <c r="B61" s="427"/>
      <c r="C61" s="427"/>
      <c r="D61" s="427"/>
      <c r="E61" s="427"/>
      <c r="F61" s="427"/>
      <c r="G61" s="427"/>
      <c r="H61" s="427"/>
      <c r="I61" s="427"/>
      <c r="J61" s="427"/>
      <c r="K61" s="427"/>
      <c r="L61" s="427"/>
      <c r="M61" s="427"/>
      <c r="N61" s="427"/>
      <c r="O61" s="427"/>
      <c r="P61" s="427"/>
      <c r="Q61" s="427"/>
      <c r="R61" s="427"/>
      <c r="S61" s="427"/>
      <c r="T61" s="427"/>
      <c r="U61" s="427"/>
      <c r="V61" s="427"/>
      <c r="W61" s="427"/>
      <c r="X61" s="427"/>
      <c r="Y61" s="427"/>
      <c r="Z61" s="427"/>
      <c r="AA61" s="427"/>
      <c r="AB61" s="427"/>
      <c r="AC61" s="427"/>
      <c r="AD61" s="427"/>
      <c r="AE61" s="427"/>
      <c r="AF61" s="427"/>
      <c r="AG61" s="427"/>
      <c r="AH61" s="427"/>
      <c r="AI61" s="427"/>
      <c r="AJ61" s="427"/>
      <c r="AK61" s="427"/>
      <c r="AL61" s="427"/>
      <c r="AM61" s="427"/>
      <c r="AN61" s="427"/>
      <c r="AO61" s="427"/>
      <c r="AP61" s="427"/>
      <c r="AQ61" s="428"/>
    </row>
    <row r="62" spans="1:43">
      <c r="A62" s="475" t="s">
        <v>283</v>
      </c>
      <c r="B62" s="476"/>
      <c r="C62" s="476"/>
      <c r="D62" s="476"/>
      <c r="E62" s="476"/>
      <c r="F62" s="476"/>
      <c r="G62" s="476"/>
      <c r="H62" s="476"/>
      <c r="I62" s="476"/>
      <c r="J62" s="476"/>
      <c r="K62" s="476"/>
      <c r="L62" s="476"/>
      <c r="M62" s="476"/>
      <c r="N62" s="476"/>
      <c r="O62" s="476"/>
      <c r="P62" s="476"/>
      <c r="Q62" s="476"/>
      <c r="R62" s="476"/>
      <c r="S62" s="476"/>
      <c r="T62" s="476"/>
      <c r="U62" s="476"/>
      <c r="V62" s="476"/>
      <c r="W62" s="476"/>
      <c r="X62" s="476"/>
      <c r="Y62" s="476"/>
      <c r="Z62" s="476"/>
      <c r="AA62" s="476"/>
      <c r="AB62" s="476"/>
      <c r="AC62" s="476"/>
      <c r="AD62" s="476"/>
      <c r="AE62" s="476"/>
      <c r="AF62" s="476"/>
      <c r="AG62" s="476"/>
      <c r="AH62" s="476"/>
      <c r="AI62" s="476"/>
      <c r="AJ62" s="476"/>
      <c r="AK62" s="476"/>
      <c r="AL62" s="476"/>
      <c r="AM62" s="476"/>
      <c r="AN62" s="476"/>
      <c r="AO62" s="476"/>
      <c r="AP62" s="476"/>
      <c r="AQ62" s="477"/>
    </row>
    <row r="63" spans="1:43">
      <c r="A63" s="478" t="s">
        <v>284</v>
      </c>
      <c r="B63" s="479"/>
      <c r="C63" s="479"/>
      <c r="D63" s="479"/>
      <c r="E63" s="479"/>
      <c r="F63" s="479"/>
      <c r="G63" s="479"/>
      <c r="H63" s="479"/>
      <c r="I63" s="479"/>
      <c r="J63" s="479"/>
      <c r="K63" s="479"/>
      <c r="L63" s="479"/>
      <c r="M63" s="479"/>
      <c r="N63" s="479"/>
      <c r="O63" s="479"/>
      <c r="P63" s="479"/>
      <c r="Q63" s="479"/>
      <c r="R63" s="479"/>
      <c r="S63" s="479"/>
      <c r="T63" s="479"/>
      <c r="U63" s="479"/>
      <c r="V63" s="479"/>
      <c r="W63" s="479"/>
      <c r="X63" s="479"/>
      <c r="Y63" s="479"/>
      <c r="Z63" s="479"/>
      <c r="AA63" s="479"/>
      <c r="AB63" s="479"/>
      <c r="AC63" s="479"/>
      <c r="AD63" s="479"/>
      <c r="AE63" s="479"/>
      <c r="AF63" s="479"/>
      <c r="AG63" s="479"/>
      <c r="AH63" s="479"/>
      <c r="AI63" s="479"/>
      <c r="AJ63" s="479"/>
      <c r="AK63" s="479"/>
      <c r="AL63" s="479"/>
      <c r="AM63" s="479"/>
      <c r="AN63" s="479"/>
      <c r="AO63" s="479"/>
      <c r="AP63" s="479"/>
      <c r="AQ63" s="480"/>
    </row>
    <row r="64" spans="1:43">
      <c r="A64" s="478"/>
      <c r="B64" s="479"/>
      <c r="C64" s="479"/>
      <c r="D64" s="479"/>
      <c r="E64" s="479"/>
      <c r="F64" s="479"/>
      <c r="G64" s="479"/>
      <c r="H64" s="479"/>
      <c r="I64" s="479"/>
      <c r="J64" s="479"/>
      <c r="K64" s="479"/>
      <c r="L64" s="479"/>
      <c r="M64" s="479"/>
      <c r="N64" s="479"/>
      <c r="O64" s="479"/>
      <c r="P64" s="479"/>
      <c r="Q64" s="479"/>
      <c r="R64" s="479"/>
      <c r="S64" s="479"/>
      <c r="T64" s="479"/>
      <c r="U64" s="479"/>
      <c r="V64" s="479"/>
      <c r="W64" s="479"/>
      <c r="X64" s="479"/>
      <c r="Y64" s="479"/>
      <c r="Z64" s="479"/>
      <c r="AA64" s="479"/>
      <c r="AB64" s="479"/>
      <c r="AC64" s="479"/>
      <c r="AD64" s="479"/>
      <c r="AE64" s="479"/>
      <c r="AF64" s="479"/>
      <c r="AG64" s="479"/>
      <c r="AH64" s="479"/>
      <c r="AI64" s="479"/>
      <c r="AJ64" s="479"/>
      <c r="AK64" s="479"/>
      <c r="AL64" s="479"/>
      <c r="AM64" s="479"/>
      <c r="AN64" s="479"/>
      <c r="AO64" s="479"/>
      <c r="AP64" s="479"/>
      <c r="AQ64" s="480"/>
    </row>
    <row r="65" spans="1:43" ht="15" thickBot="1">
      <c r="A65" s="426"/>
      <c r="B65" s="427"/>
      <c r="C65" s="427"/>
      <c r="D65" s="427"/>
      <c r="E65" s="427"/>
      <c r="F65" s="427"/>
      <c r="G65" s="427"/>
      <c r="H65" s="427"/>
      <c r="I65" s="427"/>
      <c r="J65" s="427"/>
      <c r="K65" s="427"/>
      <c r="L65" s="427"/>
      <c r="M65" s="427"/>
      <c r="N65" s="427"/>
      <c r="O65" s="427"/>
      <c r="P65" s="427"/>
      <c r="Q65" s="427"/>
      <c r="R65" s="427"/>
      <c r="S65" s="427"/>
      <c r="T65" s="427"/>
      <c r="U65" s="427"/>
      <c r="V65" s="427"/>
      <c r="W65" s="427"/>
      <c r="X65" s="427"/>
      <c r="Y65" s="427"/>
      <c r="Z65" s="427"/>
      <c r="AA65" s="427"/>
      <c r="AB65" s="427"/>
      <c r="AC65" s="427"/>
      <c r="AD65" s="427"/>
      <c r="AE65" s="427"/>
      <c r="AF65" s="427"/>
      <c r="AG65" s="427"/>
      <c r="AH65" s="427"/>
      <c r="AI65" s="427"/>
      <c r="AJ65" s="427"/>
      <c r="AK65" s="427"/>
      <c r="AL65" s="427"/>
      <c r="AM65" s="427"/>
      <c r="AN65" s="427"/>
      <c r="AO65" s="427"/>
      <c r="AP65" s="427"/>
      <c r="AQ65" s="428"/>
    </row>
    <row r="66" spans="1:43">
      <c r="B66" s="220"/>
      <c r="C66" s="219" t="s">
        <v>285</v>
      </c>
      <c r="D66" s="221"/>
      <c r="E66" s="221"/>
      <c r="F66" s="220"/>
      <c r="H66" s="223"/>
      <c r="I66" s="220"/>
      <c r="J66" s="220"/>
      <c r="K66" s="220"/>
      <c r="L66" s="220"/>
      <c r="M66" s="222" t="s">
        <v>286</v>
      </c>
      <c r="N66" s="220"/>
      <c r="O66" s="220"/>
      <c r="P66" s="220"/>
      <c r="Q66" s="220"/>
      <c r="R66" s="220"/>
      <c r="S66" s="220"/>
      <c r="T66" s="220"/>
      <c r="U66" s="220"/>
      <c r="V66" s="220"/>
      <c r="W66" s="220"/>
      <c r="X66" s="220"/>
      <c r="Y66" s="220"/>
      <c r="Z66" s="220"/>
      <c r="AA66" s="220"/>
      <c r="AB66" s="220"/>
      <c r="AC66" s="220"/>
      <c r="AD66" s="220"/>
      <c r="AE66" s="220"/>
      <c r="AF66" s="220"/>
      <c r="AG66" s="220"/>
      <c r="AH66" s="220"/>
      <c r="AI66" s="220"/>
      <c r="AJ66" s="220"/>
      <c r="AK66" s="220"/>
      <c r="AL66" s="220"/>
      <c r="AM66" s="220"/>
      <c r="AN66" s="220"/>
      <c r="AO66" s="220"/>
      <c r="AP66" s="220"/>
      <c r="AQ66" s="224"/>
    </row>
    <row r="67" spans="1:43">
      <c r="A67" s="225"/>
      <c r="B67" s="226"/>
      <c r="C67" s="227"/>
      <c r="D67" s="228"/>
      <c r="E67" s="228"/>
      <c r="F67" s="226"/>
      <c r="G67" s="229"/>
      <c r="H67" s="230"/>
      <c r="I67" s="226"/>
      <c r="J67" s="226"/>
      <c r="K67" s="226"/>
      <c r="L67" s="226"/>
      <c r="M67" s="226"/>
      <c r="N67" s="226"/>
      <c r="O67" s="226"/>
      <c r="P67" s="226"/>
      <c r="Q67" s="226"/>
      <c r="R67" s="226"/>
      <c r="S67" s="226"/>
      <c r="T67" s="226"/>
      <c r="U67" s="226"/>
      <c r="V67" s="226"/>
      <c r="W67" s="226"/>
      <c r="X67" s="226"/>
      <c r="Y67" s="226"/>
      <c r="Z67" s="226"/>
      <c r="AA67" s="226"/>
      <c r="AB67" s="226"/>
      <c r="AC67" s="226"/>
      <c r="AD67" s="226"/>
      <c r="AE67" s="226"/>
      <c r="AF67" s="226"/>
      <c r="AG67" s="226"/>
      <c r="AH67" s="226"/>
      <c r="AI67" s="226"/>
      <c r="AJ67" s="226"/>
      <c r="AK67" s="226"/>
      <c r="AL67" s="226"/>
      <c r="AM67" s="226"/>
      <c r="AN67" s="226"/>
      <c r="AO67" s="226"/>
      <c r="AP67" s="226"/>
      <c r="AQ67" s="231"/>
    </row>
    <row r="68" spans="1:43">
      <c r="A68" s="225"/>
      <c r="B68" s="226"/>
      <c r="C68" s="226"/>
      <c r="D68" s="226"/>
      <c r="E68" s="226"/>
      <c r="F68" s="226"/>
      <c r="G68" s="232"/>
      <c r="H68" s="226"/>
      <c r="I68" s="226"/>
      <c r="J68" s="226"/>
      <c r="K68" s="226"/>
      <c r="L68" s="226"/>
      <c r="M68" s="226"/>
      <c r="N68" s="226"/>
      <c r="O68" s="226"/>
      <c r="P68" s="226"/>
      <c r="Q68" s="226"/>
      <c r="R68" s="226"/>
      <c r="S68" s="226"/>
      <c r="T68" s="226"/>
      <c r="U68" s="226"/>
      <c r="V68" s="226"/>
      <c r="W68" s="226"/>
      <c r="X68" s="226"/>
      <c r="Y68" s="226"/>
      <c r="Z68" s="226"/>
      <c r="AA68" s="226"/>
      <c r="AB68" s="226"/>
      <c r="AC68" s="226"/>
      <c r="AD68" s="226"/>
      <c r="AE68" s="226"/>
      <c r="AF68" s="226"/>
      <c r="AG68" s="226"/>
      <c r="AH68" s="226"/>
      <c r="AI68" s="226"/>
      <c r="AJ68" s="226"/>
      <c r="AK68" s="226"/>
      <c r="AL68" s="226"/>
      <c r="AM68" s="226"/>
      <c r="AN68" s="226"/>
      <c r="AO68" s="226"/>
      <c r="AP68" s="226"/>
      <c r="AQ68" s="231"/>
    </row>
    <row r="69" spans="1:43" ht="15" thickBot="1">
      <c r="A69" s="235"/>
      <c r="B69" s="232"/>
      <c r="C69" s="233"/>
      <c r="D69" s="234"/>
      <c r="E69" s="234"/>
      <c r="F69" s="234"/>
      <c r="G69" s="235"/>
      <c r="H69" s="239"/>
      <c r="I69" s="239"/>
      <c r="J69" s="239"/>
      <c r="K69" s="239"/>
      <c r="L69" s="239"/>
      <c r="M69" s="239"/>
      <c r="N69" s="239"/>
      <c r="O69" s="239"/>
      <c r="P69" s="239"/>
      <c r="Q69" s="239"/>
      <c r="R69" s="239"/>
      <c r="S69" s="239"/>
      <c r="T69" s="239"/>
      <c r="U69" s="239"/>
      <c r="V69" s="239"/>
      <c r="W69" s="239"/>
      <c r="X69" s="239"/>
      <c r="Y69" s="239"/>
      <c r="Z69" s="239"/>
      <c r="AA69" s="226"/>
      <c r="AB69" s="226"/>
      <c r="AC69" s="226"/>
      <c r="AD69" s="226"/>
      <c r="AE69" s="226"/>
      <c r="AF69" s="226"/>
      <c r="AG69" s="226"/>
      <c r="AH69" s="226"/>
      <c r="AI69" s="226"/>
      <c r="AJ69" s="226"/>
      <c r="AK69" s="226"/>
      <c r="AL69" s="226"/>
      <c r="AM69" s="226"/>
      <c r="AN69" s="226"/>
      <c r="AO69" s="226"/>
      <c r="AP69" s="226"/>
      <c r="AQ69" s="231"/>
    </row>
    <row r="70" spans="1:43">
      <c r="A70" s="235"/>
      <c r="B70" s="232"/>
      <c r="C70" s="236" t="s">
        <v>287</v>
      </c>
      <c r="D70" s="232"/>
      <c r="E70" s="236"/>
      <c r="F70" s="236"/>
      <c r="G70" s="232"/>
      <c r="H70" s="471" t="s">
        <v>289</v>
      </c>
      <c r="I70" s="471"/>
      <c r="J70" s="471"/>
      <c r="K70" s="471"/>
      <c r="L70" s="471"/>
      <c r="M70" s="471"/>
      <c r="N70" s="471"/>
      <c r="O70" s="471"/>
      <c r="P70" s="471"/>
      <c r="Q70" s="471"/>
      <c r="R70" s="471"/>
      <c r="S70" s="471"/>
      <c r="T70" s="471"/>
      <c r="U70" s="471"/>
      <c r="V70" s="471"/>
      <c r="W70" s="471"/>
      <c r="X70" s="471"/>
      <c r="Y70" s="471"/>
      <c r="Z70" s="471"/>
      <c r="AA70" s="226"/>
      <c r="AB70" s="226"/>
      <c r="AC70" s="226"/>
      <c r="AD70" s="226"/>
      <c r="AE70" s="226"/>
      <c r="AF70" s="226"/>
      <c r="AG70" s="226"/>
      <c r="AH70" s="226"/>
      <c r="AI70" s="226"/>
      <c r="AJ70" s="226"/>
      <c r="AK70" s="226"/>
      <c r="AL70" s="226"/>
      <c r="AM70" s="226"/>
      <c r="AN70" s="226"/>
      <c r="AO70" s="226"/>
      <c r="AP70" s="226"/>
      <c r="AQ70" s="231"/>
    </row>
    <row r="71" spans="1:43">
      <c r="A71" s="238"/>
      <c r="B71" s="235"/>
      <c r="C71" s="232" t="s">
        <v>288</v>
      </c>
      <c r="D71" s="237"/>
      <c r="E71" s="235"/>
      <c r="F71" s="235"/>
      <c r="G71" s="235"/>
      <c r="H71" s="232"/>
      <c r="I71" s="237"/>
      <c r="J71" s="235"/>
      <c r="K71" s="235"/>
      <c r="L71" s="235"/>
      <c r="M71" s="235"/>
      <c r="N71" s="237"/>
      <c r="O71" s="235"/>
      <c r="P71" s="235"/>
      <c r="Q71" s="235"/>
      <c r="R71" s="235"/>
      <c r="S71" s="235"/>
      <c r="T71" s="235"/>
      <c r="U71" s="235"/>
      <c r="V71" s="235"/>
      <c r="W71" s="235"/>
      <c r="X71" s="235"/>
      <c r="Y71" s="235"/>
      <c r="Z71" s="226"/>
      <c r="AA71" s="226"/>
      <c r="AB71" s="226"/>
      <c r="AC71" s="226"/>
      <c r="AD71" s="226"/>
      <c r="AE71" s="226"/>
      <c r="AF71" s="226"/>
      <c r="AG71" s="226"/>
      <c r="AH71" s="226"/>
      <c r="AI71" s="226"/>
      <c r="AJ71" s="226"/>
      <c r="AK71" s="226"/>
      <c r="AL71" s="226"/>
      <c r="AM71" s="226"/>
      <c r="AN71" s="226"/>
      <c r="AO71" s="226"/>
      <c r="AP71" s="226"/>
      <c r="AQ71" s="231"/>
    </row>
    <row r="72" spans="1:43">
      <c r="A72" s="225"/>
      <c r="B72" s="235"/>
      <c r="C72" s="235"/>
      <c r="D72" s="235"/>
      <c r="E72" s="226"/>
      <c r="F72" s="226"/>
      <c r="G72" s="229"/>
      <c r="H72" s="235"/>
      <c r="I72" s="235"/>
      <c r="J72" s="235"/>
      <c r="K72" s="235"/>
      <c r="L72" s="235"/>
      <c r="M72" s="235"/>
      <c r="N72" s="235"/>
      <c r="O72" s="235"/>
      <c r="P72" s="235"/>
      <c r="Q72" s="235"/>
      <c r="R72" s="235"/>
      <c r="S72" s="235"/>
      <c r="T72" s="235"/>
      <c r="U72" s="235"/>
      <c r="V72" s="235"/>
      <c r="W72" s="235"/>
      <c r="X72" s="235"/>
      <c r="Y72" s="235"/>
      <c r="Z72" s="235"/>
      <c r="AA72" s="235"/>
      <c r="AB72" s="235"/>
      <c r="AC72" s="235"/>
      <c r="AD72" s="235"/>
      <c r="AE72" s="235"/>
      <c r="AF72" s="235"/>
      <c r="AG72" s="235"/>
      <c r="AH72" s="235"/>
      <c r="AI72" s="235"/>
      <c r="AJ72" s="235"/>
      <c r="AK72" s="226"/>
      <c r="AL72" s="226"/>
      <c r="AM72" s="226"/>
      <c r="AN72" s="226"/>
      <c r="AO72" s="226"/>
      <c r="AP72" s="226"/>
      <c r="AQ72" s="231"/>
    </row>
  </sheetData>
  <mergeCells count="57">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15:B15"/>
    <mergeCell ref="H15:AQ60"/>
    <mergeCell ref="A16:B16"/>
    <mergeCell ref="A17:B17"/>
    <mergeCell ref="A18:B18"/>
    <mergeCell ref="A19:B19"/>
    <mergeCell ref="A20:B20"/>
    <mergeCell ref="A21:B21"/>
    <mergeCell ref="A22:B22"/>
    <mergeCell ref="A23:B23"/>
    <mergeCell ref="A47:B47"/>
    <mergeCell ref="A48:B48"/>
    <mergeCell ref="A49:B49"/>
    <mergeCell ref="A57:B57"/>
    <mergeCell ref="A58:B58"/>
    <mergeCell ref="A24:B24"/>
    <mergeCell ref="A25:B25"/>
    <mergeCell ref="A26:B26"/>
    <mergeCell ref="A27:B27"/>
    <mergeCell ref="H70:Z70"/>
    <mergeCell ref="A60:E60"/>
    <mergeCell ref="A61:AQ61"/>
    <mergeCell ref="A62:AQ62"/>
    <mergeCell ref="A63:AQ63"/>
    <mergeCell ref="A64:AQ64"/>
    <mergeCell ref="A65:AQ65"/>
    <mergeCell ref="A59:B59"/>
  </mergeCells>
  <conditionalFormatting sqref="B11">
    <cfRule type="duplicateValues" dxfId="17" priority="1"/>
  </conditionalFormatting>
  <pageMargins left="0.7" right="0.7" top="0.75" bottom="0.75" header="0.3" footer="0.3"/>
  <pageSetup scale="42"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E88D4-87CB-4360-9FCF-C61203946198}">
  <sheetPr>
    <tabColor theme="9" tint="0.79998168889431442"/>
  </sheetPr>
  <dimension ref="A1:AQ71"/>
  <sheetViews>
    <sheetView view="pageBreakPreview" topLeftCell="A40" zoomScale="60" zoomScaleNormal="55" workbookViewId="0">
      <selection activeCell="F15" sqref="F15"/>
    </sheetView>
  </sheetViews>
  <sheetFormatPr baseColWidth="10" defaultRowHeight="14.4"/>
  <cols>
    <col min="1" max="1" width="39.88671875" customWidth="1"/>
    <col min="2" max="2" width="15.218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553" t="str">
        <f>+'CORTE No. 2'!C121</f>
        <v>CARPINTERÍA METÁLICA</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2'!B124</f>
        <v>1.1000000000000001</v>
      </c>
      <c r="B11" s="189" t="str">
        <f>+'CORTE No. 2'!F124</f>
        <v>UN</v>
      </c>
      <c r="C11" s="435" t="str">
        <f>+'CORTE No. 2'!C124:E124</f>
        <v>DESMONTE DE PUERTA DE DOS HOJAS INCLUYE HERRAMIENTAS Y EQUIPOS NECESARIOS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420</v>
      </c>
      <c r="B15" s="464"/>
      <c r="C15" s="197"/>
      <c r="D15" s="198"/>
      <c r="E15" s="199"/>
      <c r="F15" s="198">
        <v>1</v>
      </c>
      <c r="G15" s="240">
        <f>+F15</f>
        <v>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421</v>
      </c>
      <c r="B16" s="464"/>
      <c r="C16" s="197"/>
      <c r="D16" s="198"/>
      <c r="E16" s="199"/>
      <c r="F16" s="198">
        <v>1</v>
      </c>
      <c r="G16" s="240">
        <f t="shared" ref="G16:G23" si="0">+F16</f>
        <v>1</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422</v>
      </c>
      <c r="B17" s="470"/>
      <c r="C17" s="197"/>
      <c r="D17" s="198"/>
      <c r="E17" s="199"/>
      <c r="F17" s="198">
        <v>1</v>
      </c>
      <c r="G17" s="240">
        <f t="shared" si="0"/>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423</v>
      </c>
      <c r="B18" s="464"/>
      <c r="C18" s="197"/>
      <c r="D18" s="201"/>
      <c r="E18" s="199"/>
      <c r="F18" s="198">
        <v>1</v>
      </c>
      <c r="G18" s="240">
        <f t="shared" si="0"/>
        <v>1</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ht="14.4" customHeight="1">
      <c r="A19" s="464" t="s">
        <v>424</v>
      </c>
      <c r="B19" s="464"/>
      <c r="C19" s="197"/>
      <c r="D19" s="201"/>
      <c r="E19" s="199"/>
      <c r="F19" s="198">
        <v>2</v>
      </c>
      <c r="G19" s="240">
        <f t="shared" si="0"/>
        <v>2</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4" t="s">
        <v>425</v>
      </c>
      <c r="B20" s="464"/>
      <c r="C20" s="197"/>
      <c r="D20" s="198"/>
      <c r="E20" s="204"/>
      <c r="F20" s="198">
        <v>1</v>
      </c>
      <c r="G20" s="240">
        <f t="shared" si="0"/>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4" t="s">
        <v>426</v>
      </c>
      <c r="B21" s="464"/>
      <c r="C21" s="205"/>
      <c r="D21" s="198"/>
      <c r="E21" s="204"/>
      <c r="F21" s="198">
        <v>1</v>
      </c>
      <c r="G21" s="240">
        <f t="shared" si="0"/>
        <v>1</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4" t="s">
        <v>427</v>
      </c>
      <c r="B22" s="464"/>
      <c r="C22" s="197"/>
      <c r="D22" s="198"/>
      <c r="E22" s="204"/>
      <c r="F22" s="198">
        <v>1</v>
      </c>
      <c r="G22" s="240">
        <f t="shared" si="0"/>
        <v>1</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4" t="s">
        <v>428</v>
      </c>
      <c r="B23" s="464"/>
      <c r="C23" s="197"/>
      <c r="D23" s="201"/>
      <c r="E23" s="204"/>
      <c r="F23" s="198">
        <v>1</v>
      </c>
      <c r="G23" s="240">
        <f t="shared" si="0"/>
        <v>1</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64"/>
      <c r="B24" s="464"/>
      <c r="C24" s="197"/>
      <c r="D24" s="201"/>
      <c r="E24" s="204"/>
      <c r="F24" s="198"/>
      <c r="G24" s="24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64"/>
      <c r="B25" s="464"/>
      <c r="C25" s="197"/>
      <c r="D25" s="201"/>
      <c r="E25" s="204"/>
      <c r="F25" s="198"/>
      <c r="G25" s="24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64"/>
      <c r="B26" s="464"/>
      <c r="C26" s="197"/>
      <c r="D26" s="201"/>
      <c r="E26" s="204"/>
      <c r="F26" s="198"/>
      <c r="G26" s="24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64"/>
      <c r="B27" s="464"/>
      <c r="C27" s="197"/>
      <c r="D27" s="201"/>
      <c r="E27" s="204"/>
      <c r="F27" s="198"/>
      <c r="G27" s="24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464"/>
      <c r="B28" s="464"/>
      <c r="C28" s="197"/>
      <c r="D28" s="201"/>
      <c r="E28" s="204"/>
      <c r="F28" s="198"/>
      <c r="G28" s="24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464"/>
      <c r="B29" s="464"/>
      <c r="C29" s="197"/>
      <c r="D29" s="201"/>
      <c r="E29" s="204"/>
      <c r="F29" s="198"/>
      <c r="G29" s="24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464"/>
      <c r="B30" s="464"/>
      <c r="C30" s="197"/>
      <c r="D30" s="201"/>
      <c r="E30" s="204"/>
      <c r="F30" s="198"/>
      <c r="G30" s="24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464"/>
      <c r="B31" s="464"/>
      <c r="C31" s="197"/>
      <c r="D31" s="201"/>
      <c r="E31" s="204"/>
      <c r="F31" s="198"/>
      <c r="G31" s="24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464"/>
      <c r="B32" s="464"/>
      <c r="C32" s="197"/>
      <c r="D32" s="201"/>
      <c r="E32" s="204"/>
      <c r="F32" s="198"/>
      <c r="G32" s="24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4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4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4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4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4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4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4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4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4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4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4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4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201"/>
      <c r="E45" s="204"/>
      <c r="F45" s="198"/>
      <c r="G45" s="24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197"/>
      <c r="D46" s="198"/>
      <c r="E46" s="204"/>
      <c r="F46" s="198"/>
      <c r="G46" s="24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197"/>
      <c r="D47" s="197"/>
      <c r="E47" s="204"/>
      <c r="F47" s="198"/>
      <c r="G47" s="24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461"/>
      <c r="B48" s="462"/>
      <c r="C48" s="197"/>
      <c r="D48" s="197"/>
      <c r="E48" s="206"/>
      <c r="F48" s="198"/>
      <c r="G48" s="24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461"/>
      <c r="B56" s="462"/>
      <c r="C56" s="207"/>
      <c r="D56" s="207"/>
      <c r="E56" s="207"/>
      <c r="F56" s="207"/>
      <c r="G56" s="21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461"/>
      <c r="B57" s="462"/>
      <c r="C57" s="211"/>
      <c r="D57" s="212"/>
      <c r="E57" s="208"/>
      <c r="F57" s="208"/>
      <c r="G57" s="209"/>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ht="15" thickBot="1">
      <c r="A58" s="461"/>
      <c r="B58" s="462"/>
      <c r="C58" s="213"/>
      <c r="D58" s="214"/>
      <c r="E58" s="215"/>
      <c r="F58" s="215"/>
      <c r="G58" s="216"/>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ht="15" thickBot="1">
      <c r="A59" s="472"/>
      <c r="B59" s="473"/>
      <c r="C59" s="473"/>
      <c r="D59" s="473"/>
      <c r="E59" s="474"/>
      <c r="F59" s="217"/>
      <c r="G59" s="218">
        <f>SUM(G15:G58)</f>
        <v>10</v>
      </c>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426"/>
      <c r="B60" s="427"/>
      <c r="C60" s="427"/>
      <c r="D60" s="427"/>
      <c r="E60" s="427"/>
      <c r="F60" s="427"/>
      <c r="G60" s="427"/>
      <c r="H60" s="427"/>
      <c r="I60" s="427"/>
      <c r="J60" s="427"/>
      <c r="K60" s="427"/>
      <c r="L60" s="427"/>
      <c r="M60" s="427"/>
      <c r="N60" s="427"/>
      <c r="O60" s="427"/>
      <c r="P60" s="427"/>
      <c r="Q60" s="427"/>
      <c r="R60" s="427"/>
      <c r="S60" s="427"/>
      <c r="T60" s="427"/>
      <c r="U60" s="427"/>
      <c r="V60" s="427"/>
      <c r="W60" s="427"/>
      <c r="X60" s="427"/>
      <c r="Y60" s="427"/>
      <c r="Z60" s="427"/>
      <c r="AA60" s="427"/>
      <c r="AB60" s="427"/>
      <c r="AC60" s="427"/>
      <c r="AD60" s="427"/>
      <c r="AE60" s="427"/>
      <c r="AF60" s="427"/>
      <c r="AG60" s="427"/>
      <c r="AH60" s="427"/>
      <c r="AI60" s="427"/>
      <c r="AJ60" s="427"/>
      <c r="AK60" s="427"/>
      <c r="AL60" s="427"/>
      <c r="AM60" s="427"/>
      <c r="AN60" s="427"/>
      <c r="AO60" s="427"/>
      <c r="AP60" s="427"/>
      <c r="AQ60" s="428"/>
    </row>
    <row r="61" spans="1:43">
      <c r="A61" s="475" t="s">
        <v>283</v>
      </c>
      <c r="B61" s="476"/>
      <c r="C61" s="476"/>
      <c r="D61" s="476"/>
      <c r="E61" s="476"/>
      <c r="F61" s="476"/>
      <c r="G61" s="476"/>
      <c r="H61" s="476"/>
      <c r="I61" s="476"/>
      <c r="J61" s="476"/>
      <c r="K61" s="476"/>
      <c r="L61" s="476"/>
      <c r="M61" s="476"/>
      <c r="N61" s="476"/>
      <c r="O61" s="476"/>
      <c r="P61" s="476"/>
      <c r="Q61" s="476"/>
      <c r="R61" s="476"/>
      <c r="S61" s="476"/>
      <c r="T61" s="476"/>
      <c r="U61" s="476"/>
      <c r="V61" s="476"/>
      <c r="W61" s="476"/>
      <c r="X61" s="476"/>
      <c r="Y61" s="476"/>
      <c r="Z61" s="476"/>
      <c r="AA61" s="476"/>
      <c r="AB61" s="476"/>
      <c r="AC61" s="476"/>
      <c r="AD61" s="476"/>
      <c r="AE61" s="476"/>
      <c r="AF61" s="476"/>
      <c r="AG61" s="476"/>
      <c r="AH61" s="476"/>
      <c r="AI61" s="476"/>
      <c r="AJ61" s="476"/>
      <c r="AK61" s="476"/>
      <c r="AL61" s="476"/>
      <c r="AM61" s="476"/>
      <c r="AN61" s="476"/>
      <c r="AO61" s="476"/>
      <c r="AP61" s="476"/>
      <c r="AQ61" s="477"/>
    </row>
    <row r="62" spans="1:43">
      <c r="A62" s="478" t="s">
        <v>284</v>
      </c>
      <c r="B62" s="479"/>
      <c r="C62" s="479"/>
      <c r="D62" s="479"/>
      <c r="E62" s="479"/>
      <c r="F62" s="479"/>
      <c r="G62" s="479"/>
      <c r="H62" s="479"/>
      <c r="I62" s="479"/>
      <c r="J62" s="479"/>
      <c r="K62" s="479"/>
      <c r="L62" s="479"/>
      <c r="M62" s="479"/>
      <c r="N62" s="479"/>
      <c r="O62" s="479"/>
      <c r="P62" s="479"/>
      <c r="Q62" s="479"/>
      <c r="R62" s="479"/>
      <c r="S62" s="479"/>
      <c r="T62" s="479"/>
      <c r="U62" s="479"/>
      <c r="V62" s="479"/>
      <c r="W62" s="479"/>
      <c r="X62" s="479"/>
      <c r="Y62" s="479"/>
      <c r="Z62" s="479"/>
      <c r="AA62" s="479"/>
      <c r="AB62" s="479"/>
      <c r="AC62" s="479"/>
      <c r="AD62" s="479"/>
      <c r="AE62" s="479"/>
      <c r="AF62" s="479"/>
      <c r="AG62" s="479"/>
      <c r="AH62" s="479"/>
      <c r="AI62" s="479"/>
      <c r="AJ62" s="479"/>
      <c r="AK62" s="479"/>
      <c r="AL62" s="479"/>
      <c r="AM62" s="479"/>
      <c r="AN62" s="479"/>
      <c r="AO62" s="479"/>
      <c r="AP62" s="479"/>
      <c r="AQ62" s="480"/>
    </row>
    <row r="63" spans="1:43">
      <c r="A63" s="478"/>
      <c r="B63" s="479"/>
      <c r="C63" s="479"/>
      <c r="D63" s="479"/>
      <c r="E63" s="479"/>
      <c r="F63" s="479"/>
      <c r="G63" s="479"/>
      <c r="H63" s="479"/>
      <c r="I63" s="479"/>
      <c r="J63" s="479"/>
      <c r="K63" s="479"/>
      <c r="L63" s="479"/>
      <c r="M63" s="479"/>
      <c r="N63" s="479"/>
      <c r="O63" s="479"/>
      <c r="P63" s="479"/>
      <c r="Q63" s="479"/>
      <c r="R63" s="479"/>
      <c r="S63" s="479"/>
      <c r="T63" s="479"/>
      <c r="U63" s="479"/>
      <c r="V63" s="479"/>
      <c r="W63" s="479"/>
      <c r="X63" s="479"/>
      <c r="Y63" s="479"/>
      <c r="Z63" s="479"/>
      <c r="AA63" s="479"/>
      <c r="AB63" s="479"/>
      <c r="AC63" s="479"/>
      <c r="AD63" s="479"/>
      <c r="AE63" s="479"/>
      <c r="AF63" s="479"/>
      <c r="AG63" s="479"/>
      <c r="AH63" s="479"/>
      <c r="AI63" s="479"/>
      <c r="AJ63" s="479"/>
      <c r="AK63" s="479"/>
      <c r="AL63" s="479"/>
      <c r="AM63" s="479"/>
      <c r="AN63" s="479"/>
      <c r="AO63" s="479"/>
      <c r="AP63" s="479"/>
      <c r="AQ63" s="480"/>
    </row>
    <row r="64" spans="1:43" ht="15" thickBot="1">
      <c r="A64" s="426"/>
      <c r="B64" s="427"/>
      <c r="C64" s="427"/>
      <c r="D64" s="427"/>
      <c r="E64" s="427"/>
      <c r="F64" s="427"/>
      <c r="G64" s="427"/>
      <c r="H64" s="427"/>
      <c r="I64" s="427"/>
      <c r="J64" s="427"/>
      <c r="K64" s="427"/>
      <c r="L64" s="427"/>
      <c r="M64" s="427"/>
      <c r="N64" s="427"/>
      <c r="O64" s="427"/>
      <c r="P64" s="427"/>
      <c r="Q64" s="427"/>
      <c r="R64" s="427"/>
      <c r="S64" s="427"/>
      <c r="T64" s="427"/>
      <c r="U64" s="427"/>
      <c r="V64" s="427"/>
      <c r="W64" s="427"/>
      <c r="X64" s="427"/>
      <c r="Y64" s="427"/>
      <c r="Z64" s="427"/>
      <c r="AA64" s="427"/>
      <c r="AB64" s="427"/>
      <c r="AC64" s="427"/>
      <c r="AD64" s="427"/>
      <c r="AE64" s="427"/>
      <c r="AF64" s="427"/>
      <c r="AG64" s="427"/>
      <c r="AH64" s="427"/>
      <c r="AI64" s="427"/>
      <c r="AJ64" s="427"/>
      <c r="AK64" s="427"/>
      <c r="AL64" s="427"/>
      <c r="AM64" s="427"/>
      <c r="AN64" s="427"/>
      <c r="AO64" s="427"/>
      <c r="AP64" s="427"/>
      <c r="AQ64" s="428"/>
    </row>
    <row r="65" spans="1:43">
      <c r="B65" s="220"/>
      <c r="C65" s="219" t="s">
        <v>285</v>
      </c>
      <c r="D65" s="221"/>
      <c r="E65" s="221"/>
      <c r="F65" s="220"/>
      <c r="H65" s="223"/>
      <c r="I65" s="220"/>
      <c r="J65" s="220"/>
      <c r="K65" s="220"/>
      <c r="L65" s="220"/>
      <c r="M65" s="222" t="s">
        <v>286</v>
      </c>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4"/>
    </row>
    <row r="66" spans="1:43">
      <c r="A66" s="225"/>
      <c r="B66" s="226"/>
      <c r="C66" s="227"/>
      <c r="D66" s="228"/>
      <c r="E66" s="228"/>
      <c r="F66" s="226"/>
      <c r="G66" s="229"/>
      <c r="H66" s="230"/>
      <c r="I66" s="226"/>
      <c r="J66" s="226"/>
      <c r="K66" s="226"/>
      <c r="L66" s="226"/>
      <c r="M66" s="226"/>
      <c r="N66" s="226"/>
      <c r="O66" s="226"/>
      <c r="P66" s="226"/>
      <c r="Q66" s="226"/>
      <c r="R66" s="226"/>
      <c r="S66" s="226"/>
      <c r="T66" s="226"/>
      <c r="U66" s="226"/>
      <c r="V66" s="226"/>
      <c r="W66" s="226"/>
      <c r="X66" s="226"/>
      <c r="Y66" s="226"/>
      <c r="Z66" s="226"/>
      <c r="AA66" s="226"/>
      <c r="AB66" s="226"/>
      <c r="AC66" s="226"/>
      <c r="AD66" s="226"/>
      <c r="AE66" s="226"/>
      <c r="AF66" s="226"/>
      <c r="AG66" s="226"/>
      <c r="AH66" s="226"/>
      <c r="AI66" s="226"/>
      <c r="AJ66" s="226"/>
      <c r="AK66" s="226"/>
      <c r="AL66" s="226"/>
      <c r="AM66" s="226"/>
      <c r="AN66" s="226"/>
      <c r="AO66" s="226"/>
      <c r="AP66" s="226"/>
      <c r="AQ66" s="231"/>
    </row>
    <row r="67" spans="1:43">
      <c r="A67" s="225"/>
      <c r="B67" s="226"/>
      <c r="C67" s="226"/>
      <c r="D67" s="226"/>
      <c r="E67" s="226"/>
      <c r="F67" s="226"/>
      <c r="G67" s="232"/>
      <c r="H67" s="226"/>
      <c r="I67" s="226"/>
      <c r="J67" s="226"/>
      <c r="K67" s="226"/>
      <c r="L67" s="226"/>
      <c r="M67" s="226"/>
      <c r="N67" s="226"/>
      <c r="O67" s="226"/>
      <c r="P67" s="226"/>
      <c r="Q67" s="226"/>
      <c r="R67" s="226"/>
      <c r="S67" s="226"/>
      <c r="T67" s="226"/>
      <c r="U67" s="226"/>
      <c r="V67" s="226"/>
      <c r="W67" s="226"/>
      <c r="X67" s="226"/>
      <c r="Y67" s="226"/>
      <c r="Z67" s="226"/>
      <c r="AA67" s="226"/>
      <c r="AB67" s="226"/>
      <c r="AC67" s="226"/>
      <c r="AD67" s="226"/>
      <c r="AE67" s="226"/>
      <c r="AF67" s="226"/>
      <c r="AG67" s="226"/>
      <c r="AH67" s="226"/>
      <c r="AI67" s="226"/>
      <c r="AJ67" s="226"/>
      <c r="AK67" s="226"/>
      <c r="AL67" s="226"/>
      <c r="AM67" s="226"/>
      <c r="AN67" s="226"/>
      <c r="AO67" s="226"/>
      <c r="AP67" s="226"/>
      <c r="AQ67" s="231"/>
    </row>
    <row r="68" spans="1:43" ht="15" thickBot="1">
      <c r="A68" s="235"/>
      <c r="B68" s="232"/>
      <c r="C68" s="233"/>
      <c r="D68" s="234"/>
      <c r="E68" s="234"/>
      <c r="F68" s="234"/>
      <c r="G68" s="235"/>
      <c r="H68" s="239"/>
      <c r="I68" s="239"/>
      <c r="J68" s="239"/>
      <c r="K68" s="239"/>
      <c r="L68" s="239"/>
      <c r="M68" s="239"/>
      <c r="N68" s="239"/>
      <c r="O68" s="239"/>
      <c r="P68" s="239"/>
      <c r="Q68" s="239"/>
      <c r="R68" s="239"/>
      <c r="S68" s="239"/>
      <c r="T68" s="239"/>
      <c r="U68" s="239"/>
      <c r="V68" s="239"/>
      <c r="W68" s="239"/>
      <c r="X68" s="239"/>
      <c r="Y68" s="239"/>
      <c r="Z68" s="239"/>
      <c r="AA68" s="226"/>
      <c r="AB68" s="226"/>
      <c r="AC68" s="226"/>
      <c r="AD68" s="226"/>
      <c r="AE68" s="226"/>
      <c r="AF68" s="226"/>
      <c r="AG68" s="226"/>
      <c r="AH68" s="226"/>
      <c r="AI68" s="226"/>
      <c r="AJ68" s="226"/>
      <c r="AK68" s="226"/>
      <c r="AL68" s="226"/>
      <c r="AM68" s="226"/>
      <c r="AN68" s="226"/>
      <c r="AO68" s="226"/>
      <c r="AP68" s="226"/>
      <c r="AQ68" s="231"/>
    </row>
    <row r="69" spans="1:43">
      <c r="A69" s="235"/>
      <c r="B69" s="232"/>
      <c r="C69" s="236" t="s">
        <v>287</v>
      </c>
      <c r="D69" s="232"/>
      <c r="E69" s="236"/>
      <c r="F69" s="236"/>
      <c r="G69" s="232"/>
      <c r="H69" s="471" t="s">
        <v>289</v>
      </c>
      <c r="I69" s="471"/>
      <c r="J69" s="471"/>
      <c r="K69" s="471"/>
      <c r="L69" s="471"/>
      <c r="M69" s="471"/>
      <c r="N69" s="471"/>
      <c r="O69" s="471"/>
      <c r="P69" s="471"/>
      <c r="Q69" s="471"/>
      <c r="R69" s="471"/>
      <c r="S69" s="471"/>
      <c r="T69" s="471"/>
      <c r="U69" s="471"/>
      <c r="V69" s="471"/>
      <c r="W69" s="471"/>
      <c r="X69" s="471"/>
      <c r="Y69" s="471"/>
      <c r="Z69" s="471"/>
      <c r="AA69" s="226"/>
      <c r="AB69" s="226"/>
      <c r="AC69" s="226"/>
      <c r="AD69" s="226"/>
      <c r="AE69" s="226"/>
      <c r="AF69" s="226"/>
      <c r="AG69" s="226"/>
      <c r="AH69" s="226"/>
      <c r="AI69" s="226"/>
      <c r="AJ69" s="226"/>
      <c r="AK69" s="226"/>
      <c r="AL69" s="226"/>
      <c r="AM69" s="226"/>
      <c r="AN69" s="226"/>
      <c r="AO69" s="226"/>
      <c r="AP69" s="226"/>
      <c r="AQ69" s="231"/>
    </row>
    <row r="70" spans="1:43">
      <c r="A70" s="238"/>
      <c r="B70" s="235"/>
      <c r="C70" s="232" t="s">
        <v>288</v>
      </c>
      <c r="D70" s="237"/>
      <c r="E70" s="235"/>
      <c r="F70" s="235"/>
      <c r="G70" s="235"/>
      <c r="H70" s="232"/>
      <c r="I70" s="237"/>
      <c r="J70" s="235"/>
      <c r="K70" s="235"/>
      <c r="L70" s="235"/>
      <c r="M70" s="235"/>
      <c r="N70" s="237"/>
      <c r="O70" s="235"/>
      <c r="P70" s="235"/>
      <c r="Q70" s="235"/>
      <c r="R70" s="235"/>
      <c r="S70" s="235"/>
      <c r="T70" s="235"/>
      <c r="U70" s="235"/>
      <c r="V70" s="235"/>
      <c r="W70" s="235"/>
      <c r="X70" s="235"/>
      <c r="Y70" s="235"/>
      <c r="Z70" s="226"/>
      <c r="AA70" s="226"/>
      <c r="AB70" s="226"/>
      <c r="AC70" s="226"/>
      <c r="AD70" s="226"/>
      <c r="AE70" s="226"/>
      <c r="AF70" s="226"/>
      <c r="AG70" s="226"/>
      <c r="AH70" s="226"/>
      <c r="AI70" s="226"/>
      <c r="AJ70" s="226"/>
      <c r="AK70" s="226"/>
      <c r="AL70" s="226"/>
      <c r="AM70" s="226"/>
      <c r="AN70" s="226"/>
      <c r="AO70" s="226"/>
      <c r="AP70" s="226"/>
      <c r="AQ70" s="231"/>
    </row>
    <row r="71" spans="1:43">
      <c r="A71" s="225"/>
      <c r="B71" s="235"/>
      <c r="C71" s="235"/>
      <c r="D71" s="235"/>
      <c r="E71" s="226"/>
      <c r="F71" s="226"/>
      <c r="G71" s="229"/>
      <c r="H71" s="235"/>
      <c r="I71" s="235"/>
      <c r="J71" s="235"/>
      <c r="K71" s="235"/>
      <c r="L71" s="235"/>
      <c r="M71" s="235"/>
      <c r="N71" s="235"/>
      <c r="O71" s="235"/>
      <c r="P71" s="235"/>
      <c r="Q71" s="235"/>
      <c r="R71" s="235"/>
      <c r="S71" s="235"/>
      <c r="T71" s="235"/>
      <c r="U71" s="235"/>
      <c r="V71" s="235"/>
      <c r="W71" s="235"/>
      <c r="X71" s="235"/>
      <c r="Y71" s="235"/>
      <c r="Z71" s="235"/>
      <c r="AA71" s="235"/>
      <c r="AB71" s="235"/>
      <c r="AC71" s="235"/>
      <c r="AD71" s="235"/>
      <c r="AE71" s="235"/>
      <c r="AF71" s="235"/>
      <c r="AG71" s="235"/>
      <c r="AH71" s="235"/>
      <c r="AI71" s="235"/>
      <c r="AJ71" s="235"/>
      <c r="AK71" s="226"/>
      <c r="AL71" s="226"/>
      <c r="AM71" s="226"/>
      <c r="AN71" s="226"/>
      <c r="AO71" s="226"/>
      <c r="AP71" s="226"/>
      <c r="AQ71" s="231"/>
    </row>
  </sheetData>
  <mergeCells count="62">
    <mergeCell ref="H69:Z69"/>
    <mergeCell ref="A59:E59"/>
    <mergeCell ref="A60:AQ60"/>
    <mergeCell ref="A61:AQ61"/>
    <mergeCell ref="A62:AQ62"/>
    <mergeCell ref="A63:AQ63"/>
    <mergeCell ref="A64:AQ64"/>
    <mergeCell ref="A58:B58"/>
    <mergeCell ref="A15:B15"/>
    <mergeCell ref="H15:AQ59"/>
    <mergeCell ref="A16:B16"/>
    <mergeCell ref="A17:B17"/>
    <mergeCell ref="A18:B18"/>
    <mergeCell ref="A19:B19"/>
    <mergeCell ref="A20:B20"/>
    <mergeCell ref="A21:B21"/>
    <mergeCell ref="A22:B22"/>
    <mergeCell ref="A23:B23"/>
    <mergeCell ref="A46:B46"/>
    <mergeCell ref="A47:B47"/>
    <mergeCell ref="A48:B48"/>
    <mergeCell ref="A56:B56"/>
    <mergeCell ref="A57:B57"/>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29:B29"/>
    <mergeCell ref="A30:B30"/>
    <mergeCell ref="A31:B31"/>
    <mergeCell ref="A32:B32"/>
    <mergeCell ref="A24:B24"/>
    <mergeCell ref="A25:B25"/>
    <mergeCell ref="A26:B26"/>
    <mergeCell ref="A27:B27"/>
    <mergeCell ref="A28:B28"/>
  </mergeCells>
  <conditionalFormatting sqref="B11">
    <cfRule type="duplicateValues" dxfId="16" priority="1"/>
  </conditionalFormatting>
  <pageMargins left="0.7" right="0.7" top="0.75" bottom="0.75" header="0.3" footer="0.3"/>
  <pageSetup scale="41"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EB715-9511-4BC6-8204-6CB30EB3197D}">
  <sheetPr>
    <tabColor theme="9" tint="0.79998168889431442"/>
  </sheetPr>
  <dimension ref="A1:AR56"/>
  <sheetViews>
    <sheetView view="pageBreakPreview" topLeftCell="A43" zoomScale="85" zoomScaleNormal="55" zoomScaleSheetLayoutView="85" workbookViewId="0">
      <selection activeCell="A48" sqref="A48:AQ48"/>
    </sheetView>
  </sheetViews>
  <sheetFormatPr baseColWidth="10" defaultRowHeight="14.4"/>
  <cols>
    <col min="1" max="1" width="42.6640625" customWidth="1"/>
    <col min="2" max="2" width="21.2187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2'!C121</f>
        <v>CARPINTERÍA METÁLICA</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f>+'CORTE No. 2'!B125</f>
        <v>1.2</v>
      </c>
      <c r="B11" s="189" t="str">
        <f>+'CORTE No. 2'!F125</f>
        <v>M3</v>
      </c>
      <c r="C11" s="435" t="str">
        <f>+'CORTE No. 2'!C125:E125</f>
        <v>RETIRO DE ESCOMBROS, INCLUYE CARGUE Y RETIRO A SITIO AUTORIZADO</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500</v>
      </c>
      <c r="B15" s="464"/>
      <c r="C15" s="197"/>
      <c r="D15" s="198"/>
      <c r="E15" s="199"/>
      <c r="F15" s="198">
        <v>3.5</v>
      </c>
      <c r="G15" s="200">
        <f>+F15</f>
        <v>3.5</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81"/>
      <c r="B16" s="470"/>
      <c r="C16" s="197"/>
      <c r="D16" s="198"/>
      <c r="E16" s="199"/>
      <c r="F16" s="198"/>
      <c r="G16" s="20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464"/>
      <c r="B17" s="464"/>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547"/>
      <c r="B18" s="548"/>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549"/>
      <c r="B19" s="499"/>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481"/>
      <c r="B20" s="470"/>
      <c r="C20" s="197"/>
      <c r="D20" s="198"/>
      <c r="E20" s="199"/>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4">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c r="AR22" s="173"/>
    </row>
    <row r="23" spans="1:44">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4">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4">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61"/>
      <c r="B39" s="462"/>
      <c r="C39" s="197"/>
      <c r="D39" s="198"/>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8"/>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8"/>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61"/>
      <c r="B42" s="462"/>
      <c r="C42" s="211"/>
      <c r="D42" s="212"/>
      <c r="E42" s="208"/>
      <c r="F42" s="208"/>
      <c r="G42" s="209"/>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ht="15" thickBot="1">
      <c r="A43" s="461"/>
      <c r="B43" s="462"/>
      <c r="C43" s="213"/>
      <c r="D43" s="214"/>
      <c r="E43" s="215"/>
      <c r="F43" s="215"/>
      <c r="G43" s="216"/>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ht="15" thickBot="1">
      <c r="A44" s="472"/>
      <c r="B44" s="473"/>
      <c r="C44" s="473"/>
      <c r="D44" s="473"/>
      <c r="E44" s="474"/>
      <c r="F44" s="217"/>
      <c r="G44" s="218">
        <f>SUM(G15:G43)</f>
        <v>3.5</v>
      </c>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26"/>
      <c r="B45" s="427"/>
      <c r="C45" s="427"/>
      <c r="D45" s="427"/>
      <c r="E45" s="427"/>
      <c r="F45" s="427"/>
      <c r="G45" s="427"/>
      <c r="H45" s="427"/>
      <c r="I45" s="427"/>
      <c r="J45" s="427"/>
      <c r="K45" s="427"/>
      <c r="L45" s="427"/>
      <c r="M45" s="427"/>
      <c r="N45" s="427"/>
      <c r="O45" s="427"/>
      <c r="P45" s="427"/>
      <c r="Q45" s="427"/>
      <c r="R45" s="427"/>
      <c r="S45" s="427"/>
      <c r="T45" s="427"/>
      <c r="U45" s="427"/>
      <c r="V45" s="427"/>
      <c r="W45" s="427"/>
      <c r="X45" s="427"/>
      <c r="Y45" s="427"/>
      <c r="Z45" s="427"/>
      <c r="AA45" s="427"/>
      <c r="AB45" s="427"/>
      <c r="AC45" s="427"/>
      <c r="AD45" s="427"/>
      <c r="AE45" s="427"/>
      <c r="AF45" s="427"/>
      <c r="AG45" s="427"/>
      <c r="AH45" s="427"/>
      <c r="AI45" s="427"/>
      <c r="AJ45" s="427"/>
      <c r="AK45" s="427"/>
      <c r="AL45" s="427"/>
      <c r="AM45" s="427"/>
      <c r="AN45" s="427"/>
      <c r="AO45" s="427"/>
      <c r="AP45" s="427"/>
      <c r="AQ45" s="428"/>
    </row>
    <row r="46" spans="1:43">
      <c r="A46" s="475" t="s">
        <v>283</v>
      </c>
      <c r="B46" s="476"/>
      <c r="C46" s="476"/>
      <c r="D46" s="476"/>
      <c r="E46" s="476"/>
      <c r="F46" s="476"/>
      <c r="G46" s="476"/>
      <c r="H46" s="476"/>
      <c r="I46" s="476"/>
      <c r="J46" s="476"/>
      <c r="K46" s="476"/>
      <c r="L46" s="476"/>
      <c r="M46" s="476"/>
      <c r="N46" s="476"/>
      <c r="O46" s="476"/>
      <c r="P46" s="476"/>
      <c r="Q46" s="476"/>
      <c r="R46" s="476"/>
      <c r="S46" s="476"/>
      <c r="T46" s="476"/>
      <c r="U46" s="476"/>
      <c r="V46" s="476"/>
      <c r="W46" s="476"/>
      <c r="X46" s="476"/>
      <c r="Y46" s="476"/>
      <c r="Z46" s="476"/>
      <c r="AA46" s="476"/>
      <c r="AB46" s="476"/>
      <c r="AC46" s="476"/>
      <c r="AD46" s="476"/>
      <c r="AE46" s="476"/>
      <c r="AF46" s="476"/>
      <c r="AG46" s="476"/>
      <c r="AH46" s="476"/>
      <c r="AI46" s="476"/>
      <c r="AJ46" s="476"/>
      <c r="AK46" s="476"/>
      <c r="AL46" s="476"/>
      <c r="AM46" s="476"/>
      <c r="AN46" s="476"/>
      <c r="AO46" s="476"/>
      <c r="AP46" s="476"/>
      <c r="AQ46" s="477"/>
    </row>
    <row r="47" spans="1:43">
      <c r="A47" s="478" t="s">
        <v>284</v>
      </c>
      <c r="B47" s="479"/>
      <c r="C47" s="479"/>
      <c r="D47" s="479"/>
      <c r="E47" s="479"/>
      <c r="F47" s="479"/>
      <c r="G47" s="479"/>
      <c r="H47" s="479"/>
      <c r="I47" s="479"/>
      <c r="J47" s="479"/>
      <c r="K47" s="479"/>
      <c r="L47" s="479"/>
      <c r="M47" s="479"/>
      <c r="N47" s="479"/>
      <c r="O47" s="479"/>
      <c r="P47" s="479"/>
      <c r="Q47" s="479"/>
      <c r="R47" s="479"/>
      <c r="S47" s="479"/>
      <c r="T47" s="479"/>
      <c r="U47" s="479"/>
      <c r="V47" s="479"/>
      <c r="W47" s="479"/>
      <c r="X47" s="479"/>
      <c r="Y47" s="479"/>
      <c r="Z47" s="479"/>
      <c r="AA47" s="479"/>
      <c r="AB47" s="479"/>
      <c r="AC47" s="479"/>
      <c r="AD47" s="479"/>
      <c r="AE47" s="479"/>
      <c r="AF47" s="479"/>
      <c r="AG47" s="479"/>
      <c r="AH47" s="479"/>
      <c r="AI47" s="479"/>
      <c r="AJ47" s="479"/>
      <c r="AK47" s="479"/>
      <c r="AL47" s="479"/>
      <c r="AM47" s="479"/>
      <c r="AN47" s="479"/>
      <c r="AO47" s="479"/>
      <c r="AP47" s="479"/>
      <c r="AQ47" s="480"/>
    </row>
    <row r="48" spans="1:43">
      <c r="A48" s="478"/>
      <c r="B48" s="479"/>
      <c r="C48" s="479"/>
      <c r="D48" s="479"/>
      <c r="E48" s="479"/>
      <c r="F48" s="479"/>
      <c r="G48" s="479"/>
      <c r="H48" s="479"/>
      <c r="I48" s="479"/>
      <c r="J48" s="479"/>
      <c r="K48" s="479"/>
      <c r="L48" s="479"/>
      <c r="M48" s="479"/>
      <c r="N48" s="479"/>
      <c r="O48" s="479"/>
      <c r="P48" s="479"/>
      <c r="Q48" s="479"/>
      <c r="R48" s="479"/>
      <c r="S48" s="479"/>
      <c r="T48" s="479"/>
      <c r="U48" s="479"/>
      <c r="V48" s="479"/>
      <c r="W48" s="479"/>
      <c r="X48" s="479"/>
      <c r="Y48" s="479"/>
      <c r="Z48" s="479"/>
      <c r="AA48" s="479"/>
      <c r="AB48" s="479"/>
      <c r="AC48" s="479"/>
      <c r="AD48" s="479"/>
      <c r="AE48" s="479"/>
      <c r="AF48" s="479"/>
      <c r="AG48" s="479"/>
      <c r="AH48" s="479"/>
      <c r="AI48" s="479"/>
      <c r="AJ48" s="479"/>
      <c r="AK48" s="479"/>
      <c r="AL48" s="479"/>
      <c r="AM48" s="479"/>
      <c r="AN48" s="479"/>
      <c r="AO48" s="479"/>
      <c r="AP48" s="479"/>
      <c r="AQ48" s="480"/>
    </row>
    <row r="49" spans="1:43" ht="15" thickBot="1">
      <c r="A49" s="426"/>
      <c r="B49" s="427"/>
      <c r="C49" s="427"/>
      <c r="D49" s="427"/>
      <c r="E49" s="427"/>
      <c r="F49" s="427"/>
      <c r="G49" s="427"/>
      <c r="H49" s="427"/>
      <c r="I49" s="427"/>
      <c r="J49" s="427"/>
      <c r="K49" s="427"/>
      <c r="L49" s="427"/>
      <c r="M49" s="427"/>
      <c r="N49" s="427"/>
      <c r="O49" s="427"/>
      <c r="P49" s="427"/>
      <c r="Q49" s="427"/>
      <c r="R49" s="427"/>
      <c r="S49" s="427"/>
      <c r="T49" s="427"/>
      <c r="U49" s="427"/>
      <c r="V49" s="427"/>
      <c r="W49" s="427"/>
      <c r="X49" s="427"/>
      <c r="Y49" s="427"/>
      <c r="Z49" s="427"/>
      <c r="AA49" s="427"/>
      <c r="AB49" s="427"/>
      <c r="AC49" s="427"/>
      <c r="AD49" s="427"/>
      <c r="AE49" s="427"/>
      <c r="AF49" s="427"/>
      <c r="AG49" s="427"/>
      <c r="AH49" s="427"/>
      <c r="AI49" s="427"/>
      <c r="AJ49" s="427"/>
      <c r="AK49" s="427"/>
      <c r="AL49" s="427"/>
      <c r="AM49" s="427"/>
      <c r="AN49" s="427"/>
      <c r="AO49" s="427"/>
      <c r="AP49" s="427"/>
      <c r="AQ49" s="428"/>
    </row>
    <row r="50" spans="1:43">
      <c r="B50" s="220"/>
      <c r="C50" s="219" t="s">
        <v>285</v>
      </c>
      <c r="D50" s="221"/>
      <c r="E50" s="221"/>
      <c r="F50" s="220"/>
      <c r="H50" s="223"/>
      <c r="I50" s="220"/>
      <c r="J50" s="220"/>
      <c r="K50" s="220"/>
      <c r="L50" s="220"/>
      <c r="M50" s="222" t="s">
        <v>286</v>
      </c>
      <c r="N50" s="220"/>
      <c r="O50" s="220"/>
      <c r="P50" s="220"/>
      <c r="Q50" s="220"/>
      <c r="R50" s="220"/>
      <c r="S50" s="220"/>
      <c r="T50" s="220"/>
      <c r="U50" s="220"/>
      <c r="V50" s="220"/>
      <c r="W50" s="220"/>
      <c r="X50" s="220"/>
      <c r="Y50" s="220"/>
      <c r="Z50" s="220"/>
      <c r="AA50" s="220"/>
      <c r="AB50" s="220"/>
      <c r="AC50" s="220"/>
      <c r="AD50" s="220"/>
      <c r="AE50" s="220"/>
      <c r="AF50" s="220"/>
      <c r="AG50" s="220"/>
      <c r="AH50" s="220"/>
      <c r="AI50" s="220"/>
      <c r="AJ50" s="220"/>
      <c r="AK50" s="220"/>
      <c r="AL50" s="220"/>
      <c r="AM50" s="220"/>
      <c r="AN50" s="220"/>
      <c r="AO50" s="220"/>
      <c r="AP50" s="220"/>
      <c r="AQ50" s="224"/>
    </row>
    <row r="51" spans="1:43">
      <c r="A51" s="225"/>
      <c r="B51" s="226"/>
      <c r="C51" s="227"/>
      <c r="D51" s="228"/>
      <c r="E51" s="228"/>
      <c r="F51" s="226"/>
      <c r="G51" s="229"/>
      <c r="H51" s="230"/>
      <c r="I51" s="226"/>
      <c r="J51" s="226"/>
      <c r="K51" s="226"/>
      <c r="L51" s="226"/>
      <c r="M51" s="226"/>
      <c r="N51" s="226"/>
      <c r="O51" s="226"/>
      <c r="P51" s="226"/>
      <c r="Q51" s="226"/>
      <c r="R51" s="226"/>
      <c r="S51" s="226"/>
      <c r="T51" s="226"/>
      <c r="U51" s="226"/>
      <c r="V51" s="226"/>
      <c r="W51" s="226"/>
      <c r="X51" s="226"/>
      <c r="Y51" s="226"/>
      <c r="Z51" s="226"/>
      <c r="AA51" s="226"/>
      <c r="AB51" s="226"/>
      <c r="AC51" s="226"/>
      <c r="AD51" s="226"/>
      <c r="AE51" s="226"/>
      <c r="AF51" s="226"/>
      <c r="AG51" s="226"/>
      <c r="AH51" s="226"/>
      <c r="AI51" s="226"/>
      <c r="AJ51" s="226"/>
      <c r="AK51" s="226"/>
      <c r="AL51" s="226"/>
      <c r="AM51" s="226"/>
      <c r="AN51" s="226"/>
      <c r="AO51" s="226"/>
      <c r="AP51" s="226"/>
      <c r="AQ51" s="231"/>
    </row>
    <row r="52" spans="1:43">
      <c r="A52" s="225"/>
      <c r="B52" s="226"/>
      <c r="C52" s="226"/>
      <c r="D52" s="226"/>
      <c r="E52" s="226"/>
      <c r="F52" s="226"/>
      <c r="G52" s="232"/>
      <c r="H52" s="226"/>
      <c r="I52" s="226"/>
      <c r="J52" s="226"/>
      <c r="K52" s="226"/>
      <c r="L52" s="226"/>
      <c r="M52" s="226"/>
      <c r="N52" s="226"/>
      <c r="O52" s="226"/>
      <c r="P52" s="226"/>
      <c r="Q52" s="226"/>
      <c r="R52" s="226"/>
      <c r="S52" s="226"/>
      <c r="T52" s="226"/>
      <c r="U52" s="226"/>
      <c r="V52" s="226"/>
      <c r="W52" s="226"/>
      <c r="X52" s="226"/>
      <c r="Y52" s="226"/>
      <c r="Z52" s="226"/>
      <c r="AA52" s="226"/>
      <c r="AB52" s="226"/>
      <c r="AC52" s="226"/>
      <c r="AD52" s="226"/>
      <c r="AE52" s="226"/>
      <c r="AF52" s="226"/>
      <c r="AG52" s="226"/>
      <c r="AH52" s="226"/>
      <c r="AI52" s="226"/>
      <c r="AJ52" s="226"/>
      <c r="AK52" s="226"/>
      <c r="AL52" s="226"/>
      <c r="AM52" s="226"/>
      <c r="AN52" s="226"/>
      <c r="AO52" s="226"/>
      <c r="AP52" s="226"/>
      <c r="AQ52" s="231"/>
    </row>
    <row r="53" spans="1:43" ht="15" thickBot="1">
      <c r="A53" s="235"/>
      <c r="B53" s="232"/>
      <c r="C53" s="233"/>
      <c r="D53" s="234"/>
      <c r="E53" s="234"/>
      <c r="F53" s="234"/>
      <c r="G53" s="235"/>
      <c r="H53" s="239"/>
      <c r="I53" s="239"/>
      <c r="J53" s="239"/>
      <c r="K53" s="239"/>
      <c r="L53" s="239"/>
      <c r="M53" s="239"/>
      <c r="N53" s="239"/>
      <c r="O53" s="239"/>
      <c r="P53" s="239"/>
      <c r="Q53" s="239"/>
      <c r="R53" s="239"/>
      <c r="S53" s="239"/>
      <c r="T53" s="239"/>
      <c r="U53" s="239"/>
      <c r="V53" s="239"/>
      <c r="W53" s="239"/>
      <c r="X53" s="239"/>
      <c r="Y53" s="239"/>
      <c r="Z53" s="239"/>
      <c r="AA53" s="226"/>
      <c r="AB53" s="226"/>
      <c r="AC53" s="226"/>
      <c r="AD53" s="226"/>
      <c r="AE53" s="226"/>
      <c r="AF53" s="226"/>
      <c r="AG53" s="226"/>
      <c r="AH53" s="226"/>
      <c r="AI53" s="226"/>
      <c r="AJ53" s="226"/>
      <c r="AK53" s="226"/>
      <c r="AL53" s="226"/>
      <c r="AM53" s="226"/>
      <c r="AN53" s="226"/>
      <c r="AO53" s="226"/>
      <c r="AP53" s="226"/>
      <c r="AQ53" s="231"/>
    </row>
    <row r="54" spans="1:43">
      <c r="A54" s="235"/>
      <c r="B54" s="232"/>
      <c r="C54" s="236" t="s">
        <v>287</v>
      </c>
      <c r="D54" s="232"/>
      <c r="E54" s="236"/>
      <c r="F54" s="236"/>
      <c r="G54" s="232"/>
      <c r="H54" s="471" t="s">
        <v>289</v>
      </c>
      <c r="I54" s="471"/>
      <c r="J54" s="471"/>
      <c r="K54" s="471"/>
      <c r="L54" s="471"/>
      <c r="M54" s="471"/>
      <c r="N54" s="471"/>
      <c r="O54" s="471"/>
      <c r="P54" s="471"/>
      <c r="Q54" s="471"/>
      <c r="R54" s="471"/>
      <c r="S54" s="471"/>
      <c r="T54" s="471"/>
      <c r="U54" s="471"/>
      <c r="V54" s="471"/>
      <c r="W54" s="471"/>
      <c r="X54" s="471"/>
      <c r="Y54" s="471"/>
      <c r="Z54" s="471"/>
      <c r="AA54" s="226"/>
      <c r="AB54" s="226"/>
      <c r="AC54" s="226"/>
      <c r="AD54" s="226"/>
      <c r="AE54" s="226"/>
      <c r="AF54" s="226"/>
      <c r="AG54" s="226"/>
      <c r="AH54" s="226"/>
      <c r="AI54" s="226"/>
      <c r="AJ54" s="226"/>
      <c r="AK54" s="226"/>
      <c r="AL54" s="226"/>
      <c r="AM54" s="226"/>
      <c r="AN54" s="226"/>
      <c r="AO54" s="226"/>
      <c r="AP54" s="226"/>
      <c r="AQ54" s="231"/>
    </row>
    <row r="55" spans="1:43">
      <c r="A55" s="238"/>
      <c r="B55" s="235"/>
      <c r="C55" s="232" t="s">
        <v>288</v>
      </c>
      <c r="D55" s="237"/>
      <c r="E55" s="235"/>
      <c r="F55" s="235"/>
      <c r="G55" s="235"/>
      <c r="H55" s="232"/>
      <c r="I55" s="237"/>
      <c r="J55" s="235"/>
      <c r="K55" s="235"/>
      <c r="L55" s="235"/>
      <c r="M55" s="235"/>
      <c r="N55" s="237"/>
      <c r="O55" s="235"/>
      <c r="P55" s="235"/>
      <c r="Q55" s="235"/>
      <c r="R55" s="235"/>
      <c r="S55" s="235"/>
      <c r="T55" s="235"/>
      <c r="U55" s="235"/>
      <c r="V55" s="235"/>
      <c r="W55" s="235"/>
      <c r="X55" s="235"/>
      <c r="Y55" s="235"/>
      <c r="Z55" s="226"/>
      <c r="AA55" s="226"/>
      <c r="AB55" s="226"/>
      <c r="AC55" s="226"/>
      <c r="AD55" s="226"/>
      <c r="AE55" s="226"/>
      <c r="AF55" s="226"/>
      <c r="AG55" s="226"/>
      <c r="AH55" s="226"/>
      <c r="AI55" s="226"/>
      <c r="AJ55" s="226"/>
      <c r="AK55" s="226"/>
      <c r="AL55" s="226"/>
      <c r="AM55" s="226"/>
      <c r="AN55" s="226"/>
      <c r="AO55" s="226"/>
      <c r="AP55" s="226"/>
      <c r="AQ55" s="231"/>
    </row>
    <row r="56" spans="1:43">
      <c r="A56" s="225"/>
      <c r="B56" s="235"/>
      <c r="C56" s="235"/>
      <c r="D56" s="235"/>
      <c r="E56" s="226"/>
      <c r="F56" s="226"/>
      <c r="G56" s="229"/>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c r="AG56" s="235"/>
      <c r="AH56" s="235"/>
      <c r="AI56" s="235"/>
      <c r="AJ56" s="235"/>
      <c r="AK56" s="226"/>
      <c r="AL56" s="226"/>
      <c r="AM56" s="226"/>
      <c r="AN56" s="226"/>
      <c r="AO56" s="226"/>
      <c r="AP56" s="226"/>
      <c r="AQ56" s="231"/>
    </row>
  </sheetData>
  <mergeCells count="49">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15:B15"/>
    <mergeCell ref="H15:AQ44"/>
    <mergeCell ref="A16:B16"/>
    <mergeCell ref="A17:B17"/>
    <mergeCell ref="A18:B19"/>
    <mergeCell ref="A20:B20"/>
    <mergeCell ref="A21:B21"/>
    <mergeCell ref="A22:B22"/>
    <mergeCell ref="A23:B23"/>
    <mergeCell ref="A39:B39"/>
    <mergeCell ref="A48:AQ48"/>
    <mergeCell ref="A49:AQ49"/>
    <mergeCell ref="H54:Z54"/>
    <mergeCell ref="A42:B42"/>
    <mergeCell ref="A43:B43"/>
    <mergeCell ref="A44:E44"/>
    <mergeCell ref="A45:AQ45"/>
    <mergeCell ref="A46:AQ46"/>
    <mergeCell ref="A47:AQ47"/>
  </mergeCells>
  <conditionalFormatting sqref="B11">
    <cfRule type="duplicateValues" dxfId="15" priority="1"/>
  </conditionalFormatting>
  <pageMargins left="0.7" right="0.7" top="0.75" bottom="0.75" header="0.3" footer="0.3"/>
  <pageSetup scale="39" orientation="portrait" r:id="rId1"/>
  <colBreaks count="1" manualBreakCount="1">
    <brk id="43" max="1048575" man="1"/>
  </col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5A0DB-F149-4346-B28E-EFB8831E91D7}">
  <sheetPr>
    <tabColor theme="9" tint="0.79998168889431442"/>
  </sheetPr>
  <dimension ref="A1:AR129"/>
  <sheetViews>
    <sheetView view="pageBreakPreview" topLeftCell="A19" zoomScale="55" zoomScaleNormal="55" zoomScaleSheetLayoutView="55" workbookViewId="0">
      <selection activeCell="AV69" sqref="AV69"/>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2'!C121</f>
        <v>CARPINTERÍA METÁLICA</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82.2" customHeight="1" thickBot="1">
      <c r="A11" s="188">
        <f>+'CORTE No. 2'!B132</f>
        <v>3.1</v>
      </c>
      <c r="B11" s="189" t="str">
        <f>+'CORTE No. 2'!F132</f>
        <v>M2</v>
      </c>
      <c r="C11" s="435" t="str">
        <f>+'CORTE No. 2'!C132:E132</f>
        <v>SUMINISTRO E INSTALACIÓN DE MALLA LIVIANA TIPO GALLINERO NO SUPERIOR A 1 CM PARA LA VENTANERIA DE FACHADAS EXTERIORES E INTERIORES Y EN ESPACIOS DE CUBIERTA POR DONDE LOS VECTORES PUEDAN ACCEDER A LA EDIFICACIÓN (INCLUYE PERSONAL CALIFICADO, EQUIPOS Y TODA HERRAMIENTA NECESARIA PARA LA CORRECTA INSTALACIÓN).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429</v>
      </c>
      <c r="B15" s="464"/>
      <c r="C15" s="197">
        <v>35.200000000000003</v>
      </c>
      <c r="D15" s="198">
        <v>0.71</v>
      </c>
      <c r="E15" s="199"/>
      <c r="F15" s="198">
        <v>2</v>
      </c>
      <c r="G15" s="240">
        <f>+(C15*D15)*F15</f>
        <v>49.984000000000002</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430</v>
      </c>
      <c r="B16" s="464"/>
      <c r="C16" s="197">
        <v>48.3</v>
      </c>
      <c r="D16" s="198">
        <v>0.51</v>
      </c>
      <c r="E16" s="199"/>
      <c r="F16" s="198">
        <v>2</v>
      </c>
      <c r="G16" s="240">
        <f>+(C16*D16)*F16</f>
        <v>49.265999999999998</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547" t="s">
        <v>431</v>
      </c>
      <c r="B17" s="548"/>
      <c r="C17" s="197"/>
      <c r="D17" s="198"/>
      <c r="E17" s="199"/>
      <c r="F17" s="198">
        <v>0.4</v>
      </c>
      <c r="G17" s="240">
        <f>+F17</f>
        <v>0.4</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552"/>
      <c r="B18" s="497"/>
      <c r="C18" s="197"/>
      <c r="D18" s="201"/>
      <c r="E18" s="199"/>
      <c r="F18" s="198">
        <v>0.59</v>
      </c>
      <c r="G18" s="240">
        <f t="shared" ref="G18:G68" si="0">+F18</f>
        <v>0.59</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552"/>
      <c r="B19" s="497"/>
      <c r="C19" s="197"/>
      <c r="D19" s="201"/>
      <c r="E19" s="199"/>
      <c r="F19" s="198">
        <v>0.79</v>
      </c>
      <c r="G19" s="240">
        <f t="shared" si="0"/>
        <v>0.79</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552"/>
      <c r="B20" s="497"/>
      <c r="C20" s="197"/>
      <c r="D20" s="198"/>
      <c r="E20" s="204"/>
      <c r="F20" s="198">
        <v>0.98</v>
      </c>
      <c r="G20" s="240">
        <f t="shared" si="0"/>
        <v>0.98</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552"/>
      <c r="B21" s="497"/>
      <c r="C21" s="205"/>
      <c r="D21" s="198"/>
      <c r="E21" s="204"/>
      <c r="F21" s="198">
        <v>1.19</v>
      </c>
      <c r="G21" s="240">
        <f t="shared" si="0"/>
        <v>1.19</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c r="AR21" s="173"/>
    </row>
    <row r="22" spans="1:44">
      <c r="A22" s="552"/>
      <c r="B22" s="497"/>
      <c r="C22" s="197"/>
      <c r="D22" s="198"/>
      <c r="E22" s="204"/>
      <c r="F22" s="198">
        <v>1.38</v>
      </c>
      <c r="G22" s="240">
        <f t="shared" si="0"/>
        <v>1.38</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4">
      <c r="A23" s="552"/>
      <c r="B23" s="497"/>
      <c r="C23" s="197"/>
      <c r="D23" s="201"/>
      <c r="E23" s="204"/>
      <c r="F23" s="198">
        <v>1.58</v>
      </c>
      <c r="G23" s="240">
        <f t="shared" si="0"/>
        <v>1.58</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4">
      <c r="A24" s="552"/>
      <c r="B24" s="497"/>
      <c r="C24" s="197"/>
      <c r="D24" s="201"/>
      <c r="E24" s="204"/>
      <c r="F24" s="198">
        <v>1.77</v>
      </c>
      <c r="G24" s="240">
        <f t="shared" si="0"/>
        <v>1.77</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552"/>
      <c r="B25" s="497"/>
      <c r="C25" s="197"/>
      <c r="D25" s="201"/>
      <c r="E25" s="204"/>
      <c r="F25" s="198">
        <v>1.97</v>
      </c>
      <c r="G25" s="240">
        <f t="shared" si="0"/>
        <v>1.97</v>
      </c>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552"/>
      <c r="B26" s="497"/>
      <c r="C26" s="197"/>
      <c r="D26" s="201"/>
      <c r="E26" s="204"/>
      <c r="F26" s="198">
        <v>2.1800000000000002</v>
      </c>
      <c r="G26" s="240">
        <f t="shared" si="0"/>
        <v>2.1800000000000002</v>
      </c>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552"/>
      <c r="B27" s="497"/>
      <c r="C27" s="197"/>
      <c r="D27" s="201"/>
      <c r="E27" s="204"/>
      <c r="F27" s="198">
        <v>2.37</v>
      </c>
      <c r="G27" s="240">
        <f t="shared" si="0"/>
        <v>2.37</v>
      </c>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552"/>
      <c r="B28" s="497"/>
      <c r="C28" s="197"/>
      <c r="D28" s="201"/>
      <c r="E28" s="204"/>
      <c r="F28" s="198">
        <v>2.57</v>
      </c>
      <c r="G28" s="240">
        <f t="shared" si="0"/>
        <v>2.57</v>
      </c>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4">
      <c r="A29" s="552"/>
      <c r="B29" s="497"/>
      <c r="C29" s="197"/>
      <c r="D29" s="201"/>
      <c r="E29" s="204"/>
      <c r="F29" s="198">
        <v>2.62</v>
      </c>
      <c r="G29" s="240">
        <f t="shared" si="0"/>
        <v>2.62</v>
      </c>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552"/>
      <c r="B30" s="497"/>
      <c r="C30" s="197"/>
      <c r="D30" s="201"/>
      <c r="E30" s="204"/>
      <c r="F30" s="198">
        <v>2.64</v>
      </c>
      <c r="G30" s="240">
        <f t="shared" si="0"/>
        <v>2.64</v>
      </c>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552"/>
      <c r="B31" s="497"/>
      <c r="C31" s="197"/>
      <c r="D31" s="201"/>
      <c r="E31" s="204"/>
      <c r="F31" s="198">
        <v>2.4500000000000002</v>
      </c>
      <c r="G31" s="240">
        <f t="shared" si="0"/>
        <v>2.4500000000000002</v>
      </c>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552"/>
      <c r="B32" s="497"/>
      <c r="C32" s="197"/>
      <c r="D32" s="201"/>
      <c r="E32" s="204"/>
      <c r="F32" s="198">
        <v>2.25</v>
      </c>
      <c r="G32" s="240">
        <f t="shared" si="0"/>
        <v>2.25</v>
      </c>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552"/>
      <c r="B33" s="497"/>
      <c r="C33" s="197"/>
      <c r="D33" s="201"/>
      <c r="E33" s="204"/>
      <c r="F33" s="198">
        <v>2.0499999999999998</v>
      </c>
      <c r="G33" s="240">
        <f t="shared" si="0"/>
        <v>2.0499999999999998</v>
      </c>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552"/>
      <c r="B34" s="497"/>
      <c r="C34" s="197"/>
      <c r="D34" s="201"/>
      <c r="E34" s="204"/>
      <c r="F34" s="198">
        <v>1.85</v>
      </c>
      <c r="G34" s="240">
        <f t="shared" si="0"/>
        <v>1.85</v>
      </c>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552"/>
      <c r="B35" s="497"/>
      <c r="C35" s="197"/>
      <c r="D35" s="201"/>
      <c r="E35" s="204"/>
      <c r="F35" s="198">
        <v>1.66</v>
      </c>
      <c r="G35" s="240">
        <f t="shared" si="0"/>
        <v>1.66</v>
      </c>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552"/>
      <c r="B36" s="497"/>
      <c r="C36" s="197"/>
      <c r="D36" s="198"/>
      <c r="E36" s="204"/>
      <c r="F36" s="198">
        <v>1.45</v>
      </c>
      <c r="G36" s="240">
        <f t="shared" si="0"/>
        <v>1.45</v>
      </c>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552"/>
      <c r="B37" s="497"/>
      <c r="C37" s="197"/>
      <c r="D37" s="197"/>
      <c r="E37" s="204"/>
      <c r="F37" s="198">
        <v>1.26</v>
      </c>
      <c r="G37" s="240">
        <f t="shared" si="0"/>
        <v>1.26</v>
      </c>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552"/>
      <c r="B38" s="497"/>
      <c r="C38" s="197"/>
      <c r="D38" s="197"/>
      <c r="E38" s="206"/>
      <c r="F38" s="198">
        <v>1.07</v>
      </c>
      <c r="G38" s="240">
        <f t="shared" si="0"/>
        <v>1.07</v>
      </c>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552"/>
      <c r="B39" s="497"/>
      <c r="C39" s="197"/>
      <c r="D39" s="197"/>
      <c r="E39" s="206"/>
      <c r="F39" s="198">
        <v>0.87</v>
      </c>
      <c r="G39" s="240">
        <f t="shared" si="0"/>
        <v>0.87</v>
      </c>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552"/>
      <c r="B40" s="497"/>
      <c r="C40" s="197"/>
      <c r="D40" s="197"/>
      <c r="E40" s="206"/>
      <c r="F40" s="198">
        <v>0.67</v>
      </c>
      <c r="G40" s="240">
        <f t="shared" si="0"/>
        <v>0.67</v>
      </c>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552"/>
      <c r="B41" s="497"/>
      <c r="C41" s="197"/>
      <c r="D41" s="197"/>
      <c r="E41" s="206"/>
      <c r="F41" s="198">
        <v>0.47</v>
      </c>
      <c r="G41" s="240">
        <f t="shared" si="0"/>
        <v>0.47</v>
      </c>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549"/>
      <c r="B42" s="499"/>
      <c r="C42" s="197"/>
      <c r="D42" s="197"/>
      <c r="E42" s="206"/>
      <c r="F42" s="198">
        <v>0.12</v>
      </c>
      <c r="G42" s="240">
        <f t="shared" si="0"/>
        <v>0.12</v>
      </c>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554" t="s">
        <v>432</v>
      </c>
      <c r="B43" s="527"/>
      <c r="C43" s="197"/>
      <c r="D43" s="197"/>
      <c r="E43" s="206"/>
      <c r="F43" s="198">
        <v>0.4</v>
      </c>
      <c r="G43" s="240">
        <f t="shared" si="0"/>
        <v>0.4</v>
      </c>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555"/>
      <c r="B44" s="556"/>
      <c r="C44" s="197"/>
      <c r="D44" s="197"/>
      <c r="E44" s="206"/>
      <c r="F44" s="198">
        <v>0.59</v>
      </c>
      <c r="G44" s="240">
        <f t="shared" si="0"/>
        <v>0.59</v>
      </c>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555"/>
      <c r="B45" s="556"/>
      <c r="C45" s="197"/>
      <c r="D45" s="197"/>
      <c r="E45" s="206"/>
      <c r="F45" s="198">
        <v>0.79</v>
      </c>
      <c r="G45" s="240">
        <f t="shared" si="0"/>
        <v>0.79</v>
      </c>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555"/>
      <c r="B46" s="556"/>
      <c r="C46" s="197"/>
      <c r="D46" s="197"/>
      <c r="E46" s="206"/>
      <c r="F46" s="198">
        <v>0.98</v>
      </c>
      <c r="G46" s="240">
        <f t="shared" si="0"/>
        <v>0.98</v>
      </c>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555"/>
      <c r="B47" s="556"/>
      <c r="C47" s="197"/>
      <c r="D47" s="197"/>
      <c r="E47" s="206"/>
      <c r="F47" s="198">
        <v>1.19</v>
      </c>
      <c r="G47" s="240">
        <f t="shared" si="0"/>
        <v>1.19</v>
      </c>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555"/>
      <c r="B48" s="556"/>
      <c r="C48" s="197"/>
      <c r="D48" s="197"/>
      <c r="E48" s="206"/>
      <c r="F48" s="198">
        <v>1.38</v>
      </c>
      <c r="G48" s="240">
        <f t="shared" si="0"/>
        <v>1.38</v>
      </c>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555"/>
      <c r="B49" s="556"/>
      <c r="C49" s="197"/>
      <c r="D49" s="197"/>
      <c r="E49" s="206"/>
      <c r="F49" s="198">
        <v>1.58</v>
      </c>
      <c r="G49" s="240">
        <f t="shared" si="0"/>
        <v>1.58</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555"/>
      <c r="B50" s="556"/>
      <c r="C50" s="197"/>
      <c r="D50" s="197"/>
      <c r="E50" s="206"/>
      <c r="F50" s="198">
        <v>1.77</v>
      </c>
      <c r="G50" s="240">
        <f t="shared" si="0"/>
        <v>1.77</v>
      </c>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555"/>
      <c r="B51" s="556"/>
      <c r="C51" s="197"/>
      <c r="D51" s="197"/>
      <c r="E51" s="206"/>
      <c r="F51" s="198">
        <v>1.97</v>
      </c>
      <c r="G51" s="240">
        <f t="shared" si="0"/>
        <v>1.97</v>
      </c>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555"/>
      <c r="B52" s="556"/>
      <c r="C52" s="197"/>
      <c r="D52" s="197"/>
      <c r="E52" s="206"/>
      <c r="F52" s="198">
        <v>2.1800000000000002</v>
      </c>
      <c r="G52" s="240">
        <f t="shared" si="0"/>
        <v>2.1800000000000002</v>
      </c>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555"/>
      <c r="B53" s="556"/>
      <c r="C53" s="197"/>
      <c r="D53" s="197"/>
      <c r="E53" s="206"/>
      <c r="F53" s="198">
        <v>2.85</v>
      </c>
      <c r="G53" s="240">
        <f t="shared" si="0"/>
        <v>2.85</v>
      </c>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555"/>
      <c r="B54" s="556"/>
      <c r="C54" s="197"/>
      <c r="D54" s="197"/>
      <c r="E54" s="206"/>
      <c r="F54" s="198">
        <v>3.02</v>
      </c>
      <c r="G54" s="240">
        <f t="shared" si="0"/>
        <v>3.02</v>
      </c>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555"/>
      <c r="B55" s="556"/>
      <c r="C55" s="197"/>
      <c r="D55" s="197"/>
      <c r="E55" s="206"/>
      <c r="F55" s="198">
        <v>3.55</v>
      </c>
      <c r="G55" s="240">
        <f t="shared" si="0"/>
        <v>3.55</v>
      </c>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555"/>
      <c r="B56" s="556"/>
      <c r="C56" s="197"/>
      <c r="D56" s="197"/>
      <c r="E56" s="206"/>
      <c r="F56" s="198">
        <v>3.42</v>
      </c>
      <c r="G56" s="240">
        <f t="shared" si="0"/>
        <v>3.42</v>
      </c>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555"/>
      <c r="B57" s="556"/>
      <c r="C57" s="197"/>
      <c r="D57" s="197"/>
      <c r="E57" s="206"/>
      <c r="F57" s="198">
        <v>2.94</v>
      </c>
      <c r="G57" s="240">
        <f t="shared" si="0"/>
        <v>2.94</v>
      </c>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555"/>
      <c r="B58" s="556"/>
      <c r="C58" s="197"/>
      <c r="D58" s="197"/>
      <c r="E58" s="206"/>
      <c r="F58" s="198">
        <v>2.85</v>
      </c>
      <c r="G58" s="240">
        <f t="shared" si="0"/>
        <v>2.85</v>
      </c>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555"/>
      <c r="B59" s="556"/>
      <c r="C59" s="197"/>
      <c r="D59" s="197"/>
      <c r="E59" s="206"/>
      <c r="F59" s="198">
        <v>2.4500000000000002</v>
      </c>
      <c r="G59" s="240">
        <f t="shared" si="0"/>
        <v>2.4500000000000002</v>
      </c>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555"/>
      <c r="B60" s="556"/>
      <c r="C60" s="197"/>
      <c r="D60" s="197"/>
      <c r="E60" s="206"/>
      <c r="F60" s="198">
        <v>2.0499999999999998</v>
      </c>
      <c r="G60" s="240">
        <f t="shared" si="0"/>
        <v>2.0499999999999998</v>
      </c>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555"/>
      <c r="B61" s="556"/>
      <c r="C61" s="197"/>
      <c r="D61" s="197"/>
      <c r="E61" s="206"/>
      <c r="F61" s="198">
        <v>1.85</v>
      </c>
      <c r="G61" s="240">
        <f t="shared" si="0"/>
        <v>1.85</v>
      </c>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555"/>
      <c r="B62" s="556"/>
      <c r="C62" s="197"/>
      <c r="D62" s="197"/>
      <c r="E62" s="206"/>
      <c r="F62" s="198">
        <v>1.55</v>
      </c>
      <c r="G62" s="240">
        <f t="shared" si="0"/>
        <v>1.55</v>
      </c>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555"/>
      <c r="B63" s="556"/>
      <c r="C63" s="197"/>
      <c r="D63" s="197"/>
      <c r="E63" s="206"/>
      <c r="F63" s="198">
        <v>1.26</v>
      </c>
      <c r="G63" s="240">
        <f t="shared" si="0"/>
        <v>1.26</v>
      </c>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555"/>
      <c r="B64" s="556"/>
      <c r="C64" s="197"/>
      <c r="D64" s="197"/>
      <c r="E64" s="206"/>
      <c r="F64" s="198">
        <v>1.07</v>
      </c>
      <c r="G64" s="240">
        <f t="shared" si="0"/>
        <v>1.07</v>
      </c>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555"/>
      <c r="B65" s="556"/>
      <c r="C65" s="197"/>
      <c r="D65" s="197"/>
      <c r="E65" s="206"/>
      <c r="F65" s="198">
        <v>0.85</v>
      </c>
      <c r="G65" s="240">
        <f t="shared" si="0"/>
        <v>0.85</v>
      </c>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555"/>
      <c r="B66" s="556"/>
      <c r="C66" s="197"/>
      <c r="D66" s="197"/>
      <c r="E66" s="206"/>
      <c r="F66" s="198">
        <v>0.7</v>
      </c>
      <c r="G66" s="240">
        <f t="shared" si="0"/>
        <v>0.7</v>
      </c>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555"/>
      <c r="B67" s="556"/>
      <c r="C67" s="207"/>
      <c r="D67" s="207"/>
      <c r="E67" s="207"/>
      <c r="F67" s="198">
        <v>0.55000000000000004</v>
      </c>
      <c r="G67" s="240">
        <f t="shared" si="0"/>
        <v>0.55000000000000004</v>
      </c>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557"/>
      <c r="B68" s="529"/>
      <c r="C68" s="211"/>
      <c r="D68" s="212"/>
      <c r="E68" s="208"/>
      <c r="F68" s="201">
        <v>0.20599999999999999</v>
      </c>
      <c r="G68" s="240">
        <f t="shared" si="0"/>
        <v>0.20599999999999999</v>
      </c>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85"/>
      <c r="B69" s="284"/>
      <c r="C69" s="213"/>
      <c r="D69" s="214"/>
      <c r="E69" s="215"/>
      <c r="F69" s="241"/>
      <c r="G69" s="242"/>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85"/>
      <c r="B70" s="284"/>
      <c r="C70" s="213"/>
      <c r="D70" s="214"/>
      <c r="E70" s="215"/>
      <c r="F70" s="241"/>
      <c r="G70" s="242"/>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85"/>
      <c r="B71" s="284"/>
      <c r="C71" s="213"/>
      <c r="D71" s="214"/>
      <c r="E71" s="215"/>
      <c r="F71" s="241"/>
      <c r="G71" s="242"/>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85"/>
      <c r="B72" s="284"/>
      <c r="C72" s="213"/>
      <c r="D72" s="214"/>
      <c r="E72" s="215"/>
      <c r="F72" s="241"/>
      <c r="G72" s="242"/>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85"/>
      <c r="B73" s="284"/>
      <c r="C73" s="213"/>
      <c r="D73" s="214"/>
      <c r="E73" s="215"/>
      <c r="F73" s="241"/>
      <c r="G73" s="242"/>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285"/>
      <c r="B74" s="284"/>
      <c r="C74" s="213"/>
      <c r="D74" s="214"/>
      <c r="E74" s="215"/>
      <c r="F74" s="241"/>
      <c r="G74" s="242"/>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285"/>
      <c r="B75" s="284"/>
      <c r="C75" s="213"/>
      <c r="D75" s="214"/>
      <c r="E75" s="215"/>
      <c r="F75" s="241"/>
      <c r="G75" s="242"/>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285"/>
      <c r="B76" s="284"/>
      <c r="C76" s="213"/>
      <c r="D76" s="214"/>
      <c r="E76" s="215"/>
      <c r="F76" s="241"/>
      <c r="G76" s="242"/>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285"/>
      <c r="B77" s="284"/>
      <c r="C77" s="213"/>
      <c r="D77" s="214"/>
      <c r="E77" s="215"/>
      <c r="F77" s="241"/>
      <c r="G77" s="242"/>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285"/>
      <c r="B78" s="284"/>
      <c r="C78" s="213"/>
      <c r="D78" s="214"/>
      <c r="E78" s="215"/>
      <c r="F78" s="241"/>
      <c r="G78" s="242"/>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285"/>
      <c r="B79" s="284"/>
      <c r="C79" s="213"/>
      <c r="D79" s="214"/>
      <c r="E79" s="215"/>
      <c r="F79" s="241"/>
      <c r="G79" s="242"/>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285"/>
      <c r="B80" s="284"/>
      <c r="C80" s="213"/>
      <c r="D80" s="214"/>
      <c r="E80" s="215"/>
      <c r="F80" s="241"/>
      <c r="G80" s="242"/>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c r="A81" s="285"/>
      <c r="B81" s="284"/>
      <c r="C81" s="213"/>
      <c r="D81" s="214"/>
      <c r="E81" s="215"/>
      <c r="F81" s="241"/>
      <c r="G81" s="242"/>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c r="A82" s="285"/>
      <c r="B82" s="284"/>
      <c r="C82" s="213"/>
      <c r="D82" s="214"/>
      <c r="E82" s="215"/>
      <c r="F82" s="241"/>
      <c r="G82" s="242"/>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c r="A83" s="285"/>
      <c r="B83" s="284"/>
      <c r="C83" s="213"/>
      <c r="D83" s="214"/>
      <c r="E83" s="215"/>
      <c r="F83" s="241"/>
      <c r="G83" s="242"/>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285"/>
      <c r="B84" s="284"/>
      <c r="C84" s="213"/>
      <c r="D84" s="214"/>
      <c r="E84" s="215"/>
      <c r="F84" s="241"/>
      <c r="G84" s="242"/>
      <c r="H84" s="467"/>
      <c r="I84" s="467"/>
      <c r="J84" s="467"/>
      <c r="K84" s="467"/>
      <c r="L84" s="467"/>
      <c r="M84" s="467"/>
      <c r="N84" s="467"/>
      <c r="O84" s="467"/>
      <c r="P84" s="467"/>
      <c r="Q84" s="467"/>
      <c r="R84" s="467"/>
      <c r="S84" s="467"/>
      <c r="T84" s="467"/>
      <c r="U84" s="467"/>
      <c r="V84" s="467"/>
      <c r="W84" s="467"/>
      <c r="X84" s="467"/>
      <c r="Y84" s="467"/>
      <c r="Z84" s="467"/>
      <c r="AA84" s="467"/>
      <c r="AB84" s="467"/>
      <c r="AC84" s="467"/>
      <c r="AD84" s="467"/>
      <c r="AE84" s="467"/>
      <c r="AF84" s="467"/>
      <c r="AG84" s="467"/>
      <c r="AH84" s="467"/>
      <c r="AI84" s="467"/>
      <c r="AJ84" s="467"/>
      <c r="AK84" s="467"/>
      <c r="AL84" s="467"/>
      <c r="AM84" s="467"/>
      <c r="AN84" s="467"/>
      <c r="AO84" s="467"/>
      <c r="AP84" s="467"/>
      <c r="AQ84" s="468"/>
    </row>
    <row r="85" spans="1:43">
      <c r="A85" s="285"/>
      <c r="B85" s="284"/>
      <c r="C85" s="213"/>
      <c r="D85" s="214"/>
      <c r="E85" s="215"/>
      <c r="F85" s="241"/>
      <c r="G85" s="242"/>
      <c r="H85" s="467"/>
      <c r="I85" s="467"/>
      <c r="J85" s="467"/>
      <c r="K85" s="467"/>
      <c r="L85" s="467"/>
      <c r="M85" s="467"/>
      <c r="N85" s="467"/>
      <c r="O85" s="467"/>
      <c r="P85" s="467"/>
      <c r="Q85" s="467"/>
      <c r="R85" s="467"/>
      <c r="S85" s="467"/>
      <c r="T85" s="467"/>
      <c r="U85" s="467"/>
      <c r="V85" s="467"/>
      <c r="W85" s="467"/>
      <c r="X85" s="467"/>
      <c r="Y85" s="467"/>
      <c r="Z85" s="467"/>
      <c r="AA85" s="467"/>
      <c r="AB85" s="467"/>
      <c r="AC85" s="467"/>
      <c r="AD85" s="467"/>
      <c r="AE85" s="467"/>
      <c r="AF85" s="467"/>
      <c r="AG85" s="467"/>
      <c r="AH85" s="467"/>
      <c r="AI85" s="467"/>
      <c r="AJ85" s="467"/>
      <c r="AK85" s="467"/>
      <c r="AL85" s="467"/>
      <c r="AM85" s="467"/>
      <c r="AN85" s="467"/>
      <c r="AO85" s="467"/>
      <c r="AP85" s="467"/>
      <c r="AQ85" s="468"/>
    </row>
    <row r="86" spans="1:43">
      <c r="A86" s="285"/>
      <c r="B86" s="284"/>
      <c r="C86" s="213"/>
      <c r="D86" s="214"/>
      <c r="E86" s="215"/>
      <c r="F86" s="241"/>
      <c r="G86" s="242"/>
      <c r="H86" s="467"/>
      <c r="I86" s="467"/>
      <c r="J86" s="467"/>
      <c r="K86" s="467"/>
      <c r="L86" s="467"/>
      <c r="M86" s="467"/>
      <c r="N86" s="467"/>
      <c r="O86" s="467"/>
      <c r="P86" s="467"/>
      <c r="Q86" s="467"/>
      <c r="R86" s="467"/>
      <c r="S86" s="467"/>
      <c r="T86" s="467"/>
      <c r="U86" s="467"/>
      <c r="V86" s="467"/>
      <c r="W86" s="467"/>
      <c r="X86" s="467"/>
      <c r="Y86" s="467"/>
      <c r="Z86" s="467"/>
      <c r="AA86" s="467"/>
      <c r="AB86" s="467"/>
      <c r="AC86" s="467"/>
      <c r="AD86" s="467"/>
      <c r="AE86" s="467"/>
      <c r="AF86" s="467"/>
      <c r="AG86" s="467"/>
      <c r="AH86" s="467"/>
      <c r="AI86" s="467"/>
      <c r="AJ86" s="467"/>
      <c r="AK86" s="467"/>
      <c r="AL86" s="467"/>
      <c r="AM86" s="467"/>
      <c r="AN86" s="467"/>
      <c r="AO86" s="467"/>
      <c r="AP86" s="467"/>
      <c r="AQ86" s="468"/>
    </row>
    <row r="87" spans="1:43">
      <c r="A87" s="285"/>
      <c r="B87" s="284"/>
      <c r="C87" s="213"/>
      <c r="D87" s="214"/>
      <c r="E87" s="215"/>
      <c r="F87" s="241"/>
      <c r="G87" s="242"/>
      <c r="H87" s="467"/>
      <c r="I87" s="467"/>
      <c r="J87" s="467"/>
      <c r="K87" s="467"/>
      <c r="L87" s="467"/>
      <c r="M87" s="467"/>
      <c r="N87" s="467"/>
      <c r="O87" s="467"/>
      <c r="P87" s="467"/>
      <c r="Q87" s="467"/>
      <c r="R87" s="467"/>
      <c r="S87" s="467"/>
      <c r="T87" s="467"/>
      <c r="U87" s="467"/>
      <c r="V87" s="467"/>
      <c r="W87" s="467"/>
      <c r="X87" s="467"/>
      <c r="Y87" s="467"/>
      <c r="Z87" s="467"/>
      <c r="AA87" s="467"/>
      <c r="AB87" s="467"/>
      <c r="AC87" s="467"/>
      <c r="AD87" s="467"/>
      <c r="AE87" s="467"/>
      <c r="AF87" s="467"/>
      <c r="AG87" s="467"/>
      <c r="AH87" s="467"/>
      <c r="AI87" s="467"/>
      <c r="AJ87" s="467"/>
      <c r="AK87" s="467"/>
      <c r="AL87" s="467"/>
      <c r="AM87" s="467"/>
      <c r="AN87" s="467"/>
      <c r="AO87" s="467"/>
      <c r="AP87" s="467"/>
      <c r="AQ87" s="468"/>
    </row>
    <row r="88" spans="1:43">
      <c r="A88" s="285"/>
      <c r="B88" s="284"/>
      <c r="C88" s="213"/>
      <c r="D88" s="214"/>
      <c r="E88" s="215"/>
      <c r="F88" s="241"/>
      <c r="G88" s="242"/>
      <c r="H88" s="467"/>
      <c r="I88" s="467"/>
      <c r="J88" s="467"/>
      <c r="K88" s="467"/>
      <c r="L88" s="467"/>
      <c r="M88" s="467"/>
      <c r="N88" s="467"/>
      <c r="O88" s="467"/>
      <c r="P88" s="467"/>
      <c r="Q88" s="467"/>
      <c r="R88" s="467"/>
      <c r="S88" s="467"/>
      <c r="T88" s="467"/>
      <c r="U88" s="467"/>
      <c r="V88" s="467"/>
      <c r="W88" s="467"/>
      <c r="X88" s="467"/>
      <c r="Y88" s="467"/>
      <c r="Z88" s="467"/>
      <c r="AA88" s="467"/>
      <c r="AB88" s="467"/>
      <c r="AC88" s="467"/>
      <c r="AD88" s="467"/>
      <c r="AE88" s="467"/>
      <c r="AF88" s="467"/>
      <c r="AG88" s="467"/>
      <c r="AH88" s="467"/>
      <c r="AI88" s="467"/>
      <c r="AJ88" s="467"/>
      <c r="AK88" s="467"/>
      <c r="AL88" s="467"/>
      <c r="AM88" s="467"/>
      <c r="AN88" s="467"/>
      <c r="AO88" s="467"/>
      <c r="AP88" s="467"/>
      <c r="AQ88" s="468"/>
    </row>
    <row r="89" spans="1:43">
      <c r="A89" s="285"/>
      <c r="B89" s="284"/>
      <c r="C89" s="213"/>
      <c r="D89" s="214"/>
      <c r="E89" s="215"/>
      <c r="F89" s="241"/>
      <c r="G89" s="242"/>
      <c r="H89" s="467"/>
      <c r="I89" s="467"/>
      <c r="J89" s="467"/>
      <c r="K89" s="467"/>
      <c r="L89" s="467"/>
      <c r="M89" s="467"/>
      <c r="N89" s="467"/>
      <c r="O89" s="467"/>
      <c r="P89" s="467"/>
      <c r="Q89" s="467"/>
      <c r="R89" s="467"/>
      <c r="S89" s="467"/>
      <c r="T89" s="467"/>
      <c r="U89" s="467"/>
      <c r="V89" s="467"/>
      <c r="W89" s="467"/>
      <c r="X89" s="467"/>
      <c r="Y89" s="467"/>
      <c r="Z89" s="467"/>
      <c r="AA89" s="467"/>
      <c r="AB89" s="467"/>
      <c r="AC89" s="467"/>
      <c r="AD89" s="467"/>
      <c r="AE89" s="467"/>
      <c r="AF89" s="467"/>
      <c r="AG89" s="467"/>
      <c r="AH89" s="467"/>
      <c r="AI89" s="467"/>
      <c r="AJ89" s="467"/>
      <c r="AK89" s="467"/>
      <c r="AL89" s="467"/>
      <c r="AM89" s="467"/>
      <c r="AN89" s="467"/>
      <c r="AO89" s="467"/>
      <c r="AP89" s="467"/>
      <c r="AQ89" s="468"/>
    </row>
    <row r="90" spans="1:43">
      <c r="A90" s="285"/>
      <c r="B90" s="284"/>
      <c r="C90" s="213"/>
      <c r="D90" s="214"/>
      <c r="E90" s="215"/>
      <c r="F90" s="241"/>
      <c r="G90" s="242"/>
      <c r="H90" s="467"/>
      <c r="I90" s="467"/>
      <c r="J90" s="467"/>
      <c r="K90" s="467"/>
      <c r="L90" s="467"/>
      <c r="M90" s="467"/>
      <c r="N90" s="467"/>
      <c r="O90" s="467"/>
      <c r="P90" s="467"/>
      <c r="Q90" s="467"/>
      <c r="R90" s="467"/>
      <c r="S90" s="467"/>
      <c r="T90" s="467"/>
      <c r="U90" s="467"/>
      <c r="V90" s="467"/>
      <c r="W90" s="467"/>
      <c r="X90" s="467"/>
      <c r="Y90" s="467"/>
      <c r="Z90" s="467"/>
      <c r="AA90" s="467"/>
      <c r="AB90" s="467"/>
      <c r="AC90" s="467"/>
      <c r="AD90" s="467"/>
      <c r="AE90" s="467"/>
      <c r="AF90" s="467"/>
      <c r="AG90" s="467"/>
      <c r="AH90" s="467"/>
      <c r="AI90" s="467"/>
      <c r="AJ90" s="467"/>
      <c r="AK90" s="467"/>
      <c r="AL90" s="467"/>
      <c r="AM90" s="467"/>
      <c r="AN90" s="467"/>
      <c r="AO90" s="467"/>
      <c r="AP90" s="467"/>
      <c r="AQ90" s="468"/>
    </row>
    <row r="91" spans="1:43">
      <c r="A91" s="285"/>
      <c r="B91" s="284"/>
      <c r="C91" s="213"/>
      <c r="D91" s="214"/>
      <c r="E91" s="215"/>
      <c r="F91" s="241"/>
      <c r="G91" s="242"/>
      <c r="H91" s="467"/>
      <c r="I91" s="467"/>
      <c r="J91" s="467"/>
      <c r="K91" s="467"/>
      <c r="L91" s="467"/>
      <c r="M91" s="467"/>
      <c r="N91" s="467"/>
      <c r="O91" s="467"/>
      <c r="P91" s="467"/>
      <c r="Q91" s="467"/>
      <c r="R91" s="467"/>
      <c r="S91" s="467"/>
      <c r="T91" s="467"/>
      <c r="U91" s="467"/>
      <c r="V91" s="467"/>
      <c r="W91" s="467"/>
      <c r="X91" s="467"/>
      <c r="Y91" s="467"/>
      <c r="Z91" s="467"/>
      <c r="AA91" s="467"/>
      <c r="AB91" s="467"/>
      <c r="AC91" s="467"/>
      <c r="AD91" s="467"/>
      <c r="AE91" s="467"/>
      <c r="AF91" s="467"/>
      <c r="AG91" s="467"/>
      <c r="AH91" s="467"/>
      <c r="AI91" s="467"/>
      <c r="AJ91" s="467"/>
      <c r="AK91" s="467"/>
      <c r="AL91" s="467"/>
      <c r="AM91" s="467"/>
      <c r="AN91" s="467"/>
      <c r="AO91" s="467"/>
      <c r="AP91" s="467"/>
      <c r="AQ91" s="468"/>
    </row>
    <row r="92" spans="1:43">
      <c r="A92" s="285"/>
      <c r="B92" s="284"/>
      <c r="C92" s="213"/>
      <c r="D92" s="214"/>
      <c r="E92" s="215"/>
      <c r="F92" s="241"/>
      <c r="G92" s="242"/>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c r="AG92" s="467"/>
      <c r="AH92" s="467"/>
      <c r="AI92" s="467"/>
      <c r="AJ92" s="467"/>
      <c r="AK92" s="467"/>
      <c r="AL92" s="467"/>
      <c r="AM92" s="467"/>
      <c r="AN92" s="467"/>
      <c r="AO92" s="467"/>
      <c r="AP92" s="467"/>
      <c r="AQ92" s="468"/>
    </row>
    <row r="93" spans="1:43">
      <c r="A93" s="285"/>
      <c r="B93" s="284"/>
      <c r="C93" s="213"/>
      <c r="D93" s="214"/>
      <c r="E93" s="215"/>
      <c r="F93" s="241"/>
      <c r="G93" s="242"/>
      <c r="H93" s="467"/>
      <c r="I93" s="467"/>
      <c r="J93" s="467"/>
      <c r="K93" s="467"/>
      <c r="L93" s="467"/>
      <c r="M93" s="467"/>
      <c r="N93" s="467"/>
      <c r="O93" s="467"/>
      <c r="P93" s="467"/>
      <c r="Q93" s="467"/>
      <c r="R93" s="467"/>
      <c r="S93" s="467"/>
      <c r="T93" s="467"/>
      <c r="U93" s="467"/>
      <c r="V93" s="467"/>
      <c r="W93" s="467"/>
      <c r="X93" s="467"/>
      <c r="Y93" s="467"/>
      <c r="Z93" s="467"/>
      <c r="AA93" s="467"/>
      <c r="AB93" s="467"/>
      <c r="AC93" s="467"/>
      <c r="AD93" s="467"/>
      <c r="AE93" s="467"/>
      <c r="AF93" s="467"/>
      <c r="AG93" s="467"/>
      <c r="AH93" s="467"/>
      <c r="AI93" s="467"/>
      <c r="AJ93" s="467"/>
      <c r="AK93" s="467"/>
      <c r="AL93" s="467"/>
      <c r="AM93" s="467"/>
      <c r="AN93" s="467"/>
      <c r="AO93" s="467"/>
      <c r="AP93" s="467"/>
      <c r="AQ93" s="468"/>
    </row>
    <row r="94" spans="1:43">
      <c r="A94" s="285"/>
      <c r="B94" s="284"/>
      <c r="C94" s="213"/>
      <c r="D94" s="214"/>
      <c r="E94" s="215"/>
      <c r="F94" s="241"/>
      <c r="G94" s="242"/>
      <c r="H94" s="467"/>
      <c r="I94" s="467"/>
      <c r="J94" s="467"/>
      <c r="K94" s="467"/>
      <c r="L94" s="467"/>
      <c r="M94" s="467"/>
      <c r="N94" s="467"/>
      <c r="O94" s="467"/>
      <c r="P94" s="467"/>
      <c r="Q94" s="467"/>
      <c r="R94" s="467"/>
      <c r="S94" s="467"/>
      <c r="T94" s="467"/>
      <c r="U94" s="467"/>
      <c r="V94" s="467"/>
      <c r="W94" s="467"/>
      <c r="X94" s="467"/>
      <c r="Y94" s="467"/>
      <c r="Z94" s="467"/>
      <c r="AA94" s="467"/>
      <c r="AB94" s="467"/>
      <c r="AC94" s="467"/>
      <c r="AD94" s="467"/>
      <c r="AE94" s="467"/>
      <c r="AF94" s="467"/>
      <c r="AG94" s="467"/>
      <c r="AH94" s="467"/>
      <c r="AI94" s="467"/>
      <c r="AJ94" s="467"/>
      <c r="AK94" s="467"/>
      <c r="AL94" s="467"/>
      <c r="AM94" s="467"/>
      <c r="AN94" s="467"/>
      <c r="AO94" s="467"/>
      <c r="AP94" s="467"/>
      <c r="AQ94" s="468"/>
    </row>
    <row r="95" spans="1:43">
      <c r="A95" s="285"/>
      <c r="B95" s="284"/>
      <c r="C95" s="213"/>
      <c r="D95" s="214"/>
      <c r="E95" s="215"/>
      <c r="F95" s="241"/>
      <c r="G95" s="242"/>
      <c r="H95" s="467"/>
      <c r="I95" s="467"/>
      <c r="J95" s="467"/>
      <c r="K95" s="467"/>
      <c r="L95" s="467"/>
      <c r="M95" s="467"/>
      <c r="N95" s="467"/>
      <c r="O95" s="467"/>
      <c r="P95" s="467"/>
      <c r="Q95" s="467"/>
      <c r="R95" s="467"/>
      <c r="S95" s="467"/>
      <c r="T95" s="467"/>
      <c r="U95" s="467"/>
      <c r="V95" s="467"/>
      <c r="W95" s="467"/>
      <c r="X95" s="467"/>
      <c r="Y95" s="467"/>
      <c r="Z95" s="467"/>
      <c r="AA95" s="467"/>
      <c r="AB95" s="467"/>
      <c r="AC95" s="467"/>
      <c r="AD95" s="467"/>
      <c r="AE95" s="467"/>
      <c r="AF95" s="467"/>
      <c r="AG95" s="467"/>
      <c r="AH95" s="467"/>
      <c r="AI95" s="467"/>
      <c r="AJ95" s="467"/>
      <c r="AK95" s="467"/>
      <c r="AL95" s="467"/>
      <c r="AM95" s="467"/>
      <c r="AN95" s="467"/>
      <c r="AO95" s="467"/>
      <c r="AP95" s="467"/>
      <c r="AQ95" s="468"/>
    </row>
    <row r="96" spans="1:43">
      <c r="A96" s="285"/>
      <c r="B96" s="284"/>
      <c r="C96" s="213"/>
      <c r="D96" s="214"/>
      <c r="E96" s="215"/>
      <c r="F96" s="241"/>
      <c r="G96" s="242"/>
      <c r="H96" s="467"/>
      <c r="I96" s="467"/>
      <c r="J96" s="467"/>
      <c r="K96" s="467"/>
      <c r="L96" s="467"/>
      <c r="M96" s="467"/>
      <c r="N96" s="467"/>
      <c r="O96" s="467"/>
      <c r="P96" s="467"/>
      <c r="Q96" s="467"/>
      <c r="R96" s="467"/>
      <c r="S96" s="467"/>
      <c r="T96" s="467"/>
      <c r="U96" s="467"/>
      <c r="V96" s="467"/>
      <c r="W96" s="467"/>
      <c r="X96" s="467"/>
      <c r="Y96" s="467"/>
      <c r="Z96" s="467"/>
      <c r="AA96" s="467"/>
      <c r="AB96" s="467"/>
      <c r="AC96" s="467"/>
      <c r="AD96" s="467"/>
      <c r="AE96" s="467"/>
      <c r="AF96" s="467"/>
      <c r="AG96" s="467"/>
      <c r="AH96" s="467"/>
      <c r="AI96" s="467"/>
      <c r="AJ96" s="467"/>
      <c r="AK96" s="467"/>
      <c r="AL96" s="467"/>
      <c r="AM96" s="467"/>
      <c r="AN96" s="467"/>
      <c r="AO96" s="467"/>
      <c r="AP96" s="467"/>
      <c r="AQ96" s="468"/>
    </row>
    <row r="97" spans="1:43">
      <c r="A97" s="285"/>
      <c r="B97" s="284"/>
      <c r="C97" s="213"/>
      <c r="D97" s="214"/>
      <c r="E97" s="215"/>
      <c r="F97" s="241"/>
      <c r="G97" s="242"/>
      <c r="H97" s="467"/>
      <c r="I97" s="467"/>
      <c r="J97" s="467"/>
      <c r="K97" s="467"/>
      <c r="L97" s="467"/>
      <c r="M97" s="467"/>
      <c r="N97" s="467"/>
      <c r="O97" s="467"/>
      <c r="P97" s="467"/>
      <c r="Q97" s="467"/>
      <c r="R97" s="467"/>
      <c r="S97" s="467"/>
      <c r="T97" s="467"/>
      <c r="U97" s="467"/>
      <c r="V97" s="467"/>
      <c r="W97" s="467"/>
      <c r="X97" s="467"/>
      <c r="Y97" s="467"/>
      <c r="Z97" s="467"/>
      <c r="AA97" s="467"/>
      <c r="AB97" s="467"/>
      <c r="AC97" s="467"/>
      <c r="AD97" s="467"/>
      <c r="AE97" s="467"/>
      <c r="AF97" s="467"/>
      <c r="AG97" s="467"/>
      <c r="AH97" s="467"/>
      <c r="AI97" s="467"/>
      <c r="AJ97" s="467"/>
      <c r="AK97" s="467"/>
      <c r="AL97" s="467"/>
      <c r="AM97" s="467"/>
      <c r="AN97" s="467"/>
      <c r="AO97" s="467"/>
      <c r="AP97" s="467"/>
      <c r="AQ97" s="468"/>
    </row>
    <row r="98" spans="1:43">
      <c r="A98" s="285"/>
      <c r="B98" s="284"/>
      <c r="C98" s="213"/>
      <c r="D98" s="214"/>
      <c r="E98" s="215"/>
      <c r="F98" s="241"/>
      <c r="G98" s="242"/>
      <c r="H98" s="467"/>
      <c r="I98" s="467"/>
      <c r="J98" s="467"/>
      <c r="K98" s="467"/>
      <c r="L98" s="467"/>
      <c r="M98" s="467"/>
      <c r="N98" s="467"/>
      <c r="O98" s="467"/>
      <c r="P98" s="467"/>
      <c r="Q98" s="467"/>
      <c r="R98" s="467"/>
      <c r="S98" s="467"/>
      <c r="T98" s="467"/>
      <c r="U98" s="467"/>
      <c r="V98" s="467"/>
      <c r="W98" s="467"/>
      <c r="X98" s="467"/>
      <c r="Y98" s="467"/>
      <c r="Z98" s="467"/>
      <c r="AA98" s="467"/>
      <c r="AB98" s="467"/>
      <c r="AC98" s="467"/>
      <c r="AD98" s="467"/>
      <c r="AE98" s="467"/>
      <c r="AF98" s="467"/>
      <c r="AG98" s="467"/>
      <c r="AH98" s="467"/>
      <c r="AI98" s="467"/>
      <c r="AJ98" s="467"/>
      <c r="AK98" s="467"/>
      <c r="AL98" s="467"/>
      <c r="AM98" s="467"/>
      <c r="AN98" s="467"/>
      <c r="AO98" s="467"/>
      <c r="AP98" s="467"/>
      <c r="AQ98" s="468"/>
    </row>
    <row r="99" spans="1:43">
      <c r="A99" s="285"/>
      <c r="B99" s="284"/>
      <c r="C99" s="213"/>
      <c r="D99" s="214"/>
      <c r="E99" s="215"/>
      <c r="F99" s="241"/>
      <c r="G99" s="242"/>
      <c r="H99" s="467"/>
      <c r="I99" s="467"/>
      <c r="J99" s="467"/>
      <c r="K99" s="467"/>
      <c r="L99" s="467"/>
      <c r="M99" s="467"/>
      <c r="N99" s="467"/>
      <c r="O99" s="467"/>
      <c r="P99" s="467"/>
      <c r="Q99" s="467"/>
      <c r="R99" s="467"/>
      <c r="S99" s="467"/>
      <c r="T99" s="467"/>
      <c r="U99" s="467"/>
      <c r="V99" s="467"/>
      <c r="W99" s="467"/>
      <c r="X99" s="467"/>
      <c r="Y99" s="467"/>
      <c r="Z99" s="467"/>
      <c r="AA99" s="467"/>
      <c r="AB99" s="467"/>
      <c r="AC99" s="467"/>
      <c r="AD99" s="467"/>
      <c r="AE99" s="467"/>
      <c r="AF99" s="467"/>
      <c r="AG99" s="467"/>
      <c r="AH99" s="467"/>
      <c r="AI99" s="467"/>
      <c r="AJ99" s="467"/>
      <c r="AK99" s="467"/>
      <c r="AL99" s="467"/>
      <c r="AM99" s="467"/>
      <c r="AN99" s="467"/>
      <c r="AO99" s="467"/>
      <c r="AP99" s="467"/>
      <c r="AQ99" s="468"/>
    </row>
    <row r="100" spans="1:43">
      <c r="A100" s="285"/>
      <c r="B100" s="284"/>
      <c r="C100" s="213"/>
      <c r="D100" s="214"/>
      <c r="E100" s="215"/>
      <c r="F100" s="241"/>
      <c r="G100" s="242"/>
      <c r="H100" s="467"/>
      <c r="I100" s="467"/>
      <c r="J100" s="467"/>
      <c r="K100" s="467"/>
      <c r="L100" s="467"/>
      <c r="M100" s="467"/>
      <c r="N100" s="467"/>
      <c r="O100" s="467"/>
      <c r="P100" s="467"/>
      <c r="Q100" s="467"/>
      <c r="R100" s="467"/>
      <c r="S100" s="467"/>
      <c r="T100" s="467"/>
      <c r="U100" s="467"/>
      <c r="V100" s="467"/>
      <c r="W100" s="467"/>
      <c r="X100" s="467"/>
      <c r="Y100" s="467"/>
      <c r="Z100" s="467"/>
      <c r="AA100" s="467"/>
      <c r="AB100" s="467"/>
      <c r="AC100" s="467"/>
      <c r="AD100" s="467"/>
      <c r="AE100" s="467"/>
      <c r="AF100" s="467"/>
      <c r="AG100" s="467"/>
      <c r="AH100" s="467"/>
      <c r="AI100" s="467"/>
      <c r="AJ100" s="467"/>
      <c r="AK100" s="467"/>
      <c r="AL100" s="467"/>
      <c r="AM100" s="467"/>
      <c r="AN100" s="467"/>
      <c r="AO100" s="467"/>
      <c r="AP100" s="467"/>
      <c r="AQ100" s="468"/>
    </row>
    <row r="101" spans="1:43">
      <c r="A101" s="285"/>
      <c r="B101" s="284"/>
      <c r="C101" s="213"/>
      <c r="D101" s="214"/>
      <c r="E101" s="215"/>
      <c r="F101" s="241"/>
      <c r="G101" s="242"/>
      <c r="H101" s="467"/>
      <c r="I101" s="467"/>
      <c r="J101" s="467"/>
      <c r="K101" s="467"/>
      <c r="L101" s="467"/>
      <c r="M101" s="467"/>
      <c r="N101" s="467"/>
      <c r="O101" s="467"/>
      <c r="P101" s="467"/>
      <c r="Q101" s="467"/>
      <c r="R101" s="467"/>
      <c r="S101" s="467"/>
      <c r="T101" s="467"/>
      <c r="U101" s="467"/>
      <c r="V101" s="467"/>
      <c r="W101" s="467"/>
      <c r="X101" s="467"/>
      <c r="Y101" s="467"/>
      <c r="Z101" s="467"/>
      <c r="AA101" s="467"/>
      <c r="AB101" s="467"/>
      <c r="AC101" s="467"/>
      <c r="AD101" s="467"/>
      <c r="AE101" s="467"/>
      <c r="AF101" s="467"/>
      <c r="AG101" s="467"/>
      <c r="AH101" s="467"/>
      <c r="AI101" s="467"/>
      <c r="AJ101" s="467"/>
      <c r="AK101" s="467"/>
      <c r="AL101" s="467"/>
      <c r="AM101" s="467"/>
      <c r="AN101" s="467"/>
      <c r="AO101" s="467"/>
      <c r="AP101" s="467"/>
      <c r="AQ101" s="468"/>
    </row>
    <row r="102" spans="1:43">
      <c r="A102" s="285"/>
      <c r="B102" s="284"/>
      <c r="C102" s="213"/>
      <c r="D102" s="214"/>
      <c r="E102" s="215"/>
      <c r="F102" s="241"/>
      <c r="G102" s="242"/>
      <c r="H102" s="467"/>
      <c r="I102" s="467"/>
      <c r="J102" s="467"/>
      <c r="K102" s="467"/>
      <c r="L102" s="467"/>
      <c r="M102" s="467"/>
      <c r="N102" s="467"/>
      <c r="O102" s="467"/>
      <c r="P102" s="467"/>
      <c r="Q102" s="467"/>
      <c r="R102" s="467"/>
      <c r="S102" s="467"/>
      <c r="T102" s="467"/>
      <c r="U102" s="467"/>
      <c r="V102" s="467"/>
      <c r="W102" s="467"/>
      <c r="X102" s="467"/>
      <c r="Y102" s="467"/>
      <c r="Z102" s="467"/>
      <c r="AA102" s="467"/>
      <c r="AB102" s="467"/>
      <c r="AC102" s="467"/>
      <c r="AD102" s="467"/>
      <c r="AE102" s="467"/>
      <c r="AF102" s="467"/>
      <c r="AG102" s="467"/>
      <c r="AH102" s="467"/>
      <c r="AI102" s="467"/>
      <c r="AJ102" s="467"/>
      <c r="AK102" s="467"/>
      <c r="AL102" s="467"/>
      <c r="AM102" s="467"/>
      <c r="AN102" s="467"/>
      <c r="AO102" s="467"/>
      <c r="AP102" s="467"/>
      <c r="AQ102" s="468"/>
    </row>
    <row r="103" spans="1:43">
      <c r="A103" s="285"/>
      <c r="B103" s="284"/>
      <c r="C103" s="213"/>
      <c r="D103" s="214"/>
      <c r="E103" s="215"/>
      <c r="F103" s="241"/>
      <c r="G103" s="242"/>
      <c r="H103" s="467"/>
      <c r="I103" s="467"/>
      <c r="J103" s="467"/>
      <c r="K103" s="467"/>
      <c r="L103" s="467"/>
      <c r="M103" s="467"/>
      <c r="N103" s="467"/>
      <c r="O103" s="467"/>
      <c r="P103" s="467"/>
      <c r="Q103" s="467"/>
      <c r="R103" s="467"/>
      <c r="S103" s="467"/>
      <c r="T103" s="467"/>
      <c r="U103" s="467"/>
      <c r="V103" s="467"/>
      <c r="W103" s="467"/>
      <c r="X103" s="467"/>
      <c r="Y103" s="467"/>
      <c r="Z103" s="467"/>
      <c r="AA103" s="467"/>
      <c r="AB103" s="467"/>
      <c r="AC103" s="467"/>
      <c r="AD103" s="467"/>
      <c r="AE103" s="467"/>
      <c r="AF103" s="467"/>
      <c r="AG103" s="467"/>
      <c r="AH103" s="467"/>
      <c r="AI103" s="467"/>
      <c r="AJ103" s="467"/>
      <c r="AK103" s="467"/>
      <c r="AL103" s="467"/>
      <c r="AM103" s="467"/>
      <c r="AN103" s="467"/>
      <c r="AO103" s="467"/>
      <c r="AP103" s="467"/>
      <c r="AQ103" s="468"/>
    </row>
    <row r="104" spans="1:43">
      <c r="A104" s="285"/>
      <c r="B104" s="284"/>
      <c r="C104" s="213"/>
      <c r="D104" s="214"/>
      <c r="E104" s="215"/>
      <c r="F104" s="241"/>
      <c r="G104" s="242"/>
      <c r="H104" s="467"/>
      <c r="I104" s="467"/>
      <c r="J104" s="467"/>
      <c r="K104" s="467"/>
      <c r="L104" s="467"/>
      <c r="M104" s="467"/>
      <c r="N104" s="467"/>
      <c r="O104" s="467"/>
      <c r="P104" s="467"/>
      <c r="Q104" s="467"/>
      <c r="R104" s="467"/>
      <c r="S104" s="467"/>
      <c r="T104" s="467"/>
      <c r="U104" s="467"/>
      <c r="V104" s="467"/>
      <c r="W104" s="467"/>
      <c r="X104" s="467"/>
      <c r="Y104" s="467"/>
      <c r="Z104" s="467"/>
      <c r="AA104" s="467"/>
      <c r="AB104" s="467"/>
      <c r="AC104" s="467"/>
      <c r="AD104" s="467"/>
      <c r="AE104" s="467"/>
      <c r="AF104" s="467"/>
      <c r="AG104" s="467"/>
      <c r="AH104" s="467"/>
      <c r="AI104" s="467"/>
      <c r="AJ104" s="467"/>
      <c r="AK104" s="467"/>
      <c r="AL104" s="467"/>
      <c r="AM104" s="467"/>
      <c r="AN104" s="467"/>
      <c r="AO104" s="467"/>
      <c r="AP104" s="467"/>
      <c r="AQ104" s="468"/>
    </row>
    <row r="105" spans="1:43">
      <c r="A105" s="285"/>
      <c r="B105" s="284"/>
      <c r="C105" s="213"/>
      <c r="D105" s="214"/>
      <c r="E105" s="215"/>
      <c r="F105" s="241"/>
      <c r="G105" s="242"/>
      <c r="H105" s="467"/>
      <c r="I105" s="467"/>
      <c r="J105" s="467"/>
      <c r="K105" s="467"/>
      <c r="L105" s="467"/>
      <c r="M105" s="467"/>
      <c r="N105" s="467"/>
      <c r="O105" s="467"/>
      <c r="P105" s="467"/>
      <c r="Q105" s="467"/>
      <c r="R105" s="467"/>
      <c r="S105" s="467"/>
      <c r="T105" s="467"/>
      <c r="U105" s="467"/>
      <c r="V105" s="467"/>
      <c r="W105" s="467"/>
      <c r="X105" s="467"/>
      <c r="Y105" s="467"/>
      <c r="Z105" s="467"/>
      <c r="AA105" s="467"/>
      <c r="AB105" s="467"/>
      <c r="AC105" s="467"/>
      <c r="AD105" s="467"/>
      <c r="AE105" s="467"/>
      <c r="AF105" s="467"/>
      <c r="AG105" s="467"/>
      <c r="AH105" s="467"/>
      <c r="AI105" s="467"/>
      <c r="AJ105" s="467"/>
      <c r="AK105" s="467"/>
      <c r="AL105" s="467"/>
      <c r="AM105" s="467"/>
      <c r="AN105" s="467"/>
      <c r="AO105" s="467"/>
      <c r="AP105" s="467"/>
      <c r="AQ105" s="468"/>
    </row>
    <row r="106" spans="1:43">
      <c r="A106" s="285"/>
      <c r="B106" s="284"/>
      <c r="C106" s="213"/>
      <c r="D106" s="214"/>
      <c r="E106" s="215"/>
      <c r="F106" s="241"/>
      <c r="G106" s="242"/>
      <c r="H106" s="467"/>
      <c r="I106" s="467"/>
      <c r="J106" s="467"/>
      <c r="K106" s="467"/>
      <c r="L106" s="467"/>
      <c r="M106" s="467"/>
      <c r="N106" s="467"/>
      <c r="O106" s="467"/>
      <c r="P106" s="467"/>
      <c r="Q106" s="467"/>
      <c r="R106" s="467"/>
      <c r="S106" s="467"/>
      <c r="T106" s="467"/>
      <c r="U106" s="467"/>
      <c r="V106" s="467"/>
      <c r="W106" s="467"/>
      <c r="X106" s="467"/>
      <c r="Y106" s="467"/>
      <c r="Z106" s="467"/>
      <c r="AA106" s="467"/>
      <c r="AB106" s="467"/>
      <c r="AC106" s="467"/>
      <c r="AD106" s="467"/>
      <c r="AE106" s="467"/>
      <c r="AF106" s="467"/>
      <c r="AG106" s="467"/>
      <c r="AH106" s="467"/>
      <c r="AI106" s="467"/>
      <c r="AJ106" s="467"/>
      <c r="AK106" s="467"/>
      <c r="AL106" s="467"/>
      <c r="AM106" s="467"/>
      <c r="AN106" s="467"/>
      <c r="AO106" s="467"/>
      <c r="AP106" s="467"/>
      <c r="AQ106" s="468"/>
    </row>
    <row r="107" spans="1:43">
      <c r="A107" s="285"/>
      <c r="B107" s="284"/>
      <c r="C107" s="213"/>
      <c r="D107" s="214"/>
      <c r="E107" s="215"/>
      <c r="F107" s="241"/>
      <c r="G107" s="242"/>
      <c r="H107" s="467"/>
      <c r="I107" s="467"/>
      <c r="J107" s="467"/>
      <c r="K107" s="467"/>
      <c r="L107" s="467"/>
      <c r="M107" s="467"/>
      <c r="N107" s="467"/>
      <c r="O107" s="467"/>
      <c r="P107" s="467"/>
      <c r="Q107" s="467"/>
      <c r="R107" s="467"/>
      <c r="S107" s="467"/>
      <c r="T107" s="467"/>
      <c r="U107" s="467"/>
      <c r="V107" s="467"/>
      <c r="W107" s="467"/>
      <c r="X107" s="467"/>
      <c r="Y107" s="467"/>
      <c r="Z107" s="467"/>
      <c r="AA107" s="467"/>
      <c r="AB107" s="467"/>
      <c r="AC107" s="467"/>
      <c r="AD107" s="467"/>
      <c r="AE107" s="467"/>
      <c r="AF107" s="467"/>
      <c r="AG107" s="467"/>
      <c r="AH107" s="467"/>
      <c r="AI107" s="467"/>
      <c r="AJ107" s="467"/>
      <c r="AK107" s="467"/>
      <c r="AL107" s="467"/>
      <c r="AM107" s="467"/>
      <c r="AN107" s="467"/>
      <c r="AO107" s="467"/>
      <c r="AP107" s="467"/>
      <c r="AQ107" s="468"/>
    </row>
    <row r="108" spans="1:43">
      <c r="A108" s="285"/>
      <c r="B108" s="284"/>
      <c r="C108" s="213"/>
      <c r="D108" s="214"/>
      <c r="E108" s="215"/>
      <c r="F108" s="241"/>
      <c r="G108" s="242"/>
      <c r="H108" s="467"/>
      <c r="I108" s="467"/>
      <c r="J108" s="467"/>
      <c r="K108" s="467"/>
      <c r="L108" s="467"/>
      <c r="M108" s="467"/>
      <c r="N108" s="467"/>
      <c r="O108" s="467"/>
      <c r="P108" s="467"/>
      <c r="Q108" s="467"/>
      <c r="R108" s="467"/>
      <c r="S108" s="467"/>
      <c r="T108" s="467"/>
      <c r="U108" s="467"/>
      <c r="V108" s="467"/>
      <c r="W108" s="467"/>
      <c r="X108" s="467"/>
      <c r="Y108" s="467"/>
      <c r="Z108" s="467"/>
      <c r="AA108" s="467"/>
      <c r="AB108" s="467"/>
      <c r="AC108" s="467"/>
      <c r="AD108" s="467"/>
      <c r="AE108" s="467"/>
      <c r="AF108" s="467"/>
      <c r="AG108" s="467"/>
      <c r="AH108" s="467"/>
      <c r="AI108" s="467"/>
      <c r="AJ108" s="467"/>
      <c r="AK108" s="467"/>
      <c r="AL108" s="467"/>
      <c r="AM108" s="467"/>
      <c r="AN108" s="467"/>
      <c r="AO108" s="467"/>
      <c r="AP108" s="467"/>
      <c r="AQ108" s="468"/>
    </row>
    <row r="109" spans="1:43">
      <c r="A109" s="285"/>
      <c r="B109" s="284"/>
      <c r="C109" s="213"/>
      <c r="D109" s="214"/>
      <c r="E109" s="215"/>
      <c r="F109" s="241"/>
      <c r="G109" s="242"/>
      <c r="H109" s="467"/>
      <c r="I109" s="467"/>
      <c r="J109" s="467"/>
      <c r="K109" s="467"/>
      <c r="L109" s="467"/>
      <c r="M109" s="467"/>
      <c r="N109" s="467"/>
      <c r="O109" s="467"/>
      <c r="P109" s="467"/>
      <c r="Q109" s="467"/>
      <c r="R109" s="467"/>
      <c r="S109" s="467"/>
      <c r="T109" s="467"/>
      <c r="U109" s="467"/>
      <c r="V109" s="467"/>
      <c r="W109" s="467"/>
      <c r="X109" s="467"/>
      <c r="Y109" s="467"/>
      <c r="Z109" s="467"/>
      <c r="AA109" s="467"/>
      <c r="AB109" s="467"/>
      <c r="AC109" s="467"/>
      <c r="AD109" s="467"/>
      <c r="AE109" s="467"/>
      <c r="AF109" s="467"/>
      <c r="AG109" s="467"/>
      <c r="AH109" s="467"/>
      <c r="AI109" s="467"/>
      <c r="AJ109" s="467"/>
      <c r="AK109" s="467"/>
      <c r="AL109" s="467"/>
      <c r="AM109" s="467"/>
      <c r="AN109" s="467"/>
      <c r="AO109" s="467"/>
      <c r="AP109" s="467"/>
      <c r="AQ109" s="468"/>
    </row>
    <row r="110" spans="1:43">
      <c r="A110" s="285"/>
      <c r="B110" s="284"/>
      <c r="C110" s="213"/>
      <c r="D110" s="214"/>
      <c r="E110" s="215"/>
      <c r="F110" s="241"/>
      <c r="G110" s="242"/>
      <c r="H110" s="467"/>
      <c r="I110" s="467"/>
      <c r="J110" s="467"/>
      <c r="K110" s="467"/>
      <c r="L110" s="467"/>
      <c r="M110" s="467"/>
      <c r="N110" s="467"/>
      <c r="O110" s="467"/>
      <c r="P110" s="467"/>
      <c r="Q110" s="467"/>
      <c r="R110" s="467"/>
      <c r="S110" s="467"/>
      <c r="T110" s="467"/>
      <c r="U110" s="467"/>
      <c r="V110" s="467"/>
      <c r="W110" s="467"/>
      <c r="X110" s="467"/>
      <c r="Y110" s="467"/>
      <c r="Z110" s="467"/>
      <c r="AA110" s="467"/>
      <c r="AB110" s="467"/>
      <c r="AC110" s="467"/>
      <c r="AD110" s="467"/>
      <c r="AE110" s="467"/>
      <c r="AF110" s="467"/>
      <c r="AG110" s="467"/>
      <c r="AH110" s="467"/>
      <c r="AI110" s="467"/>
      <c r="AJ110" s="467"/>
      <c r="AK110" s="467"/>
      <c r="AL110" s="467"/>
      <c r="AM110" s="467"/>
      <c r="AN110" s="467"/>
      <c r="AO110" s="467"/>
      <c r="AP110" s="467"/>
      <c r="AQ110" s="468"/>
    </row>
    <row r="111" spans="1:43">
      <c r="A111" s="285"/>
      <c r="B111" s="284"/>
      <c r="C111" s="213"/>
      <c r="D111" s="214"/>
      <c r="E111" s="215"/>
      <c r="F111" s="241"/>
      <c r="G111" s="242"/>
      <c r="H111" s="467"/>
      <c r="I111" s="467"/>
      <c r="J111" s="467"/>
      <c r="K111" s="467"/>
      <c r="L111" s="467"/>
      <c r="M111" s="467"/>
      <c r="N111" s="467"/>
      <c r="O111" s="467"/>
      <c r="P111" s="467"/>
      <c r="Q111" s="467"/>
      <c r="R111" s="467"/>
      <c r="S111" s="467"/>
      <c r="T111" s="467"/>
      <c r="U111" s="467"/>
      <c r="V111" s="467"/>
      <c r="W111" s="467"/>
      <c r="X111" s="467"/>
      <c r="Y111" s="467"/>
      <c r="Z111" s="467"/>
      <c r="AA111" s="467"/>
      <c r="AB111" s="467"/>
      <c r="AC111" s="467"/>
      <c r="AD111" s="467"/>
      <c r="AE111" s="467"/>
      <c r="AF111" s="467"/>
      <c r="AG111" s="467"/>
      <c r="AH111" s="467"/>
      <c r="AI111" s="467"/>
      <c r="AJ111" s="467"/>
      <c r="AK111" s="467"/>
      <c r="AL111" s="467"/>
      <c r="AM111" s="467"/>
      <c r="AN111" s="467"/>
      <c r="AO111" s="467"/>
      <c r="AP111" s="467"/>
      <c r="AQ111" s="468"/>
    </row>
    <row r="112" spans="1:43">
      <c r="A112" s="285"/>
      <c r="B112" s="284"/>
      <c r="C112" s="213"/>
      <c r="D112" s="214"/>
      <c r="E112" s="215"/>
      <c r="F112" s="241"/>
      <c r="G112" s="242"/>
      <c r="H112" s="467"/>
      <c r="I112" s="467"/>
      <c r="J112" s="467"/>
      <c r="K112" s="467"/>
      <c r="L112" s="467"/>
      <c r="M112" s="467"/>
      <c r="N112" s="467"/>
      <c r="O112" s="467"/>
      <c r="P112" s="467"/>
      <c r="Q112" s="467"/>
      <c r="R112" s="467"/>
      <c r="S112" s="467"/>
      <c r="T112" s="467"/>
      <c r="U112" s="467"/>
      <c r="V112" s="467"/>
      <c r="W112" s="467"/>
      <c r="X112" s="467"/>
      <c r="Y112" s="467"/>
      <c r="Z112" s="467"/>
      <c r="AA112" s="467"/>
      <c r="AB112" s="467"/>
      <c r="AC112" s="467"/>
      <c r="AD112" s="467"/>
      <c r="AE112" s="467"/>
      <c r="AF112" s="467"/>
      <c r="AG112" s="467"/>
      <c r="AH112" s="467"/>
      <c r="AI112" s="467"/>
      <c r="AJ112" s="467"/>
      <c r="AK112" s="467"/>
      <c r="AL112" s="467"/>
      <c r="AM112" s="467"/>
      <c r="AN112" s="467"/>
      <c r="AO112" s="467"/>
      <c r="AP112" s="467"/>
      <c r="AQ112" s="468"/>
    </row>
    <row r="113" spans="1:43">
      <c r="A113" s="285"/>
      <c r="B113" s="284"/>
      <c r="C113" s="213"/>
      <c r="D113" s="214"/>
      <c r="E113" s="215"/>
      <c r="F113" s="241"/>
      <c r="G113" s="242"/>
      <c r="H113" s="467"/>
      <c r="I113" s="467"/>
      <c r="J113" s="467"/>
      <c r="K113" s="467"/>
      <c r="L113" s="467"/>
      <c r="M113" s="467"/>
      <c r="N113" s="467"/>
      <c r="O113" s="467"/>
      <c r="P113" s="467"/>
      <c r="Q113" s="467"/>
      <c r="R113" s="467"/>
      <c r="S113" s="467"/>
      <c r="T113" s="467"/>
      <c r="U113" s="467"/>
      <c r="V113" s="467"/>
      <c r="W113" s="467"/>
      <c r="X113" s="467"/>
      <c r="Y113" s="467"/>
      <c r="Z113" s="467"/>
      <c r="AA113" s="467"/>
      <c r="AB113" s="467"/>
      <c r="AC113" s="467"/>
      <c r="AD113" s="467"/>
      <c r="AE113" s="467"/>
      <c r="AF113" s="467"/>
      <c r="AG113" s="467"/>
      <c r="AH113" s="467"/>
      <c r="AI113" s="467"/>
      <c r="AJ113" s="467"/>
      <c r="AK113" s="467"/>
      <c r="AL113" s="467"/>
      <c r="AM113" s="467"/>
      <c r="AN113" s="467"/>
      <c r="AO113" s="467"/>
      <c r="AP113" s="467"/>
      <c r="AQ113" s="468"/>
    </row>
    <row r="114" spans="1:43">
      <c r="A114" s="285"/>
      <c r="B114" s="284"/>
      <c r="C114" s="213"/>
      <c r="D114" s="214"/>
      <c r="E114" s="215"/>
      <c r="F114" s="241"/>
      <c r="G114" s="242"/>
      <c r="H114" s="467"/>
      <c r="I114" s="467"/>
      <c r="J114" s="467"/>
      <c r="K114" s="467"/>
      <c r="L114" s="467"/>
      <c r="M114" s="467"/>
      <c r="N114" s="467"/>
      <c r="O114" s="467"/>
      <c r="P114" s="467"/>
      <c r="Q114" s="467"/>
      <c r="R114" s="467"/>
      <c r="S114" s="467"/>
      <c r="T114" s="467"/>
      <c r="U114" s="467"/>
      <c r="V114" s="467"/>
      <c r="W114" s="467"/>
      <c r="X114" s="467"/>
      <c r="Y114" s="467"/>
      <c r="Z114" s="467"/>
      <c r="AA114" s="467"/>
      <c r="AB114" s="467"/>
      <c r="AC114" s="467"/>
      <c r="AD114" s="467"/>
      <c r="AE114" s="467"/>
      <c r="AF114" s="467"/>
      <c r="AG114" s="467"/>
      <c r="AH114" s="467"/>
      <c r="AI114" s="467"/>
      <c r="AJ114" s="467"/>
      <c r="AK114" s="467"/>
      <c r="AL114" s="467"/>
      <c r="AM114" s="467"/>
      <c r="AN114" s="467"/>
      <c r="AO114" s="467"/>
      <c r="AP114" s="467"/>
      <c r="AQ114" s="468"/>
    </row>
    <row r="115" spans="1:43">
      <c r="A115" s="285"/>
      <c r="B115" s="284"/>
      <c r="C115" s="213"/>
      <c r="D115" s="214"/>
      <c r="E115" s="215"/>
      <c r="F115" s="241"/>
      <c r="G115" s="242"/>
      <c r="H115" s="467"/>
      <c r="I115" s="467"/>
      <c r="J115" s="467"/>
      <c r="K115" s="467"/>
      <c r="L115" s="467"/>
      <c r="M115" s="467"/>
      <c r="N115" s="467"/>
      <c r="O115" s="467"/>
      <c r="P115" s="467"/>
      <c r="Q115" s="467"/>
      <c r="R115" s="467"/>
      <c r="S115" s="467"/>
      <c r="T115" s="467"/>
      <c r="U115" s="467"/>
      <c r="V115" s="467"/>
      <c r="W115" s="467"/>
      <c r="X115" s="467"/>
      <c r="Y115" s="467"/>
      <c r="Z115" s="467"/>
      <c r="AA115" s="467"/>
      <c r="AB115" s="467"/>
      <c r="AC115" s="467"/>
      <c r="AD115" s="467"/>
      <c r="AE115" s="467"/>
      <c r="AF115" s="467"/>
      <c r="AG115" s="467"/>
      <c r="AH115" s="467"/>
      <c r="AI115" s="467"/>
      <c r="AJ115" s="467"/>
      <c r="AK115" s="467"/>
      <c r="AL115" s="467"/>
      <c r="AM115" s="467"/>
      <c r="AN115" s="467"/>
      <c r="AO115" s="467"/>
      <c r="AP115" s="467"/>
      <c r="AQ115" s="468"/>
    </row>
    <row r="116" spans="1:43" ht="15" thickBot="1">
      <c r="A116" s="461"/>
      <c r="B116" s="462"/>
      <c r="C116" s="213"/>
      <c r="D116" s="214"/>
      <c r="E116" s="215"/>
      <c r="F116" s="215"/>
      <c r="G116" s="216"/>
      <c r="H116" s="467"/>
      <c r="I116" s="467"/>
      <c r="J116" s="467"/>
      <c r="K116" s="467"/>
      <c r="L116" s="467"/>
      <c r="M116" s="467"/>
      <c r="N116" s="467"/>
      <c r="O116" s="467"/>
      <c r="P116" s="467"/>
      <c r="Q116" s="467"/>
      <c r="R116" s="467"/>
      <c r="S116" s="467"/>
      <c r="T116" s="467"/>
      <c r="U116" s="467"/>
      <c r="V116" s="467"/>
      <c r="W116" s="467"/>
      <c r="X116" s="467"/>
      <c r="Y116" s="467"/>
      <c r="Z116" s="467"/>
      <c r="AA116" s="467"/>
      <c r="AB116" s="467"/>
      <c r="AC116" s="467"/>
      <c r="AD116" s="467"/>
      <c r="AE116" s="467"/>
      <c r="AF116" s="467"/>
      <c r="AG116" s="467"/>
      <c r="AH116" s="467"/>
      <c r="AI116" s="467"/>
      <c r="AJ116" s="467"/>
      <c r="AK116" s="467"/>
      <c r="AL116" s="467"/>
      <c r="AM116" s="467"/>
      <c r="AN116" s="467"/>
      <c r="AO116" s="467"/>
      <c r="AP116" s="467"/>
      <c r="AQ116" s="468"/>
    </row>
    <row r="117" spans="1:43" ht="15" thickBot="1">
      <c r="A117" s="472"/>
      <c r="B117" s="473"/>
      <c r="C117" s="473"/>
      <c r="D117" s="473"/>
      <c r="E117" s="474"/>
      <c r="F117" s="217"/>
      <c r="G117" s="218">
        <f>SUM(G15:G116)</f>
        <v>182.44599999999997</v>
      </c>
      <c r="H117" s="467"/>
      <c r="I117" s="467"/>
      <c r="J117" s="467"/>
      <c r="K117" s="467"/>
      <c r="L117" s="467"/>
      <c r="M117" s="467"/>
      <c r="N117" s="467"/>
      <c r="O117" s="467"/>
      <c r="P117" s="467"/>
      <c r="Q117" s="467"/>
      <c r="R117" s="467"/>
      <c r="S117" s="467"/>
      <c r="T117" s="467"/>
      <c r="U117" s="467"/>
      <c r="V117" s="467"/>
      <c r="W117" s="467"/>
      <c r="X117" s="467"/>
      <c r="Y117" s="467"/>
      <c r="Z117" s="467"/>
      <c r="AA117" s="467"/>
      <c r="AB117" s="467"/>
      <c r="AC117" s="467"/>
      <c r="AD117" s="467"/>
      <c r="AE117" s="467"/>
      <c r="AF117" s="467"/>
      <c r="AG117" s="467"/>
      <c r="AH117" s="467"/>
      <c r="AI117" s="467"/>
      <c r="AJ117" s="467"/>
      <c r="AK117" s="467"/>
      <c r="AL117" s="467"/>
      <c r="AM117" s="467"/>
      <c r="AN117" s="467"/>
      <c r="AO117" s="467"/>
      <c r="AP117" s="467"/>
      <c r="AQ117" s="468"/>
    </row>
    <row r="118" spans="1:43">
      <c r="A118" s="426"/>
      <c r="B118" s="427"/>
      <c r="C118" s="427"/>
      <c r="D118" s="427"/>
      <c r="E118" s="427"/>
      <c r="F118" s="427"/>
      <c r="G118" s="427"/>
      <c r="H118" s="427"/>
      <c r="I118" s="427"/>
      <c r="J118" s="427"/>
      <c r="K118" s="427"/>
      <c r="L118" s="427"/>
      <c r="M118" s="427"/>
      <c r="N118" s="427"/>
      <c r="O118" s="427"/>
      <c r="P118" s="427"/>
      <c r="Q118" s="427"/>
      <c r="R118" s="427"/>
      <c r="S118" s="427"/>
      <c r="T118" s="427"/>
      <c r="U118" s="427"/>
      <c r="V118" s="427"/>
      <c r="W118" s="427"/>
      <c r="X118" s="427"/>
      <c r="Y118" s="427"/>
      <c r="Z118" s="427"/>
      <c r="AA118" s="427"/>
      <c r="AB118" s="427"/>
      <c r="AC118" s="427"/>
      <c r="AD118" s="427"/>
      <c r="AE118" s="427"/>
      <c r="AF118" s="427"/>
      <c r="AG118" s="427"/>
      <c r="AH118" s="427"/>
      <c r="AI118" s="427"/>
      <c r="AJ118" s="427"/>
      <c r="AK118" s="427"/>
      <c r="AL118" s="427"/>
      <c r="AM118" s="427"/>
      <c r="AN118" s="427"/>
      <c r="AO118" s="427"/>
      <c r="AP118" s="427"/>
      <c r="AQ118" s="428"/>
    </row>
    <row r="119" spans="1:43">
      <c r="A119" s="475" t="s">
        <v>283</v>
      </c>
      <c r="B119" s="476"/>
      <c r="C119" s="476"/>
      <c r="D119" s="476"/>
      <c r="E119" s="476"/>
      <c r="F119" s="476"/>
      <c r="G119" s="476"/>
      <c r="H119" s="476"/>
      <c r="I119" s="476"/>
      <c r="J119" s="476"/>
      <c r="K119" s="476"/>
      <c r="L119" s="476"/>
      <c r="M119" s="476"/>
      <c r="N119" s="476"/>
      <c r="O119" s="476"/>
      <c r="P119" s="476"/>
      <c r="Q119" s="476"/>
      <c r="R119" s="476"/>
      <c r="S119" s="476"/>
      <c r="T119" s="476"/>
      <c r="U119" s="476"/>
      <c r="V119" s="476"/>
      <c r="W119" s="476"/>
      <c r="X119" s="476"/>
      <c r="Y119" s="476"/>
      <c r="Z119" s="476"/>
      <c r="AA119" s="476"/>
      <c r="AB119" s="476"/>
      <c r="AC119" s="476"/>
      <c r="AD119" s="476"/>
      <c r="AE119" s="476"/>
      <c r="AF119" s="476"/>
      <c r="AG119" s="476"/>
      <c r="AH119" s="476"/>
      <c r="AI119" s="476"/>
      <c r="AJ119" s="476"/>
      <c r="AK119" s="476"/>
      <c r="AL119" s="476"/>
      <c r="AM119" s="476"/>
      <c r="AN119" s="476"/>
      <c r="AO119" s="476"/>
      <c r="AP119" s="476"/>
      <c r="AQ119" s="477"/>
    </row>
    <row r="120" spans="1:43">
      <c r="A120" s="478" t="s">
        <v>284</v>
      </c>
      <c r="B120" s="479"/>
      <c r="C120" s="479"/>
      <c r="D120" s="479"/>
      <c r="E120" s="479"/>
      <c r="F120" s="479"/>
      <c r="G120" s="479"/>
      <c r="H120" s="479"/>
      <c r="I120" s="479"/>
      <c r="J120" s="479"/>
      <c r="K120" s="479"/>
      <c r="L120" s="479"/>
      <c r="M120" s="479"/>
      <c r="N120" s="479"/>
      <c r="O120" s="479"/>
      <c r="P120" s="479"/>
      <c r="Q120" s="479"/>
      <c r="R120" s="479"/>
      <c r="S120" s="479"/>
      <c r="T120" s="479"/>
      <c r="U120" s="479"/>
      <c r="V120" s="479"/>
      <c r="W120" s="479"/>
      <c r="X120" s="479"/>
      <c r="Y120" s="479"/>
      <c r="Z120" s="479"/>
      <c r="AA120" s="479"/>
      <c r="AB120" s="479"/>
      <c r="AC120" s="479"/>
      <c r="AD120" s="479"/>
      <c r="AE120" s="479"/>
      <c r="AF120" s="479"/>
      <c r="AG120" s="479"/>
      <c r="AH120" s="479"/>
      <c r="AI120" s="479"/>
      <c r="AJ120" s="479"/>
      <c r="AK120" s="479"/>
      <c r="AL120" s="479"/>
      <c r="AM120" s="479"/>
      <c r="AN120" s="479"/>
      <c r="AO120" s="479"/>
      <c r="AP120" s="479"/>
      <c r="AQ120" s="480"/>
    </row>
    <row r="121" spans="1:43">
      <c r="A121" s="478"/>
      <c r="B121" s="479"/>
      <c r="C121" s="479"/>
      <c r="D121" s="479"/>
      <c r="E121" s="479"/>
      <c r="F121" s="479"/>
      <c r="G121" s="479"/>
      <c r="H121" s="479"/>
      <c r="I121" s="479"/>
      <c r="J121" s="479"/>
      <c r="K121" s="479"/>
      <c r="L121" s="479"/>
      <c r="M121" s="479"/>
      <c r="N121" s="479"/>
      <c r="O121" s="479"/>
      <c r="P121" s="479"/>
      <c r="Q121" s="479"/>
      <c r="R121" s="479"/>
      <c r="S121" s="479"/>
      <c r="T121" s="479"/>
      <c r="U121" s="479"/>
      <c r="V121" s="479"/>
      <c r="W121" s="479"/>
      <c r="X121" s="479"/>
      <c r="Y121" s="479"/>
      <c r="Z121" s="479"/>
      <c r="AA121" s="479"/>
      <c r="AB121" s="479"/>
      <c r="AC121" s="479"/>
      <c r="AD121" s="479"/>
      <c r="AE121" s="479"/>
      <c r="AF121" s="479"/>
      <c r="AG121" s="479"/>
      <c r="AH121" s="479"/>
      <c r="AI121" s="479"/>
      <c r="AJ121" s="479"/>
      <c r="AK121" s="479"/>
      <c r="AL121" s="479"/>
      <c r="AM121" s="479"/>
      <c r="AN121" s="479"/>
      <c r="AO121" s="479"/>
      <c r="AP121" s="479"/>
      <c r="AQ121" s="480"/>
    </row>
    <row r="122" spans="1:43" ht="15" thickBot="1">
      <c r="A122" s="426"/>
      <c r="B122" s="427"/>
      <c r="C122" s="427"/>
      <c r="D122" s="427"/>
      <c r="E122" s="427"/>
      <c r="F122" s="427"/>
      <c r="G122" s="427"/>
      <c r="H122" s="427"/>
      <c r="I122" s="427"/>
      <c r="J122" s="427"/>
      <c r="K122" s="427"/>
      <c r="L122" s="427"/>
      <c r="M122" s="427"/>
      <c r="N122" s="427"/>
      <c r="O122" s="427"/>
      <c r="P122" s="427"/>
      <c r="Q122" s="427"/>
      <c r="R122" s="427"/>
      <c r="S122" s="427"/>
      <c r="T122" s="427"/>
      <c r="U122" s="427"/>
      <c r="V122" s="427"/>
      <c r="W122" s="427"/>
      <c r="X122" s="427"/>
      <c r="Y122" s="427"/>
      <c r="Z122" s="427"/>
      <c r="AA122" s="427"/>
      <c r="AB122" s="427"/>
      <c r="AC122" s="427"/>
      <c r="AD122" s="427"/>
      <c r="AE122" s="427"/>
      <c r="AF122" s="427"/>
      <c r="AG122" s="427"/>
      <c r="AH122" s="427"/>
      <c r="AI122" s="427"/>
      <c r="AJ122" s="427"/>
      <c r="AK122" s="427"/>
      <c r="AL122" s="427"/>
      <c r="AM122" s="427"/>
      <c r="AN122" s="427"/>
      <c r="AO122" s="427"/>
      <c r="AP122" s="427"/>
      <c r="AQ122" s="428"/>
    </row>
    <row r="123" spans="1:43">
      <c r="B123" s="220"/>
      <c r="C123" s="219" t="s">
        <v>285</v>
      </c>
      <c r="D123" s="221"/>
      <c r="E123" s="221"/>
      <c r="F123" s="220"/>
      <c r="H123" s="223"/>
      <c r="I123" s="220"/>
      <c r="J123" s="220"/>
      <c r="K123" s="220"/>
      <c r="L123" s="220"/>
      <c r="M123" s="222" t="s">
        <v>286</v>
      </c>
      <c r="N123" s="220"/>
      <c r="O123" s="220"/>
      <c r="P123" s="220"/>
      <c r="Q123" s="220"/>
      <c r="R123" s="220"/>
      <c r="S123" s="220"/>
      <c r="T123" s="220"/>
      <c r="U123" s="220"/>
      <c r="V123" s="220"/>
      <c r="W123" s="220"/>
      <c r="X123" s="220"/>
      <c r="Y123" s="220"/>
      <c r="Z123" s="220"/>
      <c r="AA123" s="220"/>
      <c r="AB123" s="220"/>
      <c r="AC123" s="220"/>
      <c r="AD123" s="220"/>
      <c r="AE123" s="220"/>
      <c r="AF123" s="220"/>
      <c r="AG123" s="220"/>
      <c r="AH123" s="220"/>
      <c r="AI123" s="220"/>
      <c r="AJ123" s="220"/>
      <c r="AK123" s="220"/>
      <c r="AL123" s="220"/>
      <c r="AM123" s="220"/>
      <c r="AN123" s="220"/>
      <c r="AO123" s="220"/>
      <c r="AP123" s="220"/>
      <c r="AQ123" s="224"/>
    </row>
    <row r="124" spans="1:43">
      <c r="A124" s="225"/>
      <c r="B124" s="226"/>
      <c r="C124" s="227"/>
      <c r="D124" s="228"/>
      <c r="E124" s="228"/>
      <c r="F124" s="226"/>
      <c r="G124" s="229"/>
      <c r="H124" s="230"/>
      <c r="I124" s="226"/>
      <c r="J124" s="226"/>
      <c r="K124" s="226"/>
      <c r="L124" s="226"/>
      <c r="M124" s="226"/>
      <c r="N124" s="226"/>
      <c r="O124" s="226"/>
      <c r="P124" s="226"/>
      <c r="Q124" s="226"/>
      <c r="R124" s="226"/>
      <c r="S124" s="226"/>
      <c r="T124" s="226"/>
      <c r="U124" s="226"/>
      <c r="V124" s="226"/>
      <c r="W124" s="226"/>
      <c r="X124" s="226"/>
      <c r="Y124" s="226"/>
      <c r="Z124" s="226"/>
      <c r="AA124" s="226"/>
      <c r="AB124" s="226"/>
      <c r="AC124" s="226"/>
      <c r="AD124" s="226"/>
      <c r="AE124" s="226"/>
      <c r="AF124" s="226"/>
      <c r="AG124" s="226"/>
      <c r="AH124" s="226"/>
      <c r="AI124" s="226"/>
      <c r="AJ124" s="226"/>
      <c r="AK124" s="226"/>
      <c r="AL124" s="226"/>
      <c r="AM124" s="226"/>
      <c r="AN124" s="226"/>
      <c r="AO124" s="226"/>
      <c r="AP124" s="226"/>
      <c r="AQ124" s="231"/>
    </row>
    <row r="125" spans="1:43">
      <c r="A125" s="225"/>
      <c r="B125" s="226"/>
      <c r="C125" s="226"/>
      <c r="D125" s="226"/>
      <c r="E125" s="226"/>
      <c r="F125" s="226"/>
      <c r="G125" s="232"/>
      <c r="H125" s="226"/>
      <c r="I125" s="226"/>
      <c r="J125" s="226"/>
      <c r="K125" s="226"/>
      <c r="L125" s="226"/>
      <c r="M125" s="226"/>
      <c r="N125" s="226"/>
      <c r="O125" s="226"/>
      <c r="P125" s="226"/>
      <c r="Q125" s="226"/>
      <c r="R125" s="226"/>
      <c r="S125" s="226"/>
      <c r="T125" s="226"/>
      <c r="U125" s="226"/>
      <c r="V125" s="226"/>
      <c r="W125" s="226"/>
      <c r="X125" s="226"/>
      <c r="Y125" s="226"/>
      <c r="Z125" s="226"/>
      <c r="AA125" s="226"/>
      <c r="AB125" s="226"/>
      <c r="AC125" s="226"/>
      <c r="AD125" s="226"/>
      <c r="AE125" s="226"/>
      <c r="AF125" s="226"/>
      <c r="AG125" s="226"/>
      <c r="AH125" s="226"/>
      <c r="AI125" s="226"/>
      <c r="AJ125" s="226"/>
      <c r="AK125" s="226"/>
      <c r="AL125" s="226"/>
      <c r="AM125" s="226"/>
      <c r="AN125" s="226"/>
      <c r="AO125" s="226"/>
      <c r="AP125" s="226"/>
      <c r="AQ125" s="231"/>
    </row>
    <row r="126" spans="1:43" ht="15" thickBot="1">
      <c r="A126" s="235"/>
      <c r="B126" s="232"/>
      <c r="C126" s="233"/>
      <c r="D126" s="234"/>
      <c r="E126" s="234"/>
      <c r="F126" s="234"/>
      <c r="G126" s="235"/>
      <c r="H126" s="239"/>
      <c r="I126" s="239"/>
      <c r="J126" s="239"/>
      <c r="K126" s="239"/>
      <c r="L126" s="239"/>
      <c r="M126" s="239"/>
      <c r="N126" s="239"/>
      <c r="O126" s="239"/>
      <c r="P126" s="239"/>
      <c r="Q126" s="239"/>
      <c r="R126" s="239"/>
      <c r="S126" s="239"/>
      <c r="T126" s="239"/>
      <c r="U126" s="239"/>
      <c r="V126" s="239"/>
      <c r="W126" s="239"/>
      <c r="X126" s="239"/>
      <c r="Y126" s="239"/>
      <c r="Z126" s="239"/>
      <c r="AA126" s="226"/>
      <c r="AB126" s="226"/>
      <c r="AC126" s="226"/>
      <c r="AD126" s="226"/>
      <c r="AE126" s="226"/>
      <c r="AF126" s="226"/>
      <c r="AG126" s="226"/>
      <c r="AH126" s="226"/>
      <c r="AI126" s="226"/>
      <c r="AJ126" s="226"/>
      <c r="AK126" s="226"/>
      <c r="AL126" s="226"/>
      <c r="AM126" s="226"/>
      <c r="AN126" s="226"/>
      <c r="AO126" s="226"/>
      <c r="AP126" s="226"/>
      <c r="AQ126" s="231"/>
    </row>
    <row r="127" spans="1:43">
      <c r="A127" s="235"/>
      <c r="B127" s="232"/>
      <c r="C127" s="236" t="s">
        <v>287</v>
      </c>
      <c r="D127" s="232"/>
      <c r="E127" s="236"/>
      <c r="F127" s="236"/>
      <c r="G127" s="232"/>
      <c r="H127" s="471" t="s">
        <v>289</v>
      </c>
      <c r="I127" s="471"/>
      <c r="J127" s="471"/>
      <c r="K127" s="471"/>
      <c r="L127" s="471"/>
      <c r="M127" s="471"/>
      <c r="N127" s="471"/>
      <c r="O127" s="471"/>
      <c r="P127" s="471"/>
      <c r="Q127" s="471"/>
      <c r="R127" s="471"/>
      <c r="S127" s="471"/>
      <c r="T127" s="471"/>
      <c r="U127" s="471"/>
      <c r="V127" s="471"/>
      <c r="W127" s="471"/>
      <c r="X127" s="471"/>
      <c r="Y127" s="471"/>
      <c r="Z127" s="471"/>
      <c r="AA127" s="226"/>
      <c r="AB127" s="226"/>
      <c r="AC127" s="226"/>
      <c r="AD127" s="226"/>
      <c r="AE127" s="226"/>
      <c r="AF127" s="226"/>
      <c r="AG127" s="226"/>
      <c r="AH127" s="226"/>
      <c r="AI127" s="226"/>
      <c r="AJ127" s="226"/>
      <c r="AK127" s="226"/>
      <c r="AL127" s="226"/>
      <c r="AM127" s="226"/>
      <c r="AN127" s="226"/>
      <c r="AO127" s="226"/>
      <c r="AP127" s="226"/>
      <c r="AQ127" s="231"/>
    </row>
    <row r="128" spans="1:43">
      <c r="A128" s="238"/>
      <c r="B128" s="235"/>
      <c r="C128" s="232" t="s">
        <v>288</v>
      </c>
      <c r="D128" s="237"/>
      <c r="E128" s="235"/>
      <c r="F128" s="235"/>
      <c r="G128" s="235"/>
      <c r="H128" s="232"/>
      <c r="I128" s="237"/>
      <c r="J128" s="235"/>
      <c r="K128" s="235"/>
      <c r="L128" s="235"/>
      <c r="M128" s="235"/>
      <c r="N128" s="237"/>
      <c r="O128" s="235"/>
      <c r="P128" s="235"/>
      <c r="Q128" s="235"/>
      <c r="R128" s="235"/>
      <c r="S128" s="235"/>
      <c r="T128" s="235"/>
      <c r="U128" s="235"/>
      <c r="V128" s="235"/>
      <c r="W128" s="235"/>
      <c r="X128" s="235"/>
      <c r="Y128" s="235"/>
      <c r="Z128" s="226"/>
      <c r="AA128" s="226"/>
      <c r="AB128" s="226"/>
      <c r="AC128" s="226"/>
      <c r="AD128" s="226"/>
      <c r="AE128" s="226"/>
      <c r="AF128" s="226"/>
      <c r="AG128" s="226"/>
      <c r="AH128" s="226"/>
      <c r="AI128" s="226"/>
      <c r="AJ128" s="226"/>
      <c r="AK128" s="226"/>
      <c r="AL128" s="226"/>
      <c r="AM128" s="226"/>
      <c r="AN128" s="226"/>
      <c r="AO128" s="226"/>
      <c r="AP128" s="226"/>
      <c r="AQ128" s="231"/>
    </row>
    <row r="129" spans="1:43">
      <c r="A129" s="225"/>
      <c r="B129" s="235"/>
      <c r="C129" s="235"/>
      <c r="D129" s="235"/>
      <c r="E129" s="226"/>
      <c r="F129" s="226"/>
      <c r="G129" s="229"/>
      <c r="H129" s="235"/>
      <c r="I129" s="235"/>
      <c r="J129" s="235"/>
      <c r="K129" s="235"/>
      <c r="L129" s="235"/>
      <c r="M129" s="235"/>
      <c r="N129" s="235"/>
      <c r="O129" s="235"/>
      <c r="P129" s="235"/>
      <c r="Q129" s="235"/>
      <c r="R129" s="235"/>
      <c r="S129" s="235"/>
      <c r="T129" s="235"/>
      <c r="U129" s="235"/>
      <c r="V129" s="235"/>
      <c r="W129" s="235"/>
      <c r="X129" s="235"/>
      <c r="Y129" s="235"/>
      <c r="Z129" s="235"/>
      <c r="AA129" s="235"/>
      <c r="AB129" s="235"/>
      <c r="AC129" s="235"/>
      <c r="AD129" s="235"/>
      <c r="AE129" s="235"/>
      <c r="AF129" s="235"/>
      <c r="AG129" s="235"/>
      <c r="AH129" s="235"/>
      <c r="AI129" s="235"/>
      <c r="AJ129" s="235"/>
      <c r="AK129" s="226"/>
      <c r="AL129" s="226"/>
      <c r="AM129" s="226"/>
      <c r="AN129" s="226"/>
      <c r="AO129" s="226"/>
      <c r="AP129" s="226"/>
      <c r="AQ129" s="231"/>
    </row>
  </sheetData>
  <mergeCells count="43">
    <mergeCell ref="A116:B116"/>
    <mergeCell ref="A15:B15"/>
    <mergeCell ref="H15:AQ117"/>
    <mergeCell ref="A16:B16"/>
    <mergeCell ref="H127:Z127"/>
    <mergeCell ref="A117:E117"/>
    <mergeCell ref="A118:AQ118"/>
    <mergeCell ref="A119:AQ119"/>
    <mergeCell ref="A120:AQ120"/>
    <mergeCell ref="A121:AQ121"/>
    <mergeCell ref="A122:AQ122"/>
    <mergeCell ref="A17:B42"/>
    <mergeCell ref="A43:B68"/>
    <mergeCell ref="C11:L11"/>
    <mergeCell ref="M11:AA11"/>
    <mergeCell ref="AB11:AI11"/>
    <mergeCell ref="AJ11:AQ11"/>
    <mergeCell ref="A13:B14"/>
    <mergeCell ref="C13:F13"/>
    <mergeCell ref="G13:G14"/>
    <mergeCell ref="H13:AQ14"/>
    <mergeCell ref="A5:A6"/>
    <mergeCell ref="B5:AQ6"/>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s>
  <conditionalFormatting sqref="B11">
    <cfRule type="duplicateValues" dxfId="14" priority="1"/>
  </conditionalFormatting>
  <pageMargins left="0.7" right="0.7" top="0.75" bottom="0.75" header="0.3" footer="0.3"/>
  <pageSetup scale="42" orientation="portrait" r:id="rId1"/>
  <rowBreaks count="1" manualBreakCount="1">
    <brk id="89" max="42"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E7402-B68D-455C-A876-F9DEE32BE4A4}">
  <dimension ref="A1:AQ89"/>
  <sheetViews>
    <sheetView view="pageBreakPreview" topLeftCell="A55" zoomScale="70" zoomScaleNormal="55" zoomScaleSheetLayoutView="70" workbookViewId="0">
      <selection activeCell="H15" sqref="H15:AQ77"/>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2'!B143</f>
        <v>NP1</v>
      </c>
      <c r="B11" s="189" t="str">
        <f>+'CORTE No. 2'!F143</f>
        <v>M2</v>
      </c>
      <c r="C11" s="435" t="str">
        <f>+'CORTE No. 2'!C143:E143</f>
        <v>Demolición de piso, espesor promedio 10 cm</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1" t="s">
        <v>484</v>
      </c>
      <c r="B15" s="462"/>
      <c r="C15" s="205"/>
      <c r="D15" s="198"/>
      <c r="E15" s="204"/>
      <c r="F15" s="198"/>
      <c r="G15" s="200"/>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469</v>
      </c>
      <c r="B16" s="464"/>
      <c r="C16" s="197">
        <f>0.8+0.74+0.31+0.13+0.27+0.8+0.18+0.28+0.8</f>
        <v>4.3099999999999996</v>
      </c>
      <c r="D16" s="198">
        <v>0.5</v>
      </c>
      <c r="E16" s="199"/>
      <c r="F16" s="198"/>
      <c r="G16" s="200">
        <f>+D16*C16</f>
        <v>2.1549999999999998</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64" t="s">
        <v>458</v>
      </c>
      <c r="B17" s="464"/>
      <c r="C17" s="197">
        <f>0.33+0.44+0.25+1.19+1.06+0.12+0.8+0.8+0.8</f>
        <v>5.79</v>
      </c>
      <c r="D17" s="198">
        <v>0.5</v>
      </c>
      <c r="E17" s="199"/>
      <c r="F17" s="198"/>
      <c r="G17" s="200">
        <f t="shared" ref="G17:G38" si="0">+D17*C17</f>
        <v>2.895</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81" t="s">
        <v>472</v>
      </c>
      <c r="B18" s="470"/>
      <c r="C18" s="197">
        <f>1.7+1.62+0.8</f>
        <v>4.12</v>
      </c>
      <c r="D18" s="198">
        <v>0.5</v>
      </c>
      <c r="E18" s="199"/>
      <c r="F18" s="198"/>
      <c r="G18" s="200">
        <f t="shared" si="0"/>
        <v>2.06</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4" t="s">
        <v>473</v>
      </c>
      <c r="B19" s="464"/>
      <c r="C19" s="197">
        <f>0.39+0.22+0.8+0.8+0.8+0.8+1.68+0.28+0.84+1.2+0.4+0.55</f>
        <v>8.76</v>
      </c>
      <c r="D19" s="198">
        <v>0.5</v>
      </c>
      <c r="E19" s="199"/>
      <c r="F19" s="198"/>
      <c r="G19" s="200">
        <f t="shared" si="0"/>
        <v>4.38</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81" t="s">
        <v>410</v>
      </c>
      <c r="B20" s="470"/>
      <c r="C20" s="197">
        <f>1.08+0.8</f>
        <v>1.8800000000000001</v>
      </c>
      <c r="D20" s="198">
        <v>0.5</v>
      </c>
      <c r="E20" s="204"/>
      <c r="F20" s="198"/>
      <c r="G20" s="200">
        <f t="shared" si="0"/>
        <v>0.94000000000000006</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t="s">
        <v>485</v>
      </c>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547" t="s">
        <v>410</v>
      </c>
      <c r="B22" s="548"/>
      <c r="C22" s="197">
        <v>0.8</v>
      </c>
      <c r="D22" s="198">
        <v>0.5</v>
      </c>
      <c r="E22" s="204"/>
      <c r="F22" s="198"/>
      <c r="G22" s="200">
        <f t="shared" si="0"/>
        <v>0.4</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552"/>
      <c r="B23" s="497"/>
      <c r="C23" s="197">
        <v>0.33</v>
      </c>
      <c r="D23" s="198">
        <v>0.5</v>
      </c>
      <c r="E23" s="204"/>
      <c r="F23" s="198"/>
      <c r="G23" s="200">
        <f t="shared" si="0"/>
        <v>0.16500000000000001</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549"/>
      <c r="B24" s="499"/>
      <c r="C24" s="197">
        <v>1.78</v>
      </c>
      <c r="D24" s="198">
        <v>0.5</v>
      </c>
      <c r="E24" s="204"/>
      <c r="F24" s="198"/>
      <c r="G24" s="200">
        <f t="shared" si="0"/>
        <v>0.89</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547" t="s">
        <v>411</v>
      </c>
      <c r="B25" s="548"/>
      <c r="C25" s="197">
        <v>0.89</v>
      </c>
      <c r="D25" s="198">
        <v>0.5</v>
      </c>
      <c r="E25" s="204"/>
      <c r="F25" s="198"/>
      <c r="G25" s="200">
        <f t="shared" si="0"/>
        <v>0.44500000000000001</v>
      </c>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549"/>
      <c r="B26" s="499"/>
      <c r="C26" s="197">
        <v>1.37</v>
      </c>
      <c r="D26" s="198">
        <v>0.5</v>
      </c>
      <c r="E26" s="204"/>
      <c r="F26" s="198"/>
      <c r="G26" s="200">
        <f t="shared" si="0"/>
        <v>0.68500000000000005</v>
      </c>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547" t="s">
        <v>384</v>
      </c>
      <c r="B27" s="548"/>
      <c r="C27" s="197">
        <v>0.93</v>
      </c>
      <c r="D27" s="198">
        <v>0.5</v>
      </c>
      <c r="E27" s="204"/>
      <c r="F27" s="198"/>
      <c r="G27" s="200">
        <f t="shared" si="0"/>
        <v>0.46500000000000002</v>
      </c>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549"/>
      <c r="B28" s="499"/>
      <c r="C28" s="197">
        <v>1.1399999999999999</v>
      </c>
      <c r="D28" s="198">
        <v>0.5</v>
      </c>
      <c r="E28" s="204"/>
      <c r="F28" s="198"/>
      <c r="G28" s="200">
        <f t="shared" si="0"/>
        <v>0.56999999999999995</v>
      </c>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550" t="s">
        <v>380</v>
      </c>
      <c r="B29" s="551"/>
      <c r="C29" s="197">
        <v>0.9</v>
      </c>
      <c r="D29" s="198">
        <v>0.5</v>
      </c>
      <c r="E29" s="204"/>
      <c r="F29" s="198"/>
      <c r="G29" s="200">
        <f t="shared" si="0"/>
        <v>0.45</v>
      </c>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550" t="s">
        <v>412</v>
      </c>
      <c r="B30" s="551"/>
      <c r="C30" s="197">
        <v>0.94</v>
      </c>
      <c r="D30" s="198">
        <v>0.5</v>
      </c>
      <c r="E30" s="204"/>
      <c r="F30" s="198"/>
      <c r="G30" s="200">
        <f t="shared" si="0"/>
        <v>0.47</v>
      </c>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550" t="s">
        <v>382</v>
      </c>
      <c r="B31" s="551"/>
      <c r="C31" s="197">
        <v>0.83</v>
      </c>
      <c r="D31" s="198">
        <v>0.5</v>
      </c>
      <c r="E31" s="204"/>
      <c r="F31" s="198"/>
      <c r="G31" s="200">
        <f t="shared" si="0"/>
        <v>0.41499999999999998</v>
      </c>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550" t="s">
        <v>413</v>
      </c>
      <c r="B32" s="551"/>
      <c r="C32" s="197">
        <f>0.99+0.38+0.31+1.69+0.9</f>
        <v>4.2700000000000005</v>
      </c>
      <c r="D32" s="198">
        <v>0.5</v>
      </c>
      <c r="E32" s="204"/>
      <c r="F32" s="198"/>
      <c r="G32" s="200">
        <f t="shared" si="0"/>
        <v>2.1350000000000002</v>
      </c>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461" t="s">
        <v>486</v>
      </c>
      <c r="B33" s="462"/>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64" t="s">
        <v>469</v>
      </c>
      <c r="B34" s="464"/>
      <c r="C34" s="197">
        <f>2.66+0.4+0.4</f>
        <v>3.46</v>
      </c>
      <c r="D34" s="198">
        <v>0.5</v>
      </c>
      <c r="E34" s="204"/>
      <c r="F34" s="198"/>
      <c r="G34" s="200">
        <f t="shared" si="0"/>
        <v>1.73</v>
      </c>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81" t="s">
        <v>468</v>
      </c>
      <c r="B35" s="470"/>
      <c r="C35" s="197">
        <f>2.21+0.43+0.03+2.43+1.2</f>
        <v>6.3</v>
      </c>
      <c r="D35" s="198">
        <v>0.5</v>
      </c>
      <c r="E35" s="204"/>
      <c r="F35" s="198"/>
      <c r="G35" s="200">
        <f t="shared" si="0"/>
        <v>3.15</v>
      </c>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4" t="s">
        <v>470</v>
      </c>
      <c r="B36" s="464"/>
      <c r="C36" s="197">
        <f>2.32+0.54+0.98+1.6+0.86+1.01+0.29+1.63+0.3+1.77+0.5+1+0.93+2.34+1.2</f>
        <v>17.27</v>
      </c>
      <c r="D36" s="198">
        <v>0.5</v>
      </c>
      <c r="E36" s="204"/>
      <c r="F36" s="198"/>
      <c r="G36" s="200">
        <f t="shared" si="0"/>
        <v>8.6349999999999998</v>
      </c>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4" t="s">
        <v>437</v>
      </c>
      <c r="B37" s="464"/>
      <c r="C37" s="197">
        <f>0.91+1.71+1</f>
        <v>3.62</v>
      </c>
      <c r="D37" s="198">
        <v>0.5</v>
      </c>
      <c r="E37" s="204"/>
      <c r="F37" s="198"/>
      <c r="G37" s="200">
        <f t="shared" si="0"/>
        <v>1.81</v>
      </c>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4" t="s">
        <v>471</v>
      </c>
      <c r="B38" s="464"/>
      <c r="C38" s="197">
        <v>2</v>
      </c>
      <c r="D38" s="198">
        <v>0.5</v>
      </c>
      <c r="E38" s="206"/>
      <c r="F38" s="198"/>
      <c r="G38" s="200">
        <f t="shared" si="0"/>
        <v>1</v>
      </c>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61" t="s">
        <v>487</v>
      </c>
      <c r="B39" s="462"/>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464" t="s">
        <v>407</v>
      </c>
      <c r="B40" s="464"/>
      <c r="C40" s="197">
        <v>7.78</v>
      </c>
      <c r="D40" s="198">
        <v>0.3</v>
      </c>
      <c r="E40" s="199"/>
      <c r="F40" s="198"/>
      <c r="G40" s="200">
        <f>+D40*C40</f>
        <v>2.3340000000000001</v>
      </c>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464" t="s">
        <v>408</v>
      </c>
      <c r="B41" s="464"/>
      <c r="C41" s="197">
        <v>6.76</v>
      </c>
      <c r="D41" s="198">
        <v>0.3</v>
      </c>
      <c r="E41" s="199"/>
      <c r="F41" s="198"/>
      <c r="G41" s="200">
        <f t="shared" ref="G41:G42" si="1">+D41*C41</f>
        <v>2.028</v>
      </c>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81" t="s">
        <v>409</v>
      </c>
      <c r="B42" s="470"/>
      <c r="C42" s="197">
        <v>2.1</v>
      </c>
      <c r="D42" s="198">
        <v>0.3</v>
      </c>
      <c r="E42" s="199"/>
      <c r="F42" s="198"/>
      <c r="G42" s="200">
        <f t="shared" si="1"/>
        <v>0.63</v>
      </c>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87"/>
      <c r="B43" s="288"/>
      <c r="C43" s="197"/>
      <c r="D43" s="198"/>
      <c r="E43" s="199"/>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87"/>
      <c r="B44" s="288"/>
      <c r="C44" s="197"/>
      <c r="D44" s="198"/>
      <c r="E44" s="199"/>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87"/>
      <c r="B45" s="288"/>
      <c r="C45" s="197"/>
      <c r="D45" s="198"/>
      <c r="E45" s="199"/>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87"/>
      <c r="B46" s="288"/>
      <c r="C46" s="197"/>
      <c r="D46" s="198"/>
      <c r="E46" s="199"/>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87"/>
      <c r="B47" s="288"/>
      <c r="C47" s="197"/>
      <c r="D47" s="198"/>
      <c r="E47" s="199"/>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87"/>
      <c r="B48" s="288"/>
      <c r="C48" s="197"/>
      <c r="D48" s="198"/>
      <c r="E48" s="199"/>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87"/>
      <c r="B49" s="288"/>
      <c r="C49" s="197"/>
      <c r="D49" s="198"/>
      <c r="E49" s="199"/>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87"/>
      <c r="B50" s="288"/>
      <c r="C50" s="197"/>
      <c r="D50" s="198"/>
      <c r="E50" s="199"/>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87"/>
      <c r="B51" s="288"/>
      <c r="C51" s="197"/>
      <c r="D51" s="198"/>
      <c r="E51" s="199"/>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87"/>
      <c r="B52" s="288"/>
      <c r="C52" s="197"/>
      <c r="D52" s="198"/>
      <c r="E52" s="199"/>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87"/>
      <c r="B53" s="288"/>
      <c r="C53" s="197"/>
      <c r="D53" s="198"/>
      <c r="E53" s="199"/>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87"/>
      <c r="B54" s="288"/>
      <c r="C54" s="197"/>
      <c r="D54" s="198"/>
      <c r="E54" s="199"/>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87"/>
      <c r="B55" s="288"/>
      <c r="C55" s="197"/>
      <c r="D55" s="198"/>
      <c r="E55" s="199"/>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87"/>
      <c r="B56" s="288"/>
      <c r="C56" s="197"/>
      <c r="D56" s="198"/>
      <c r="E56" s="199"/>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87"/>
      <c r="B57" s="288"/>
      <c r="C57" s="197"/>
      <c r="D57" s="198"/>
      <c r="E57" s="199"/>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87"/>
      <c r="B58" s="288"/>
      <c r="C58" s="197"/>
      <c r="D58" s="198"/>
      <c r="E58" s="199"/>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87"/>
      <c r="B59" s="288"/>
      <c r="C59" s="197"/>
      <c r="D59" s="198"/>
      <c r="E59" s="199"/>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87"/>
      <c r="B60" s="288"/>
      <c r="C60" s="197"/>
      <c r="D60" s="198"/>
      <c r="E60" s="199"/>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87"/>
      <c r="B61" s="288"/>
      <c r="C61" s="197"/>
      <c r="D61" s="198"/>
      <c r="E61" s="199"/>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87"/>
      <c r="B62" s="288"/>
      <c r="C62" s="197"/>
      <c r="D62" s="198"/>
      <c r="E62" s="199"/>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87"/>
      <c r="B63" s="288"/>
      <c r="C63" s="197"/>
      <c r="D63" s="198"/>
      <c r="E63" s="199"/>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87"/>
      <c r="B64" s="288"/>
      <c r="C64" s="197"/>
      <c r="D64" s="198"/>
      <c r="E64" s="199"/>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87"/>
      <c r="B65" s="288"/>
      <c r="C65" s="197"/>
      <c r="D65" s="198"/>
      <c r="E65" s="199"/>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87"/>
      <c r="B66" s="288"/>
      <c r="C66" s="197"/>
      <c r="D66" s="198"/>
      <c r="E66" s="199"/>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87"/>
      <c r="B67" s="288"/>
      <c r="C67" s="197"/>
      <c r="D67" s="198"/>
      <c r="E67" s="199"/>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87"/>
      <c r="B68" s="288"/>
      <c r="C68" s="197"/>
      <c r="D68" s="198"/>
      <c r="E68" s="199"/>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87"/>
      <c r="B69" s="288"/>
      <c r="C69" s="197"/>
      <c r="D69" s="198"/>
      <c r="E69" s="199"/>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87"/>
      <c r="B70" s="288"/>
      <c r="C70" s="197"/>
      <c r="D70" s="198"/>
      <c r="E70" s="199"/>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02"/>
      <c r="B71" s="203"/>
      <c r="C71" s="197"/>
      <c r="D71" s="197"/>
      <c r="E71" s="206"/>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02"/>
      <c r="B72" s="203"/>
      <c r="C72" s="197"/>
      <c r="D72" s="197"/>
      <c r="E72" s="206"/>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02"/>
      <c r="B73" s="203"/>
      <c r="C73" s="197"/>
      <c r="D73" s="197"/>
      <c r="E73" s="206"/>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461"/>
      <c r="B74" s="462"/>
      <c r="C74" s="207"/>
      <c r="D74" s="207"/>
      <c r="E74" s="207"/>
      <c r="F74" s="207"/>
      <c r="G74" s="21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461"/>
      <c r="B75" s="462"/>
      <c r="C75" s="211"/>
      <c r="D75" s="212"/>
      <c r="E75" s="208"/>
      <c r="F75" s="208"/>
      <c r="G75" s="209"/>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ht="15" thickBot="1">
      <c r="A76" s="461"/>
      <c r="B76" s="462"/>
      <c r="C76" s="213"/>
      <c r="D76" s="214"/>
      <c r="E76" s="215"/>
      <c r="F76" s="215"/>
      <c r="G76" s="216"/>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ht="15" thickBot="1">
      <c r="A77" s="472"/>
      <c r="B77" s="473"/>
      <c r="C77" s="473"/>
      <c r="D77" s="473"/>
      <c r="E77" s="474"/>
      <c r="F77" s="217"/>
      <c r="G77" s="218">
        <f>SUM(G15:G76)</f>
        <v>40.837000000000003</v>
      </c>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426"/>
      <c r="B78" s="427"/>
      <c r="C78" s="427"/>
      <c r="D78" s="427"/>
      <c r="E78" s="427"/>
      <c r="F78" s="427"/>
      <c r="G78" s="427"/>
      <c r="H78" s="427"/>
      <c r="I78" s="427"/>
      <c r="J78" s="427"/>
      <c r="K78" s="427"/>
      <c r="L78" s="427"/>
      <c r="M78" s="427"/>
      <c r="N78" s="427"/>
      <c r="O78" s="427"/>
      <c r="P78" s="427"/>
      <c r="Q78" s="427"/>
      <c r="R78" s="427"/>
      <c r="S78" s="427"/>
      <c r="T78" s="427"/>
      <c r="U78" s="427"/>
      <c r="V78" s="427"/>
      <c r="W78" s="427"/>
      <c r="X78" s="427"/>
      <c r="Y78" s="427"/>
      <c r="Z78" s="427"/>
      <c r="AA78" s="427"/>
      <c r="AB78" s="427"/>
      <c r="AC78" s="427"/>
      <c r="AD78" s="427"/>
      <c r="AE78" s="427"/>
      <c r="AF78" s="427"/>
      <c r="AG78" s="427"/>
      <c r="AH78" s="427"/>
      <c r="AI78" s="427"/>
      <c r="AJ78" s="427"/>
      <c r="AK78" s="427"/>
      <c r="AL78" s="427"/>
      <c r="AM78" s="427"/>
      <c r="AN78" s="427"/>
      <c r="AO78" s="427"/>
      <c r="AP78" s="427"/>
      <c r="AQ78" s="428"/>
    </row>
    <row r="79" spans="1:43">
      <c r="A79" s="475" t="s">
        <v>283</v>
      </c>
      <c r="B79" s="476"/>
      <c r="C79" s="476"/>
      <c r="D79" s="476"/>
      <c r="E79" s="476"/>
      <c r="F79" s="476"/>
      <c r="G79" s="476"/>
      <c r="H79" s="476"/>
      <c r="I79" s="476"/>
      <c r="J79" s="476"/>
      <c r="K79" s="476"/>
      <c r="L79" s="476"/>
      <c r="M79" s="476"/>
      <c r="N79" s="476"/>
      <c r="O79" s="476"/>
      <c r="P79" s="476"/>
      <c r="Q79" s="476"/>
      <c r="R79" s="476"/>
      <c r="S79" s="476"/>
      <c r="T79" s="476"/>
      <c r="U79" s="476"/>
      <c r="V79" s="476"/>
      <c r="W79" s="476"/>
      <c r="X79" s="476"/>
      <c r="Y79" s="476"/>
      <c r="Z79" s="476"/>
      <c r="AA79" s="476"/>
      <c r="AB79" s="476"/>
      <c r="AC79" s="476"/>
      <c r="AD79" s="476"/>
      <c r="AE79" s="476"/>
      <c r="AF79" s="476"/>
      <c r="AG79" s="476"/>
      <c r="AH79" s="476"/>
      <c r="AI79" s="476"/>
      <c r="AJ79" s="476"/>
      <c r="AK79" s="476"/>
      <c r="AL79" s="476"/>
      <c r="AM79" s="476"/>
      <c r="AN79" s="476"/>
      <c r="AO79" s="476"/>
      <c r="AP79" s="476"/>
      <c r="AQ79" s="477"/>
    </row>
    <row r="80" spans="1:43">
      <c r="A80" s="478" t="s">
        <v>284</v>
      </c>
      <c r="B80" s="479"/>
      <c r="C80" s="479"/>
      <c r="D80" s="479"/>
      <c r="E80" s="479"/>
      <c r="F80" s="479"/>
      <c r="G80" s="479"/>
      <c r="H80" s="479"/>
      <c r="I80" s="479"/>
      <c r="J80" s="479"/>
      <c r="K80" s="479"/>
      <c r="L80" s="479"/>
      <c r="M80" s="479"/>
      <c r="N80" s="479"/>
      <c r="O80" s="479"/>
      <c r="P80" s="479"/>
      <c r="Q80" s="479"/>
      <c r="R80" s="479"/>
      <c r="S80" s="479"/>
      <c r="T80" s="479"/>
      <c r="U80" s="479"/>
      <c r="V80" s="479"/>
      <c r="W80" s="479"/>
      <c r="X80" s="479"/>
      <c r="Y80" s="479"/>
      <c r="Z80" s="479"/>
      <c r="AA80" s="479"/>
      <c r="AB80" s="479"/>
      <c r="AC80" s="479"/>
      <c r="AD80" s="479"/>
      <c r="AE80" s="479"/>
      <c r="AF80" s="479"/>
      <c r="AG80" s="479"/>
      <c r="AH80" s="479"/>
      <c r="AI80" s="479"/>
      <c r="AJ80" s="479"/>
      <c r="AK80" s="479"/>
      <c r="AL80" s="479"/>
      <c r="AM80" s="479"/>
      <c r="AN80" s="479"/>
      <c r="AO80" s="479"/>
      <c r="AP80" s="479"/>
      <c r="AQ80" s="480"/>
    </row>
    <row r="81" spans="1:43">
      <c r="A81" s="478"/>
      <c r="B81" s="479"/>
      <c r="C81" s="479"/>
      <c r="D81" s="479"/>
      <c r="E81" s="479"/>
      <c r="F81" s="479"/>
      <c r="G81" s="479"/>
      <c r="H81" s="479"/>
      <c r="I81" s="479"/>
      <c r="J81" s="479"/>
      <c r="K81" s="479"/>
      <c r="L81" s="479"/>
      <c r="M81" s="479"/>
      <c r="N81" s="479"/>
      <c r="O81" s="479"/>
      <c r="P81" s="479"/>
      <c r="Q81" s="479"/>
      <c r="R81" s="479"/>
      <c r="S81" s="479"/>
      <c r="T81" s="479"/>
      <c r="U81" s="479"/>
      <c r="V81" s="479"/>
      <c r="W81" s="479"/>
      <c r="X81" s="479"/>
      <c r="Y81" s="479"/>
      <c r="Z81" s="479"/>
      <c r="AA81" s="479"/>
      <c r="AB81" s="479"/>
      <c r="AC81" s="479"/>
      <c r="AD81" s="479"/>
      <c r="AE81" s="479"/>
      <c r="AF81" s="479"/>
      <c r="AG81" s="479"/>
      <c r="AH81" s="479"/>
      <c r="AI81" s="479"/>
      <c r="AJ81" s="479"/>
      <c r="AK81" s="479"/>
      <c r="AL81" s="479"/>
      <c r="AM81" s="479"/>
      <c r="AN81" s="479"/>
      <c r="AO81" s="479"/>
      <c r="AP81" s="479"/>
      <c r="AQ81" s="480"/>
    </row>
    <row r="82" spans="1:43" ht="15" thickBot="1">
      <c r="A82" s="426"/>
      <c r="B82" s="427"/>
      <c r="C82" s="427"/>
      <c r="D82" s="427"/>
      <c r="E82" s="427"/>
      <c r="F82" s="427"/>
      <c r="G82" s="427"/>
      <c r="H82" s="427"/>
      <c r="I82" s="427"/>
      <c r="J82" s="427"/>
      <c r="K82" s="427"/>
      <c r="L82" s="427"/>
      <c r="M82" s="427"/>
      <c r="N82" s="427"/>
      <c r="O82" s="427"/>
      <c r="P82" s="427"/>
      <c r="Q82" s="427"/>
      <c r="R82" s="427"/>
      <c r="S82" s="427"/>
      <c r="T82" s="427"/>
      <c r="U82" s="427"/>
      <c r="V82" s="427"/>
      <c r="W82" s="427"/>
      <c r="X82" s="427"/>
      <c r="Y82" s="427"/>
      <c r="Z82" s="427"/>
      <c r="AA82" s="427"/>
      <c r="AB82" s="427"/>
      <c r="AC82" s="427"/>
      <c r="AD82" s="427"/>
      <c r="AE82" s="427"/>
      <c r="AF82" s="427"/>
      <c r="AG82" s="427"/>
      <c r="AH82" s="427"/>
      <c r="AI82" s="427"/>
      <c r="AJ82" s="427"/>
      <c r="AK82" s="427"/>
      <c r="AL82" s="427"/>
      <c r="AM82" s="427"/>
      <c r="AN82" s="427"/>
      <c r="AO82" s="427"/>
      <c r="AP82" s="427"/>
      <c r="AQ82" s="428"/>
    </row>
    <row r="83" spans="1:43">
      <c r="B83" s="220"/>
      <c r="C83" s="219" t="s">
        <v>285</v>
      </c>
      <c r="D83" s="221"/>
      <c r="E83" s="221"/>
      <c r="F83" s="220"/>
      <c r="H83" s="223"/>
      <c r="I83" s="220"/>
      <c r="J83" s="220"/>
      <c r="K83" s="220"/>
      <c r="L83" s="220"/>
      <c r="M83" s="222" t="s">
        <v>286</v>
      </c>
      <c r="N83" s="220"/>
      <c r="O83" s="220"/>
      <c r="P83" s="220"/>
      <c r="Q83" s="220"/>
      <c r="R83" s="220"/>
      <c r="S83" s="220"/>
      <c r="T83" s="220"/>
      <c r="U83" s="220"/>
      <c r="V83" s="220"/>
      <c r="W83" s="220"/>
      <c r="X83" s="220"/>
      <c r="Y83" s="220"/>
      <c r="Z83" s="220"/>
      <c r="AA83" s="220"/>
      <c r="AB83" s="220"/>
      <c r="AC83" s="220"/>
      <c r="AD83" s="220"/>
      <c r="AE83" s="220"/>
      <c r="AF83" s="220"/>
      <c r="AG83" s="220"/>
      <c r="AH83" s="220"/>
      <c r="AI83" s="220"/>
      <c r="AJ83" s="220"/>
      <c r="AK83" s="220"/>
      <c r="AL83" s="220"/>
      <c r="AM83" s="220"/>
      <c r="AN83" s="220"/>
      <c r="AO83" s="220"/>
      <c r="AP83" s="220"/>
      <c r="AQ83" s="224"/>
    </row>
    <row r="84" spans="1:43">
      <c r="A84" s="225"/>
      <c r="B84" s="226"/>
      <c r="C84" s="227"/>
      <c r="D84" s="228"/>
      <c r="E84" s="228"/>
      <c r="F84" s="226"/>
      <c r="G84" s="229"/>
      <c r="H84" s="230"/>
      <c r="I84" s="226"/>
      <c r="J84" s="226"/>
      <c r="K84" s="226"/>
      <c r="L84" s="226"/>
      <c r="M84" s="226"/>
      <c r="N84" s="226"/>
      <c r="O84" s="226"/>
      <c r="P84" s="226"/>
      <c r="Q84" s="226"/>
      <c r="R84" s="226"/>
      <c r="S84" s="226"/>
      <c r="T84" s="226"/>
      <c r="U84" s="226"/>
      <c r="V84" s="226"/>
      <c r="W84" s="226"/>
      <c r="X84" s="226"/>
      <c r="Y84" s="226"/>
      <c r="Z84" s="226"/>
      <c r="AA84" s="226"/>
      <c r="AB84" s="226"/>
      <c r="AC84" s="226"/>
      <c r="AD84" s="226"/>
      <c r="AE84" s="226"/>
      <c r="AF84" s="226"/>
      <c r="AG84" s="226"/>
      <c r="AH84" s="226"/>
      <c r="AI84" s="226"/>
      <c r="AJ84" s="226"/>
      <c r="AK84" s="226"/>
      <c r="AL84" s="226"/>
      <c r="AM84" s="226"/>
      <c r="AN84" s="226"/>
      <c r="AO84" s="226"/>
      <c r="AP84" s="226"/>
      <c r="AQ84" s="231"/>
    </row>
    <row r="85" spans="1:43">
      <c r="A85" s="225"/>
      <c r="B85" s="226"/>
      <c r="C85" s="226"/>
      <c r="D85" s="226"/>
      <c r="E85" s="226"/>
      <c r="F85" s="226"/>
      <c r="G85" s="232"/>
      <c r="H85" s="226"/>
      <c r="I85" s="226"/>
      <c r="J85" s="226"/>
      <c r="K85" s="226"/>
      <c r="L85" s="226"/>
      <c r="M85" s="226"/>
      <c r="N85" s="226"/>
      <c r="O85" s="226"/>
      <c r="P85" s="226"/>
      <c r="Q85" s="226"/>
      <c r="R85" s="226"/>
      <c r="S85" s="226"/>
      <c r="T85" s="226"/>
      <c r="U85" s="226"/>
      <c r="V85" s="226"/>
      <c r="W85" s="226"/>
      <c r="X85" s="226"/>
      <c r="Y85" s="226"/>
      <c r="Z85" s="226"/>
      <c r="AA85" s="226"/>
      <c r="AB85" s="226"/>
      <c r="AC85" s="226"/>
      <c r="AD85" s="226"/>
      <c r="AE85" s="226"/>
      <c r="AF85" s="226"/>
      <c r="AG85" s="226"/>
      <c r="AH85" s="226"/>
      <c r="AI85" s="226"/>
      <c r="AJ85" s="226"/>
      <c r="AK85" s="226"/>
      <c r="AL85" s="226"/>
      <c r="AM85" s="226"/>
      <c r="AN85" s="226"/>
      <c r="AO85" s="226"/>
      <c r="AP85" s="226"/>
      <c r="AQ85" s="231"/>
    </row>
    <row r="86" spans="1:43" ht="15" thickBot="1">
      <c r="A86" s="235"/>
      <c r="B86" s="232"/>
      <c r="C86" s="233"/>
      <c r="D86" s="234"/>
      <c r="E86" s="234"/>
      <c r="F86" s="234"/>
      <c r="G86" s="235"/>
      <c r="H86" s="239"/>
      <c r="I86" s="239"/>
      <c r="J86" s="239"/>
      <c r="K86" s="239"/>
      <c r="L86" s="239"/>
      <c r="M86" s="239"/>
      <c r="N86" s="239"/>
      <c r="O86" s="239"/>
      <c r="P86" s="239"/>
      <c r="Q86" s="239"/>
      <c r="R86" s="239"/>
      <c r="S86" s="239"/>
      <c r="T86" s="239"/>
      <c r="U86" s="239"/>
      <c r="V86" s="239"/>
      <c r="W86" s="239"/>
      <c r="X86" s="239"/>
      <c r="Y86" s="239"/>
      <c r="Z86" s="239"/>
      <c r="AA86" s="226"/>
      <c r="AB86" s="226"/>
      <c r="AC86" s="226"/>
      <c r="AD86" s="226"/>
      <c r="AE86" s="226"/>
      <c r="AF86" s="226"/>
      <c r="AG86" s="226"/>
      <c r="AH86" s="226"/>
      <c r="AI86" s="226"/>
      <c r="AJ86" s="226"/>
      <c r="AK86" s="226"/>
      <c r="AL86" s="226"/>
      <c r="AM86" s="226"/>
      <c r="AN86" s="226"/>
      <c r="AO86" s="226"/>
      <c r="AP86" s="226"/>
      <c r="AQ86" s="231"/>
    </row>
    <row r="87" spans="1:43">
      <c r="A87" s="235"/>
      <c r="B87" s="232"/>
      <c r="C87" s="236" t="s">
        <v>287</v>
      </c>
      <c r="D87" s="232"/>
      <c r="E87" s="236"/>
      <c r="F87" s="236"/>
      <c r="G87" s="232"/>
      <c r="H87" s="471" t="s">
        <v>289</v>
      </c>
      <c r="I87" s="471"/>
      <c r="J87" s="471"/>
      <c r="K87" s="471"/>
      <c r="L87" s="471"/>
      <c r="M87" s="471"/>
      <c r="N87" s="471"/>
      <c r="O87" s="471"/>
      <c r="P87" s="471"/>
      <c r="Q87" s="471"/>
      <c r="R87" s="471"/>
      <c r="S87" s="471"/>
      <c r="T87" s="471"/>
      <c r="U87" s="471"/>
      <c r="V87" s="471"/>
      <c r="W87" s="471"/>
      <c r="X87" s="471"/>
      <c r="Y87" s="471"/>
      <c r="Z87" s="471"/>
      <c r="AA87" s="226"/>
      <c r="AB87" s="226"/>
      <c r="AC87" s="226"/>
      <c r="AD87" s="226"/>
      <c r="AE87" s="226"/>
      <c r="AF87" s="226"/>
      <c r="AG87" s="226"/>
      <c r="AH87" s="226"/>
      <c r="AI87" s="226"/>
      <c r="AJ87" s="226"/>
      <c r="AK87" s="226"/>
      <c r="AL87" s="226"/>
      <c r="AM87" s="226"/>
      <c r="AN87" s="226"/>
      <c r="AO87" s="226"/>
      <c r="AP87" s="226"/>
      <c r="AQ87" s="231"/>
    </row>
    <row r="88" spans="1:43">
      <c r="A88" s="238"/>
      <c r="B88" s="235"/>
      <c r="C88" s="232" t="s">
        <v>288</v>
      </c>
      <c r="D88" s="237"/>
      <c r="E88" s="235"/>
      <c r="F88" s="235"/>
      <c r="G88" s="235"/>
      <c r="H88" s="232"/>
      <c r="I88" s="237"/>
      <c r="J88" s="235"/>
      <c r="K88" s="235"/>
      <c r="L88" s="235"/>
      <c r="M88" s="235"/>
      <c r="N88" s="237"/>
      <c r="O88" s="235"/>
      <c r="P88" s="235"/>
      <c r="Q88" s="235"/>
      <c r="R88" s="235"/>
      <c r="S88" s="235"/>
      <c r="T88" s="235"/>
      <c r="U88" s="235"/>
      <c r="V88" s="235"/>
      <c r="W88" s="235"/>
      <c r="X88" s="235"/>
      <c r="Y88" s="235"/>
      <c r="Z88" s="226"/>
      <c r="AA88" s="226"/>
      <c r="AB88" s="226"/>
      <c r="AC88" s="226"/>
      <c r="AD88" s="226"/>
      <c r="AE88" s="226"/>
      <c r="AF88" s="226"/>
      <c r="AG88" s="226"/>
      <c r="AH88" s="226"/>
      <c r="AI88" s="226"/>
      <c r="AJ88" s="226"/>
      <c r="AK88" s="226"/>
      <c r="AL88" s="226"/>
      <c r="AM88" s="226"/>
      <c r="AN88" s="226"/>
      <c r="AO88" s="226"/>
      <c r="AP88" s="226"/>
      <c r="AQ88" s="231"/>
    </row>
    <row r="89" spans="1:43">
      <c r="A89" s="225"/>
      <c r="B89" s="235"/>
      <c r="C89" s="235"/>
      <c r="D89" s="235"/>
      <c r="E89" s="226"/>
      <c r="F89" s="226"/>
      <c r="G89" s="229"/>
      <c r="H89" s="235"/>
      <c r="I89" s="235"/>
      <c r="J89" s="235"/>
      <c r="K89" s="235"/>
      <c r="L89" s="235"/>
      <c r="M89" s="235"/>
      <c r="N89" s="235"/>
      <c r="O89" s="235"/>
      <c r="P89" s="235"/>
      <c r="Q89" s="235"/>
      <c r="R89" s="235"/>
      <c r="S89" s="235"/>
      <c r="T89" s="235"/>
      <c r="U89" s="235"/>
      <c r="V89" s="235"/>
      <c r="W89" s="235"/>
      <c r="X89" s="235"/>
      <c r="Y89" s="235"/>
      <c r="Z89" s="235"/>
      <c r="AA89" s="235"/>
      <c r="AB89" s="235"/>
      <c r="AC89" s="235"/>
      <c r="AD89" s="235"/>
      <c r="AE89" s="235"/>
      <c r="AF89" s="235"/>
      <c r="AG89" s="235"/>
      <c r="AH89" s="235"/>
      <c r="AI89" s="235"/>
      <c r="AJ89" s="235"/>
      <c r="AK89" s="226"/>
      <c r="AL89" s="226"/>
      <c r="AM89" s="226"/>
      <c r="AN89" s="226"/>
      <c r="AO89" s="226"/>
      <c r="AP89" s="226"/>
      <c r="AQ89" s="231"/>
    </row>
  </sheetData>
  <mergeCells count="65">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76:B76"/>
    <mergeCell ref="A15:B15"/>
    <mergeCell ref="H15:AQ77"/>
    <mergeCell ref="A16:B16"/>
    <mergeCell ref="A17:B17"/>
    <mergeCell ref="A18:B18"/>
    <mergeCell ref="A19:B19"/>
    <mergeCell ref="A20:B20"/>
    <mergeCell ref="A21:B21"/>
    <mergeCell ref="A36:B36"/>
    <mergeCell ref="A37:B37"/>
    <mergeCell ref="A38:B38"/>
    <mergeCell ref="A74:B74"/>
    <mergeCell ref="A75:B75"/>
    <mergeCell ref="A22:B24"/>
    <mergeCell ref="A25:B26"/>
    <mergeCell ref="H87:Z87"/>
    <mergeCell ref="A77:E77"/>
    <mergeCell ref="A78:AQ78"/>
    <mergeCell ref="A79:AQ79"/>
    <mergeCell ref="A80:AQ80"/>
    <mergeCell ref="A81:AQ81"/>
    <mergeCell ref="A82:AQ82"/>
    <mergeCell ref="A27:B28"/>
    <mergeCell ref="A29:B29"/>
    <mergeCell ref="A30:B30"/>
    <mergeCell ref="A40:B40"/>
    <mergeCell ref="A41:B41"/>
    <mergeCell ref="A42:B42"/>
    <mergeCell ref="A39:B39"/>
    <mergeCell ref="A31:B31"/>
    <mergeCell ref="A32:B32"/>
    <mergeCell ref="A34:B34"/>
    <mergeCell ref="A35:B35"/>
    <mergeCell ref="A33:B33"/>
  </mergeCells>
  <conditionalFormatting sqref="B11">
    <cfRule type="duplicateValues" dxfId="13" priority="1"/>
  </conditionalFormatting>
  <pageMargins left="0.7" right="0.7" top="0.75" bottom="0.75" header="0.3" footer="0.3"/>
  <pageSetup scale="43"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6D703-FF4F-4E32-911C-914EE72A8C0E}">
  <dimension ref="A1:AR88"/>
  <sheetViews>
    <sheetView view="pageBreakPreview" topLeftCell="A58" zoomScale="70" zoomScaleNormal="55" zoomScaleSheetLayoutView="70" workbookViewId="0">
      <selection activeCell="A31" sqref="A31:B31"/>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2'!B144</f>
        <v>NP2</v>
      </c>
      <c r="B11" s="189" t="str">
        <f>+'CORTE No. 2'!F144</f>
        <v>M2</v>
      </c>
      <c r="C11" s="435" t="str">
        <f>+'CORTE No. 2'!C144</f>
        <v>Suministro y aplicación de estuco, dos (02) manos, sobre muros y placas de entrepisos</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558" t="s">
        <v>434</v>
      </c>
      <c r="B15" s="548"/>
      <c r="C15" s="197"/>
      <c r="D15" s="198"/>
      <c r="E15" s="199"/>
      <c r="F15" s="198">
        <v>3.79</v>
      </c>
      <c r="G15" s="200">
        <f>+F15</f>
        <v>3.79</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96"/>
      <c r="B16" s="497"/>
      <c r="C16" s="197"/>
      <c r="D16" s="198"/>
      <c r="E16" s="199"/>
      <c r="F16" s="198">
        <v>2.79</v>
      </c>
      <c r="G16" s="200">
        <f t="shared" ref="G16:G21" si="0">+F16</f>
        <v>2.79</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496"/>
      <c r="B17" s="497"/>
      <c r="C17" s="197"/>
      <c r="D17" s="198"/>
      <c r="E17" s="199"/>
      <c r="F17" s="198">
        <v>11.05</v>
      </c>
      <c r="G17" s="200">
        <f t="shared" si="0"/>
        <v>11.05</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496"/>
      <c r="B18" s="497"/>
      <c r="C18" s="197"/>
      <c r="D18" s="201"/>
      <c r="E18" s="199"/>
      <c r="F18" s="198">
        <v>2.6</v>
      </c>
      <c r="G18" s="200">
        <f t="shared" si="0"/>
        <v>2.6</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496"/>
      <c r="B19" s="497"/>
      <c r="C19" s="197"/>
      <c r="D19" s="201"/>
      <c r="E19" s="199"/>
      <c r="F19" s="198">
        <v>10.79</v>
      </c>
      <c r="G19" s="200">
        <f t="shared" si="0"/>
        <v>10.79</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496"/>
      <c r="B20" s="497"/>
      <c r="C20" s="197"/>
      <c r="D20" s="198"/>
      <c r="E20" s="204"/>
      <c r="F20" s="198">
        <v>4.29</v>
      </c>
      <c r="G20" s="200">
        <f t="shared" si="0"/>
        <v>4.29</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496"/>
      <c r="B21" s="497"/>
      <c r="C21" s="205"/>
      <c r="D21" s="198"/>
      <c r="E21" s="204"/>
      <c r="F21" s="198">
        <v>11.7</v>
      </c>
      <c r="G21" s="200">
        <f t="shared" si="0"/>
        <v>11.7</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c r="AR21" s="172"/>
    </row>
    <row r="22" spans="1:44">
      <c r="A22" s="496"/>
      <c r="B22" s="497"/>
      <c r="C22" s="197">
        <v>14.05</v>
      </c>
      <c r="D22" s="198"/>
      <c r="E22" s="199">
        <v>0.65</v>
      </c>
      <c r="F22" s="198"/>
      <c r="G22" s="200">
        <f>+C22*E22</f>
        <v>9.1325000000000003</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4">
      <c r="A23" s="498"/>
      <c r="B23" s="499"/>
      <c r="C23" s="197">
        <v>22.37</v>
      </c>
      <c r="D23" s="201"/>
      <c r="E23" s="199">
        <v>0.3</v>
      </c>
      <c r="F23" s="198"/>
      <c r="G23" s="200">
        <f>+C23*E23</f>
        <v>6.7110000000000003</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4">
      <c r="A24" s="558" t="s">
        <v>433</v>
      </c>
      <c r="B24" s="548"/>
      <c r="C24" s="197"/>
      <c r="D24" s="201"/>
      <c r="E24" s="199"/>
      <c r="F24" s="198">
        <v>39.630000000000003</v>
      </c>
      <c r="G24" s="200">
        <f>+F24</f>
        <v>39.630000000000003</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496"/>
      <c r="B25" s="497"/>
      <c r="C25" s="197"/>
      <c r="D25" s="201"/>
      <c r="E25" s="199"/>
      <c r="F25" s="198">
        <v>33.76</v>
      </c>
      <c r="G25" s="200">
        <f>+F25</f>
        <v>33.76</v>
      </c>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498"/>
      <c r="B26" s="499"/>
      <c r="C26" s="197"/>
      <c r="D26" s="201"/>
      <c r="E26" s="199"/>
      <c r="F26" s="198">
        <v>4.4000000000000004</v>
      </c>
      <c r="G26" s="200">
        <f>+F26</f>
        <v>4.4000000000000004</v>
      </c>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464" t="s">
        <v>435</v>
      </c>
      <c r="B27" s="464"/>
      <c r="C27" s="197"/>
      <c r="D27" s="201"/>
      <c r="E27" s="199"/>
      <c r="F27" s="198">
        <v>26</v>
      </c>
      <c r="G27" s="200">
        <f>+F27</f>
        <v>26</v>
      </c>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464" t="s">
        <v>436</v>
      </c>
      <c r="B28" s="464"/>
      <c r="C28" s="197">
        <v>9.84</v>
      </c>
      <c r="D28" s="201"/>
      <c r="E28" s="199">
        <v>2.4</v>
      </c>
      <c r="F28" s="198"/>
      <c r="G28" s="200">
        <f>+E28*C28</f>
        <v>23.616</v>
      </c>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4">
      <c r="A29" s="464" t="s">
        <v>346</v>
      </c>
      <c r="B29" s="464"/>
      <c r="C29" s="197">
        <v>6.5</v>
      </c>
      <c r="D29" s="201"/>
      <c r="E29" s="199">
        <v>2.4</v>
      </c>
      <c r="F29" s="198"/>
      <c r="G29" s="200">
        <f t="shared" ref="G29:G30" si="1">+E29*C29</f>
        <v>15.6</v>
      </c>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464" t="s">
        <v>522</v>
      </c>
      <c r="B30" s="464"/>
      <c r="C30" s="197">
        <v>5.9</v>
      </c>
      <c r="D30" s="201"/>
      <c r="E30" s="199">
        <v>2.4</v>
      </c>
      <c r="F30" s="198"/>
      <c r="G30" s="200">
        <f t="shared" si="1"/>
        <v>14.16</v>
      </c>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464"/>
      <c r="B31" s="464"/>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464"/>
      <c r="B32" s="464"/>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464"/>
      <c r="B33" s="464"/>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64"/>
      <c r="B34" s="464"/>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64"/>
      <c r="B35" s="464"/>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4"/>
      <c r="B36" s="464"/>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4"/>
      <c r="B37" s="464"/>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4"/>
      <c r="B38" s="464"/>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464"/>
      <c r="B39" s="464"/>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464"/>
      <c r="B40" s="464"/>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464"/>
      <c r="B41" s="464"/>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64"/>
      <c r="B42" s="464"/>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464"/>
      <c r="B43" s="464"/>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464"/>
      <c r="B44" s="464"/>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64"/>
      <c r="B45" s="464"/>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4"/>
      <c r="B46" s="464"/>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4"/>
      <c r="B47" s="464"/>
      <c r="C47" s="197"/>
      <c r="D47" s="201"/>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464"/>
      <c r="B48" s="464"/>
      <c r="C48" s="197"/>
      <c r="D48" s="201"/>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464"/>
      <c r="B49" s="464"/>
      <c r="C49" s="197"/>
      <c r="D49" s="201"/>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64"/>
      <c r="B50" s="464"/>
      <c r="C50" s="197"/>
      <c r="D50" s="201"/>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464"/>
      <c r="B51" s="464"/>
      <c r="C51" s="197"/>
      <c r="D51" s="201"/>
      <c r="E51" s="204"/>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464"/>
      <c r="B52" s="464"/>
      <c r="C52" s="197"/>
      <c r="D52" s="201"/>
      <c r="E52" s="204"/>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464"/>
      <c r="B53" s="464"/>
      <c r="C53" s="197"/>
      <c r="D53" s="201"/>
      <c r="E53" s="204"/>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464"/>
      <c r="B54" s="464"/>
      <c r="C54" s="197"/>
      <c r="D54" s="201"/>
      <c r="E54" s="204"/>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464"/>
      <c r="B55" s="464"/>
      <c r="C55" s="197"/>
      <c r="D55" s="201"/>
      <c r="E55" s="204"/>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464"/>
      <c r="B56" s="464"/>
      <c r="C56" s="197"/>
      <c r="D56" s="201"/>
      <c r="E56" s="204"/>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464"/>
      <c r="B57" s="464"/>
      <c r="C57" s="197"/>
      <c r="D57" s="201"/>
      <c r="E57" s="204"/>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464"/>
      <c r="B58" s="464"/>
      <c r="C58" s="197"/>
      <c r="D58" s="201"/>
      <c r="E58" s="204"/>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464"/>
      <c r="B59" s="464"/>
      <c r="C59" s="197"/>
      <c r="D59" s="201"/>
      <c r="E59" s="204"/>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464"/>
      <c r="B60" s="464"/>
      <c r="C60" s="197"/>
      <c r="D60" s="201"/>
      <c r="E60" s="204"/>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464"/>
      <c r="B61" s="464"/>
      <c r="C61" s="197"/>
      <c r="D61" s="201"/>
      <c r="E61" s="204"/>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464"/>
      <c r="B62" s="464"/>
      <c r="C62" s="197"/>
      <c r="D62" s="201"/>
      <c r="E62" s="204"/>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464"/>
      <c r="B63" s="464"/>
      <c r="C63" s="197"/>
      <c r="D63" s="201"/>
      <c r="E63" s="204"/>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464"/>
      <c r="B64" s="464"/>
      <c r="C64" s="197"/>
      <c r="D64" s="201"/>
      <c r="E64" s="204"/>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464"/>
      <c r="B65" s="464"/>
      <c r="C65" s="197"/>
      <c r="D65" s="201"/>
      <c r="E65" s="204"/>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464"/>
      <c r="B66" s="464"/>
      <c r="C66" s="197"/>
      <c r="D66" s="201"/>
      <c r="E66" s="204"/>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464"/>
      <c r="B67" s="464"/>
      <c r="C67" s="197"/>
      <c r="D67" s="201"/>
      <c r="E67" s="204"/>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464"/>
      <c r="B68" s="464"/>
      <c r="C68" s="197"/>
      <c r="D68" s="201"/>
      <c r="E68" s="204"/>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464"/>
      <c r="B69" s="464"/>
      <c r="C69" s="197"/>
      <c r="D69" s="201"/>
      <c r="E69" s="204"/>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464"/>
      <c r="B70" s="464"/>
      <c r="C70" s="197"/>
      <c r="D70" s="201"/>
      <c r="E70" s="204"/>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02"/>
      <c r="B71" s="203"/>
      <c r="C71" s="197"/>
      <c r="D71" s="197"/>
      <c r="E71" s="206"/>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02"/>
      <c r="B72" s="203"/>
      <c r="C72" s="197"/>
      <c r="D72" s="197"/>
      <c r="E72" s="206"/>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461"/>
      <c r="B73" s="462"/>
      <c r="C73" s="207"/>
      <c r="D73" s="207"/>
      <c r="E73" s="207"/>
      <c r="F73" s="207"/>
      <c r="G73" s="21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461"/>
      <c r="B74" s="462"/>
      <c r="C74" s="211"/>
      <c r="D74" s="212"/>
      <c r="E74" s="208"/>
      <c r="F74" s="208"/>
      <c r="G74" s="209"/>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ht="15" thickBot="1">
      <c r="A75" s="461"/>
      <c r="B75" s="462"/>
      <c r="C75" s="213"/>
      <c r="D75" s="214"/>
      <c r="E75" s="215"/>
      <c r="F75" s="215"/>
      <c r="G75" s="216"/>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ht="15" thickBot="1">
      <c r="A76" s="472"/>
      <c r="B76" s="473"/>
      <c r="C76" s="473"/>
      <c r="D76" s="473"/>
      <c r="E76" s="474"/>
      <c r="F76" s="217"/>
      <c r="G76" s="218">
        <f>SUM(G15:G75)</f>
        <v>220.01949999999999</v>
      </c>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426"/>
      <c r="B77" s="427"/>
      <c r="C77" s="427"/>
      <c r="D77" s="427"/>
      <c r="E77" s="427"/>
      <c r="F77" s="427"/>
      <c r="G77" s="427"/>
      <c r="H77" s="427"/>
      <c r="I77" s="427"/>
      <c r="J77" s="427"/>
      <c r="K77" s="427"/>
      <c r="L77" s="427"/>
      <c r="M77" s="427"/>
      <c r="N77" s="427"/>
      <c r="O77" s="427"/>
      <c r="P77" s="427"/>
      <c r="Q77" s="427"/>
      <c r="R77" s="427"/>
      <c r="S77" s="427"/>
      <c r="T77" s="427"/>
      <c r="U77" s="427"/>
      <c r="V77" s="427"/>
      <c r="W77" s="427"/>
      <c r="X77" s="427"/>
      <c r="Y77" s="427"/>
      <c r="Z77" s="427"/>
      <c r="AA77" s="427"/>
      <c r="AB77" s="427"/>
      <c r="AC77" s="427"/>
      <c r="AD77" s="427"/>
      <c r="AE77" s="427"/>
      <c r="AF77" s="427"/>
      <c r="AG77" s="427"/>
      <c r="AH77" s="427"/>
      <c r="AI77" s="427"/>
      <c r="AJ77" s="427"/>
      <c r="AK77" s="427"/>
      <c r="AL77" s="427"/>
      <c r="AM77" s="427"/>
      <c r="AN77" s="427"/>
      <c r="AO77" s="427"/>
      <c r="AP77" s="427"/>
      <c r="AQ77" s="428"/>
    </row>
    <row r="78" spans="1:43">
      <c r="A78" s="475" t="s">
        <v>283</v>
      </c>
      <c r="B78" s="476"/>
      <c r="C78" s="476"/>
      <c r="D78" s="476"/>
      <c r="E78" s="476"/>
      <c r="F78" s="476"/>
      <c r="G78" s="476"/>
      <c r="H78" s="476"/>
      <c r="I78" s="476"/>
      <c r="J78" s="476"/>
      <c r="K78" s="476"/>
      <c r="L78" s="476"/>
      <c r="M78" s="476"/>
      <c r="N78" s="476"/>
      <c r="O78" s="476"/>
      <c r="P78" s="476"/>
      <c r="Q78" s="476"/>
      <c r="R78" s="476"/>
      <c r="S78" s="476"/>
      <c r="T78" s="476"/>
      <c r="U78" s="476"/>
      <c r="V78" s="476"/>
      <c r="W78" s="476"/>
      <c r="X78" s="476"/>
      <c r="Y78" s="476"/>
      <c r="Z78" s="476"/>
      <c r="AA78" s="476"/>
      <c r="AB78" s="476"/>
      <c r="AC78" s="476"/>
      <c r="AD78" s="476"/>
      <c r="AE78" s="476"/>
      <c r="AF78" s="476"/>
      <c r="AG78" s="476"/>
      <c r="AH78" s="476"/>
      <c r="AI78" s="476"/>
      <c r="AJ78" s="476"/>
      <c r="AK78" s="476"/>
      <c r="AL78" s="476"/>
      <c r="AM78" s="476"/>
      <c r="AN78" s="476"/>
      <c r="AO78" s="476"/>
      <c r="AP78" s="476"/>
      <c r="AQ78" s="477"/>
    </row>
    <row r="79" spans="1:43">
      <c r="A79" s="478" t="s">
        <v>284</v>
      </c>
      <c r="B79" s="479"/>
      <c r="C79" s="479"/>
      <c r="D79" s="479"/>
      <c r="E79" s="479"/>
      <c r="F79" s="479"/>
      <c r="G79" s="479"/>
      <c r="H79" s="479"/>
      <c r="I79" s="479"/>
      <c r="J79" s="479"/>
      <c r="K79" s="479"/>
      <c r="L79" s="479"/>
      <c r="M79" s="479"/>
      <c r="N79" s="479"/>
      <c r="O79" s="479"/>
      <c r="P79" s="479"/>
      <c r="Q79" s="479"/>
      <c r="R79" s="479"/>
      <c r="S79" s="479"/>
      <c r="T79" s="479"/>
      <c r="U79" s="479"/>
      <c r="V79" s="479"/>
      <c r="W79" s="479"/>
      <c r="X79" s="479"/>
      <c r="Y79" s="479"/>
      <c r="Z79" s="479"/>
      <c r="AA79" s="479"/>
      <c r="AB79" s="479"/>
      <c r="AC79" s="479"/>
      <c r="AD79" s="479"/>
      <c r="AE79" s="479"/>
      <c r="AF79" s="479"/>
      <c r="AG79" s="479"/>
      <c r="AH79" s="479"/>
      <c r="AI79" s="479"/>
      <c r="AJ79" s="479"/>
      <c r="AK79" s="479"/>
      <c r="AL79" s="479"/>
      <c r="AM79" s="479"/>
      <c r="AN79" s="479"/>
      <c r="AO79" s="479"/>
      <c r="AP79" s="479"/>
      <c r="AQ79" s="480"/>
    </row>
    <row r="80" spans="1:43">
      <c r="A80" s="478"/>
      <c r="B80" s="479"/>
      <c r="C80" s="479"/>
      <c r="D80" s="479"/>
      <c r="E80" s="479"/>
      <c r="F80" s="479"/>
      <c r="G80" s="479"/>
      <c r="H80" s="479"/>
      <c r="I80" s="479"/>
      <c r="J80" s="479"/>
      <c r="K80" s="479"/>
      <c r="L80" s="479"/>
      <c r="M80" s="479"/>
      <c r="N80" s="479"/>
      <c r="O80" s="479"/>
      <c r="P80" s="479"/>
      <c r="Q80" s="479"/>
      <c r="R80" s="479"/>
      <c r="S80" s="479"/>
      <c r="T80" s="479"/>
      <c r="U80" s="479"/>
      <c r="V80" s="479"/>
      <c r="W80" s="479"/>
      <c r="X80" s="479"/>
      <c r="Y80" s="479"/>
      <c r="Z80" s="479"/>
      <c r="AA80" s="479"/>
      <c r="AB80" s="479"/>
      <c r="AC80" s="479"/>
      <c r="AD80" s="479"/>
      <c r="AE80" s="479"/>
      <c r="AF80" s="479"/>
      <c r="AG80" s="479"/>
      <c r="AH80" s="479"/>
      <c r="AI80" s="479"/>
      <c r="AJ80" s="479"/>
      <c r="AK80" s="479"/>
      <c r="AL80" s="479"/>
      <c r="AM80" s="479"/>
      <c r="AN80" s="479"/>
      <c r="AO80" s="479"/>
      <c r="AP80" s="479"/>
      <c r="AQ80" s="480"/>
    </row>
    <row r="81" spans="1:43" ht="15" thickBot="1">
      <c r="A81" s="426"/>
      <c r="B81" s="427"/>
      <c r="C81" s="427"/>
      <c r="D81" s="427"/>
      <c r="E81" s="427"/>
      <c r="F81" s="427"/>
      <c r="G81" s="427"/>
      <c r="H81" s="427"/>
      <c r="I81" s="427"/>
      <c r="J81" s="427"/>
      <c r="K81" s="427"/>
      <c r="L81" s="427"/>
      <c r="M81" s="427"/>
      <c r="N81" s="427"/>
      <c r="O81" s="427"/>
      <c r="P81" s="427"/>
      <c r="Q81" s="427"/>
      <c r="R81" s="427"/>
      <c r="S81" s="427"/>
      <c r="T81" s="427"/>
      <c r="U81" s="427"/>
      <c r="V81" s="427"/>
      <c r="W81" s="427"/>
      <c r="X81" s="427"/>
      <c r="Y81" s="427"/>
      <c r="Z81" s="427"/>
      <c r="AA81" s="427"/>
      <c r="AB81" s="427"/>
      <c r="AC81" s="427"/>
      <c r="AD81" s="427"/>
      <c r="AE81" s="427"/>
      <c r="AF81" s="427"/>
      <c r="AG81" s="427"/>
      <c r="AH81" s="427"/>
      <c r="AI81" s="427"/>
      <c r="AJ81" s="427"/>
      <c r="AK81" s="427"/>
      <c r="AL81" s="427"/>
      <c r="AM81" s="427"/>
      <c r="AN81" s="427"/>
      <c r="AO81" s="427"/>
      <c r="AP81" s="427"/>
      <c r="AQ81" s="428"/>
    </row>
    <row r="82" spans="1:43">
      <c r="B82" s="220"/>
      <c r="C82" s="219" t="s">
        <v>285</v>
      </c>
      <c r="D82" s="221"/>
      <c r="E82" s="221"/>
      <c r="F82" s="220"/>
      <c r="H82" s="223"/>
      <c r="I82" s="220"/>
      <c r="J82" s="220"/>
      <c r="K82" s="220"/>
      <c r="L82" s="220"/>
      <c r="M82" s="222" t="s">
        <v>286</v>
      </c>
      <c r="N82" s="220"/>
      <c r="O82" s="220"/>
      <c r="P82" s="220"/>
      <c r="Q82" s="220"/>
      <c r="R82" s="220"/>
      <c r="S82" s="220"/>
      <c r="T82" s="220"/>
      <c r="U82" s="220"/>
      <c r="V82" s="220"/>
      <c r="W82" s="220"/>
      <c r="X82" s="220"/>
      <c r="Y82" s="220"/>
      <c r="Z82" s="220"/>
      <c r="AA82" s="220"/>
      <c r="AB82" s="220"/>
      <c r="AC82" s="220"/>
      <c r="AD82" s="220"/>
      <c r="AE82" s="220"/>
      <c r="AF82" s="220"/>
      <c r="AG82" s="220"/>
      <c r="AH82" s="220"/>
      <c r="AI82" s="220"/>
      <c r="AJ82" s="220"/>
      <c r="AK82" s="220"/>
      <c r="AL82" s="220"/>
      <c r="AM82" s="220"/>
      <c r="AN82" s="220"/>
      <c r="AO82" s="220"/>
      <c r="AP82" s="220"/>
      <c r="AQ82" s="224"/>
    </row>
    <row r="83" spans="1:43">
      <c r="A83" s="225"/>
      <c r="B83" s="226"/>
      <c r="C83" s="227"/>
      <c r="D83" s="228"/>
      <c r="E83" s="228"/>
      <c r="F83" s="226"/>
      <c r="G83" s="229"/>
      <c r="H83" s="230"/>
      <c r="I83" s="226"/>
      <c r="J83" s="226"/>
      <c r="K83" s="226"/>
      <c r="L83" s="226"/>
      <c r="M83" s="226"/>
      <c r="N83" s="226"/>
      <c r="O83" s="226"/>
      <c r="P83" s="226"/>
      <c r="Q83" s="226"/>
      <c r="R83" s="226"/>
      <c r="S83" s="226"/>
      <c r="T83" s="226"/>
      <c r="U83" s="226"/>
      <c r="V83" s="226"/>
      <c r="W83" s="226"/>
      <c r="X83" s="226"/>
      <c r="Y83" s="226"/>
      <c r="Z83" s="226"/>
      <c r="AA83" s="226"/>
      <c r="AB83" s="226"/>
      <c r="AC83" s="226"/>
      <c r="AD83" s="226"/>
      <c r="AE83" s="226"/>
      <c r="AF83" s="226"/>
      <c r="AG83" s="226"/>
      <c r="AH83" s="226"/>
      <c r="AI83" s="226"/>
      <c r="AJ83" s="226"/>
      <c r="AK83" s="226"/>
      <c r="AL83" s="226"/>
      <c r="AM83" s="226"/>
      <c r="AN83" s="226"/>
      <c r="AO83" s="226"/>
      <c r="AP83" s="226"/>
      <c r="AQ83" s="231"/>
    </row>
    <row r="84" spans="1:43">
      <c r="A84" s="225"/>
      <c r="B84" s="226"/>
      <c r="C84" s="226"/>
      <c r="D84" s="226"/>
      <c r="E84" s="226"/>
      <c r="F84" s="226"/>
      <c r="G84" s="232"/>
      <c r="H84" s="226"/>
      <c r="I84" s="226"/>
      <c r="J84" s="226"/>
      <c r="K84" s="226"/>
      <c r="L84" s="226"/>
      <c r="M84" s="226"/>
      <c r="N84" s="226"/>
      <c r="O84" s="226"/>
      <c r="P84" s="226"/>
      <c r="Q84" s="226"/>
      <c r="R84" s="226"/>
      <c r="S84" s="226"/>
      <c r="T84" s="226"/>
      <c r="U84" s="226"/>
      <c r="V84" s="226"/>
      <c r="W84" s="226"/>
      <c r="X84" s="226"/>
      <c r="Y84" s="226"/>
      <c r="Z84" s="226"/>
      <c r="AA84" s="226"/>
      <c r="AB84" s="226"/>
      <c r="AC84" s="226"/>
      <c r="AD84" s="226"/>
      <c r="AE84" s="226"/>
      <c r="AF84" s="226"/>
      <c r="AG84" s="226"/>
      <c r="AH84" s="226"/>
      <c r="AI84" s="226"/>
      <c r="AJ84" s="226"/>
      <c r="AK84" s="226"/>
      <c r="AL84" s="226"/>
      <c r="AM84" s="226"/>
      <c r="AN84" s="226"/>
      <c r="AO84" s="226"/>
      <c r="AP84" s="226"/>
      <c r="AQ84" s="231"/>
    </row>
    <row r="85" spans="1:43" ht="15" thickBot="1">
      <c r="A85" s="235"/>
      <c r="B85" s="232"/>
      <c r="C85" s="233"/>
      <c r="D85" s="234"/>
      <c r="E85" s="234"/>
      <c r="F85" s="234"/>
      <c r="G85" s="235"/>
      <c r="H85" s="239"/>
      <c r="I85" s="239"/>
      <c r="J85" s="239"/>
      <c r="K85" s="239"/>
      <c r="L85" s="239"/>
      <c r="M85" s="239"/>
      <c r="N85" s="239"/>
      <c r="O85" s="239"/>
      <c r="P85" s="239"/>
      <c r="Q85" s="239"/>
      <c r="R85" s="239"/>
      <c r="S85" s="239"/>
      <c r="T85" s="239"/>
      <c r="U85" s="239"/>
      <c r="V85" s="239"/>
      <c r="W85" s="239"/>
      <c r="X85" s="239"/>
      <c r="Y85" s="239"/>
      <c r="Z85" s="239"/>
      <c r="AA85" s="226"/>
      <c r="AB85" s="226"/>
      <c r="AC85" s="226"/>
      <c r="AD85" s="226"/>
      <c r="AE85" s="226"/>
      <c r="AF85" s="226"/>
      <c r="AG85" s="226"/>
      <c r="AH85" s="226"/>
      <c r="AI85" s="226"/>
      <c r="AJ85" s="226"/>
      <c r="AK85" s="226"/>
      <c r="AL85" s="226"/>
      <c r="AM85" s="226"/>
      <c r="AN85" s="226"/>
      <c r="AO85" s="226"/>
      <c r="AP85" s="226"/>
      <c r="AQ85" s="231"/>
    </row>
    <row r="86" spans="1:43">
      <c r="A86" s="235"/>
      <c r="B86" s="232"/>
      <c r="C86" s="236" t="s">
        <v>287</v>
      </c>
      <c r="D86" s="232"/>
      <c r="E86" s="236"/>
      <c r="F86" s="236"/>
      <c r="G86" s="232"/>
      <c r="H86" s="471" t="s">
        <v>289</v>
      </c>
      <c r="I86" s="471"/>
      <c r="J86" s="471"/>
      <c r="K86" s="471"/>
      <c r="L86" s="471"/>
      <c r="M86" s="471"/>
      <c r="N86" s="471"/>
      <c r="O86" s="471"/>
      <c r="P86" s="471"/>
      <c r="Q86" s="471"/>
      <c r="R86" s="471"/>
      <c r="S86" s="471"/>
      <c r="T86" s="471"/>
      <c r="U86" s="471"/>
      <c r="V86" s="471"/>
      <c r="W86" s="471"/>
      <c r="X86" s="471"/>
      <c r="Y86" s="471"/>
      <c r="Z86" s="471"/>
      <c r="AA86" s="226"/>
      <c r="AB86" s="226"/>
      <c r="AC86" s="226"/>
      <c r="AD86" s="226"/>
      <c r="AE86" s="226"/>
      <c r="AF86" s="226"/>
      <c r="AG86" s="226"/>
      <c r="AH86" s="226"/>
      <c r="AI86" s="226"/>
      <c r="AJ86" s="226"/>
      <c r="AK86" s="226"/>
      <c r="AL86" s="226"/>
      <c r="AM86" s="226"/>
      <c r="AN86" s="226"/>
      <c r="AO86" s="226"/>
      <c r="AP86" s="226"/>
      <c r="AQ86" s="231"/>
    </row>
    <row r="87" spans="1:43">
      <c r="A87" s="238"/>
      <c r="B87" s="235"/>
      <c r="C87" s="232" t="s">
        <v>288</v>
      </c>
      <c r="D87" s="237"/>
      <c r="E87" s="235"/>
      <c r="F87" s="235"/>
      <c r="G87" s="235"/>
      <c r="H87" s="232"/>
      <c r="I87" s="237"/>
      <c r="J87" s="235"/>
      <c r="K87" s="235"/>
      <c r="L87" s="235"/>
      <c r="M87" s="235"/>
      <c r="N87" s="237"/>
      <c r="O87" s="235"/>
      <c r="P87" s="235"/>
      <c r="Q87" s="235"/>
      <c r="R87" s="235"/>
      <c r="S87" s="235"/>
      <c r="T87" s="235"/>
      <c r="U87" s="235"/>
      <c r="V87" s="235"/>
      <c r="W87" s="235"/>
      <c r="X87" s="235"/>
      <c r="Y87" s="235"/>
      <c r="Z87" s="226"/>
      <c r="AA87" s="226"/>
      <c r="AB87" s="226"/>
      <c r="AC87" s="226"/>
      <c r="AD87" s="226"/>
      <c r="AE87" s="226"/>
      <c r="AF87" s="226"/>
      <c r="AG87" s="226"/>
      <c r="AH87" s="226"/>
      <c r="AI87" s="226"/>
      <c r="AJ87" s="226"/>
      <c r="AK87" s="226"/>
      <c r="AL87" s="226"/>
      <c r="AM87" s="226"/>
      <c r="AN87" s="226"/>
      <c r="AO87" s="226"/>
      <c r="AP87" s="226"/>
      <c r="AQ87" s="231"/>
    </row>
    <row r="88" spans="1:43">
      <c r="A88" s="225"/>
      <c r="B88" s="235"/>
      <c r="C88" s="235"/>
      <c r="D88" s="235"/>
      <c r="E88" s="226"/>
      <c r="F88" s="226"/>
      <c r="G88" s="229"/>
      <c r="H88" s="235"/>
      <c r="I88" s="235"/>
      <c r="J88" s="235"/>
      <c r="K88" s="235"/>
      <c r="L88" s="235"/>
      <c r="M88" s="235"/>
      <c r="N88" s="235"/>
      <c r="O88" s="235"/>
      <c r="P88" s="235"/>
      <c r="Q88" s="235"/>
      <c r="R88" s="235"/>
      <c r="S88" s="235"/>
      <c r="T88" s="235"/>
      <c r="U88" s="235"/>
      <c r="V88" s="235"/>
      <c r="W88" s="235"/>
      <c r="X88" s="235"/>
      <c r="Y88" s="235"/>
      <c r="Z88" s="235"/>
      <c r="AA88" s="235"/>
      <c r="AB88" s="235"/>
      <c r="AC88" s="235"/>
      <c r="AD88" s="235"/>
      <c r="AE88" s="235"/>
      <c r="AF88" s="235"/>
      <c r="AG88" s="235"/>
      <c r="AH88" s="235"/>
      <c r="AI88" s="235"/>
      <c r="AJ88" s="235"/>
      <c r="AK88" s="226"/>
      <c r="AL88" s="226"/>
      <c r="AM88" s="226"/>
      <c r="AN88" s="226"/>
      <c r="AO88" s="226"/>
      <c r="AP88" s="226"/>
      <c r="AQ88" s="231"/>
    </row>
  </sheetData>
  <mergeCells count="87">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75:B75"/>
    <mergeCell ref="H15:AQ76"/>
    <mergeCell ref="A63:B63"/>
    <mergeCell ref="A64:B64"/>
    <mergeCell ref="A65:B65"/>
    <mergeCell ref="A73:B73"/>
    <mergeCell ref="A74:B74"/>
    <mergeCell ref="A24:B26"/>
    <mergeCell ref="A15:B23"/>
    <mergeCell ref="A35:B35"/>
    <mergeCell ref="A36:B36"/>
    <mergeCell ref="A37:B37"/>
    <mergeCell ref="A29:B29"/>
    <mergeCell ref="A30:B30"/>
    <mergeCell ref="A31:B31"/>
    <mergeCell ref="A32:B32"/>
    <mergeCell ref="H86:Z86"/>
    <mergeCell ref="A76:E76"/>
    <mergeCell ref="A77:AQ77"/>
    <mergeCell ref="A78:AQ78"/>
    <mergeCell ref="A79:AQ79"/>
    <mergeCell ref="A80:AQ80"/>
    <mergeCell ref="A81:AQ81"/>
    <mergeCell ref="A33:B33"/>
    <mergeCell ref="A27:B27"/>
    <mergeCell ref="A28:B28"/>
    <mergeCell ref="A61:B61"/>
    <mergeCell ref="A66:B66"/>
    <mergeCell ref="A67:B67"/>
    <mergeCell ref="A68:B68"/>
    <mergeCell ref="A34:B34"/>
    <mergeCell ref="A62:B62"/>
    <mergeCell ref="A38:B38"/>
    <mergeCell ref="A39:B39"/>
    <mergeCell ref="A40:B40"/>
    <mergeCell ref="A41:B41"/>
    <mergeCell ref="A55:B55"/>
    <mergeCell ref="A56:B56"/>
    <mergeCell ref="A57:B57"/>
    <mergeCell ref="A58:B58"/>
    <mergeCell ref="A59:B59"/>
    <mergeCell ref="A69:B69"/>
    <mergeCell ref="A70:B70"/>
    <mergeCell ref="A42:B42"/>
    <mergeCell ref="A43:B43"/>
    <mergeCell ref="A44:B44"/>
    <mergeCell ref="A45:B45"/>
    <mergeCell ref="A46:B46"/>
    <mergeCell ref="A47:B47"/>
    <mergeCell ref="A48:B48"/>
    <mergeCell ref="A49:B49"/>
    <mergeCell ref="A50:B50"/>
    <mergeCell ref="A51:B51"/>
    <mergeCell ref="A52:B52"/>
    <mergeCell ref="A53:B53"/>
    <mergeCell ref="A54:B54"/>
    <mergeCell ref="A60:B60"/>
  </mergeCells>
  <conditionalFormatting sqref="B11">
    <cfRule type="duplicateValues" dxfId="12" priority="1"/>
  </conditionalFormatting>
  <pageMargins left="0.7" right="0.7" top="0.75" bottom="0.75" header="0.3" footer="0.3"/>
  <pageSetup scale="43"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E5E12-3A74-48CB-B42C-46BCCE847789}">
  <dimension ref="A1:AR58"/>
  <sheetViews>
    <sheetView view="pageBreakPreview" topLeftCell="A31" zoomScale="70" zoomScaleNormal="55" zoomScaleSheetLayoutView="70" workbookViewId="0">
      <selection activeCell="H15" sqref="H15:AQ46"/>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2'!B145</f>
        <v>NP3</v>
      </c>
      <c r="B11" s="189" t="str">
        <f>+'CORTE No. 2'!F145</f>
        <v>M2</v>
      </c>
      <c r="C11" s="435" t="str">
        <f>+'CORTE No. 2'!C145:E145</f>
        <v xml:space="preserve">Suministro e instalación de alistado de piso mortero 1:3, espesor promedio 3 cm </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451</v>
      </c>
      <c r="B15" s="464"/>
      <c r="C15" s="197"/>
      <c r="D15" s="198"/>
      <c r="E15" s="199"/>
      <c r="F15" s="198">
        <v>18.149999999999999</v>
      </c>
      <c r="G15" s="200">
        <f>+F15</f>
        <v>18.149999999999999</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453</v>
      </c>
      <c r="B16" s="464"/>
      <c r="C16" s="197"/>
      <c r="D16" s="201"/>
      <c r="E16" s="199"/>
      <c r="F16" s="198">
        <v>14.48</v>
      </c>
      <c r="G16" s="200">
        <f>+F16</f>
        <v>14.48</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4">
      <c r="A17" s="464" t="s">
        <v>454</v>
      </c>
      <c r="B17" s="464"/>
      <c r="C17" s="197"/>
      <c r="D17" s="201"/>
      <c r="E17" s="199"/>
      <c r="F17" s="198">
        <v>1.1000000000000001</v>
      </c>
      <c r="G17" s="200">
        <f>+F17</f>
        <v>1.1000000000000001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4">
      <c r="A18" s="464" t="s">
        <v>455</v>
      </c>
      <c r="B18" s="464"/>
      <c r="C18" s="197"/>
      <c r="D18" s="198"/>
      <c r="E18" s="204"/>
      <c r="F18" s="198">
        <v>1.1599999999999999</v>
      </c>
      <c r="G18" s="200">
        <f>+F18</f>
        <v>1.1599999999999999</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4">
      <c r="A19" s="464" t="s">
        <v>456</v>
      </c>
      <c r="B19" s="464"/>
      <c r="C19" s="197">
        <v>2.65</v>
      </c>
      <c r="D19" s="198">
        <v>1.8</v>
      </c>
      <c r="E19" s="204"/>
      <c r="F19" s="198"/>
      <c r="G19" s="200">
        <f>+C19*D19</f>
        <v>4.7699999999999996</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4">
      <c r="A20" s="464" t="s">
        <v>457</v>
      </c>
      <c r="B20" s="464"/>
      <c r="C20" s="197">
        <v>2.15</v>
      </c>
      <c r="D20" s="201">
        <v>1.2</v>
      </c>
      <c r="E20" s="204"/>
      <c r="F20" s="198"/>
      <c r="G20" s="200">
        <f>+C20*D20</f>
        <v>2.5799999999999996</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4">
      <c r="A21" s="464" t="s">
        <v>380</v>
      </c>
      <c r="B21" s="464"/>
      <c r="C21" s="197"/>
      <c r="D21" s="201"/>
      <c r="E21" s="204"/>
      <c r="F21" s="198">
        <v>2.34</v>
      </c>
      <c r="G21" s="200">
        <f>+F21</f>
        <v>2.34</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4">
      <c r="A22" s="464" t="s">
        <v>381</v>
      </c>
      <c r="B22" s="464"/>
      <c r="C22" s="197"/>
      <c r="D22" s="201"/>
      <c r="E22" s="204"/>
      <c r="F22" s="198">
        <v>2.1</v>
      </c>
      <c r="G22" s="200">
        <f>+F22</f>
        <v>2.1</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c r="AR22" s="172"/>
    </row>
    <row r="23" spans="1:44">
      <c r="A23" s="464" t="s">
        <v>458</v>
      </c>
      <c r="B23" s="464"/>
      <c r="C23" s="197"/>
      <c r="D23" s="201"/>
      <c r="E23" s="204"/>
      <c r="F23" s="198">
        <v>11.66</v>
      </c>
      <c r="G23" s="200">
        <f>+F23</f>
        <v>11.66</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4">
      <c r="A24" s="464" t="s">
        <v>459</v>
      </c>
      <c r="B24" s="464"/>
      <c r="C24" s="197"/>
      <c r="D24" s="201"/>
      <c r="E24" s="204"/>
      <c r="F24" s="198">
        <v>2.89</v>
      </c>
      <c r="G24" s="200">
        <f>+F24</f>
        <v>2.89</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4">
      <c r="A25" s="464" t="s">
        <v>413</v>
      </c>
      <c r="B25" s="464"/>
      <c r="C25" s="197"/>
      <c r="D25" s="201"/>
      <c r="E25" s="204"/>
      <c r="F25" s="198">
        <v>7.2</v>
      </c>
      <c r="G25" s="200">
        <f>+F25</f>
        <v>7.2</v>
      </c>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4">
      <c r="A26" s="464"/>
      <c r="B26" s="464"/>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4">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4">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4">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4">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4">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4">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461"/>
      <c r="B33" s="462"/>
      <c r="C33" s="197"/>
      <c r="D33" s="198"/>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61"/>
      <c r="B34" s="462"/>
      <c r="C34" s="197"/>
      <c r="D34" s="197"/>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61"/>
      <c r="B35" s="462"/>
      <c r="C35" s="197"/>
      <c r="D35" s="197"/>
      <c r="E35" s="206"/>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197"/>
      <c r="E36" s="206"/>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197"/>
      <c r="E37" s="206"/>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461"/>
      <c r="B43" s="462"/>
      <c r="C43" s="207"/>
      <c r="D43" s="207"/>
      <c r="E43" s="207"/>
      <c r="F43" s="207"/>
      <c r="G43" s="21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461"/>
      <c r="B44" s="462"/>
      <c r="C44" s="211"/>
      <c r="D44" s="212"/>
      <c r="E44" s="208"/>
      <c r="F44" s="208"/>
      <c r="G44" s="209"/>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ht="15" thickBot="1">
      <c r="A45" s="461"/>
      <c r="B45" s="462"/>
      <c r="C45" s="213"/>
      <c r="D45" s="214"/>
      <c r="E45" s="215"/>
      <c r="F45" s="215"/>
      <c r="G45" s="216"/>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ht="15" thickBot="1">
      <c r="A46" s="472"/>
      <c r="B46" s="473"/>
      <c r="C46" s="473"/>
      <c r="D46" s="473"/>
      <c r="E46" s="474"/>
      <c r="F46" s="217"/>
      <c r="G46" s="218">
        <f>SUM(G15:G45)</f>
        <v>68.430000000000007</v>
      </c>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26"/>
      <c r="B47" s="427"/>
      <c r="C47" s="427"/>
      <c r="D47" s="427"/>
      <c r="E47" s="427"/>
      <c r="F47" s="427"/>
      <c r="G47" s="427"/>
      <c r="H47" s="427"/>
      <c r="I47" s="427"/>
      <c r="J47" s="427"/>
      <c r="K47" s="427"/>
      <c r="L47" s="427"/>
      <c r="M47" s="427"/>
      <c r="N47" s="427"/>
      <c r="O47" s="427"/>
      <c r="P47" s="427"/>
      <c r="Q47" s="427"/>
      <c r="R47" s="427"/>
      <c r="S47" s="427"/>
      <c r="T47" s="427"/>
      <c r="U47" s="427"/>
      <c r="V47" s="427"/>
      <c r="W47" s="427"/>
      <c r="X47" s="427"/>
      <c r="Y47" s="427"/>
      <c r="Z47" s="427"/>
      <c r="AA47" s="427"/>
      <c r="AB47" s="427"/>
      <c r="AC47" s="427"/>
      <c r="AD47" s="427"/>
      <c r="AE47" s="427"/>
      <c r="AF47" s="427"/>
      <c r="AG47" s="427"/>
      <c r="AH47" s="427"/>
      <c r="AI47" s="427"/>
      <c r="AJ47" s="427"/>
      <c r="AK47" s="427"/>
      <c r="AL47" s="427"/>
      <c r="AM47" s="427"/>
      <c r="AN47" s="427"/>
      <c r="AO47" s="427"/>
      <c r="AP47" s="427"/>
      <c r="AQ47" s="428"/>
    </row>
    <row r="48" spans="1:43">
      <c r="A48" s="475" t="s">
        <v>283</v>
      </c>
      <c r="B48" s="476"/>
      <c r="C48" s="476"/>
      <c r="D48" s="476"/>
      <c r="E48" s="476"/>
      <c r="F48" s="476"/>
      <c r="G48" s="476"/>
      <c r="H48" s="476"/>
      <c r="I48" s="476"/>
      <c r="J48" s="476"/>
      <c r="K48" s="476"/>
      <c r="L48" s="476"/>
      <c r="M48" s="476"/>
      <c r="N48" s="476"/>
      <c r="O48" s="476"/>
      <c r="P48" s="476"/>
      <c r="Q48" s="476"/>
      <c r="R48" s="476"/>
      <c r="S48" s="476"/>
      <c r="T48" s="476"/>
      <c r="U48" s="476"/>
      <c r="V48" s="476"/>
      <c r="W48" s="476"/>
      <c r="X48" s="476"/>
      <c r="Y48" s="476"/>
      <c r="Z48" s="476"/>
      <c r="AA48" s="476"/>
      <c r="AB48" s="476"/>
      <c r="AC48" s="476"/>
      <c r="AD48" s="476"/>
      <c r="AE48" s="476"/>
      <c r="AF48" s="476"/>
      <c r="AG48" s="476"/>
      <c r="AH48" s="476"/>
      <c r="AI48" s="476"/>
      <c r="AJ48" s="476"/>
      <c r="AK48" s="476"/>
      <c r="AL48" s="476"/>
      <c r="AM48" s="476"/>
      <c r="AN48" s="476"/>
      <c r="AO48" s="476"/>
      <c r="AP48" s="476"/>
      <c r="AQ48" s="477"/>
    </row>
    <row r="49" spans="1:43">
      <c r="A49" s="478" t="s">
        <v>284</v>
      </c>
      <c r="B49" s="479"/>
      <c r="C49" s="479"/>
      <c r="D49" s="479"/>
      <c r="E49" s="479"/>
      <c r="F49" s="479"/>
      <c r="G49" s="479"/>
      <c r="H49" s="479"/>
      <c r="I49" s="479"/>
      <c r="J49" s="479"/>
      <c r="K49" s="479"/>
      <c r="L49" s="479"/>
      <c r="M49" s="479"/>
      <c r="N49" s="479"/>
      <c r="O49" s="479"/>
      <c r="P49" s="479"/>
      <c r="Q49" s="479"/>
      <c r="R49" s="479"/>
      <c r="S49" s="479"/>
      <c r="T49" s="479"/>
      <c r="U49" s="479"/>
      <c r="V49" s="479"/>
      <c r="W49" s="479"/>
      <c r="X49" s="479"/>
      <c r="Y49" s="479"/>
      <c r="Z49" s="479"/>
      <c r="AA49" s="479"/>
      <c r="AB49" s="479"/>
      <c r="AC49" s="479"/>
      <c r="AD49" s="479"/>
      <c r="AE49" s="479"/>
      <c r="AF49" s="479"/>
      <c r="AG49" s="479"/>
      <c r="AH49" s="479"/>
      <c r="AI49" s="479"/>
      <c r="AJ49" s="479"/>
      <c r="AK49" s="479"/>
      <c r="AL49" s="479"/>
      <c r="AM49" s="479"/>
      <c r="AN49" s="479"/>
      <c r="AO49" s="479"/>
      <c r="AP49" s="479"/>
      <c r="AQ49" s="480"/>
    </row>
    <row r="50" spans="1:43">
      <c r="A50" s="478"/>
      <c r="B50" s="479"/>
      <c r="C50" s="479"/>
      <c r="D50" s="479"/>
      <c r="E50" s="479"/>
      <c r="F50" s="479"/>
      <c r="G50" s="479"/>
      <c r="H50" s="479"/>
      <c r="I50" s="479"/>
      <c r="J50" s="479"/>
      <c r="K50" s="479"/>
      <c r="L50" s="479"/>
      <c r="M50" s="479"/>
      <c r="N50" s="479"/>
      <c r="O50" s="479"/>
      <c r="P50" s="479"/>
      <c r="Q50" s="479"/>
      <c r="R50" s="479"/>
      <c r="S50" s="479"/>
      <c r="T50" s="479"/>
      <c r="U50" s="479"/>
      <c r="V50" s="479"/>
      <c r="W50" s="479"/>
      <c r="X50" s="479"/>
      <c r="Y50" s="479"/>
      <c r="Z50" s="479"/>
      <c r="AA50" s="479"/>
      <c r="AB50" s="479"/>
      <c r="AC50" s="479"/>
      <c r="AD50" s="479"/>
      <c r="AE50" s="479"/>
      <c r="AF50" s="479"/>
      <c r="AG50" s="479"/>
      <c r="AH50" s="479"/>
      <c r="AI50" s="479"/>
      <c r="AJ50" s="479"/>
      <c r="AK50" s="479"/>
      <c r="AL50" s="479"/>
      <c r="AM50" s="479"/>
      <c r="AN50" s="479"/>
      <c r="AO50" s="479"/>
      <c r="AP50" s="479"/>
      <c r="AQ50" s="480"/>
    </row>
    <row r="51" spans="1:43" ht="15" thickBot="1">
      <c r="A51" s="426"/>
      <c r="B51" s="427"/>
      <c r="C51" s="427"/>
      <c r="D51" s="427"/>
      <c r="E51" s="427"/>
      <c r="F51" s="427"/>
      <c r="G51" s="427"/>
      <c r="H51" s="427"/>
      <c r="I51" s="427"/>
      <c r="J51" s="427"/>
      <c r="K51" s="427"/>
      <c r="L51" s="427"/>
      <c r="M51" s="427"/>
      <c r="N51" s="427"/>
      <c r="O51" s="427"/>
      <c r="P51" s="427"/>
      <c r="Q51" s="427"/>
      <c r="R51" s="427"/>
      <c r="S51" s="427"/>
      <c r="T51" s="427"/>
      <c r="U51" s="427"/>
      <c r="V51" s="427"/>
      <c r="W51" s="427"/>
      <c r="X51" s="427"/>
      <c r="Y51" s="427"/>
      <c r="Z51" s="427"/>
      <c r="AA51" s="427"/>
      <c r="AB51" s="427"/>
      <c r="AC51" s="427"/>
      <c r="AD51" s="427"/>
      <c r="AE51" s="427"/>
      <c r="AF51" s="427"/>
      <c r="AG51" s="427"/>
      <c r="AH51" s="427"/>
      <c r="AI51" s="427"/>
      <c r="AJ51" s="427"/>
      <c r="AK51" s="427"/>
      <c r="AL51" s="427"/>
      <c r="AM51" s="427"/>
      <c r="AN51" s="427"/>
      <c r="AO51" s="427"/>
      <c r="AP51" s="427"/>
      <c r="AQ51" s="428"/>
    </row>
    <row r="52" spans="1:43">
      <c r="B52" s="220"/>
      <c r="C52" s="219" t="s">
        <v>285</v>
      </c>
      <c r="D52" s="221"/>
      <c r="E52" s="221"/>
      <c r="F52" s="220"/>
      <c r="H52" s="223"/>
      <c r="I52" s="220"/>
      <c r="J52" s="220"/>
      <c r="K52" s="220"/>
      <c r="L52" s="220"/>
      <c r="M52" s="222" t="s">
        <v>286</v>
      </c>
      <c r="N52" s="220"/>
      <c r="O52" s="220"/>
      <c r="P52" s="220"/>
      <c r="Q52" s="220"/>
      <c r="R52" s="220"/>
      <c r="S52" s="220"/>
      <c r="T52" s="220"/>
      <c r="U52" s="220"/>
      <c r="V52" s="220"/>
      <c r="W52" s="220"/>
      <c r="X52" s="220"/>
      <c r="Y52" s="220"/>
      <c r="Z52" s="220"/>
      <c r="AA52" s="220"/>
      <c r="AB52" s="220"/>
      <c r="AC52" s="220"/>
      <c r="AD52" s="220"/>
      <c r="AE52" s="220"/>
      <c r="AF52" s="220"/>
      <c r="AG52" s="220"/>
      <c r="AH52" s="220"/>
      <c r="AI52" s="220"/>
      <c r="AJ52" s="220"/>
      <c r="AK52" s="220"/>
      <c r="AL52" s="220"/>
      <c r="AM52" s="220"/>
      <c r="AN52" s="220"/>
      <c r="AO52" s="220"/>
      <c r="AP52" s="220"/>
      <c r="AQ52" s="224"/>
    </row>
    <row r="53" spans="1:43">
      <c r="A53" s="225"/>
      <c r="B53" s="226"/>
      <c r="C53" s="227"/>
      <c r="D53" s="228"/>
      <c r="E53" s="228"/>
      <c r="F53" s="226"/>
      <c r="G53" s="229"/>
      <c r="H53" s="230"/>
      <c r="I53" s="226"/>
      <c r="J53" s="226"/>
      <c r="K53" s="226"/>
      <c r="L53" s="226"/>
      <c r="M53" s="226"/>
      <c r="N53" s="226"/>
      <c r="O53" s="226"/>
      <c r="P53" s="226"/>
      <c r="Q53" s="226"/>
      <c r="R53" s="226"/>
      <c r="S53" s="226"/>
      <c r="T53" s="226"/>
      <c r="U53" s="226"/>
      <c r="V53" s="226"/>
      <c r="W53" s="226"/>
      <c r="X53" s="226"/>
      <c r="Y53" s="226"/>
      <c r="Z53" s="226"/>
      <c r="AA53" s="226"/>
      <c r="AB53" s="226"/>
      <c r="AC53" s="226"/>
      <c r="AD53" s="226"/>
      <c r="AE53" s="226"/>
      <c r="AF53" s="226"/>
      <c r="AG53" s="226"/>
      <c r="AH53" s="226"/>
      <c r="AI53" s="226"/>
      <c r="AJ53" s="226"/>
      <c r="AK53" s="226"/>
      <c r="AL53" s="226"/>
      <c r="AM53" s="226"/>
      <c r="AN53" s="226"/>
      <c r="AO53" s="226"/>
      <c r="AP53" s="226"/>
      <c r="AQ53" s="231"/>
    </row>
    <row r="54" spans="1:43">
      <c r="A54" s="225"/>
      <c r="B54" s="226"/>
      <c r="C54" s="226"/>
      <c r="D54" s="226"/>
      <c r="E54" s="226"/>
      <c r="F54" s="226"/>
      <c r="G54" s="232"/>
      <c r="H54" s="226"/>
      <c r="I54" s="226"/>
      <c r="J54" s="226"/>
      <c r="K54" s="226"/>
      <c r="L54" s="226"/>
      <c r="M54" s="226"/>
      <c r="N54" s="226"/>
      <c r="O54" s="226"/>
      <c r="P54" s="226"/>
      <c r="Q54" s="226"/>
      <c r="R54" s="226"/>
      <c r="S54" s="226"/>
      <c r="T54" s="226"/>
      <c r="U54" s="226"/>
      <c r="V54" s="226"/>
      <c r="W54" s="226"/>
      <c r="X54" s="226"/>
      <c r="Y54" s="226"/>
      <c r="Z54" s="226"/>
      <c r="AA54" s="226"/>
      <c r="AB54" s="226"/>
      <c r="AC54" s="226"/>
      <c r="AD54" s="226"/>
      <c r="AE54" s="226"/>
      <c r="AF54" s="226"/>
      <c r="AG54" s="226"/>
      <c r="AH54" s="226"/>
      <c r="AI54" s="226"/>
      <c r="AJ54" s="226"/>
      <c r="AK54" s="226"/>
      <c r="AL54" s="226"/>
      <c r="AM54" s="226"/>
      <c r="AN54" s="226"/>
      <c r="AO54" s="226"/>
      <c r="AP54" s="226"/>
      <c r="AQ54" s="231"/>
    </row>
    <row r="55" spans="1:43" ht="15" thickBot="1">
      <c r="A55" s="235"/>
      <c r="B55" s="232"/>
      <c r="C55" s="233"/>
      <c r="D55" s="234"/>
      <c r="E55" s="234"/>
      <c r="F55" s="234"/>
      <c r="G55" s="235"/>
      <c r="H55" s="239"/>
      <c r="I55" s="239"/>
      <c r="J55" s="239"/>
      <c r="K55" s="239"/>
      <c r="L55" s="239"/>
      <c r="M55" s="239"/>
      <c r="N55" s="239"/>
      <c r="O55" s="239"/>
      <c r="P55" s="239"/>
      <c r="Q55" s="239"/>
      <c r="R55" s="239"/>
      <c r="S55" s="239"/>
      <c r="T55" s="239"/>
      <c r="U55" s="239"/>
      <c r="V55" s="239"/>
      <c r="W55" s="239"/>
      <c r="X55" s="239"/>
      <c r="Y55" s="239"/>
      <c r="Z55" s="239"/>
      <c r="AA55" s="226"/>
      <c r="AB55" s="226"/>
      <c r="AC55" s="226"/>
      <c r="AD55" s="226"/>
      <c r="AE55" s="226"/>
      <c r="AF55" s="226"/>
      <c r="AG55" s="226"/>
      <c r="AH55" s="226"/>
      <c r="AI55" s="226"/>
      <c r="AJ55" s="226"/>
      <c r="AK55" s="226"/>
      <c r="AL55" s="226"/>
      <c r="AM55" s="226"/>
      <c r="AN55" s="226"/>
      <c r="AO55" s="226"/>
      <c r="AP55" s="226"/>
      <c r="AQ55" s="231"/>
    </row>
    <row r="56" spans="1:43">
      <c r="A56" s="235"/>
      <c r="B56" s="232"/>
      <c r="C56" s="236" t="s">
        <v>287</v>
      </c>
      <c r="D56" s="232"/>
      <c r="E56" s="236"/>
      <c r="F56" s="236"/>
      <c r="G56" s="232"/>
      <c r="H56" s="471" t="s">
        <v>289</v>
      </c>
      <c r="I56" s="471"/>
      <c r="J56" s="471"/>
      <c r="K56" s="471"/>
      <c r="L56" s="471"/>
      <c r="M56" s="471"/>
      <c r="N56" s="471"/>
      <c r="O56" s="471"/>
      <c r="P56" s="471"/>
      <c r="Q56" s="471"/>
      <c r="R56" s="471"/>
      <c r="S56" s="471"/>
      <c r="T56" s="471"/>
      <c r="U56" s="471"/>
      <c r="V56" s="471"/>
      <c r="W56" s="471"/>
      <c r="X56" s="471"/>
      <c r="Y56" s="471"/>
      <c r="Z56" s="471"/>
      <c r="AA56" s="226"/>
      <c r="AB56" s="226"/>
      <c r="AC56" s="226"/>
      <c r="AD56" s="226"/>
      <c r="AE56" s="226"/>
      <c r="AF56" s="226"/>
      <c r="AG56" s="226"/>
      <c r="AH56" s="226"/>
      <c r="AI56" s="226"/>
      <c r="AJ56" s="226"/>
      <c r="AK56" s="226"/>
      <c r="AL56" s="226"/>
      <c r="AM56" s="226"/>
      <c r="AN56" s="226"/>
      <c r="AO56" s="226"/>
      <c r="AP56" s="226"/>
      <c r="AQ56" s="231"/>
    </row>
    <row r="57" spans="1:43">
      <c r="A57" s="238"/>
      <c r="B57" s="235"/>
      <c r="C57" s="232" t="s">
        <v>288</v>
      </c>
      <c r="D57" s="237"/>
      <c r="E57" s="235"/>
      <c r="F57" s="235"/>
      <c r="G57" s="235"/>
      <c r="H57" s="232"/>
      <c r="I57" s="237"/>
      <c r="J57" s="235"/>
      <c r="K57" s="235"/>
      <c r="L57" s="235"/>
      <c r="M57" s="235"/>
      <c r="N57" s="237"/>
      <c r="O57" s="235"/>
      <c r="P57" s="235"/>
      <c r="Q57" s="235"/>
      <c r="R57" s="235"/>
      <c r="S57" s="235"/>
      <c r="T57" s="235"/>
      <c r="U57" s="235"/>
      <c r="V57" s="235"/>
      <c r="W57" s="235"/>
      <c r="X57" s="235"/>
      <c r="Y57" s="235"/>
      <c r="Z57" s="226"/>
      <c r="AA57" s="226"/>
      <c r="AB57" s="226"/>
      <c r="AC57" s="226"/>
      <c r="AD57" s="226"/>
      <c r="AE57" s="226"/>
      <c r="AF57" s="226"/>
      <c r="AG57" s="226"/>
      <c r="AH57" s="226"/>
      <c r="AI57" s="226"/>
      <c r="AJ57" s="226"/>
      <c r="AK57" s="226"/>
      <c r="AL57" s="226"/>
      <c r="AM57" s="226"/>
      <c r="AN57" s="226"/>
      <c r="AO57" s="226"/>
      <c r="AP57" s="226"/>
      <c r="AQ57" s="231"/>
    </row>
    <row r="58" spans="1:43">
      <c r="A58" s="225"/>
      <c r="B58" s="235"/>
      <c r="C58" s="235"/>
      <c r="D58" s="235"/>
      <c r="E58" s="226"/>
      <c r="F58" s="226"/>
      <c r="G58" s="229"/>
      <c r="H58" s="235"/>
      <c r="I58" s="235"/>
      <c r="J58" s="235"/>
      <c r="K58" s="235"/>
      <c r="L58" s="235"/>
      <c r="M58" s="235"/>
      <c r="N58" s="235"/>
      <c r="O58" s="235"/>
      <c r="P58" s="235"/>
      <c r="Q58" s="235"/>
      <c r="R58" s="235"/>
      <c r="S58" s="235"/>
      <c r="T58" s="235"/>
      <c r="U58" s="235"/>
      <c r="V58" s="235"/>
      <c r="W58" s="235"/>
      <c r="X58" s="235"/>
      <c r="Y58" s="235"/>
      <c r="Z58" s="235"/>
      <c r="AA58" s="235"/>
      <c r="AB58" s="235"/>
      <c r="AC58" s="235"/>
      <c r="AD58" s="235"/>
      <c r="AE58" s="235"/>
      <c r="AF58" s="235"/>
      <c r="AG58" s="235"/>
      <c r="AH58" s="235"/>
      <c r="AI58" s="235"/>
      <c r="AJ58" s="235"/>
      <c r="AK58" s="226"/>
      <c r="AL58" s="226"/>
      <c r="AM58" s="226"/>
      <c r="AN58" s="226"/>
      <c r="AO58" s="226"/>
      <c r="AP58" s="226"/>
      <c r="AQ58" s="231"/>
    </row>
  </sheetData>
  <mergeCells count="56">
    <mergeCell ref="A24:B24"/>
    <mergeCell ref="A25:B25"/>
    <mergeCell ref="H56:Z56"/>
    <mergeCell ref="A46:E46"/>
    <mergeCell ref="A47:AQ47"/>
    <mergeCell ref="A48:AQ48"/>
    <mergeCell ref="A49:AQ49"/>
    <mergeCell ref="A50:AQ50"/>
    <mergeCell ref="A51:AQ51"/>
    <mergeCell ref="A45:B45"/>
    <mergeCell ref="A15:B15"/>
    <mergeCell ref="H15:AQ46"/>
    <mergeCell ref="A16:B16"/>
    <mergeCell ref="A17:B17"/>
    <mergeCell ref="A18:B18"/>
    <mergeCell ref="A19:B19"/>
    <mergeCell ref="A20:B20"/>
    <mergeCell ref="A33:B33"/>
    <mergeCell ref="A34:B34"/>
    <mergeCell ref="A35:B35"/>
    <mergeCell ref="A43:B43"/>
    <mergeCell ref="A44:B44"/>
    <mergeCell ref="A26:B26"/>
    <mergeCell ref="A21:B21"/>
    <mergeCell ref="A22:B22"/>
    <mergeCell ref="A23:B23"/>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11" priority="1"/>
  </conditionalFormatting>
  <pageMargins left="0.7" right="0.7" top="0.75" bottom="0.75" header="0.3" footer="0.3"/>
  <pageSetup scale="42"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1D702-3EE0-4A70-B861-22FB03ADB94E}">
  <dimension ref="A1:AQ89"/>
  <sheetViews>
    <sheetView view="pageBreakPreview" topLeftCell="A73" zoomScale="70" zoomScaleNormal="55" zoomScaleSheetLayoutView="70" workbookViewId="0">
      <selection activeCell="D25" sqref="D25"/>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2'!B146</f>
        <v>NP4</v>
      </c>
      <c r="B11" s="189" t="str">
        <f>+'CORTE No. 2'!F146</f>
        <v>ML</v>
      </c>
      <c r="C11" s="435" t="str">
        <f>+'CORTE No. 2'!C146:E146</f>
        <v>Suministro e instalación de tubería sanitaria en PVC 2" (Incluye todos los accesorios para su correcta instalación)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469</v>
      </c>
      <c r="B15" s="464"/>
      <c r="C15" s="197">
        <f>0.8+0.74+0.31+0.13+0.27+0.8+0.18+0.28+0.8</f>
        <v>4.3099999999999996</v>
      </c>
      <c r="D15" s="198"/>
      <c r="E15" s="199"/>
      <c r="F15" s="198"/>
      <c r="G15" s="200">
        <f>+C15</f>
        <v>4.3099999999999996</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458</v>
      </c>
      <c r="B16" s="464"/>
      <c r="C16" s="197">
        <f>0.33+0.44+0.25+1.19+1.06+0.12+0.8+0.8+0.8</f>
        <v>5.79</v>
      </c>
      <c r="D16" s="198"/>
      <c r="E16" s="199"/>
      <c r="F16" s="198"/>
      <c r="G16" s="200">
        <f>+C16</f>
        <v>5.79</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472</v>
      </c>
      <c r="B17" s="470"/>
      <c r="C17" s="197">
        <f>1.7+1.62+0.8</f>
        <v>4.12</v>
      </c>
      <c r="D17" s="198"/>
      <c r="E17" s="199"/>
      <c r="F17" s="198"/>
      <c r="G17" s="200">
        <f>+C17</f>
        <v>4.12</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473</v>
      </c>
      <c r="B18" s="464"/>
      <c r="C18" s="197">
        <f>0.39+0.22+0.8+0.8+0.8+0.8+1.68+0.28+0.84+1.2+0.4+0.55</f>
        <v>8.76</v>
      </c>
      <c r="D18" s="201"/>
      <c r="E18" s="199"/>
      <c r="F18" s="198"/>
      <c r="G18" s="200">
        <f>+C18</f>
        <v>8.76</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81" t="s">
        <v>410</v>
      </c>
      <c r="B19" s="470"/>
      <c r="C19" s="197">
        <f>1.08+0.8</f>
        <v>1.8800000000000001</v>
      </c>
      <c r="D19" s="201"/>
      <c r="E19" s="199"/>
      <c r="F19" s="198"/>
      <c r="G19" s="200">
        <f>+C19</f>
        <v>1.8800000000000001</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81"/>
      <c r="B20" s="470"/>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81"/>
      <c r="B21" s="470"/>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81"/>
      <c r="B22" s="470"/>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81"/>
      <c r="B23" s="470"/>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81"/>
      <c r="B24" s="470"/>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81"/>
      <c r="B25" s="470"/>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81"/>
      <c r="B26" s="470"/>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81"/>
      <c r="B27" s="470"/>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461"/>
      <c r="B45" s="462"/>
      <c r="C45" s="197"/>
      <c r="D45" s="198"/>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197"/>
      <c r="D46" s="197"/>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4"/>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4"/>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4"/>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461"/>
      <c r="B54" s="462"/>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197"/>
      <c r="E59" s="206"/>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197"/>
      <c r="E62" s="206"/>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197"/>
      <c r="E63" s="206"/>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197"/>
      <c r="E64" s="206"/>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197"/>
      <c r="E65" s="206"/>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02"/>
      <c r="B66" s="203"/>
      <c r="C66" s="197"/>
      <c r="D66" s="197"/>
      <c r="E66" s="206"/>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02"/>
      <c r="B67" s="203"/>
      <c r="C67" s="197"/>
      <c r="D67" s="197"/>
      <c r="E67" s="206"/>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02"/>
      <c r="B68" s="203"/>
      <c r="C68" s="197"/>
      <c r="D68" s="197"/>
      <c r="E68" s="206"/>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02"/>
      <c r="B69" s="203"/>
      <c r="C69" s="197"/>
      <c r="D69" s="197"/>
      <c r="E69" s="206"/>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02"/>
      <c r="B70" s="203"/>
      <c r="C70" s="197"/>
      <c r="D70" s="197"/>
      <c r="E70" s="206"/>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02"/>
      <c r="B71" s="203"/>
      <c r="C71" s="197"/>
      <c r="D71" s="197"/>
      <c r="E71" s="206"/>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02"/>
      <c r="B72" s="203"/>
      <c r="C72" s="197"/>
      <c r="D72" s="197"/>
      <c r="E72" s="206"/>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02"/>
      <c r="B73" s="203"/>
      <c r="C73" s="197"/>
      <c r="D73" s="197"/>
      <c r="E73" s="206"/>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461"/>
      <c r="B74" s="462"/>
      <c r="C74" s="207"/>
      <c r="D74" s="207"/>
      <c r="E74" s="207"/>
      <c r="F74" s="207"/>
      <c r="G74" s="21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461"/>
      <c r="B75" s="462"/>
      <c r="C75" s="211"/>
      <c r="D75" s="212"/>
      <c r="E75" s="208"/>
      <c r="F75" s="208"/>
      <c r="G75" s="209"/>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ht="15" thickBot="1">
      <c r="A76" s="461"/>
      <c r="B76" s="462"/>
      <c r="C76" s="213"/>
      <c r="D76" s="214"/>
      <c r="E76" s="215"/>
      <c r="F76" s="215"/>
      <c r="G76" s="216"/>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ht="15" thickBot="1">
      <c r="A77" s="472"/>
      <c r="B77" s="473"/>
      <c r="C77" s="473"/>
      <c r="D77" s="473"/>
      <c r="E77" s="474"/>
      <c r="F77" s="217"/>
      <c r="G77" s="218">
        <f>SUM(G15:G76)</f>
        <v>24.859999999999996</v>
      </c>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426"/>
      <c r="B78" s="427"/>
      <c r="C78" s="427"/>
      <c r="D78" s="427"/>
      <c r="E78" s="427"/>
      <c r="F78" s="427"/>
      <c r="G78" s="427"/>
      <c r="H78" s="427"/>
      <c r="I78" s="427"/>
      <c r="J78" s="427"/>
      <c r="K78" s="427"/>
      <c r="L78" s="427"/>
      <c r="M78" s="427"/>
      <c r="N78" s="427"/>
      <c r="O78" s="427"/>
      <c r="P78" s="427"/>
      <c r="Q78" s="427"/>
      <c r="R78" s="427"/>
      <c r="S78" s="427"/>
      <c r="T78" s="427"/>
      <c r="U78" s="427"/>
      <c r="V78" s="427"/>
      <c r="W78" s="427"/>
      <c r="X78" s="427"/>
      <c r="Y78" s="427"/>
      <c r="Z78" s="427"/>
      <c r="AA78" s="427"/>
      <c r="AB78" s="427"/>
      <c r="AC78" s="427"/>
      <c r="AD78" s="427"/>
      <c r="AE78" s="427"/>
      <c r="AF78" s="427"/>
      <c r="AG78" s="427"/>
      <c r="AH78" s="427"/>
      <c r="AI78" s="427"/>
      <c r="AJ78" s="427"/>
      <c r="AK78" s="427"/>
      <c r="AL78" s="427"/>
      <c r="AM78" s="427"/>
      <c r="AN78" s="427"/>
      <c r="AO78" s="427"/>
      <c r="AP78" s="427"/>
      <c r="AQ78" s="428"/>
    </row>
    <row r="79" spans="1:43">
      <c r="A79" s="475" t="s">
        <v>283</v>
      </c>
      <c r="B79" s="476"/>
      <c r="C79" s="476"/>
      <c r="D79" s="476"/>
      <c r="E79" s="476"/>
      <c r="F79" s="476"/>
      <c r="G79" s="476"/>
      <c r="H79" s="476"/>
      <c r="I79" s="476"/>
      <c r="J79" s="476"/>
      <c r="K79" s="476"/>
      <c r="L79" s="476"/>
      <c r="M79" s="476"/>
      <c r="N79" s="476"/>
      <c r="O79" s="476"/>
      <c r="P79" s="476"/>
      <c r="Q79" s="476"/>
      <c r="R79" s="476"/>
      <c r="S79" s="476"/>
      <c r="T79" s="476"/>
      <c r="U79" s="476"/>
      <c r="V79" s="476"/>
      <c r="W79" s="476"/>
      <c r="X79" s="476"/>
      <c r="Y79" s="476"/>
      <c r="Z79" s="476"/>
      <c r="AA79" s="476"/>
      <c r="AB79" s="476"/>
      <c r="AC79" s="476"/>
      <c r="AD79" s="476"/>
      <c r="AE79" s="476"/>
      <c r="AF79" s="476"/>
      <c r="AG79" s="476"/>
      <c r="AH79" s="476"/>
      <c r="AI79" s="476"/>
      <c r="AJ79" s="476"/>
      <c r="AK79" s="476"/>
      <c r="AL79" s="476"/>
      <c r="AM79" s="476"/>
      <c r="AN79" s="476"/>
      <c r="AO79" s="476"/>
      <c r="AP79" s="476"/>
      <c r="AQ79" s="477"/>
    </row>
    <row r="80" spans="1:43">
      <c r="A80" s="478" t="s">
        <v>284</v>
      </c>
      <c r="B80" s="479"/>
      <c r="C80" s="479"/>
      <c r="D80" s="479"/>
      <c r="E80" s="479"/>
      <c r="F80" s="479"/>
      <c r="G80" s="479"/>
      <c r="H80" s="479"/>
      <c r="I80" s="479"/>
      <c r="J80" s="479"/>
      <c r="K80" s="479"/>
      <c r="L80" s="479"/>
      <c r="M80" s="479"/>
      <c r="N80" s="479"/>
      <c r="O80" s="479"/>
      <c r="P80" s="479"/>
      <c r="Q80" s="479"/>
      <c r="R80" s="479"/>
      <c r="S80" s="479"/>
      <c r="T80" s="479"/>
      <c r="U80" s="479"/>
      <c r="V80" s="479"/>
      <c r="W80" s="479"/>
      <c r="X80" s="479"/>
      <c r="Y80" s="479"/>
      <c r="Z80" s="479"/>
      <c r="AA80" s="479"/>
      <c r="AB80" s="479"/>
      <c r="AC80" s="479"/>
      <c r="AD80" s="479"/>
      <c r="AE80" s="479"/>
      <c r="AF80" s="479"/>
      <c r="AG80" s="479"/>
      <c r="AH80" s="479"/>
      <c r="AI80" s="479"/>
      <c r="AJ80" s="479"/>
      <c r="AK80" s="479"/>
      <c r="AL80" s="479"/>
      <c r="AM80" s="479"/>
      <c r="AN80" s="479"/>
      <c r="AO80" s="479"/>
      <c r="AP80" s="479"/>
      <c r="AQ80" s="480"/>
    </row>
    <row r="81" spans="1:43">
      <c r="A81" s="478"/>
      <c r="B81" s="479"/>
      <c r="C81" s="479"/>
      <c r="D81" s="479"/>
      <c r="E81" s="479"/>
      <c r="F81" s="479"/>
      <c r="G81" s="479"/>
      <c r="H81" s="479"/>
      <c r="I81" s="479"/>
      <c r="J81" s="479"/>
      <c r="K81" s="479"/>
      <c r="L81" s="479"/>
      <c r="M81" s="479"/>
      <c r="N81" s="479"/>
      <c r="O81" s="479"/>
      <c r="P81" s="479"/>
      <c r="Q81" s="479"/>
      <c r="R81" s="479"/>
      <c r="S81" s="479"/>
      <c r="T81" s="479"/>
      <c r="U81" s="479"/>
      <c r="V81" s="479"/>
      <c r="W81" s="479"/>
      <c r="X81" s="479"/>
      <c r="Y81" s="479"/>
      <c r="Z81" s="479"/>
      <c r="AA81" s="479"/>
      <c r="AB81" s="479"/>
      <c r="AC81" s="479"/>
      <c r="AD81" s="479"/>
      <c r="AE81" s="479"/>
      <c r="AF81" s="479"/>
      <c r="AG81" s="479"/>
      <c r="AH81" s="479"/>
      <c r="AI81" s="479"/>
      <c r="AJ81" s="479"/>
      <c r="AK81" s="479"/>
      <c r="AL81" s="479"/>
      <c r="AM81" s="479"/>
      <c r="AN81" s="479"/>
      <c r="AO81" s="479"/>
      <c r="AP81" s="479"/>
      <c r="AQ81" s="480"/>
    </row>
    <row r="82" spans="1:43" ht="15" thickBot="1">
      <c r="A82" s="426"/>
      <c r="B82" s="427"/>
      <c r="C82" s="427"/>
      <c r="D82" s="427"/>
      <c r="E82" s="427"/>
      <c r="F82" s="427"/>
      <c r="G82" s="427"/>
      <c r="H82" s="427"/>
      <c r="I82" s="427"/>
      <c r="J82" s="427"/>
      <c r="K82" s="427"/>
      <c r="L82" s="427"/>
      <c r="M82" s="427"/>
      <c r="N82" s="427"/>
      <c r="O82" s="427"/>
      <c r="P82" s="427"/>
      <c r="Q82" s="427"/>
      <c r="R82" s="427"/>
      <c r="S82" s="427"/>
      <c r="T82" s="427"/>
      <c r="U82" s="427"/>
      <c r="V82" s="427"/>
      <c r="W82" s="427"/>
      <c r="X82" s="427"/>
      <c r="Y82" s="427"/>
      <c r="Z82" s="427"/>
      <c r="AA82" s="427"/>
      <c r="AB82" s="427"/>
      <c r="AC82" s="427"/>
      <c r="AD82" s="427"/>
      <c r="AE82" s="427"/>
      <c r="AF82" s="427"/>
      <c r="AG82" s="427"/>
      <c r="AH82" s="427"/>
      <c r="AI82" s="427"/>
      <c r="AJ82" s="427"/>
      <c r="AK82" s="427"/>
      <c r="AL82" s="427"/>
      <c r="AM82" s="427"/>
      <c r="AN82" s="427"/>
      <c r="AO82" s="427"/>
      <c r="AP82" s="427"/>
      <c r="AQ82" s="428"/>
    </row>
    <row r="83" spans="1:43">
      <c r="B83" s="220"/>
      <c r="C83" s="219" t="s">
        <v>285</v>
      </c>
      <c r="D83" s="221"/>
      <c r="E83" s="221"/>
      <c r="F83" s="220"/>
      <c r="H83" s="223"/>
      <c r="I83" s="220"/>
      <c r="J83" s="220"/>
      <c r="K83" s="220"/>
      <c r="L83" s="220"/>
      <c r="M83" s="222" t="s">
        <v>286</v>
      </c>
      <c r="N83" s="220"/>
      <c r="O83" s="220"/>
      <c r="P83" s="220"/>
      <c r="Q83" s="220"/>
      <c r="R83" s="220"/>
      <c r="S83" s="220"/>
      <c r="T83" s="220"/>
      <c r="U83" s="220"/>
      <c r="V83" s="220"/>
      <c r="W83" s="220"/>
      <c r="X83" s="220"/>
      <c r="Y83" s="220"/>
      <c r="Z83" s="220"/>
      <c r="AA83" s="220"/>
      <c r="AB83" s="220"/>
      <c r="AC83" s="220"/>
      <c r="AD83" s="220"/>
      <c r="AE83" s="220"/>
      <c r="AF83" s="220"/>
      <c r="AG83" s="220"/>
      <c r="AH83" s="220"/>
      <c r="AI83" s="220"/>
      <c r="AJ83" s="220"/>
      <c r="AK83" s="220"/>
      <c r="AL83" s="220"/>
      <c r="AM83" s="220"/>
      <c r="AN83" s="220"/>
      <c r="AO83" s="220"/>
      <c r="AP83" s="220"/>
      <c r="AQ83" s="224"/>
    </row>
    <row r="84" spans="1:43">
      <c r="A84" s="225"/>
      <c r="B84" s="226"/>
      <c r="C84" s="227"/>
      <c r="D84" s="228"/>
      <c r="E84" s="228"/>
      <c r="F84" s="226"/>
      <c r="G84" s="229"/>
      <c r="H84" s="230"/>
      <c r="I84" s="226"/>
      <c r="J84" s="226"/>
      <c r="K84" s="226"/>
      <c r="L84" s="226"/>
      <c r="M84" s="226"/>
      <c r="N84" s="226"/>
      <c r="O84" s="226"/>
      <c r="P84" s="226"/>
      <c r="Q84" s="226"/>
      <c r="R84" s="226"/>
      <c r="S84" s="226"/>
      <c r="T84" s="226"/>
      <c r="U84" s="226"/>
      <c r="V84" s="226"/>
      <c r="W84" s="226"/>
      <c r="X84" s="226"/>
      <c r="Y84" s="226"/>
      <c r="Z84" s="226"/>
      <c r="AA84" s="226"/>
      <c r="AB84" s="226"/>
      <c r="AC84" s="226"/>
      <c r="AD84" s="226"/>
      <c r="AE84" s="226"/>
      <c r="AF84" s="226"/>
      <c r="AG84" s="226"/>
      <c r="AH84" s="226"/>
      <c r="AI84" s="226"/>
      <c r="AJ84" s="226"/>
      <c r="AK84" s="226"/>
      <c r="AL84" s="226"/>
      <c r="AM84" s="226"/>
      <c r="AN84" s="226"/>
      <c r="AO84" s="226"/>
      <c r="AP84" s="226"/>
      <c r="AQ84" s="231"/>
    </row>
    <row r="85" spans="1:43">
      <c r="A85" s="225"/>
      <c r="B85" s="226"/>
      <c r="C85" s="226"/>
      <c r="D85" s="226"/>
      <c r="E85" s="226"/>
      <c r="F85" s="226"/>
      <c r="G85" s="232"/>
      <c r="H85" s="226"/>
      <c r="I85" s="226"/>
      <c r="J85" s="226"/>
      <c r="K85" s="226"/>
      <c r="L85" s="226"/>
      <c r="M85" s="226"/>
      <c r="N85" s="226"/>
      <c r="O85" s="226"/>
      <c r="P85" s="226"/>
      <c r="Q85" s="226"/>
      <c r="R85" s="226"/>
      <c r="S85" s="226"/>
      <c r="T85" s="226"/>
      <c r="U85" s="226"/>
      <c r="V85" s="226"/>
      <c r="W85" s="226"/>
      <c r="X85" s="226"/>
      <c r="Y85" s="226"/>
      <c r="Z85" s="226"/>
      <c r="AA85" s="226"/>
      <c r="AB85" s="226"/>
      <c r="AC85" s="226"/>
      <c r="AD85" s="226"/>
      <c r="AE85" s="226"/>
      <c r="AF85" s="226"/>
      <c r="AG85" s="226"/>
      <c r="AH85" s="226"/>
      <c r="AI85" s="226"/>
      <c r="AJ85" s="226"/>
      <c r="AK85" s="226"/>
      <c r="AL85" s="226"/>
      <c r="AM85" s="226"/>
      <c r="AN85" s="226"/>
      <c r="AO85" s="226"/>
      <c r="AP85" s="226"/>
      <c r="AQ85" s="231"/>
    </row>
    <row r="86" spans="1:43" ht="15" thickBot="1">
      <c r="A86" s="235"/>
      <c r="B86" s="232"/>
      <c r="C86" s="233"/>
      <c r="D86" s="234"/>
      <c r="E86" s="234"/>
      <c r="F86" s="234"/>
      <c r="G86" s="235"/>
      <c r="H86" s="239"/>
      <c r="I86" s="239"/>
      <c r="J86" s="239"/>
      <c r="K86" s="239"/>
      <c r="L86" s="239"/>
      <c r="M86" s="239"/>
      <c r="N86" s="239"/>
      <c r="O86" s="239"/>
      <c r="P86" s="239"/>
      <c r="Q86" s="239"/>
      <c r="R86" s="239"/>
      <c r="S86" s="239"/>
      <c r="T86" s="239"/>
      <c r="U86" s="239"/>
      <c r="V86" s="239"/>
      <c r="W86" s="239"/>
      <c r="X86" s="239"/>
      <c r="Y86" s="239"/>
      <c r="Z86" s="239"/>
      <c r="AA86" s="226"/>
      <c r="AB86" s="226"/>
      <c r="AC86" s="226"/>
      <c r="AD86" s="226"/>
      <c r="AE86" s="226"/>
      <c r="AF86" s="226"/>
      <c r="AG86" s="226"/>
      <c r="AH86" s="226"/>
      <c r="AI86" s="226"/>
      <c r="AJ86" s="226"/>
      <c r="AK86" s="226"/>
      <c r="AL86" s="226"/>
      <c r="AM86" s="226"/>
      <c r="AN86" s="226"/>
      <c r="AO86" s="226"/>
      <c r="AP86" s="226"/>
      <c r="AQ86" s="231"/>
    </row>
    <row r="87" spans="1:43">
      <c r="A87" s="235"/>
      <c r="B87" s="232"/>
      <c r="C87" s="236" t="s">
        <v>287</v>
      </c>
      <c r="D87" s="232"/>
      <c r="E87" s="236"/>
      <c r="F87" s="236"/>
      <c r="G87" s="232"/>
      <c r="H87" s="471" t="s">
        <v>289</v>
      </c>
      <c r="I87" s="471"/>
      <c r="J87" s="471"/>
      <c r="K87" s="471"/>
      <c r="L87" s="471"/>
      <c r="M87" s="471"/>
      <c r="N87" s="471"/>
      <c r="O87" s="471"/>
      <c r="P87" s="471"/>
      <c r="Q87" s="471"/>
      <c r="R87" s="471"/>
      <c r="S87" s="471"/>
      <c r="T87" s="471"/>
      <c r="U87" s="471"/>
      <c r="V87" s="471"/>
      <c r="W87" s="471"/>
      <c r="X87" s="471"/>
      <c r="Y87" s="471"/>
      <c r="Z87" s="471"/>
      <c r="AA87" s="226"/>
      <c r="AB87" s="226"/>
      <c r="AC87" s="226"/>
      <c r="AD87" s="226"/>
      <c r="AE87" s="226"/>
      <c r="AF87" s="226"/>
      <c r="AG87" s="226"/>
      <c r="AH87" s="226"/>
      <c r="AI87" s="226"/>
      <c r="AJ87" s="226"/>
      <c r="AK87" s="226"/>
      <c r="AL87" s="226"/>
      <c r="AM87" s="226"/>
      <c r="AN87" s="226"/>
      <c r="AO87" s="226"/>
      <c r="AP87" s="226"/>
      <c r="AQ87" s="231"/>
    </row>
    <row r="88" spans="1:43">
      <c r="A88" s="238"/>
      <c r="B88" s="235"/>
      <c r="C88" s="232" t="s">
        <v>288</v>
      </c>
      <c r="D88" s="237"/>
      <c r="E88" s="235"/>
      <c r="F88" s="235"/>
      <c r="G88" s="235"/>
      <c r="H88" s="232"/>
      <c r="I88" s="237"/>
      <c r="J88" s="235"/>
      <c r="K88" s="235"/>
      <c r="L88" s="235"/>
      <c r="M88" s="235"/>
      <c r="N88" s="237"/>
      <c r="O88" s="235"/>
      <c r="P88" s="235"/>
      <c r="Q88" s="235"/>
      <c r="R88" s="235"/>
      <c r="S88" s="235"/>
      <c r="T88" s="235"/>
      <c r="U88" s="235"/>
      <c r="V88" s="235"/>
      <c r="W88" s="235"/>
      <c r="X88" s="235"/>
      <c r="Y88" s="235"/>
      <c r="Z88" s="226"/>
      <c r="AA88" s="226"/>
      <c r="AB88" s="226"/>
      <c r="AC88" s="226"/>
      <c r="AD88" s="226"/>
      <c r="AE88" s="226"/>
      <c r="AF88" s="226"/>
      <c r="AG88" s="226"/>
      <c r="AH88" s="226"/>
      <c r="AI88" s="226"/>
      <c r="AJ88" s="226"/>
      <c r="AK88" s="226"/>
      <c r="AL88" s="226"/>
      <c r="AM88" s="226"/>
      <c r="AN88" s="226"/>
      <c r="AO88" s="226"/>
      <c r="AP88" s="226"/>
      <c r="AQ88" s="231"/>
    </row>
    <row r="89" spans="1:43">
      <c r="A89" s="225"/>
      <c r="B89" s="235"/>
      <c r="C89" s="235"/>
      <c r="D89" s="235"/>
      <c r="E89" s="226"/>
      <c r="F89" s="226"/>
      <c r="G89" s="229"/>
      <c r="H89" s="235"/>
      <c r="I89" s="235"/>
      <c r="J89" s="235"/>
      <c r="K89" s="235"/>
      <c r="L89" s="235"/>
      <c r="M89" s="235"/>
      <c r="N89" s="235"/>
      <c r="O89" s="235"/>
      <c r="P89" s="235"/>
      <c r="Q89" s="235"/>
      <c r="R89" s="235"/>
      <c r="S89" s="235"/>
      <c r="T89" s="235"/>
      <c r="U89" s="235"/>
      <c r="V89" s="235"/>
      <c r="W89" s="235"/>
      <c r="X89" s="235"/>
      <c r="Y89" s="235"/>
      <c r="Z89" s="235"/>
      <c r="AA89" s="235"/>
      <c r="AB89" s="235"/>
      <c r="AC89" s="235"/>
      <c r="AD89" s="235"/>
      <c r="AE89" s="235"/>
      <c r="AF89" s="235"/>
      <c r="AG89" s="235"/>
      <c r="AH89" s="235"/>
      <c r="AI89" s="235"/>
      <c r="AJ89" s="235"/>
      <c r="AK89" s="226"/>
      <c r="AL89" s="226"/>
      <c r="AM89" s="226"/>
      <c r="AN89" s="226"/>
      <c r="AO89" s="226"/>
      <c r="AP89" s="226"/>
      <c r="AQ89" s="231"/>
    </row>
  </sheetData>
  <mergeCells count="57">
    <mergeCell ref="A25:B25"/>
    <mergeCell ref="A26:B26"/>
    <mergeCell ref="A27:B27"/>
    <mergeCell ref="H87:Z87"/>
    <mergeCell ref="A77:E77"/>
    <mergeCell ref="A78:AQ78"/>
    <mergeCell ref="A79:AQ79"/>
    <mergeCell ref="A80:AQ80"/>
    <mergeCell ref="A81:AQ81"/>
    <mergeCell ref="A82:AQ82"/>
    <mergeCell ref="A76:B76"/>
    <mergeCell ref="A15:B15"/>
    <mergeCell ref="H15:AQ77"/>
    <mergeCell ref="A16:B16"/>
    <mergeCell ref="A17:B17"/>
    <mergeCell ref="A18:B18"/>
    <mergeCell ref="A19:B19"/>
    <mergeCell ref="A20:B20"/>
    <mergeCell ref="A21:B21"/>
    <mergeCell ref="A22:B22"/>
    <mergeCell ref="A23:B23"/>
    <mergeCell ref="A45:B45"/>
    <mergeCell ref="A46:B46"/>
    <mergeCell ref="A54:B54"/>
    <mergeCell ref="A74:B74"/>
    <mergeCell ref="A75:B75"/>
    <mergeCell ref="A24:B24"/>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10" priority="1"/>
  </conditionalFormatting>
  <pageMargins left="0.7" right="0.7" top="0.75" bottom="0.75" header="0.3" footer="0.3"/>
  <pageSetup scale="43"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26F8D-A37C-4383-AE62-016724546E15}">
  <dimension ref="A1:AQ84"/>
  <sheetViews>
    <sheetView view="pageBreakPreview" topLeftCell="A58" zoomScale="70" zoomScaleNormal="55" zoomScaleSheetLayoutView="70" workbookViewId="0">
      <selection activeCell="C21" sqref="C21"/>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2'!B147</f>
        <v>NP5</v>
      </c>
      <c r="B11" s="189" t="str">
        <f>+'CORTE No. 2'!F147</f>
        <v>ML</v>
      </c>
      <c r="C11" s="435" t="str">
        <f>+'CORTE No. 2'!C147</f>
        <v>Suministro e instalación de tubería sanitaria en PVC 4" (Incluye todos los accesorios para su correcta instalación)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469</v>
      </c>
      <c r="B15" s="464"/>
      <c r="C15" s="197">
        <f>2.66+0.4+0.4</f>
        <v>3.46</v>
      </c>
      <c r="D15" s="198"/>
      <c r="E15" s="199"/>
      <c r="F15" s="198"/>
      <c r="G15" s="200">
        <f t="shared" ref="G15:G20" si="0">+C15</f>
        <v>3.46</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81" t="s">
        <v>468</v>
      </c>
      <c r="B16" s="470"/>
      <c r="C16" s="197">
        <f>2.21+0.43+0.03+2.43+1.2</f>
        <v>6.3</v>
      </c>
      <c r="D16" s="198"/>
      <c r="E16" s="199"/>
      <c r="F16" s="198"/>
      <c r="G16" s="200">
        <f t="shared" si="0"/>
        <v>6.3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64" t="s">
        <v>470</v>
      </c>
      <c r="B17" s="464"/>
      <c r="C17" s="197">
        <f>2.32+0.54+0.98+1.6+0.86+1.01+0.29+1.63+0.3+1.77+0.5+1+0.93+2.34+1.2</f>
        <v>17.27</v>
      </c>
      <c r="D17" s="201"/>
      <c r="E17" s="199"/>
      <c r="F17" s="198"/>
      <c r="G17" s="200">
        <f t="shared" si="0"/>
        <v>17.27</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ht="14.4" customHeight="1">
      <c r="A18" s="464" t="s">
        <v>437</v>
      </c>
      <c r="B18" s="464"/>
      <c r="C18" s="197">
        <f>0.91+1.71+1</f>
        <v>3.62</v>
      </c>
      <c r="D18" s="201"/>
      <c r="E18" s="199"/>
      <c r="F18" s="198"/>
      <c r="G18" s="200">
        <f t="shared" si="0"/>
        <v>3.62</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4" t="s">
        <v>471</v>
      </c>
      <c r="B19" s="464"/>
      <c r="C19" s="197">
        <v>2</v>
      </c>
      <c r="D19" s="198"/>
      <c r="E19" s="204"/>
      <c r="F19" s="198"/>
      <c r="G19" s="200">
        <f t="shared" si="0"/>
        <v>2</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ht="30.6" customHeight="1">
      <c r="A20" s="559" t="s">
        <v>526</v>
      </c>
      <c r="B20" s="559"/>
      <c r="C20" s="205">
        <v>4.2</v>
      </c>
      <c r="D20" s="198"/>
      <c r="E20" s="204"/>
      <c r="F20" s="198"/>
      <c r="G20" s="200">
        <f t="shared" si="0"/>
        <v>4.2</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4"/>
      <c r="B21" s="464"/>
      <c r="C21" s="197"/>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4"/>
      <c r="B22" s="464"/>
      <c r="C22" s="197"/>
      <c r="D22" s="201"/>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4"/>
      <c r="B23" s="464"/>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64"/>
      <c r="B24" s="464"/>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64"/>
      <c r="B25" s="464"/>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64"/>
      <c r="B26" s="464"/>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64"/>
      <c r="B27" s="464"/>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464"/>
      <c r="B28" s="464"/>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464"/>
      <c r="B29" s="464"/>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197"/>
      <c r="D47" s="198"/>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461"/>
      <c r="B48" s="462"/>
      <c r="C48" s="197"/>
      <c r="D48" s="197"/>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461"/>
      <c r="B49" s="462"/>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197"/>
      <c r="E59" s="206"/>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197"/>
      <c r="E62" s="206"/>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197"/>
      <c r="E63" s="206"/>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197"/>
      <c r="E64" s="206"/>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197"/>
      <c r="E65" s="206"/>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02"/>
      <c r="B66" s="203"/>
      <c r="C66" s="197"/>
      <c r="D66" s="197"/>
      <c r="E66" s="206"/>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02"/>
      <c r="B67" s="203"/>
      <c r="C67" s="197"/>
      <c r="D67" s="197"/>
      <c r="E67" s="206"/>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02"/>
      <c r="B68" s="203"/>
      <c r="C68" s="197"/>
      <c r="D68" s="197"/>
      <c r="E68" s="206"/>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461"/>
      <c r="B69" s="462"/>
      <c r="C69" s="207"/>
      <c r="D69" s="207"/>
      <c r="E69" s="207"/>
      <c r="F69" s="207"/>
      <c r="G69" s="21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461"/>
      <c r="B70" s="462"/>
      <c r="C70" s="211"/>
      <c r="D70" s="212"/>
      <c r="E70" s="208"/>
      <c r="F70" s="208"/>
      <c r="G70" s="209"/>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ht="15" thickBot="1">
      <c r="A71" s="461"/>
      <c r="B71" s="462"/>
      <c r="C71" s="213"/>
      <c r="D71" s="214"/>
      <c r="E71" s="215"/>
      <c r="F71" s="215"/>
      <c r="G71" s="216"/>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ht="15" thickBot="1">
      <c r="A72" s="472"/>
      <c r="B72" s="473"/>
      <c r="C72" s="473"/>
      <c r="D72" s="473"/>
      <c r="E72" s="474"/>
      <c r="F72" s="217"/>
      <c r="G72" s="218">
        <f>SUM(G15:G71)</f>
        <v>36.850000000000009</v>
      </c>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426"/>
      <c r="B73" s="427"/>
      <c r="C73" s="427"/>
      <c r="D73" s="427"/>
      <c r="E73" s="427"/>
      <c r="F73" s="427"/>
      <c r="G73" s="427"/>
      <c r="H73" s="427"/>
      <c r="I73" s="427"/>
      <c r="J73" s="427"/>
      <c r="K73" s="427"/>
      <c r="L73" s="427"/>
      <c r="M73" s="427"/>
      <c r="N73" s="427"/>
      <c r="O73" s="427"/>
      <c r="P73" s="427"/>
      <c r="Q73" s="427"/>
      <c r="R73" s="427"/>
      <c r="S73" s="427"/>
      <c r="T73" s="427"/>
      <c r="U73" s="427"/>
      <c r="V73" s="427"/>
      <c r="W73" s="427"/>
      <c r="X73" s="427"/>
      <c r="Y73" s="427"/>
      <c r="Z73" s="427"/>
      <c r="AA73" s="427"/>
      <c r="AB73" s="427"/>
      <c r="AC73" s="427"/>
      <c r="AD73" s="427"/>
      <c r="AE73" s="427"/>
      <c r="AF73" s="427"/>
      <c r="AG73" s="427"/>
      <c r="AH73" s="427"/>
      <c r="AI73" s="427"/>
      <c r="AJ73" s="427"/>
      <c r="AK73" s="427"/>
      <c r="AL73" s="427"/>
      <c r="AM73" s="427"/>
      <c r="AN73" s="427"/>
      <c r="AO73" s="427"/>
      <c r="AP73" s="427"/>
      <c r="AQ73" s="428"/>
    </row>
    <row r="74" spans="1:43">
      <c r="A74" s="475" t="s">
        <v>283</v>
      </c>
      <c r="B74" s="476"/>
      <c r="C74" s="476"/>
      <c r="D74" s="476"/>
      <c r="E74" s="476"/>
      <c r="F74" s="476"/>
      <c r="G74" s="476"/>
      <c r="H74" s="476"/>
      <c r="I74" s="476"/>
      <c r="J74" s="476"/>
      <c r="K74" s="476"/>
      <c r="L74" s="476"/>
      <c r="M74" s="476"/>
      <c r="N74" s="476"/>
      <c r="O74" s="476"/>
      <c r="P74" s="476"/>
      <c r="Q74" s="476"/>
      <c r="R74" s="476"/>
      <c r="S74" s="476"/>
      <c r="T74" s="476"/>
      <c r="U74" s="476"/>
      <c r="V74" s="476"/>
      <c r="W74" s="476"/>
      <c r="X74" s="476"/>
      <c r="Y74" s="476"/>
      <c r="Z74" s="476"/>
      <c r="AA74" s="476"/>
      <c r="AB74" s="476"/>
      <c r="AC74" s="476"/>
      <c r="AD74" s="476"/>
      <c r="AE74" s="476"/>
      <c r="AF74" s="476"/>
      <c r="AG74" s="476"/>
      <c r="AH74" s="476"/>
      <c r="AI74" s="476"/>
      <c r="AJ74" s="476"/>
      <c r="AK74" s="476"/>
      <c r="AL74" s="476"/>
      <c r="AM74" s="476"/>
      <c r="AN74" s="476"/>
      <c r="AO74" s="476"/>
      <c r="AP74" s="476"/>
      <c r="AQ74" s="477"/>
    </row>
    <row r="75" spans="1:43">
      <c r="A75" s="478" t="s">
        <v>284</v>
      </c>
      <c r="B75" s="479"/>
      <c r="C75" s="479"/>
      <c r="D75" s="479"/>
      <c r="E75" s="479"/>
      <c r="F75" s="479"/>
      <c r="G75" s="479"/>
      <c r="H75" s="479"/>
      <c r="I75" s="479"/>
      <c r="J75" s="479"/>
      <c r="K75" s="479"/>
      <c r="L75" s="479"/>
      <c r="M75" s="479"/>
      <c r="N75" s="479"/>
      <c r="O75" s="479"/>
      <c r="P75" s="479"/>
      <c r="Q75" s="479"/>
      <c r="R75" s="479"/>
      <c r="S75" s="479"/>
      <c r="T75" s="479"/>
      <c r="U75" s="479"/>
      <c r="V75" s="479"/>
      <c r="W75" s="479"/>
      <c r="X75" s="479"/>
      <c r="Y75" s="479"/>
      <c r="Z75" s="479"/>
      <c r="AA75" s="479"/>
      <c r="AB75" s="479"/>
      <c r="AC75" s="479"/>
      <c r="AD75" s="479"/>
      <c r="AE75" s="479"/>
      <c r="AF75" s="479"/>
      <c r="AG75" s="479"/>
      <c r="AH75" s="479"/>
      <c r="AI75" s="479"/>
      <c r="AJ75" s="479"/>
      <c r="AK75" s="479"/>
      <c r="AL75" s="479"/>
      <c r="AM75" s="479"/>
      <c r="AN75" s="479"/>
      <c r="AO75" s="479"/>
      <c r="AP75" s="479"/>
      <c r="AQ75" s="480"/>
    </row>
    <row r="76" spans="1:43">
      <c r="A76" s="478"/>
      <c r="B76" s="479"/>
      <c r="C76" s="479"/>
      <c r="D76" s="479"/>
      <c r="E76" s="479"/>
      <c r="F76" s="479"/>
      <c r="G76" s="479"/>
      <c r="H76" s="479"/>
      <c r="I76" s="479"/>
      <c r="J76" s="479"/>
      <c r="K76" s="479"/>
      <c r="L76" s="479"/>
      <c r="M76" s="479"/>
      <c r="N76" s="479"/>
      <c r="O76" s="479"/>
      <c r="P76" s="479"/>
      <c r="Q76" s="479"/>
      <c r="R76" s="479"/>
      <c r="S76" s="479"/>
      <c r="T76" s="479"/>
      <c r="U76" s="479"/>
      <c r="V76" s="479"/>
      <c r="W76" s="479"/>
      <c r="X76" s="479"/>
      <c r="Y76" s="479"/>
      <c r="Z76" s="479"/>
      <c r="AA76" s="479"/>
      <c r="AB76" s="479"/>
      <c r="AC76" s="479"/>
      <c r="AD76" s="479"/>
      <c r="AE76" s="479"/>
      <c r="AF76" s="479"/>
      <c r="AG76" s="479"/>
      <c r="AH76" s="479"/>
      <c r="AI76" s="479"/>
      <c r="AJ76" s="479"/>
      <c r="AK76" s="479"/>
      <c r="AL76" s="479"/>
      <c r="AM76" s="479"/>
      <c r="AN76" s="479"/>
      <c r="AO76" s="479"/>
      <c r="AP76" s="479"/>
      <c r="AQ76" s="480"/>
    </row>
    <row r="77" spans="1:43" ht="15" thickBot="1">
      <c r="A77" s="426"/>
      <c r="B77" s="427"/>
      <c r="C77" s="427"/>
      <c r="D77" s="427"/>
      <c r="E77" s="427"/>
      <c r="F77" s="427"/>
      <c r="G77" s="427"/>
      <c r="H77" s="427"/>
      <c r="I77" s="427"/>
      <c r="J77" s="427"/>
      <c r="K77" s="427"/>
      <c r="L77" s="427"/>
      <c r="M77" s="427"/>
      <c r="N77" s="427"/>
      <c r="O77" s="427"/>
      <c r="P77" s="427"/>
      <c r="Q77" s="427"/>
      <c r="R77" s="427"/>
      <c r="S77" s="427"/>
      <c r="T77" s="427"/>
      <c r="U77" s="427"/>
      <c r="V77" s="427"/>
      <c r="W77" s="427"/>
      <c r="X77" s="427"/>
      <c r="Y77" s="427"/>
      <c r="Z77" s="427"/>
      <c r="AA77" s="427"/>
      <c r="AB77" s="427"/>
      <c r="AC77" s="427"/>
      <c r="AD77" s="427"/>
      <c r="AE77" s="427"/>
      <c r="AF77" s="427"/>
      <c r="AG77" s="427"/>
      <c r="AH77" s="427"/>
      <c r="AI77" s="427"/>
      <c r="AJ77" s="427"/>
      <c r="AK77" s="427"/>
      <c r="AL77" s="427"/>
      <c r="AM77" s="427"/>
      <c r="AN77" s="427"/>
      <c r="AO77" s="427"/>
      <c r="AP77" s="427"/>
      <c r="AQ77" s="428"/>
    </row>
    <row r="78" spans="1:43">
      <c r="B78" s="220"/>
      <c r="C78" s="219" t="s">
        <v>285</v>
      </c>
      <c r="D78" s="221"/>
      <c r="E78" s="221"/>
      <c r="F78" s="220"/>
      <c r="H78" s="223"/>
      <c r="I78" s="220"/>
      <c r="J78" s="220"/>
      <c r="K78" s="220"/>
      <c r="L78" s="220"/>
      <c r="M78" s="222" t="s">
        <v>286</v>
      </c>
      <c r="N78" s="220"/>
      <c r="O78" s="220"/>
      <c r="P78" s="220"/>
      <c r="Q78" s="220"/>
      <c r="R78" s="220"/>
      <c r="S78" s="220"/>
      <c r="T78" s="220"/>
      <c r="U78" s="220"/>
      <c r="V78" s="220"/>
      <c r="W78" s="220"/>
      <c r="X78" s="220"/>
      <c r="Y78" s="220"/>
      <c r="Z78" s="220"/>
      <c r="AA78" s="220"/>
      <c r="AB78" s="220"/>
      <c r="AC78" s="220"/>
      <c r="AD78" s="220"/>
      <c r="AE78" s="220"/>
      <c r="AF78" s="220"/>
      <c r="AG78" s="220"/>
      <c r="AH78" s="220"/>
      <c r="AI78" s="220"/>
      <c r="AJ78" s="220"/>
      <c r="AK78" s="220"/>
      <c r="AL78" s="220"/>
      <c r="AM78" s="220"/>
      <c r="AN78" s="220"/>
      <c r="AO78" s="220"/>
      <c r="AP78" s="220"/>
      <c r="AQ78" s="224"/>
    </row>
    <row r="79" spans="1:43">
      <c r="A79" s="225"/>
      <c r="B79" s="226"/>
      <c r="C79" s="227"/>
      <c r="D79" s="228"/>
      <c r="E79" s="228"/>
      <c r="F79" s="226"/>
      <c r="G79" s="229"/>
      <c r="H79" s="230"/>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26"/>
      <c r="AG79" s="226"/>
      <c r="AH79" s="226"/>
      <c r="AI79" s="226"/>
      <c r="AJ79" s="226"/>
      <c r="AK79" s="226"/>
      <c r="AL79" s="226"/>
      <c r="AM79" s="226"/>
      <c r="AN79" s="226"/>
      <c r="AO79" s="226"/>
      <c r="AP79" s="226"/>
      <c r="AQ79" s="231"/>
    </row>
    <row r="80" spans="1:43">
      <c r="A80" s="225"/>
      <c r="B80" s="226"/>
      <c r="C80" s="226"/>
      <c r="D80" s="226"/>
      <c r="E80" s="226"/>
      <c r="F80" s="226"/>
      <c r="G80" s="232"/>
      <c r="H80" s="226"/>
      <c r="I80" s="226"/>
      <c r="J80" s="226"/>
      <c r="K80" s="226"/>
      <c r="L80" s="226"/>
      <c r="M80" s="226"/>
      <c r="N80" s="226"/>
      <c r="O80" s="226"/>
      <c r="P80" s="226"/>
      <c r="Q80" s="226"/>
      <c r="R80" s="226"/>
      <c r="S80" s="226"/>
      <c r="T80" s="226"/>
      <c r="U80" s="226"/>
      <c r="V80" s="226"/>
      <c r="W80" s="226"/>
      <c r="X80" s="226"/>
      <c r="Y80" s="226"/>
      <c r="Z80" s="226"/>
      <c r="AA80" s="226"/>
      <c r="AB80" s="226"/>
      <c r="AC80" s="226"/>
      <c r="AD80" s="226"/>
      <c r="AE80" s="226"/>
      <c r="AF80" s="226"/>
      <c r="AG80" s="226"/>
      <c r="AH80" s="226"/>
      <c r="AI80" s="226"/>
      <c r="AJ80" s="226"/>
      <c r="AK80" s="226"/>
      <c r="AL80" s="226"/>
      <c r="AM80" s="226"/>
      <c r="AN80" s="226"/>
      <c r="AO80" s="226"/>
      <c r="AP80" s="226"/>
      <c r="AQ80" s="231"/>
    </row>
    <row r="81" spans="1:43" ht="15" thickBot="1">
      <c r="A81" s="235"/>
      <c r="B81" s="232"/>
      <c r="C81" s="233"/>
      <c r="D81" s="234"/>
      <c r="E81" s="234"/>
      <c r="F81" s="234"/>
      <c r="G81" s="235"/>
      <c r="H81" s="239"/>
      <c r="I81" s="239"/>
      <c r="J81" s="239"/>
      <c r="K81" s="239"/>
      <c r="L81" s="239"/>
      <c r="M81" s="239"/>
      <c r="N81" s="239"/>
      <c r="O81" s="239"/>
      <c r="P81" s="239"/>
      <c r="Q81" s="239"/>
      <c r="R81" s="239"/>
      <c r="S81" s="239"/>
      <c r="T81" s="239"/>
      <c r="U81" s="239"/>
      <c r="V81" s="239"/>
      <c r="W81" s="239"/>
      <c r="X81" s="239"/>
      <c r="Y81" s="239"/>
      <c r="Z81" s="239"/>
      <c r="AA81" s="226"/>
      <c r="AB81" s="226"/>
      <c r="AC81" s="226"/>
      <c r="AD81" s="226"/>
      <c r="AE81" s="226"/>
      <c r="AF81" s="226"/>
      <c r="AG81" s="226"/>
      <c r="AH81" s="226"/>
      <c r="AI81" s="226"/>
      <c r="AJ81" s="226"/>
      <c r="AK81" s="226"/>
      <c r="AL81" s="226"/>
      <c r="AM81" s="226"/>
      <c r="AN81" s="226"/>
      <c r="AO81" s="226"/>
      <c r="AP81" s="226"/>
      <c r="AQ81" s="231"/>
    </row>
    <row r="82" spans="1:43">
      <c r="A82" s="235"/>
      <c r="B82" s="232"/>
      <c r="C82" s="236" t="s">
        <v>287</v>
      </c>
      <c r="D82" s="232"/>
      <c r="E82" s="236"/>
      <c r="F82" s="236"/>
      <c r="G82" s="232"/>
      <c r="H82" s="471" t="s">
        <v>289</v>
      </c>
      <c r="I82" s="471"/>
      <c r="J82" s="471"/>
      <c r="K82" s="471"/>
      <c r="L82" s="471"/>
      <c r="M82" s="471"/>
      <c r="N82" s="471"/>
      <c r="O82" s="471"/>
      <c r="P82" s="471"/>
      <c r="Q82" s="471"/>
      <c r="R82" s="471"/>
      <c r="S82" s="471"/>
      <c r="T82" s="471"/>
      <c r="U82" s="471"/>
      <c r="V82" s="471"/>
      <c r="W82" s="471"/>
      <c r="X82" s="471"/>
      <c r="Y82" s="471"/>
      <c r="Z82" s="471"/>
      <c r="AA82" s="226"/>
      <c r="AB82" s="226"/>
      <c r="AC82" s="226"/>
      <c r="AD82" s="226"/>
      <c r="AE82" s="226"/>
      <c r="AF82" s="226"/>
      <c r="AG82" s="226"/>
      <c r="AH82" s="226"/>
      <c r="AI82" s="226"/>
      <c r="AJ82" s="226"/>
      <c r="AK82" s="226"/>
      <c r="AL82" s="226"/>
      <c r="AM82" s="226"/>
      <c r="AN82" s="226"/>
      <c r="AO82" s="226"/>
      <c r="AP82" s="226"/>
      <c r="AQ82" s="231"/>
    </row>
    <row r="83" spans="1:43">
      <c r="A83" s="238"/>
      <c r="B83" s="235"/>
      <c r="C83" s="232" t="s">
        <v>288</v>
      </c>
      <c r="D83" s="237"/>
      <c r="E83" s="235"/>
      <c r="F83" s="235"/>
      <c r="G83" s="235"/>
      <c r="H83" s="232"/>
      <c r="I83" s="237"/>
      <c r="J83" s="235"/>
      <c r="K83" s="235"/>
      <c r="L83" s="235"/>
      <c r="M83" s="235"/>
      <c r="N83" s="237"/>
      <c r="O83" s="235"/>
      <c r="P83" s="235"/>
      <c r="Q83" s="235"/>
      <c r="R83" s="235"/>
      <c r="S83" s="235"/>
      <c r="T83" s="235"/>
      <c r="U83" s="235"/>
      <c r="V83" s="235"/>
      <c r="W83" s="235"/>
      <c r="X83" s="235"/>
      <c r="Y83" s="235"/>
      <c r="Z83" s="226"/>
      <c r="AA83" s="226"/>
      <c r="AB83" s="226"/>
      <c r="AC83" s="226"/>
      <c r="AD83" s="226"/>
      <c r="AE83" s="226"/>
      <c r="AF83" s="226"/>
      <c r="AG83" s="226"/>
      <c r="AH83" s="226"/>
      <c r="AI83" s="226"/>
      <c r="AJ83" s="226"/>
      <c r="AK83" s="226"/>
      <c r="AL83" s="226"/>
      <c r="AM83" s="226"/>
      <c r="AN83" s="226"/>
      <c r="AO83" s="226"/>
      <c r="AP83" s="226"/>
      <c r="AQ83" s="231"/>
    </row>
    <row r="84" spans="1:43">
      <c r="A84" s="225"/>
      <c r="B84" s="235"/>
      <c r="C84" s="235"/>
      <c r="D84" s="235"/>
      <c r="E84" s="226"/>
      <c r="F84" s="226"/>
      <c r="G84" s="229"/>
      <c r="H84" s="235"/>
      <c r="I84" s="235"/>
      <c r="J84" s="235"/>
      <c r="K84" s="235"/>
      <c r="L84" s="235"/>
      <c r="M84" s="235"/>
      <c r="N84" s="235"/>
      <c r="O84" s="235"/>
      <c r="P84" s="235"/>
      <c r="Q84" s="235"/>
      <c r="R84" s="235"/>
      <c r="S84" s="235"/>
      <c r="T84" s="235"/>
      <c r="U84" s="235"/>
      <c r="V84" s="235"/>
      <c r="W84" s="235"/>
      <c r="X84" s="235"/>
      <c r="Y84" s="235"/>
      <c r="Z84" s="235"/>
      <c r="AA84" s="235"/>
      <c r="AB84" s="235"/>
      <c r="AC84" s="235"/>
      <c r="AD84" s="235"/>
      <c r="AE84" s="235"/>
      <c r="AF84" s="235"/>
      <c r="AG84" s="235"/>
      <c r="AH84" s="235"/>
      <c r="AI84" s="235"/>
      <c r="AJ84" s="235"/>
      <c r="AK84" s="226"/>
      <c r="AL84" s="226"/>
      <c r="AM84" s="226"/>
      <c r="AN84" s="226"/>
      <c r="AO84" s="226"/>
      <c r="AP84" s="226"/>
      <c r="AQ84" s="231"/>
    </row>
  </sheetData>
  <mergeCells count="59">
    <mergeCell ref="A29:B29"/>
    <mergeCell ref="A23:B23"/>
    <mergeCell ref="A24:B24"/>
    <mergeCell ref="A25:B25"/>
    <mergeCell ref="A26:B26"/>
    <mergeCell ref="A27:B27"/>
    <mergeCell ref="H82:Z82"/>
    <mergeCell ref="A72:E72"/>
    <mergeCell ref="A73:AQ73"/>
    <mergeCell ref="A74:AQ74"/>
    <mergeCell ref="A75:AQ75"/>
    <mergeCell ref="A76:AQ76"/>
    <mergeCell ref="A77:AQ77"/>
    <mergeCell ref="A71:B71"/>
    <mergeCell ref="A15:B15"/>
    <mergeCell ref="H15:AQ72"/>
    <mergeCell ref="A16:B16"/>
    <mergeCell ref="A17:B17"/>
    <mergeCell ref="A18:B18"/>
    <mergeCell ref="A19:B19"/>
    <mergeCell ref="A20:B20"/>
    <mergeCell ref="A21:B21"/>
    <mergeCell ref="A22:B22"/>
    <mergeCell ref="A47:B47"/>
    <mergeCell ref="A48:B48"/>
    <mergeCell ref="A49:B49"/>
    <mergeCell ref="A69:B69"/>
    <mergeCell ref="A70:B70"/>
    <mergeCell ref="A28:B28"/>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9" priority="1"/>
  </conditionalFormatting>
  <pageMargins left="0.7" right="0.7" top="0.75" bottom="0.75" header="0.3" footer="0.3"/>
  <pageSetup scale="42"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9A403-FC90-428E-AC71-71433C2E3EC2}">
  <dimension ref="A1:AQ95"/>
  <sheetViews>
    <sheetView view="pageBreakPreview" topLeftCell="A70" zoomScale="70" zoomScaleNormal="55" zoomScaleSheetLayoutView="70" workbookViewId="0">
      <selection activeCell="A22" sqref="A22"/>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2'!B149</f>
        <v>NP7</v>
      </c>
      <c r="B11" s="189" t="str">
        <f>+'CORTE No. 2'!F149</f>
        <v>UND</v>
      </c>
      <c r="C11" s="435" t="str">
        <f>+'CORTE No. 2'!C149</f>
        <v>Suministro e instalación de Panel led 24 w</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560" t="s">
        <v>488</v>
      </c>
      <c r="B15" s="546"/>
      <c r="C15" s="197"/>
      <c r="D15" s="198"/>
      <c r="E15" s="199"/>
      <c r="F15" s="198">
        <v>1</v>
      </c>
      <c r="G15" s="200">
        <f>+F15</f>
        <v>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560" t="s">
        <v>489</v>
      </c>
      <c r="B16" s="546"/>
      <c r="C16" s="197"/>
      <c r="D16" s="198"/>
      <c r="E16" s="199"/>
      <c r="F16" s="198">
        <v>1</v>
      </c>
      <c r="G16" s="200">
        <f t="shared" ref="G16:G21" si="0">+F16</f>
        <v>1</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560" t="s">
        <v>490</v>
      </c>
      <c r="B17" s="546"/>
      <c r="C17" s="197"/>
      <c r="D17" s="198"/>
      <c r="E17" s="199"/>
      <c r="F17" s="198">
        <v>1</v>
      </c>
      <c r="G17" s="200">
        <f t="shared" si="0"/>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560" t="s">
        <v>491</v>
      </c>
      <c r="B18" s="546"/>
      <c r="C18" s="197"/>
      <c r="D18" s="201"/>
      <c r="E18" s="199"/>
      <c r="F18" s="198">
        <v>1</v>
      </c>
      <c r="G18" s="200">
        <f t="shared" si="0"/>
        <v>1</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560" t="s">
        <v>492</v>
      </c>
      <c r="B19" s="546"/>
      <c r="C19" s="197"/>
      <c r="D19" s="201"/>
      <c r="E19" s="199"/>
      <c r="F19" s="198">
        <v>1</v>
      </c>
      <c r="G19" s="200">
        <f t="shared" si="0"/>
        <v>1</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560" t="s">
        <v>493</v>
      </c>
      <c r="B20" s="546"/>
      <c r="C20" s="197"/>
      <c r="D20" s="198"/>
      <c r="E20" s="204"/>
      <c r="F20" s="198">
        <v>1</v>
      </c>
      <c r="G20" s="200">
        <f t="shared" si="0"/>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560" t="s">
        <v>521</v>
      </c>
      <c r="B21" s="546"/>
      <c r="C21" s="205"/>
      <c r="D21" s="198"/>
      <c r="E21" s="204"/>
      <c r="F21" s="198">
        <v>2</v>
      </c>
      <c r="G21" s="200">
        <f t="shared" si="0"/>
        <v>2</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289"/>
      <c r="B22" s="283"/>
      <c r="C22" s="205"/>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289"/>
      <c r="B23" s="283"/>
      <c r="C23" s="205"/>
      <c r="D23" s="198"/>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560"/>
      <c r="B24" s="546"/>
      <c r="C24" s="197"/>
      <c r="D24" s="198"/>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560"/>
      <c r="B25" s="546"/>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560"/>
      <c r="B26" s="546"/>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89"/>
      <c r="B27" s="28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89"/>
      <c r="B28" s="28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89"/>
      <c r="B29" s="28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201"/>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201"/>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201"/>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201"/>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201"/>
      <c r="E51" s="204"/>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201"/>
      <c r="E52" s="204"/>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201"/>
      <c r="E53" s="204"/>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201"/>
      <c r="E54" s="204"/>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201"/>
      <c r="E55" s="204"/>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201"/>
      <c r="E56" s="204"/>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201"/>
      <c r="E57" s="204"/>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201"/>
      <c r="E58" s="204"/>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201"/>
      <c r="E59" s="204"/>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201"/>
      <c r="E60" s="204"/>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201"/>
      <c r="E61" s="204"/>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201"/>
      <c r="E62" s="204"/>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201"/>
      <c r="E63" s="204"/>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201"/>
      <c r="E64" s="204"/>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201"/>
      <c r="E65" s="204"/>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02"/>
      <c r="B66" s="203"/>
      <c r="C66" s="197"/>
      <c r="D66" s="201"/>
      <c r="E66" s="204"/>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02"/>
      <c r="B67" s="203"/>
      <c r="C67" s="197"/>
      <c r="D67" s="201"/>
      <c r="E67" s="204"/>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02"/>
      <c r="B68" s="203"/>
      <c r="C68" s="197"/>
      <c r="D68" s="201"/>
      <c r="E68" s="204"/>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02"/>
      <c r="B69" s="203"/>
      <c r="C69" s="197"/>
      <c r="D69" s="201"/>
      <c r="E69" s="204"/>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02"/>
      <c r="B70" s="203"/>
      <c r="C70" s="197"/>
      <c r="D70" s="201"/>
      <c r="E70" s="204"/>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02"/>
      <c r="B71" s="203"/>
      <c r="C71" s="197"/>
      <c r="D71" s="201"/>
      <c r="E71" s="204"/>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02"/>
      <c r="B72" s="203"/>
      <c r="C72" s="197"/>
      <c r="D72" s="201"/>
      <c r="E72" s="204"/>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02"/>
      <c r="B73" s="203"/>
      <c r="C73" s="197"/>
      <c r="D73" s="201"/>
      <c r="E73" s="204"/>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202"/>
      <c r="B74" s="203"/>
      <c r="C74" s="197"/>
      <c r="D74" s="201"/>
      <c r="E74" s="204"/>
      <c r="F74" s="198"/>
      <c r="G74" s="20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202"/>
      <c r="B75" s="203"/>
      <c r="C75" s="197"/>
      <c r="D75" s="201"/>
      <c r="E75" s="204"/>
      <c r="F75" s="198"/>
      <c r="G75" s="200"/>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202"/>
      <c r="B76" s="203"/>
      <c r="C76" s="197"/>
      <c r="D76" s="201"/>
      <c r="E76" s="204"/>
      <c r="F76" s="198"/>
      <c r="G76" s="200"/>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202"/>
      <c r="B77" s="203"/>
      <c r="C77" s="197"/>
      <c r="D77" s="201"/>
      <c r="E77" s="204"/>
      <c r="F77" s="198"/>
      <c r="G77" s="200"/>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202"/>
      <c r="B78" s="203"/>
      <c r="C78" s="197"/>
      <c r="D78" s="201"/>
      <c r="E78" s="204"/>
      <c r="F78" s="198"/>
      <c r="G78" s="200"/>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202"/>
      <c r="B79" s="203"/>
      <c r="C79" s="197"/>
      <c r="D79" s="201"/>
      <c r="E79" s="204"/>
      <c r="F79" s="198"/>
      <c r="G79" s="200"/>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202"/>
      <c r="B80" s="203"/>
      <c r="C80" s="197"/>
      <c r="D80" s="201"/>
      <c r="E80" s="204"/>
      <c r="F80" s="198"/>
      <c r="G80" s="200"/>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c r="A81" s="202"/>
      <c r="B81" s="203"/>
      <c r="C81" s="197"/>
      <c r="D81" s="201"/>
      <c r="E81" s="204"/>
      <c r="F81" s="198"/>
      <c r="G81" s="200"/>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ht="15" thickBot="1">
      <c r="A82" s="461"/>
      <c r="B82" s="462"/>
      <c r="C82" s="213"/>
      <c r="D82" s="214"/>
      <c r="E82" s="215"/>
      <c r="F82" s="215"/>
      <c r="G82" s="216"/>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ht="15" thickBot="1">
      <c r="A83" s="472"/>
      <c r="B83" s="473"/>
      <c r="C83" s="473"/>
      <c r="D83" s="473"/>
      <c r="E83" s="474"/>
      <c r="F83" s="217"/>
      <c r="G83" s="218">
        <f>SUM(G15:G82)</f>
        <v>8</v>
      </c>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426"/>
      <c r="B84" s="427"/>
      <c r="C84" s="427"/>
      <c r="D84" s="427"/>
      <c r="E84" s="427"/>
      <c r="F84" s="427"/>
      <c r="G84" s="427"/>
      <c r="H84" s="427"/>
      <c r="I84" s="427"/>
      <c r="J84" s="427"/>
      <c r="K84" s="427"/>
      <c r="L84" s="427"/>
      <c r="M84" s="427"/>
      <c r="N84" s="427"/>
      <c r="O84" s="427"/>
      <c r="P84" s="427"/>
      <c r="Q84" s="427"/>
      <c r="R84" s="427"/>
      <c r="S84" s="427"/>
      <c r="T84" s="427"/>
      <c r="U84" s="427"/>
      <c r="V84" s="427"/>
      <c r="W84" s="427"/>
      <c r="X84" s="427"/>
      <c r="Y84" s="427"/>
      <c r="Z84" s="427"/>
      <c r="AA84" s="427"/>
      <c r="AB84" s="427"/>
      <c r="AC84" s="427"/>
      <c r="AD84" s="427"/>
      <c r="AE84" s="427"/>
      <c r="AF84" s="427"/>
      <c r="AG84" s="427"/>
      <c r="AH84" s="427"/>
      <c r="AI84" s="427"/>
      <c r="AJ84" s="427"/>
      <c r="AK84" s="427"/>
      <c r="AL84" s="427"/>
      <c r="AM84" s="427"/>
      <c r="AN84" s="427"/>
      <c r="AO84" s="427"/>
      <c r="AP84" s="427"/>
      <c r="AQ84" s="428"/>
    </row>
    <row r="85" spans="1:43">
      <c r="A85" s="475" t="s">
        <v>283</v>
      </c>
      <c r="B85" s="476"/>
      <c r="C85" s="476"/>
      <c r="D85" s="476"/>
      <c r="E85" s="476"/>
      <c r="F85" s="476"/>
      <c r="G85" s="476"/>
      <c r="H85" s="476"/>
      <c r="I85" s="476"/>
      <c r="J85" s="476"/>
      <c r="K85" s="476"/>
      <c r="L85" s="476"/>
      <c r="M85" s="476"/>
      <c r="N85" s="476"/>
      <c r="O85" s="476"/>
      <c r="P85" s="476"/>
      <c r="Q85" s="476"/>
      <c r="R85" s="476"/>
      <c r="S85" s="476"/>
      <c r="T85" s="476"/>
      <c r="U85" s="476"/>
      <c r="V85" s="476"/>
      <c r="W85" s="476"/>
      <c r="X85" s="476"/>
      <c r="Y85" s="476"/>
      <c r="Z85" s="476"/>
      <c r="AA85" s="476"/>
      <c r="AB85" s="476"/>
      <c r="AC85" s="476"/>
      <c r="AD85" s="476"/>
      <c r="AE85" s="476"/>
      <c r="AF85" s="476"/>
      <c r="AG85" s="476"/>
      <c r="AH85" s="476"/>
      <c r="AI85" s="476"/>
      <c r="AJ85" s="476"/>
      <c r="AK85" s="476"/>
      <c r="AL85" s="476"/>
      <c r="AM85" s="476"/>
      <c r="AN85" s="476"/>
      <c r="AO85" s="476"/>
      <c r="AP85" s="476"/>
      <c r="AQ85" s="477"/>
    </row>
    <row r="86" spans="1:43">
      <c r="A86" s="478" t="s">
        <v>284</v>
      </c>
      <c r="B86" s="479"/>
      <c r="C86" s="479"/>
      <c r="D86" s="479"/>
      <c r="E86" s="479"/>
      <c r="F86" s="479"/>
      <c r="G86" s="479"/>
      <c r="H86" s="479"/>
      <c r="I86" s="479"/>
      <c r="J86" s="479"/>
      <c r="K86" s="479"/>
      <c r="L86" s="479"/>
      <c r="M86" s="479"/>
      <c r="N86" s="479"/>
      <c r="O86" s="479"/>
      <c r="P86" s="479"/>
      <c r="Q86" s="479"/>
      <c r="R86" s="479"/>
      <c r="S86" s="479"/>
      <c r="T86" s="479"/>
      <c r="U86" s="479"/>
      <c r="V86" s="479"/>
      <c r="W86" s="479"/>
      <c r="X86" s="479"/>
      <c r="Y86" s="479"/>
      <c r="Z86" s="479"/>
      <c r="AA86" s="479"/>
      <c r="AB86" s="479"/>
      <c r="AC86" s="479"/>
      <c r="AD86" s="479"/>
      <c r="AE86" s="479"/>
      <c r="AF86" s="479"/>
      <c r="AG86" s="479"/>
      <c r="AH86" s="479"/>
      <c r="AI86" s="479"/>
      <c r="AJ86" s="479"/>
      <c r="AK86" s="479"/>
      <c r="AL86" s="479"/>
      <c r="AM86" s="479"/>
      <c r="AN86" s="479"/>
      <c r="AO86" s="479"/>
      <c r="AP86" s="479"/>
      <c r="AQ86" s="480"/>
    </row>
    <row r="87" spans="1:43">
      <c r="A87" s="478"/>
      <c r="B87" s="479"/>
      <c r="C87" s="479"/>
      <c r="D87" s="479"/>
      <c r="E87" s="479"/>
      <c r="F87" s="479"/>
      <c r="G87" s="479"/>
      <c r="H87" s="479"/>
      <c r="I87" s="479"/>
      <c r="J87" s="479"/>
      <c r="K87" s="479"/>
      <c r="L87" s="479"/>
      <c r="M87" s="479"/>
      <c r="N87" s="479"/>
      <c r="O87" s="479"/>
      <c r="P87" s="479"/>
      <c r="Q87" s="479"/>
      <c r="R87" s="479"/>
      <c r="S87" s="479"/>
      <c r="T87" s="479"/>
      <c r="U87" s="479"/>
      <c r="V87" s="479"/>
      <c r="W87" s="479"/>
      <c r="X87" s="479"/>
      <c r="Y87" s="479"/>
      <c r="Z87" s="479"/>
      <c r="AA87" s="479"/>
      <c r="AB87" s="479"/>
      <c r="AC87" s="479"/>
      <c r="AD87" s="479"/>
      <c r="AE87" s="479"/>
      <c r="AF87" s="479"/>
      <c r="AG87" s="479"/>
      <c r="AH87" s="479"/>
      <c r="AI87" s="479"/>
      <c r="AJ87" s="479"/>
      <c r="AK87" s="479"/>
      <c r="AL87" s="479"/>
      <c r="AM87" s="479"/>
      <c r="AN87" s="479"/>
      <c r="AO87" s="479"/>
      <c r="AP87" s="479"/>
      <c r="AQ87" s="480"/>
    </row>
    <row r="88" spans="1:43" ht="15" thickBot="1">
      <c r="A88" s="426"/>
      <c r="B88" s="427"/>
      <c r="C88" s="427"/>
      <c r="D88" s="427"/>
      <c r="E88" s="427"/>
      <c r="F88" s="427"/>
      <c r="G88" s="427"/>
      <c r="H88" s="427"/>
      <c r="I88" s="427"/>
      <c r="J88" s="427"/>
      <c r="K88" s="427"/>
      <c r="L88" s="427"/>
      <c r="M88" s="427"/>
      <c r="N88" s="427"/>
      <c r="O88" s="427"/>
      <c r="P88" s="427"/>
      <c r="Q88" s="427"/>
      <c r="R88" s="427"/>
      <c r="S88" s="427"/>
      <c r="T88" s="427"/>
      <c r="U88" s="427"/>
      <c r="V88" s="427"/>
      <c r="W88" s="427"/>
      <c r="X88" s="427"/>
      <c r="Y88" s="427"/>
      <c r="Z88" s="427"/>
      <c r="AA88" s="427"/>
      <c r="AB88" s="427"/>
      <c r="AC88" s="427"/>
      <c r="AD88" s="427"/>
      <c r="AE88" s="427"/>
      <c r="AF88" s="427"/>
      <c r="AG88" s="427"/>
      <c r="AH88" s="427"/>
      <c r="AI88" s="427"/>
      <c r="AJ88" s="427"/>
      <c r="AK88" s="427"/>
      <c r="AL88" s="427"/>
      <c r="AM88" s="427"/>
      <c r="AN88" s="427"/>
      <c r="AO88" s="427"/>
      <c r="AP88" s="427"/>
      <c r="AQ88" s="428"/>
    </row>
    <row r="89" spans="1:43">
      <c r="B89" s="220"/>
      <c r="C89" s="219" t="s">
        <v>285</v>
      </c>
      <c r="D89" s="221"/>
      <c r="E89" s="221"/>
      <c r="F89" s="220"/>
      <c r="H89" s="223"/>
      <c r="I89" s="220"/>
      <c r="J89" s="220"/>
      <c r="K89" s="220"/>
      <c r="L89" s="220"/>
      <c r="M89" s="222" t="s">
        <v>286</v>
      </c>
      <c r="N89" s="220"/>
      <c r="O89" s="220"/>
      <c r="P89" s="220"/>
      <c r="Q89" s="220"/>
      <c r="R89" s="220"/>
      <c r="S89" s="220"/>
      <c r="T89" s="220"/>
      <c r="U89" s="220"/>
      <c r="V89" s="220"/>
      <c r="W89" s="220"/>
      <c r="X89" s="220"/>
      <c r="Y89" s="220"/>
      <c r="Z89" s="220"/>
      <c r="AA89" s="220"/>
      <c r="AB89" s="220"/>
      <c r="AC89" s="220"/>
      <c r="AD89" s="220"/>
      <c r="AE89" s="220"/>
      <c r="AF89" s="220"/>
      <c r="AG89" s="220"/>
      <c r="AH89" s="220"/>
      <c r="AI89" s="220"/>
      <c r="AJ89" s="220"/>
      <c r="AK89" s="220"/>
      <c r="AL89" s="220"/>
      <c r="AM89" s="220"/>
      <c r="AN89" s="220"/>
      <c r="AO89" s="220"/>
      <c r="AP89" s="220"/>
      <c r="AQ89" s="224"/>
    </row>
    <row r="90" spans="1:43">
      <c r="A90" s="225"/>
      <c r="B90" s="226"/>
      <c r="C90" s="227"/>
      <c r="D90" s="228"/>
      <c r="E90" s="228"/>
      <c r="F90" s="226"/>
      <c r="G90" s="229"/>
      <c r="H90" s="230"/>
      <c r="I90" s="226"/>
      <c r="J90" s="226"/>
      <c r="K90" s="226"/>
      <c r="L90" s="226"/>
      <c r="M90" s="226"/>
      <c r="N90" s="226"/>
      <c r="O90" s="226"/>
      <c r="P90" s="226"/>
      <c r="Q90" s="226"/>
      <c r="R90" s="226"/>
      <c r="S90" s="226"/>
      <c r="T90" s="226"/>
      <c r="U90" s="226"/>
      <c r="V90" s="226"/>
      <c r="W90" s="226"/>
      <c r="X90" s="226"/>
      <c r="Y90" s="226"/>
      <c r="Z90" s="226"/>
      <c r="AA90" s="226"/>
      <c r="AB90" s="226"/>
      <c r="AC90" s="226"/>
      <c r="AD90" s="226"/>
      <c r="AE90" s="226"/>
      <c r="AF90" s="226"/>
      <c r="AG90" s="226"/>
      <c r="AH90" s="226"/>
      <c r="AI90" s="226"/>
      <c r="AJ90" s="226"/>
      <c r="AK90" s="226"/>
      <c r="AL90" s="226"/>
      <c r="AM90" s="226"/>
      <c r="AN90" s="226"/>
      <c r="AO90" s="226"/>
      <c r="AP90" s="226"/>
      <c r="AQ90" s="231"/>
    </row>
    <row r="91" spans="1:43">
      <c r="A91" s="225"/>
      <c r="B91" s="226"/>
      <c r="C91" s="226"/>
      <c r="D91" s="226"/>
      <c r="E91" s="226"/>
      <c r="F91" s="226"/>
      <c r="G91" s="232"/>
      <c r="H91" s="226"/>
      <c r="I91" s="226"/>
      <c r="J91" s="226"/>
      <c r="K91" s="226"/>
      <c r="L91" s="226"/>
      <c r="M91" s="226"/>
      <c r="N91" s="226"/>
      <c r="O91" s="226"/>
      <c r="P91" s="226"/>
      <c r="Q91" s="226"/>
      <c r="R91" s="226"/>
      <c r="S91" s="226"/>
      <c r="T91" s="226"/>
      <c r="U91" s="226"/>
      <c r="V91" s="226"/>
      <c r="W91" s="226"/>
      <c r="X91" s="226"/>
      <c r="Y91" s="226"/>
      <c r="Z91" s="226"/>
      <c r="AA91" s="226"/>
      <c r="AB91" s="226"/>
      <c r="AC91" s="226"/>
      <c r="AD91" s="226"/>
      <c r="AE91" s="226"/>
      <c r="AF91" s="226"/>
      <c r="AG91" s="226"/>
      <c r="AH91" s="226"/>
      <c r="AI91" s="226"/>
      <c r="AJ91" s="226"/>
      <c r="AK91" s="226"/>
      <c r="AL91" s="226"/>
      <c r="AM91" s="226"/>
      <c r="AN91" s="226"/>
      <c r="AO91" s="226"/>
      <c r="AP91" s="226"/>
      <c r="AQ91" s="231"/>
    </row>
    <row r="92" spans="1:43" ht="15" thickBot="1">
      <c r="A92" s="235"/>
      <c r="B92" s="232"/>
      <c r="C92" s="233"/>
      <c r="D92" s="234"/>
      <c r="E92" s="234"/>
      <c r="F92" s="234"/>
      <c r="G92" s="235"/>
      <c r="H92" s="239"/>
      <c r="I92" s="239"/>
      <c r="J92" s="239"/>
      <c r="K92" s="239"/>
      <c r="L92" s="239"/>
      <c r="M92" s="239"/>
      <c r="N92" s="239"/>
      <c r="O92" s="239"/>
      <c r="P92" s="239"/>
      <c r="Q92" s="239"/>
      <c r="R92" s="239"/>
      <c r="S92" s="239"/>
      <c r="T92" s="239"/>
      <c r="U92" s="239"/>
      <c r="V92" s="239"/>
      <c r="W92" s="239"/>
      <c r="X92" s="239"/>
      <c r="Y92" s="239"/>
      <c r="Z92" s="239"/>
      <c r="AA92" s="226"/>
      <c r="AB92" s="226"/>
      <c r="AC92" s="226"/>
      <c r="AD92" s="226"/>
      <c r="AE92" s="226"/>
      <c r="AF92" s="226"/>
      <c r="AG92" s="226"/>
      <c r="AH92" s="226"/>
      <c r="AI92" s="226"/>
      <c r="AJ92" s="226"/>
      <c r="AK92" s="226"/>
      <c r="AL92" s="226"/>
      <c r="AM92" s="226"/>
      <c r="AN92" s="226"/>
      <c r="AO92" s="226"/>
      <c r="AP92" s="226"/>
      <c r="AQ92" s="231"/>
    </row>
    <row r="93" spans="1:43">
      <c r="A93" s="235"/>
      <c r="B93" s="232"/>
      <c r="C93" s="236" t="s">
        <v>287</v>
      </c>
      <c r="D93" s="232"/>
      <c r="E93" s="236"/>
      <c r="F93" s="236"/>
      <c r="G93" s="232"/>
      <c r="H93" s="471" t="s">
        <v>289</v>
      </c>
      <c r="I93" s="471"/>
      <c r="J93" s="471"/>
      <c r="K93" s="471"/>
      <c r="L93" s="471"/>
      <c r="M93" s="471"/>
      <c r="N93" s="471"/>
      <c r="O93" s="471"/>
      <c r="P93" s="471"/>
      <c r="Q93" s="471"/>
      <c r="R93" s="471"/>
      <c r="S93" s="471"/>
      <c r="T93" s="471"/>
      <c r="U93" s="471"/>
      <c r="V93" s="471"/>
      <c r="W93" s="471"/>
      <c r="X93" s="471"/>
      <c r="Y93" s="471"/>
      <c r="Z93" s="471"/>
      <c r="AA93" s="226"/>
      <c r="AB93" s="226"/>
      <c r="AC93" s="226"/>
      <c r="AD93" s="226"/>
      <c r="AE93" s="226"/>
      <c r="AF93" s="226"/>
      <c r="AG93" s="226"/>
      <c r="AH93" s="226"/>
      <c r="AI93" s="226"/>
      <c r="AJ93" s="226"/>
      <c r="AK93" s="226"/>
      <c r="AL93" s="226"/>
      <c r="AM93" s="226"/>
      <c r="AN93" s="226"/>
      <c r="AO93" s="226"/>
      <c r="AP93" s="226"/>
      <c r="AQ93" s="231"/>
    </row>
    <row r="94" spans="1:43">
      <c r="A94" s="238"/>
      <c r="B94" s="235"/>
      <c r="C94" s="232" t="s">
        <v>288</v>
      </c>
      <c r="D94" s="237"/>
      <c r="E94" s="235"/>
      <c r="F94" s="235"/>
      <c r="G94" s="235"/>
      <c r="H94" s="232"/>
      <c r="I94" s="237"/>
      <c r="J94" s="235"/>
      <c r="K94" s="235"/>
      <c r="L94" s="235"/>
      <c r="M94" s="235"/>
      <c r="N94" s="237"/>
      <c r="O94" s="235"/>
      <c r="P94" s="235"/>
      <c r="Q94" s="235"/>
      <c r="R94" s="235"/>
      <c r="S94" s="235"/>
      <c r="T94" s="235"/>
      <c r="U94" s="235"/>
      <c r="V94" s="235"/>
      <c r="W94" s="235"/>
      <c r="X94" s="235"/>
      <c r="Y94" s="235"/>
      <c r="Z94" s="226"/>
      <c r="AA94" s="226"/>
      <c r="AB94" s="226"/>
      <c r="AC94" s="226"/>
      <c r="AD94" s="226"/>
      <c r="AE94" s="226"/>
      <c r="AF94" s="226"/>
      <c r="AG94" s="226"/>
      <c r="AH94" s="226"/>
      <c r="AI94" s="226"/>
      <c r="AJ94" s="226"/>
      <c r="AK94" s="226"/>
      <c r="AL94" s="226"/>
      <c r="AM94" s="226"/>
      <c r="AN94" s="226"/>
      <c r="AO94" s="226"/>
      <c r="AP94" s="226"/>
      <c r="AQ94" s="231"/>
    </row>
    <row r="95" spans="1:43">
      <c r="A95" s="225"/>
      <c r="B95" s="235"/>
      <c r="C95" s="235"/>
      <c r="D95" s="235"/>
      <c r="E95" s="226"/>
      <c r="F95" s="226"/>
      <c r="G95" s="229"/>
      <c r="H95" s="235"/>
      <c r="I95" s="235"/>
      <c r="J95" s="235"/>
      <c r="K95" s="235"/>
      <c r="L95" s="235"/>
      <c r="M95" s="235"/>
      <c r="N95" s="235"/>
      <c r="O95" s="235"/>
      <c r="P95" s="235"/>
      <c r="Q95" s="235"/>
      <c r="R95" s="235"/>
      <c r="S95" s="235"/>
      <c r="T95" s="235"/>
      <c r="U95" s="235"/>
      <c r="V95" s="235"/>
      <c r="W95" s="235"/>
      <c r="X95" s="235"/>
      <c r="Y95" s="235"/>
      <c r="Z95" s="235"/>
      <c r="AA95" s="235"/>
      <c r="AB95" s="235"/>
      <c r="AC95" s="235"/>
      <c r="AD95" s="235"/>
      <c r="AE95" s="235"/>
      <c r="AF95" s="235"/>
      <c r="AG95" s="235"/>
      <c r="AH95" s="235"/>
      <c r="AI95" s="235"/>
      <c r="AJ95" s="235"/>
      <c r="AK95" s="226"/>
      <c r="AL95" s="226"/>
      <c r="AM95" s="226"/>
      <c r="AN95" s="226"/>
      <c r="AO95" s="226"/>
      <c r="AP95" s="226"/>
      <c r="AQ95" s="231"/>
    </row>
  </sheetData>
  <mergeCells count="49">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15:B15"/>
    <mergeCell ref="H15:AQ83"/>
    <mergeCell ref="A16:B16"/>
    <mergeCell ref="A17:B17"/>
    <mergeCell ref="A18:B18"/>
    <mergeCell ref="A19:B19"/>
    <mergeCell ref="A20:B20"/>
    <mergeCell ref="A21:B21"/>
    <mergeCell ref="A24:B24"/>
    <mergeCell ref="A25:B25"/>
    <mergeCell ref="A26:B26"/>
    <mergeCell ref="A82:B82"/>
    <mergeCell ref="H93:Z93"/>
    <mergeCell ref="A83:E83"/>
    <mergeCell ref="A84:AQ84"/>
    <mergeCell ref="A85:AQ85"/>
    <mergeCell ref="A86:AQ86"/>
    <mergeCell ref="A87:AQ87"/>
    <mergeCell ref="A88:AQ88"/>
  </mergeCells>
  <conditionalFormatting sqref="B11">
    <cfRule type="duplicateValues" dxfId="8" priority="1"/>
  </conditionalFormatting>
  <pageMargins left="0.7" right="0.7" top="0.75" bottom="0.75" header="0.3" footer="0.3"/>
  <pageSetup scale="43"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0D990-225B-413C-B9D1-1ACCA49317EA}">
  <dimension ref="A1:AQ149"/>
  <sheetViews>
    <sheetView view="pageBreakPreview" topLeftCell="A72" zoomScale="55" zoomScaleNormal="55" zoomScaleSheetLayoutView="55" workbookViewId="0">
      <selection activeCell="G23" sqref="G23"/>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2'!B151</f>
        <v>NP9</v>
      </c>
      <c r="B11" s="189" t="str">
        <f>+'CORTE No. 2'!F151</f>
        <v>UND</v>
      </c>
      <c r="C11" s="435" t="str">
        <f>+'CORTE No. 2'!C151</f>
        <v>Suministro e instalación de punto hidraulico en 1/2" para entrada o salida de agua</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476</v>
      </c>
      <c r="B15" s="464"/>
      <c r="C15" s="197"/>
      <c r="D15" s="198"/>
      <c r="E15" s="199"/>
      <c r="F15" s="198">
        <v>16</v>
      </c>
      <c r="G15" s="200">
        <f t="shared" ref="G15:G23" si="0">+F15</f>
        <v>16</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477</v>
      </c>
      <c r="B16" s="464"/>
      <c r="C16" s="197"/>
      <c r="D16" s="198"/>
      <c r="E16" s="199"/>
      <c r="F16" s="198">
        <v>15</v>
      </c>
      <c r="G16" s="200">
        <f t="shared" si="0"/>
        <v>15</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478</v>
      </c>
      <c r="B17" s="470"/>
      <c r="C17" s="197"/>
      <c r="D17" s="198"/>
      <c r="E17" s="199"/>
      <c r="F17" s="198">
        <v>1</v>
      </c>
      <c r="G17" s="200">
        <f t="shared" si="0"/>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479</v>
      </c>
      <c r="B18" s="464"/>
      <c r="C18" s="197"/>
      <c r="D18" s="201"/>
      <c r="E18" s="199"/>
      <c r="F18" s="198">
        <v>2</v>
      </c>
      <c r="G18" s="200">
        <f t="shared" si="0"/>
        <v>2</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ht="14.4" customHeight="1">
      <c r="A19" s="464" t="s">
        <v>480</v>
      </c>
      <c r="B19" s="464"/>
      <c r="C19" s="197"/>
      <c r="D19" s="201"/>
      <c r="E19" s="199"/>
      <c r="F19" s="198">
        <v>2</v>
      </c>
      <c r="G19" s="200">
        <f t="shared" si="0"/>
        <v>2</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ht="14.4" customHeight="1">
      <c r="A20" s="464" t="s">
        <v>481</v>
      </c>
      <c r="B20" s="464"/>
      <c r="C20" s="197"/>
      <c r="D20" s="198"/>
      <c r="E20" s="204"/>
      <c r="F20" s="198">
        <v>1</v>
      </c>
      <c r="G20" s="200">
        <f t="shared" si="0"/>
        <v>1</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ht="14.4" customHeight="1">
      <c r="A21" s="464" t="s">
        <v>482</v>
      </c>
      <c r="B21" s="464"/>
      <c r="C21" s="205"/>
      <c r="D21" s="198"/>
      <c r="E21" s="204"/>
      <c r="F21" s="198">
        <v>1</v>
      </c>
      <c r="G21" s="200">
        <f t="shared" si="0"/>
        <v>1</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ht="14.4" customHeight="1">
      <c r="A22" s="464" t="s">
        <v>483</v>
      </c>
      <c r="B22" s="464"/>
      <c r="C22" s="197"/>
      <c r="D22" s="198"/>
      <c r="E22" s="204"/>
      <c r="F22" s="198">
        <v>2</v>
      </c>
      <c r="G22" s="200">
        <f t="shared" si="0"/>
        <v>2</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4" t="s">
        <v>494</v>
      </c>
      <c r="B23" s="464"/>
      <c r="C23" s="197"/>
      <c r="D23" s="201"/>
      <c r="E23" s="204"/>
      <c r="F23" s="198">
        <v>2</v>
      </c>
      <c r="G23" s="200">
        <f t="shared" si="0"/>
        <v>2</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64"/>
      <c r="B24" s="464"/>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64"/>
      <c r="B25" s="464"/>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64"/>
      <c r="B26" s="464"/>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64"/>
      <c r="B27" s="464"/>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464"/>
      <c r="B28" s="464"/>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464"/>
      <c r="B29" s="464"/>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464"/>
      <c r="B30" s="464"/>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464"/>
      <c r="B31" s="464"/>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464"/>
      <c r="B32" s="464"/>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464"/>
      <c r="B33" s="464"/>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64"/>
      <c r="B34" s="464"/>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86"/>
      <c r="B35" s="286"/>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86"/>
      <c r="B36" s="286"/>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86"/>
      <c r="B37" s="286"/>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86"/>
      <c r="B38" s="286"/>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86"/>
      <c r="B39" s="286"/>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86"/>
      <c r="B40" s="286"/>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86"/>
      <c r="B41" s="286"/>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86"/>
      <c r="B42" s="286"/>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86"/>
      <c r="B43" s="286"/>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86"/>
      <c r="B44" s="286"/>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86"/>
      <c r="B45" s="286"/>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86"/>
      <c r="B46" s="286"/>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86"/>
      <c r="B47" s="286"/>
      <c r="C47" s="197"/>
      <c r="D47" s="201"/>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86"/>
      <c r="B48" s="286"/>
      <c r="C48" s="197"/>
      <c r="D48" s="201"/>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86"/>
      <c r="B49" s="286"/>
      <c r="C49" s="197"/>
      <c r="D49" s="201"/>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86"/>
      <c r="B50" s="286"/>
      <c r="C50" s="197"/>
      <c r="D50" s="201"/>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86"/>
      <c r="B51" s="286"/>
      <c r="C51" s="197"/>
      <c r="D51" s="201"/>
      <c r="E51" s="204"/>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86"/>
      <c r="B52" s="286"/>
      <c r="C52" s="197"/>
      <c r="D52" s="201"/>
      <c r="E52" s="204"/>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86"/>
      <c r="B53" s="286"/>
      <c r="C53" s="197"/>
      <c r="D53" s="201"/>
      <c r="E53" s="204"/>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86"/>
      <c r="B54" s="286"/>
      <c r="C54" s="197"/>
      <c r="D54" s="201"/>
      <c r="E54" s="204"/>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86"/>
      <c r="B55" s="286"/>
      <c r="C55" s="197"/>
      <c r="D55" s="201"/>
      <c r="E55" s="204"/>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86"/>
      <c r="B56" s="286"/>
      <c r="C56" s="197"/>
      <c r="D56" s="201"/>
      <c r="E56" s="204"/>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86"/>
      <c r="B57" s="286"/>
      <c r="C57" s="197"/>
      <c r="D57" s="201"/>
      <c r="E57" s="204"/>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86"/>
      <c r="B58" s="286"/>
      <c r="C58" s="197"/>
      <c r="D58" s="201"/>
      <c r="E58" s="204"/>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86"/>
      <c r="B59" s="286"/>
      <c r="C59" s="197"/>
      <c r="D59" s="201"/>
      <c r="E59" s="204"/>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86"/>
      <c r="B60" s="286"/>
      <c r="C60" s="197"/>
      <c r="D60" s="201"/>
      <c r="E60" s="204"/>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86"/>
      <c r="B61" s="286"/>
      <c r="C61" s="197"/>
      <c r="D61" s="201"/>
      <c r="E61" s="204"/>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86"/>
      <c r="B62" s="286"/>
      <c r="C62" s="197"/>
      <c r="D62" s="201"/>
      <c r="E62" s="204"/>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86"/>
      <c r="B63" s="286"/>
      <c r="C63" s="197"/>
      <c r="D63" s="201"/>
      <c r="E63" s="204"/>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86"/>
      <c r="B64" s="286"/>
      <c r="C64" s="197"/>
      <c r="D64" s="201"/>
      <c r="E64" s="204"/>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86"/>
      <c r="B65" s="286"/>
      <c r="C65" s="197"/>
      <c r="D65" s="201"/>
      <c r="E65" s="204"/>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86"/>
      <c r="B66" s="286"/>
      <c r="C66" s="197"/>
      <c r="D66" s="201"/>
      <c r="E66" s="204"/>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86"/>
      <c r="B67" s="286"/>
      <c r="C67" s="197"/>
      <c r="D67" s="201"/>
      <c r="E67" s="204"/>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86"/>
      <c r="B68" s="286"/>
      <c r="C68" s="197"/>
      <c r="D68" s="201"/>
      <c r="E68" s="204"/>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86"/>
      <c r="B69" s="286"/>
      <c r="C69" s="197"/>
      <c r="D69" s="201"/>
      <c r="E69" s="204"/>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86"/>
      <c r="B70" s="286"/>
      <c r="C70" s="197"/>
      <c r="D70" s="201"/>
      <c r="E70" s="204"/>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86"/>
      <c r="B71" s="286"/>
      <c r="C71" s="197"/>
      <c r="D71" s="201"/>
      <c r="E71" s="204"/>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86"/>
      <c r="B72" s="286"/>
      <c r="C72" s="197"/>
      <c r="D72" s="201"/>
      <c r="E72" s="204"/>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86"/>
      <c r="B73" s="286"/>
      <c r="C73" s="197"/>
      <c r="D73" s="201"/>
      <c r="E73" s="204"/>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464"/>
      <c r="B74" s="464"/>
      <c r="C74" s="197"/>
      <c r="D74" s="201"/>
      <c r="E74" s="204"/>
      <c r="F74" s="198"/>
      <c r="G74" s="20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464"/>
      <c r="B75" s="464"/>
      <c r="C75" s="197"/>
      <c r="D75" s="198"/>
      <c r="E75" s="204"/>
      <c r="F75" s="198"/>
      <c r="G75" s="200"/>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461"/>
      <c r="B76" s="462"/>
      <c r="C76" s="197"/>
      <c r="D76" s="197"/>
      <c r="E76" s="204"/>
      <c r="F76" s="198"/>
      <c r="G76" s="200"/>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461"/>
      <c r="B77" s="462"/>
      <c r="C77" s="197"/>
      <c r="D77" s="197"/>
      <c r="E77" s="206"/>
      <c r="F77" s="198"/>
      <c r="G77" s="200"/>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202"/>
      <c r="B78" s="203"/>
      <c r="C78" s="197"/>
      <c r="D78" s="197"/>
      <c r="E78" s="206"/>
      <c r="F78" s="198"/>
      <c r="G78" s="200"/>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202"/>
      <c r="B79" s="203"/>
      <c r="C79" s="197"/>
      <c r="D79" s="197"/>
      <c r="E79" s="206"/>
      <c r="F79" s="198"/>
      <c r="G79" s="200"/>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202"/>
      <c r="B80" s="203"/>
      <c r="C80" s="197"/>
      <c r="D80" s="197"/>
      <c r="E80" s="206"/>
      <c r="F80" s="198"/>
      <c r="G80" s="200"/>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c r="A81" s="202"/>
      <c r="B81" s="203"/>
      <c r="C81" s="197"/>
      <c r="D81" s="197"/>
      <c r="E81" s="206"/>
      <c r="F81" s="198"/>
      <c r="G81" s="200"/>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c r="A82" s="202"/>
      <c r="B82" s="203"/>
      <c r="C82" s="197"/>
      <c r="D82" s="197"/>
      <c r="E82" s="206"/>
      <c r="F82" s="198"/>
      <c r="G82" s="200"/>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c r="A83" s="202"/>
      <c r="B83" s="203"/>
      <c r="C83" s="197"/>
      <c r="D83" s="197"/>
      <c r="E83" s="206"/>
      <c r="F83" s="198"/>
      <c r="G83" s="200"/>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202"/>
      <c r="B84" s="203"/>
      <c r="C84" s="197"/>
      <c r="D84" s="197"/>
      <c r="E84" s="206"/>
      <c r="F84" s="198"/>
      <c r="G84" s="200"/>
      <c r="H84" s="467"/>
      <c r="I84" s="467"/>
      <c r="J84" s="467"/>
      <c r="K84" s="467"/>
      <c r="L84" s="467"/>
      <c r="M84" s="467"/>
      <c r="N84" s="467"/>
      <c r="O84" s="467"/>
      <c r="P84" s="467"/>
      <c r="Q84" s="467"/>
      <c r="R84" s="467"/>
      <c r="S84" s="467"/>
      <c r="T84" s="467"/>
      <c r="U84" s="467"/>
      <c r="V84" s="467"/>
      <c r="W84" s="467"/>
      <c r="X84" s="467"/>
      <c r="Y84" s="467"/>
      <c r="Z84" s="467"/>
      <c r="AA84" s="467"/>
      <c r="AB84" s="467"/>
      <c r="AC84" s="467"/>
      <c r="AD84" s="467"/>
      <c r="AE84" s="467"/>
      <c r="AF84" s="467"/>
      <c r="AG84" s="467"/>
      <c r="AH84" s="467"/>
      <c r="AI84" s="467"/>
      <c r="AJ84" s="467"/>
      <c r="AK84" s="467"/>
      <c r="AL84" s="467"/>
      <c r="AM84" s="467"/>
      <c r="AN84" s="467"/>
      <c r="AO84" s="467"/>
      <c r="AP84" s="467"/>
      <c r="AQ84" s="468"/>
    </row>
    <row r="85" spans="1:43">
      <c r="A85" s="202"/>
      <c r="B85" s="203"/>
      <c r="C85" s="197"/>
      <c r="D85" s="197"/>
      <c r="E85" s="206"/>
      <c r="F85" s="198"/>
      <c r="G85" s="200"/>
      <c r="H85" s="467"/>
      <c r="I85" s="467"/>
      <c r="J85" s="467"/>
      <c r="K85" s="467"/>
      <c r="L85" s="467"/>
      <c r="M85" s="467"/>
      <c r="N85" s="467"/>
      <c r="O85" s="467"/>
      <c r="P85" s="467"/>
      <c r="Q85" s="467"/>
      <c r="R85" s="467"/>
      <c r="S85" s="467"/>
      <c r="T85" s="467"/>
      <c r="U85" s="467"/>
      <c r="V85" s="467"/>
      <c r="W85" s="467"/>
      <c r="X85" s="467"/>
      <c r="Y85" s="467"/>
      <c r="Z85" s="467"/>
      <c r="AA85" s="467"/>
      <c r="AB85" s="467"/>
      <c r="AC85" s="467"/>
      <c r="AD85" s="467"/>
      <c r="AE85" s="467"/>
      <c r="AF85" s="467"/>
      <c r="AG85" s="467"/>
      <c r="AH85" s="467"/>
      <c r="AI85" s="467"/>
      <c r="AJ85" s="467"/>
      <c r="AK85" s="467"/>
      <c r="AL85" s="467"/>
      <c r="AM85" s="467"/>
      <c r="AN85" s="467"/>
      <c r="AO85" s="467"/>
      <c r="AP85" s="467"/>
      <c r="AQ85" s="468"/>
    </row>
    <row r="86" spans="1:43">
      <c r="A86" s="202"/>
      <c r="B86" s="203"/>
      <c r="C86" s="197"/>
      <c r="D86" s="197"/>
      <c r="E86" s="206"/>
      <c r="F86" s="198"/>
      <c r="G86" s="200"/>
      <c r="H86" s="467"/>
      <c r="I86" s="467"/>
      <c r="J86" s="467"/>
      <c r="K86" s="467"/>
      <c r="L86" s="467"/>
      <c r="M86" s="467"/>
      <c r="N86" s="467"/>
      <c r="O86" s="467"/>
      <c r="P86" s="467"/>
      <c r="Q86" s="467"/>
      <c r="R86" s="467"/>
      <c r="S86" s="467"/>
      <c r="T86" s="467"/>
      <c r="U86" s="467"/>
      <c r="V86" s="467"/>
      <c r="W86" s="467"/>
      <c r="X86" s="467"/>
      <c r="Y86" s="467"/>
      <c r="Z86" s="467"/>
      <c r="AA86" s="467"/>
      <c r="AB86" s="467"/>
      <c r="AC86" s="467"/>
      <c r="AD86" s="467"/>
      <c r="AE86" s="467"/>
      <c r="AF86" s="467"/>
      <c r="AG86" s="467"/>
      <c r="AH86" s="467"/>
      <c r="AI86" s="467"/>
      <c r="AJ86" s="467"/>
      <c r="AK86" s="467"/>
      <c r="AL86" s="467"/>
      <c r="AM86" s="467"/>
      <c r="AN86" s="467"/>
      <c r="AO86" s="467"/>
      <c r="AP86" s="467"/>
      <c r="AQ86" s="468"/>
    </row>
    <row r="87" spans="1:43">
      <c r="A87" s="202"/>
      <c r="B87" s="203"/>
      <c r="C87" s="197"/>
      <c r="D87" s="197"/>
      <c r="E87" s="206"/>
      <c r="F87" s="198"/>
      <c r="G87" s="200"/>
      <c r="H87" s="467"/>
      <c r="I87" s="467"/>
      <c r="J87" s="467"/>
      <c r="K87" s="467"/>
      <c r="L87" s="467"/>
      <c r="M87" s="467"/>
      <c r="N87" s="467"/>
      <c r="O87" s="467"/>
      <c r="P87" s="467"/>
      <c r="Q87" s="467"/>
      <c r="R87" s="467"/>
      <c r="S87" s="467"/>
      <c r="T87" s="467"/>
      <c r="U87" s="467"/>
      <c r="V87" s="467"/>
      <c r="W87" s="467"/>
      <c r="X87" s="467"/>
      <c r="Y87" s="467"/>
      <c r="Z87" s="467"/>
      <c r="AA87" s="467"/>
      <c r="AB87" s="467"/>
      <c r="AC87" s="467"/>
      <c r="AD87" s="467"/>
      <c r="AE87" s="467"/>
      <c r="AF87" s="467"/>
      <c r="AG87" s="467"/>
      <c r="AH87" s="467"/>
      <c r="AI87" s="467"/>
      <c r="AJ87" s="467"/>
      <c r="AK87" s="467"/>
      <c r="AL87" s="467"/>
      <c r="AM87" s="467"/>
      <c r="AN87" s="467"/>
      <c r="AO87" s="467"/>
      <c r="AP87" s="467"/>
      <c r="AQ87" s="468"/>
    </row>
    <row r="88" spans="1:43">
      <c r="A88" s="202"/>
      <c r="B88" s="203"/>
      <c r="C88" s="197"/>
      <c r="D88" s="197"/>
      <c r="E88" s="206"/>
      <c r="F88" s="198"/>
      <c r="G88" s="200"/>
      <c r="H88" s="467"/>
      <c r="I88" s="467"/>
      <c r="J88" s="467"/>
      <c r="K88" s="467"/>
      <c r="L88" s="467"/>
      <c r="M88" s="467"/>
      <c r="N88" s="467"/>
      <c r="O88" s="467"/>
      <c r="P88" s="467"/>
      <c r="Q88" s="467"/>
      <c r="R88" s="467"/>
      <c r="S88" s="467"/>
      <c r="T88" s="467"/>
      <c r="U88" s="467"/>
      <c r="V88" s="467"/>
      <c r="W88" s="467"/>
      <c r="X88" s="467"/>
      <c r="Y88" s="467"/>
      <c r="Z88" s="467"/>
      <c r="AA88" s="467"/>
      <c r="AB88" s="467"/>
      <c r="AC88" s="467"/>
      <c r="AD88" s="467"/>
      <c r="AE88" s="467"/>
      <c r="AF88" s="467"/>
      <c r="AG88" s="467"/>
      <c r="AH88" s="467"/>
      <c r="AI88" s="467"/>
      <c r="AJ88" s="467"/>
      <c r="AK88" s="467"/>
      <c r="AL88" s="467"/>
      <c r="AM88" s="467"/>
      <c r="AN88" s="467"/>
      <c r="AO88" s="467"/>
      <c r="AP88" s="467"/>
      <c r="AQ88" s="468"/>
    </row>
    <row r="89" spans="1:43">
      <c r="A89" s="202"/>
      <c r="B89" s="203"/>
      <c r="C89" s="197"/>
      <c r="D89" s="197"/>
      <c r="E89" s="206"/>
      <c r="F89" s="198"/>
      <c r="G89" s="200"/>
      <c r="H89" s="467"/>
      <c r="I89" s="467"/>
      <c r="J89" s="467"/>
      <c r="K89" s="467"/>
      <c r="L89" s="467"/>
      <c r="M89" s="467"/>
      <c r="N89" s="467"/>
      <c r="O89" s="467"/>
      <c r="P89" s="467"/>
      <c r="Q89" s="467"/>
      <c r="R89" s="467"/>
      <c r="S89" s="467"/>
      <c r="T89" s="467"/>
      <c r="U89" s="467"/>
      <c r="V89" s="467"/>
      <c r="W89" s="467"/>
      <c r="X89" s="467"/>
      <c r="Y89" s="467"/>
      <c r="Z89" s="467"/>
      <c r="AA89" s="467"/>
      <c r="AB89" s="467"/>
      <c r="AC89" s="467"/>
      <c r="AD89" s="467"/>
      <c r="AE89" s="467"/>
      <c r="AF89" s="467"/>
      <c r="AG89" s="467"/>
      <c r="AH89" s="467"/>
      <c r="AI89" s="467"/>
      <c r="AJ89" s="467"/>
      <c r="AK89" s="467"/>
      <c r="AL89" s="467"/>
      <c r="AM89" s="467"/>
      <c r="AN89" s="467"/>
      <c r="AO89" s="467"/>
      <c r="AP89" s="467"/>
      <c r="AQ89" s="468"/>
    </row>
    <row r="90" spans="1:43">
      <c r="A90" s="202"/>
      <c r="B90" s="203"/>
      <c r="C90" s="197"/>
      <c r="D90" s="197"/>
      <c r="E90" s="206"/>
      <c r="F90" s="198"/>
      <c r="G90" s="200"/>
      <c r="H90" s="467"/>
      <c r="I90" s="467"/>
      <c r="J90" s="467"/>
      <c r="K90" s="467"/>
      <c r="L90" s="467"/>
      <c r="M90" s="467"/>
      <c r="N90" s="467"/>
      <c r="O90" s="467"/>
      <c r="P90" s="467"/>
      <c r="Q90" s="467"/>
      <c r="R90" s="467"/>
      <c r="S90" s="467"/>
      <c r="T90" s="467"/>
      <c r="U90" s="467"/>
      <c r="V90" s="467"/>
      <c r="W90" s="467"/>
      <c r="X90" s="467"/>
      <c r="Y90" s="467"/>
      <c r="Z90" s="467"/>
      <c r="AA90" s="467"/>
      <c r="AB90" s="467"/>
      <c r="AC90" s="467"/>
      <c r="AD90" s="467"/>
      <c r="AE90" s="467"/>
      <c r="AF90" s="467"/>
      <c r="AG90" s="467"/>
      <c r="AH90" s="467"/>
      <c r="AI90" s="467"/>
      <c r="AJ90" s="467"/>
      <c r="AK90" s="467"/>
      <c r="AL90" s="467"/>
      <c r="AM90" s="467"/>
      <c r="AN90" s="467"/>
      <c r="AO90" s="467"/>
      <c r="AP90" s="467"/>
      <c r="AQ90" s="468"/>
    </row>
    <row r="91" spans="1:43">
      <c r="A91" s="202"/>
      <c r="B91" s="203"/>
      <c r="C91" s="197"/>
      <c r="D91" s="197"/>
      <c r="E91" s="206"/>
      <c r="F91" s="198"/>
      <c r="G91" s="200"/>
      <c r="H91" s="467"/>
      <c r="I91" s="467"/>
      <c r="J91" s="467"/>
      <c r="K91" s="467"/>
      <c r="L91" s="467"/>
      <c r="M91" s="467"/>
      <c r="N91" s="467"/>
      <c r="O91" s="467"/>
      <c r="P91" s="467"/>
      <c r="Q91" s="467"/>
      <c r="R91" s="467"/>
      <c r="S91" s="467"/>
      <c r="T91" s="467"/>
      <c r="U91" s="467"/>
      <c r="V91" s="467"/>
      <c r="W91" s="467"/>
      <c r="X91" s="467"/>
      <c r="Y91" s="467"/>
      <c r="Z91" s="467"/>
      <c r="AA91" s="467"/>
      <c r="AB91" s="467"/>
      <c r="AC91" s="467"/>
      <c r="AD91" s="467"/>
      <c r="AE91" s="467"/>
      <c r="AF91" s="467"/>
      <c r="AG91" s="467"/>
      <c r="AH91" s="467"/>
      <c r="AI91" s="467"/>
      <c r="AJ91" s="467"/>
      <c r="AK91" s="467"/>
      <c r="AL91" s="467"/>
      <c r="AM91" s="467"/>
      <c r="AN91" s="467"/>
      <c r="AO91" s="467"/>
      <c r="AP91" s="467"/>
      <c r="AQ91" s="468"/>
    </row>
    <row r="92" spans="1:43">
      <c r="A92" s="202"/>
      <c r="B92" s="203"/>
      <c r="C92" s="197"/>
      <c r="D92" s="197"/>
      <c r="E92" s="206"/>
      <c r="F92" s="198"/>
      <c r="G92" s="200"/>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c r="AG92" s="467"/>
      <c r="AH92" s="467"/>
      <c r="AI92" s="467"/>
      <c r="AJ92" s="467"/>
      <c r="AK92" s="467"/>
      <c r="AL92" s="467"/>
      <c r="AM92" s="467"/>
      <c r="AN92" s="467"/>
      <c r="AO92" s="467"/>
      <c r="AP92" s="467"/>
      <c r="AQ92" s="468"/>
    </row>
    <row r="93" spans="1:43">
      <c r="A93" s="202"/>
      <c r="B93" s="203"/>
      <c r="C93" s="197"/>
      <c r="D93" s="197"/>
      <c r="E93" s="206"/>
      <c r="F93" s="198"/>
      <c r="G93" s="200"/>
      <c r="H93" s="467"/>
      <c r="I93" s="467"/>
      <c r="J93" s="467"/>
      <c r="K93" s="467"/>
      <c r="L93" s="467"/>
      <c r="M93" s="467"/>
      <c r="N93" s="467"/>
      <c r="O93" s="467"/>
      <c r="P93" s="467"/>
      <c r="Q93" s="467"/>
      <c r="R93" s="467"/>
      <c r="S93" s="467"/>
      <c r="T93" s="467"/>
      <c r="U93" s="467"/>
      <c r="V93" s="467"/>
      <c r="W93" s="467"/>
      <c r="X93" s="467"/>
      <c r="Y93" s="467"/>
      <c r="Z93" s="467"/>
      <c r="AA93" s="467"/>
      <c r="AB93" s="467"/>
      <c r="AC93" s="467"/>
      <c r="AD93" s="467"/>
      <c r="AE93" s="467"/>
      <c r="AF93" s="467"/>
      <c r="AG93" s="467"/>
      <c r="AH93" s="467"/>
      <c r="AI93" s="467"/>
      <c r="AJ93" s="467"/>
      <c r="AK93" s="467"/>
      <c r="AL93" s="467"/>
      <c r="AM93" s="467"/>
      <c r="AN93" s="467"/>
      <c r="AO93" s="467"/>
      <c r="AP93" s="467"/>
      <c r="AQ93" s="468"/>
    </row>
    <row r="94" spans="1:43">
      <c r="A94" s="202"/>
      <c r="B94" s="203"/>
      <c r="C94" s="197"/>
      <c r="D94" s="197"/>
      <c r="E94" s="206"/>
      <c r="F94" s="198"/>
      <c r="G94" s="200"/>
      <c r="H94" s="467"/>
      <c r="I94" s="467"/>
      <c r="J94" s="467"/>
      <c r="K94" s="467"/>
      <c r="L94" s="467"/>
      <c r="M94" s="467"/>
      <c r="N94" s="467"/>
      <c r="O94" s="467"/>
      <c r="P94" s="467"/>
      <c r="Q94" s="467"/>
      <c r="R94" s="467"/>
      <c r="S94" s="467"/>
      <c r="T94" s="467"/>
      <c r="U94" s="467"/>
      <c r="V94" s="467"/>
      <c r="W94" s="467"/>
      <c r="X94" s="467"/>
      <c r="Y94" s="467"/>
      <c r="Z94" s="467"/>
      <c r="AA94" s="467"/>
      <c r="AB94" s="467"/>
      <c r="AC94" s="467"/>
      <c r="AD94" s="467"/>
      <c r="AE94" s="467"/>
      <c r="AF94" s="467"/>
      <c r="AG94" s="467"/>
      <c r="AH94" s="467"/>
      <c r="AI94" s="467"/>
      <c r="AJ94" s="467"/>
      <c r="AK94" s="467"/>
      <c r="AL94" s="467"/>
      <c r="AM94" s="467"/>
      <c r="AN94" s="467"/>
      <c r="AO94" s="467"/>
      <c r="AP94" s="467"/>
      <c r="AQ94" s="468"/>
    </row>
    <row r="95" spans="1:43">
      <c r="A95" s="202"/>
      <c r="B95" s="203"/>
      <c r="C95" s="197"/>
      <c r="D95" s="197"/>
      <c r="E95" s="206"/>
      <c r="F95" s="198"/>
      <c r="G95" s="200"/>
      <c r="H95" s="467"/>
      <c r="I95" s="467"/>
      <c r="J95" s="467"/>
      <c r="K95" s="467"/>
      <c r="L95" s="467"/>
      <c r="M95" s="467"/>
      <c r="N95" s="467"/>
      <c r="O95" s="467"/>
      <c r="P95" s="467"/>
      <c r="Q95" s="467"/>
      <c r="R95" s="467"/>
      <c r="S95" s="467"/>
      <c r="T95" s="467"/>
      <c r="U95" s="467"/>
      <c r="V95" s="467"/>
      <c r="W95" s="467"/>
      <c r="X95" s="467"/>
      <c r="Y95" s="467"/>
      <c r="Z95" s="467"/>
      <c r="AA95" s="467"/>
      <c r="AB95" s="467"/>
      <c r="AC95" s="467"/>
      <c r="AD95" s="467"/>
      <c r="AE95" s="467"/>
      <c r="AF95" s="467"/>
      <c r="AG95" s="467"/>
      <c r="AH95" s="467"/>
      <c r="AI95" s="467"/>
      <c r="AJ95" s="467"/>
      <c r="AK95" s="467"/>
      <c r="AL95" s="467"/>
      <c r="AM95" s="467"/>
      <c r="AN95" s="467"/>
      <c r="AO95" s="467"/>
      <c r="AP95" s="467"/>
      <c r="AQ95" s="468"/>
    </row>
    <row r="96" spans="1:43">
      <c r="A96" s="202"/>
      <c r="B96" s="203"/>
      <c r="C96" s="197"/>
      <c r="D96" s="197"/>
      <c r="E96" s="206"/>
      <c r="F96" s="198"/>
      <c r="G96" s="200"/>
      <c r="H96" s="467"/>
      <c r="I96" s="467"/>
      <c r="J96" s="467"/>
      <c r="K96" s="467"/>
      <c r="L96" s="467"/>
      <c r="M96" s="467"/>
      <c r="N96" s="467"/>
      <c r="O96" s="467"/>
      <c r="P96" s="467"/>
      <c r="Q96" s="467"/>
      <c r="R96" s="467"/>
      <c r="S96" s="467"/>
      <c r="T96" s="467"/>
      <c r="U96" s="467"/>
      <c r="V96" s="467"/>
      <c r="W96" s="467"/>
      <c r="X96" s="467"/>
      <c r="Y96" s="467"/>
      <c r="Z96" s="467"/>
      <c r="AA96" s="467"/>
      <c r="AB96" s="467"/>
      <c r="AC96" s="467"/>
      <c r="AD96" s="467"/>
      <c r="AE96" s="467"/>
      <c r="AF96" s="467"/>
      <c r="AG96" s="467"/>
      <c r="AH96" s="467"/>
      <c r="AI96" s="467"/>
      <c r="AJ96" s="467"/>
      <c r="AK96" s="467"/>
      <c r="AL96" s="467"/>
      <c r="AM96" s="467"/>
      <c r="AN96" s="467"/>
      <c r="AO96" s="467"/>
      <c r="AP96" s="467"/>
      <c r="AQ96" s="468"/>
    </row>
    <row r="97" spans="1:43">
      <c r="A97" s="202"/>
      <c r="B97" s="203"/>
      <c r="C97" s="197"/>
      <c r="D97" s="197"/>
      <c r="E97" s="206"/>
      <c r="F97" s="198"/>
      <c r="G97" s="200"/>
      <c r="H97" s="467"/>
      <c r="I97" s="467"/>
      <c r="J97" s="467"/>
      <c r="K97" s="467"/>
      <c r="L97" s="467"/>
      <c r="M97" s="467"/>
      <c r="N97" s="467"/>
      <c r="O97" s="467"/>
      <c r="P97" s="467"/>
      <c r="Q97" s="467"/>
      <c r="R97" s="467"/>
      <c r="S97" s="467"/>
      <c r="T97" s="467"/>
      <c r="U97" s="467"/>
      <c r="V97" s="467"/>
      <c r="W97" s="467"/>
      <c r="X97" s="467"/>
      <c r="Y97" s="467"/>
      <c r="Z97" s="467"/>
      <c r="AA97" s="467"/>
      <c r="AB97" s="467"/>
      <c r="AC97" s="467"/>
      <c r="AD97" s="467"/>
      <c r="AE97" s="467"/>
      <c r="AF97" s="467"/>
      <c r="AG97" s="467"/>
      <c r="AH97" s="467"/>
      <c r="AI97" s="467"/>
      <c r="AJ97" s="467"/>
      <c r="AK97" s="467"/>
      <c r="AL97" s="467"/>
      <c r="AM97" s="467"/>
      <c r="AN97" s="467"/>
      <c r="AO97" s="467"/>
      <c r="AP97" s="467"/>
      <c r="AQ97" s="468"/>
    </row>
    <row r="98" spans="1:43">
      <c r="A98" s="202"/>
      <c r="B98" s="203"/>
      <c r="C98" s="197"/>
      <c r="D98" s="197"/>
      <c r="E98" s="206"/>
      <c r="F98" s="198"/>
      <c r="G98" s="200"/>
      <c r="H98" s="467"/>
      <c r="I98" s="467"/>
      <c r="J98" s="467"/>
      <c r="K98" s="467"/>
      <c r="L98" s="467"/>
      <c r="M98" s="467"/>
      <c r="N98" s="467"/>
      <c r="O98" s="467"/>
      <c r="P98" s="467"/>
      <c r="Q98" s="467"/>
      <c r="R98" s="467"/>
      <c r="S98" s="467"/>
      <c r="T98" s="467"/>
      <c r="U98" s="467"/>
      <c r="V98" s="467"/>
      <c r="W98" s="467"/>
      <c r="X98" s="467"/>
      <c r="Y98" s="467"/>
      <c r="Z98" s="467"/>
      <c r="AA98" s="467"/>
      <c r="AB98" s="467"/>
      <c r="AC98" s="467"/>
      <c r="AD98" s="467"/>
      <c r="AE98" s="467"/>
      <c r="AF98" s="467"/>
      <c r="AG98" s="467"/>
      <c r="AH98" s="467"/>
      <c r="AI98" s="467"/>
      <c r="AJ98" s="467"/>
      <c r="AK98" s="467"/>
      <c r="AL98" s="467"/>
      <c r="AM98" s="467"/>
      <c r="AN98" s="467"/>
      <c r="AO98" s="467"/>
      <c r="AP98" s="467"/>
      <c r="AQ98" s="468"/>
    </row>
    <row r="99" spans="1:43">
      <c r="A99" s="202"/>
      <c r="B99" s="203"/>
      <c r="C99" s="197"/>
      <c r="D99" s="197"/>
      <c r="E99" s="206"/>
      <c r="F99" s="198"/>
      <c r="G99" s="200"/>
      <c r="H99" s="467"/>
      <c r="I99" s="467"/>
      <c r="J99" s="467"/>
      <c r="K99" s="467"/>
      <c r="L99" s="467"/>
      <c r="M99" s="467"/>
      <c r="N99" s="467"/>
      <c r="O99" s="467"/>
      <c r="P99" s="467"/>
      <c r="Q99" s="467"/>
      <c r="R99" s="467"/>
      <c r="S99" s="467"/>
      <c r="T99" s="467"/>
      <c r="U99" s="467"/>
      <c r="V99" s="467"/>
      <c r="W99" s="467"/>
      <c r="X99" s="467"/>
      <c r="Y99" s="467"/>
      <c r="Z99" s="467"/>
      <c r="AA99" s="467"/>
      <c r="AB99" s="467"/>
      <c r="AC99" s="467"/>
      <c r="AD99" s="467"/>
      <c r="AE99" s="467"/>
      <c r="AF99" s="467"/>
      <c r="AG99" s="467"/>
      <c r="AH99" s="467"/>
      <c r="AI99" s="467"/>
      <c r="AJ99" s="467"/>
      <c r="AK99" s="467"/>
      <c r="AL99" s="467"/>
      <c r="AM99" s="467"/>
      <c r="AN99" s="467"/>
      <c r="AO99" s="467"/>
      <c r="AP99" s="467"/>
      <c r="AQ99" s="468"/>
    </row>
    <row r="100" spans="1:43">
      <c r="A100" s="202"/>
      <c r="B100" s="203"/>
      <c r="C100" s="197"/>
      <c r="D100" s="197"/>
      <c r="E100" s="206"/>
      <c r="F100" s="198"/>
      <c r="G100" s="200"/>
      <c r="H100" s="467"/>
      <c r="I100" s="467"/>
      <c r="J100" s="467"/>
      <c r="K100" s="467"/>
      <c r="L100" s="467"/>
      <c r="M100" s="467"/>
      <c r="N100" s="467"/>
      <c r="O100" s="467"/>
      <c r="P100" s="467"/>
      <c r="Q100" s="467"/>
      <c r="R100" s="467"/>
      <c r="S100" s="467"/>
      <c r="T100" s="467"/>
      <c r="U100" s="467"/>
      <c r="V100" s="467"/>
      <c r="W100" s="467"/>
      <c r="X100" s="467"/>
      <c r="Y100" s="467"/>
      <c r="Z100" s="467"/>
      <c r="AA100" s="467"/>
      <c r="AB100" s="467"/>
      <c r="AC100" s="467"/>
      <c r="AD100" s="467"/>
      <c r="AE100" s="467"/>
      <c r="AF100" s="467"/>
      <c r="AG100" s="467"/>
      <c r="AH100" s="467"/>
      <c r="AI100" s="467"/>
      <c r="AJ100" s="467"/>
      <c r="AK100" s="467"/>
      <c r="AL100" s="467"/>
      <c r="AM100" s="467"/>
      <c r="AN100" s="467"/>
      <c r="AO100" s="467"/>
      <c r="AP100" s="467"/>
      <c r="AQ100" s="468"/>
    </row>
    <row r="101" spans="1:43">
      <c r="A101" s="202"/>
      <c r="B101" s="203"/>
      <c r="C101" s="197"/>
      <c r="D101" s="197"/>
      <c r="E101" s="206"/>
      <c r="F101" s="198"/>
      <c r="G101" s="200"/>
      <c r="H101" s="467"/>
      <c r="I101" s="467"/>
      <c r="J101" s="467"/>
      <c r="K101" s="467"/>
      <c r="L101" s="467"/>
      <c r="M101" s="467"/>
      <c r="N101" s="467"/>
      <c r="O101" s="467"/>
      <c r="P101" s="467"/>
      <c r="Q101" s="467"/>
      <c r="R101" s="467"/>
      <c r="S101" s="467"/>
      <c r="T101" s="467"/>
      <c r="U101" s="467"/>
      <c r="V101" s="467"/>
      <c r="W101" s="467"/>
      <c r="X101" s="467"/>
      <c r="Y101" s="467"/>
      <c r="Z101" s="467"/>
      <c r="AA101" s="467"/>
      <c r="AB101" s="467"/>
      <c r="AC101" s="467"/>
      <c r="AD101" s="467"/>
      <c r="AE101" s="467"/>
      <c r="AF101" s="467"/>
      <c r="AG101" s="467"/>
      <c r="AH101" s="467"/>
      <c r="AI101" s="467"/>
      <c r="AJ101" s="467"/>
      <c r="AK101" s="467"/>
      <c r="AL101" s="467"/>
      <c r="AM101" s="467"/>
      <c r="AN101" s="467"/>
      <c r="AO101" s="467"/>
      <c r="AP101" s="467"/>
      <c r="AQ101" s="468"/>
    </row>
    <row r="102" spans="1:43">
      <c r="A102" s="202"/>
      <c r="B102" s="203"/>
      <c r="C102" s="197"/>
      <c r="D102" s="197"/>
      <c r="E102" s="206"/>
      <c r="F102" s="198"/>
      <c r="G102" s="200"/>
      <c r="H102" s="467"/>
      <c r="I102" s="467"/>
      <c r="J102" s="467"/>
      <c r="K102" s="467"/>
      <c r="L102" s="467"/>
      <c r="M102" s="467"/>
      <c r="N102" s="467"/>
      <c r="O102" s="467"/>
      <c r="P102" s="467"/>
      <c r="Q102" s="467"/>
      <c r="R102" s="467"/>
      <c r="S102" s="467"/>
      <c r="T102" s="467"/>
      <c r="U102" s="467"/>
      <c r="V102" s="467"/>
      <c r="W102" s="467"/>
      <c r="X102" s="467"/>
      <c r="Y102" s="467"/>
      <c r="Z102" s="467"/>
      <c r="AA102" s="467"/>
      <c r="AB102" s="467"/>
      <c r="AC102" s="467"/>
      <c r="AD102" s="467"/>
      <c r="AE102" s="467"/>
      <c r="AF102" s="467"/>
      <c r="AG102" s="467"/>
      <c r="AH102" s="467"/>
      <c r="AI102" s="467"/>
      <c r="AJ102" s="467"/>
      <c r="AK102" s="467"/>
      <c r="AL102" s="467"/>
      <c r="AM102" s="467"/>
      <c r="AN102" s="467"/>
      <c r="AO102" s="467"/>
      <c r="AP102" s="467"/>
      <c r="AQ102" s="468"/>
    </row>
    <row r="103" spans="1:43">
      <c r="A103" s="202"/>
      <c r="B103" s="203"/>
      <c r="C103" s="197"/>
      <c r="D103" s="197"/>
      <c r="E103" s="206"/>
      <c r="F103" s="198"/>
      <c r="G103" s="200"/>
      <c r="H103" s="467"/>
      <c r="I103" s="467"/>
      <c r="J103" s="467"/>
      <c r="K103" s="467"/>
      <c r="L103" s="467"/>
      <c r="M103" s="467"/>
      <c r="N103" s="467"/>
      <c r="O103" s="467"/>
      <c r="P103" s="467"/>
      <c r="Q103" s="467"/>
      <c r="R103" s="467"/>
      <c r="S103" s="467"/>
      <c r="T103" s="467"/>
      <c r="U103" s="467"/>
      <c r="V103" s="467"/>
      <c r="W103" s="467"/>
      <c r="X103" s="467"/>
      <c r="Y103" s="467"/>
      <c r="Z103" s="467"/>
      <c r="AA103" s="467"/>
      <c r="AB103" s="467"/>
      <c r="AC103" s="467"/>
      <c r="AD103" s="467"/>
      <c r="AE103" s="467"/>
      <c r="AF103" s="467"/>
      <c r="AG103" s="467"/>
      <c r="AH103" s="467"/>
      <c r="AI103" s="467"/>
      <c r="AJ103" s="467"/>
      <c r="AK103" s="467"/>
      <c r="AL103" s="467"/>
      <c r="AM103" s="467"/>
      <c r="AN103" s="467"/>
      <c r="AO103" s="467"/>
      <c r="AP103" s="467"/>
      <c r="AQ103" s="468"/>
    </row>
    <row r="104" spans="1:43">
      <c r="A104" s="202"/>
      <c r="B104" s="203"/>
      <c r="C104" s="197"/>
      <c r="D104" s="197"/>
      <c r="E104" s="206"/>
      <c r="F104" s="198"/>
      <c r="G104" s="200"/>
      <c r="H104" s="467"/>
      <c r="I104" s="467"/>
      <c r="J104" s="467"/>
      <c r="K104" s="467"/>
      <c r="L104" s="467"/>
      <c r="M104" s="467"/>
      <c r="N104" s="467"/>
      <c r="O104" s="467"/>
      <c r="P104" s="467"/>
      <c r="Q104" s="467"/>
      <c r="R104" s="467"/>
      <c r="S104" s="467"/>
      <c r="T104" s="467"/>
      <c r="U104" s="467"/>
      <c r="V104" s="467"/>
      <c r="W104" s="467"/>
      <c r="X104" s="467"/>
      <c r="Y104" s="467"/>
      <c r="Z104" s="467"/>
      <c r="AA104" s="467"/>
      <c r="AB104" s="467"/>
      <c r="AC104" s="467"/>
      <c r="AD104" s="467"/>
      <c r="AE104" s="467"/>
      <c r="AF104" s="467"/>
      <c r="AG104" s="467"/>
      <c r="AH104" s="467"/>
      <c r="AI104" s="467"/>
      <c r="AJ104" s="467"/>
      <c r="AK104" s="467"/>
      <c r="AL104" s="467"/>
      <c r="AM104" s="467"/>
      <c r="AN104" s="467"/>
      <c r="AO104" s="467"/>
      <c r="AP104" s="467"/>
      <c r="AQ104" s="468"/>
    </row>
    <row r="105" spans="1:43">
      <c r="A105" s="202"/>
      <c r="B105" s="203"/>
      <c r="C105" s="197"/>
      <c r="D105" s="197"/>
      <c r="E105" s="206"/>
      <c r="F105" s="198"/>
      <c r="G105" s="200"/>
      <c r="H105" s="467"/>
      <c r="I105" s="467"/>
      <c r="J105" s="467"/>
      <c r="K105" s="467"/>
      <c r="L105" s="467"/>
      <c r="M105" s="467"/>
      <c r="N105" s="467"/>
      <c r="O105" s="467"/>
      <c r="P105" s="467"/>
      <c r="Q105" s="467"/>
      <c r="R105" s="467"/>
      <c r="S105" s="467"/>
      <c r="T105" s="467"/>
      <c r="U105" s="467"/>
      <c r="V105" s="467"/>
      <c r="W105" s="467"/>
      <c r="X105" s="467"/>
      <c r="Y105" s="467"/>
      <c r="Z105" s="467"/>
      <c r="AA105" s="467"/>
      <c r="AB105" s="467"/>
      <c r="AC105" s="467"/>
      <c r="AD105" s="467"/>
      <c r="AE105" s="467"/>
      <c r="AF105" s="467"/>
      <c r="AG105" s="467"/>
      <c r="AH105" s="467"/>
      <c r="AI105" s="467"/>
      <c r="AJ105" s="467"/>
      <c r="AK105" s="467"/>
      <c r="AL105" s="467"/>
      <c r="AM105" s="467"/>
      <c r="AN105" s="467"/>
      <c r="AO105" s="467"/>
      <c r="AP105" s="467"/>
      <c r="AQ105" s="468"/>
    </row>
    <row r="106" spans="1:43">
      <c r="A106" s="202"/>
      <c r="B106" s="203"/>
      <c r="C106" s="197"/>
      <c r="D106" s="197"/>
      <c r="E106" s="206"/>
      <c r="F106" s="198"/>
      <c r="G106" s="200"/>
      <c r="H106" s="467"/>
      <c r="I106" s="467"/>
      <c r="J106" s="467"/>
      <c r="K106" s="467"/>
      <c r="L106" s="467"/>
      <c r="M106" s="467"/>
      <c r="N106" s="467"/>
      <c r="O106" s="467"/>
      <c r="P106" s="467"/>
      <c r="Q106" s="467"/>
      <c r="R106" s="467"/>
      <c r="S106" s="467"/>
      <c r="T106" s="467"/>
      <c r="U106" s="467"/>
      <c r="V106" s="467"/>
      <c r="W106" s="467"/>
      <c r="X106" s="467"/>
      <c r="Y106" s="467"/>
      <c r="Z106" s="467"/>
      <c r="AA106" s="467"/>
      <c r="AB106" s="467"/>
      <c r="AC106" s="467"/>
      <c r="AD106" s="467"/>
      <c r="AE106" s="467"/>
      <c r="AF106" s="467"/>
      <c r="AG106" s="467"/>
      <c r="AH106" s="467"/>
      <c r="AI106" s="467"/>
      <c r="AJ106" s="467"/>
      <c r="AK106" s="467"/>
      <c r="AL106" s="467"/>
      <c r="AM106" s="467"/>
      <c r="AN106" s="467"/>
      <c r="AO106" s="467"/>
      <c r="AP106" s="467"/>
      <c r="AQ106" s="468"/>
    </row>
    <row r="107" spans="1:43">
      <c r="A107" s="202"/>
      <c r="B107" s="203"/>
      <c r="C107" s="197"/>
      <c r="D107" s="197"/>
      <c r="E107" s="206"/>
      <c r="F107" s="198"/>
      <c r="G107" s="200"/>
      <c r="H107" s="467"/>
      <c r="I107" s="467"/>
      <c r="J107" s="467"/>
      <c r="K107" s="467"/>
      <c r="L107" s="467"/>
      <c r="M107" s="467"/>
      <c r="N107" s="467"/>
      <c r="O107" s="467"/>
      <c r="P107" s="467"/>
      <c r="Q107" s="467"/>
      <c r="R107" s="467"/>
      <c r="S107" s="467"/>
      <c r="T107" s="467"/>
      <c r="U107" s="467"/>
      <c r="V107" s="467"/>
      <c r="W107" s="467"/>
      <c r="X107" s="467"/>
      <c r="Y107" s="467"/>
      <c r="Z107" s="467"/>
      <c r="AA107" s="467"/>
      <c r="AB107" s="467"/>
      <c r="AC107" s="467"/>
      <c r="AD107" s="467"/>
      <c r="AE107" s="467"/>
      <c r="AF107" s="467"/>
      <c r="AG107" s="467"/>
      <c r="AH107" s="467"/>
      <c r="AI107" s="467"/>
      <c r="AJ107" s="467"/>
      <c r="AK107" s="467"/>
      <c r="AL107" s="467"/>
      <c r="AM107" s="467"/>
      <c r="AN107" s="467"/>
      <c r="AO107" s="467"/>
      <c r="AP107" s="467"/>
      <c r="AQ107" s="468"/>
    </row>
    <row r="108" spans="1:43">
      <c r="A108" s="202"/>
      <c r="B108" s="203"/>
      <c r="C108" s="197"/>
      <c r="D108" s="197"/>
      <c r="E108" s="206"/>
      <c r="F108" s="198"/>
      <c r="G108" s="200"/>
      <c r="H108" s="467"/>
      <c r="I108" s="467"/>
      <c r="J108" s="467"/>
      <c r="K108" s="467"/>
      <c r="L108" s="467"/>
      <c r="M108" s="467"/>
      <c r="N108" s="467"/>
      <c r="O108" s="467"/>
      <c r="P108" s="467"/>
      <c r="Q108" s="467"/>
      <c r="R108" s="467"/>
      <c r="S108" s="467"/>
      <c r="T108" s="467"/>
      <c r="U108" s="467"/>
      <c r="V108" s="467"/>
      <c r="W108" s="467"/>
      <c r="X108" s="467"/>
      <c r="Y108" s="467"/>
      <c r="Z108" s="467"/>
      <c r="AA108" s="467"/>
      <c r="AB108" s="467"/>
      <c r="AC108" s="467"/>
      <c r="AD108" s="467"/>
      <c r="AE108" s="467"/>
      <c r="AF108" s="467"/>
      <c r="AG108" s="467"/>
      <c r="AH108" s="467"/>
      <c r="AI108" s="467"/>
      <c r="AJ108" s="467"/>
      <c r="AK108" s="467"/>
      <c r="AL108" s="467"/>
      <c r="AM108" s="467"/>
      <c r="AN108" s="467"/>
      <c r="AO108" s="467"/>
      <c r="AP108" s="467"/>
      <c r="AQ108" s="468"/>
    </row>
    <row r="109" spans="1:43">
      <c r="A109" s="202"/>
      <c r="B109" s="203"/>
      <c r="C109" s="197"/>
      <c r="D109" s="197"/>
      <c r="E109" s="206"/>
      <c r="F109" s="198"/>
      <c r="G109" s="200"/>
      <c r="H109" s="467"/>
      <c r="I109" s="467"/>
      <c r="J109" s="467"/>
      <c r="K109" s="467"/>
      <c r="L109" s="467"/>
      <c r="M109" s="467"/>
      <c r="N109" s="467"/>
      <c r="O109" s="467"/>
      <c r="P109" s="467"/>
      <c r="Q109" s="467"/>
      <c r="R109" s="467"/>
      <c r="S109" s="467"/>
      <c r="T109" s="467"/>
      <c r="U109" s="467"/>
      <c r="V109" s="467"/>
      <c r="W109" s="467"/>
      <c r="X109" s="467"/>
      <c r="Y109" s="467"/>
      <c r="Z109" s="467"/>
      <c r="AA109" s="467"/>
      <c r="AB109" s="467"/>
      <c r="AC109" s="467"/>
      <c r="AD109" s="467"/>
      <c r="AE109" s="467"/>
      <c r="AF109" s="467"/>
      <c r="AG109" s="467"/>
      <c r="AH109" s="467"/>
      <c r="AI109" s="467"/>
      <c r="AJ109" s="467"/>
      <c r="AK109" s="467"/>
      <c r="AL109" s="467"/>
      <c r="AM109" s="467"/>
      <c r="AN109" s="467"/>
      <c r="AO109" s="467"/>
      <c r="AP109" s="467"/>
      <c r="AQ109" s="468"/>
    </row>
    <row r="110" spans="1:43">
      <c r="A110" s="202"/>
      <c r="B110" s="203"/>
      <c r="C110" s="197"/>
      <c r="D110" s="197"/>
      <c r="E110" s="206"/>
      <c r="F110" s="198"/>
      <c r="G110" s="200"/>
      <c r="H110" s="467"/>
      <c r="I110" s="467"/>
      <c r="J110" s="467"/>
      <c r="K110" s="467"/>
      <c r="L110" s="467"/>
      <c r="M110" s="467"/>
      <c r="N110" s="467"/>
      <c r="O110" s="467"/>
      <c r="P110" s="467"/>
      <c r="Q110" s="467"/>
      <c r="R110" s="467"/>
      <c r="S110" s="467"/>
      <c r="T110" s="467"/>
      <c r="U110" s="467"/>
      <c r="V110" s="467"/>
      <c r="W110" s="467"/>
      <c r="X110" s="467"/>
      <c r="Y110" s="467"/>
      <c r="Z110" s="467"/>
      <c r="AA110" s="467"/>
      <c r="AB110" s="467"/>
      <c r="AC110" s="467"/>
      <c r="AD110" s="467"/>
      <c r="AE110" s="467"/>
      <c r="AF110" s="467"/>
      <c r="AG110" s="467"/>
      <c r="AH110" s="467"/>
      <c r="AI110" s="467"/>
      <c r="AJ110" s="467"/>
      <c r="AK110" s="467"/>
      <c r="AL110" s="467"/>
      <c r="AM110" s="467"/>
      <c r="AN110" s="467"/>
      <c r="AO110" s="467"/>
      <c r="AP110" s="467"/>
      <c r="AQ110" s="468"/>
    </row>
    <row r="111" spans="1:43">
      <c r="A111" s="202"/>
      <c r="B111" s="203"/>
      <c r="C111" s="197"/>
      <c r="D111" s="197"/>
      <c r="E111" s="206"/>
      <c r="F111" s="198"/>
      <c r="G111" s="200"/>
      <c r="H111" s="467"/>
      <c r="I111" s="467"/>
      <c r="J111" s="467"/>
      <c r="K111" s="467"/>
      <c r="L111" s="467"/>
      <c r="M111" s="467"/>
      <c r="N111" s="467"/>
      <c r="O111" s="467"/>
      <c r="P111" s="467"/>
      <c r="Q111" s="467"/>
      <c r="R111" s="467"/>
      <c r="S111" s="467"/>
      <c r="T111" s="467"/>
      <c r="U111" s="467"/>
      <c r="V111" s="467"/>
      <c r="W111" s="467"/>
      <c r="X111" s="467"/>
      <c r="Y111" s="467"/>
      <c r="Z111" s="467"/>
      <c r="AA111" s="467"/>
      <c r="AB111" s="467"/>
      <c r="AC111" s="467"/>
      <c r="AD111" s="467"/>
      <c r="AE111" s="467"/>
      <c r="AF111" s="467"/>
      <c r="AG111" s="467"/>
      <c r="AH111" s="467"/>
      <c r="AI111" s="467"/>
      <c r="AJ111" s="467"/>
      <c r="AK111" s="467"/>
      <c r="AL111" s="467"/>
      <c r="AM111" s="467"/>
      <c r="AN111" s="467"/>
      <c r="AO111" s="467"/>
      <c r="AP111" s="467"/>
      <c r="AQ111" s="468"/>
    </row>
    <row r="112" spans="1:43">
      <c r="A112" s="202"/>
      <c r="B112" s="203"/>
      <c r="C112" s="197"/>
      <c r="D112" s="197"/>
      <c r="E112" s="206"/>
      <c r="F112" s="198"/>
      <c r="G112" s="200"/>
      <c r="H112" s="467"/>
      <c r="I112" s="467"/>
      <c r="J112" s="467"/>
      <c r="K112" s="467"/>
      <c r="L112" s="467"/>
      <c r="M112" s="467"/>
      <c r="N112" s="467"/>
      <c r="O112" s="467"/>
      <c r="P112" s="467"/>
      <c r="Q112" s="467"/>
      <c r="R112" s="467"/>
      <c r="S112" s="467"/>
      <c r="T112" s="467"/>
      <c r="U112" s="467"/>
      <c r="V112" s="467"/>
      <c r="W112" s="467"/>
      <c r="X112" s="467"/>
      <c r="Y112" s="467"/>
      <c r="Z112" s="467"/>
      <c r="AA112" s="467"/>
      <c r="AB112" s="467"/>
      <c r="AC112" s="467"/>
      <c r="AD112" s="467"/>
      <c r="AE112" s="467"/>
      <c r="AF112" s="467"/>
      <c r="AG112" s="467"/>
      <c r="AH112" s="467"/>
      <c r="AI112" s="467"/>
      <c r="AJ112" s="467"/>
      <c r="AK112" s="467"/>
      <c r="AL112" s="467"/>
      <c r="AM112" s="467"/>
      <c r="AN112" s="467"/>
      <c r="AO112" s="467"/>
      <c r="AP112" s="467"/>
      <c r="AQ112" s="468"/>
    </row>
    <row r="113" spans="1:43">
      <c r="A113" s="202"/>
      <c r="B113" s="203"/>
      <c r="C113" s="197"/>
      <c r="D113" s="197"/>
      <c r="E113" s="206"/>
      <c r="F113" s="198"/>
      <c r="G113" s="200"/>
      <c r="H113" s="467"/>
      <c r="I113" s="467"/>
      <c r="J113" s="467"/>
      <c r="K113" s="467"/>
      <c r="L113" s="467"/>
      <c r="M113" s="467"/>
      <c r="N113" s="467"/>
      <c r="O113" s="467"/>
      <c r="P113" s="467"/>
      <c r="Q113" s="467"/>
      <c r="R113" s="467"/>
      <c r="S113" s="467"/>
      <c r="T113" s="467"/>
      <c r="U113" s="467"/>
      <c r="V113" s="467"/>
      <c r="W113" s="467"/>
      <c r="X113" s="467"/>
      <c r="Y113" s="467"/>
      <c r="Z113" s="467"/>
      <c r="AA113" s="467"/>
      <c r="AB113" s="467"/>
      <c r="AC113" s="467"/>
      <c r="AD113" s="467"/>
      <c r="AE113" s="467"/>
      <c r="AF113" s="467"/>
      <c r="AG113" s="467"/>
      <c r="AH113" s="467"/>
      <c r="AI113" s="467"/>
      <c r="AJ113" s="467"/>
      <c r="AK113" s="467"/>
      <c r="AL113" s="467"/>
      <c r="AM113" s="467"/>
      <c r="AN113" s="467"/>
      <c r="AO113" s="467"/>
      <c r="AP113" s="467"/>
      <c r="AQ113" s="468"/>
    </row>
    <row r="114" spans="1:43">
      <c r="A114" s="202"/>
      <c r="B114" s="203"/>
      <c r="C114" s="197"/>
      <c r="D114" s="197"/>
      <c r="E114" s="206"/>
      <c r="F114" s="198"/>
      <c r="G114" s="200"/>
      <c r="H114" s="467"/>
      <c r="I114" s="467"/>
      <c r="J114" s="467"/>
      <c r="K114" s="467"/>
      <c r="L114" s="467"/>
      <c r="M114" s="467"/>
      <c r="N114" s="467"/>
      <c r="O114" s="467"/>
      <c r="P114" s="467"/>
      <c r="Q114" s="467"/>
      <c r="R114" s="467"/>
      <c r="S114" s="467"/>
      <c r="T114" s="467"/>
      <c r="U114" s="467"/>
      <c r="V114" s="467"/>
      <c r="W114" s="467"/>
      <c r="X114" s="467"/>
      <c r="Y114" s="467"/>
      <c r="Z114" s="467"/>
      <c r="AA114" s="467"/>
      <c r="AB114" s="467"/>
      <c r="AC114" s="467"/>
      <c r="AD114" s="467"/>
      <c r="AE114" s="467"/>
      <c r="AF114" s="467"/>
      <c r="AG114" s="467"/>
      <c r="AH114" s="467"/>
      <c r="AI114" s="467"/>
      <c r="AJ114" s="467"/>
      <c r="AK114" s="467"/>
      <c r="AL114" s="467"/>
      <c r="AM114" s="467"/>
      <c r="AN114" s="467"/>
      <c r="AO114" s="467"/>
      <c r="AP114" s="467"/>
      <c r="AQ114" s="468"/>
    </row>
    <row r="115" spans="1:43">
      <c r="A115" s="202"/>
      <c r="B115" s="203"/>
      <c r="C115" s="197"/>
      <c r="D115" s="197"/>
      <c r="E115" s="206"/>
      <c r="F115" s="198"/>
      <c r="G115" s="200"/>
      <c r="H115" s="467"/>
      <c r="I115" s="467"/>
      <c r="J115" s="467"/>
      <c r="K115" s="467"/>
      <c r="L115" s="467"/>
      <c r="M115" s="467"/>
      <c r="N115" s="467"/>
      <c r="O115" s="467"/>
      <c r="P115" s="467"/>
      <c r="Q115" s="467"/>
      <c r="R115" s="467"/>
      <c r="S115" s="467"/>
      <c r="T115" s="467"/>
      <c r="U115" s="467"/>
      <c r="V115" s="467"/>
      <c r="W115" s="467"/>
      <c r="X115" s="467"/>
      <c r="Y115" s="467"/>
      <c r="Z115" s="467"/>
      <c r="AA115" s="467"/>
      <c r="AB115" s="467"/>
      <c r="AC115" s="467"/>
      <c r="AD115" s="467"/>
      <c r="AE115" s="467"/>
      <c r="AF115" s="467"/>
      <c r="AG115" s="467"/>
      <c r="AH115" s="467"/>
      <c r="AI115" s="467"/>
      <c r="AJ115" s="467"/>
      <c r="AK115" s="467"/>
      <c r="AL115" s="467"/>
      <c r="AM115" s="467"/>
      <c r="AN115" s="467"/>
      <c r="AO115" s="467"/>
      <c r="AP115" s="467"/>
      <c r="AQ115" s="468"/>
    </row>
    <row r="116" spans="1:43">
      <c r="A116" s="202"/>
      <c r="B116" s="203"/>
      <c r="C116" s="197"/>
      <c r="D116" s="197"/>
      <c r="E116" s="206"/>
      <c r="F116" s="198"/>
      <c r="G116" s="200"/>
      <c r="H116" s="467"/>
      <c r="I116" s="467"/>
      <c r="J116" s="467"/>
      <c r="K116" s="467"/>
      <c r="L116" s="467"/>
      <c r="M116" s="467"/>
      <c r="N116" s="467"/>
      <c r="O116" s="467"/>
      <c r="P116" s="467"/>
      <c r="Q116" s="467"/>
      <c r="R116" s="467"/>
      <c r="S116" s="467"/>
      <c r="T116" s="467"/>
      <c r="U116" s="467"/>
      <c r="V116" s="467"/>
      <c r="W116" s="467"/>
      <c r="X116" s="467"/>
      <c r="Y116" s="467"/>
      <c r="Z116" s="467"/>
      <c r="AA116" s="467"/>
      <c r="AB116" s="467"/>
      <c r="AC116" s="467"/>
      <c r="AD116" s="467"/>
      <c r="AE116" s="467"/>
      <c r="AF116" s="467"/>
      <c r="AG116" s="467"/>
      <c r="AH116" s="467"/>
      <c r="AI116" s="467"/>
      <c r="AJ116" s="467"/>
      <c r="AK116" s="467"/>
      <c r="AL116" s="467"/>
      <c r="AM116" s="467"/>
      <c r="AN116" s="467"/>
      <c r="AO116" s="467"/>
      <c r="AP116" s="467"/>
      <c r="AQ116" s="468"/>
    </row>
    <row r="117" spans="1:43">
      <c r="A117" s="202"/>
      <c r="B117" s="203"/>
      <c r="C117" s="197"/>
      <c r="D117" s="197"/>
      <c r="E117" s="206"/>
      <c r="F117" s="198"/>
      <c r="G117" s="200"/>
      <c r="H117" s="467"/>
      <c r="I117" s="467"/>
      <c r="J117" s="467"/>
      <c r="K117" s="467"/>
      <c r="L117" s="467"/>
      <c r="M117" s="467"/>
      <c r="N117" s="467"/>
      <c r="O117" s="467"/>
      <c r="P117" s="467"/>
      <c r="Q117" s="467"/>
      <c r="R117" s="467"/>
      <c r="S117" s="467"/>
      <c r="T117" s="467"/>
      <c r="U117" s="467"/>
      <c r="V117" s="467"/>
      <c r="W117" s="467"/>
      <c r="X117" s="467"/>
      <c r="Y117" s="467"/>
      <c r="Z117" s="467"/>
      <c r="AA117" s="467"/>
      <c r="AB117" s="467"/>
      <c r="AC117" s="467"/>
      <c r="AD117" s="467"/>
      <c r="AE117" s="467"/>
      <c r="AF117" s="467"/>
      <c r="AG117" s="467"/>
      <c r="AH117" s="467"/>
      <c r="AI117" s="467"/>
      <c r="AJ117" s="467"/>
      <c r="AK117" s="467"/>
      <c r="AL117" s="467"/>
      <c r="AM117" s="467"/>
      <c r="AN117" s="467"/>
      <c r="AO117" s="467"/>
      <c r="AP117" s="467"/>
      <c r="AQ117" s="468"/>
    </row>
    <row r="118" spans="1:43">
      <c r="A118" s="202"/>
      <c r="B118" s="203"/>
      <c r="C118" s="197"/>
      <c r="D118" s="197"/>
      <c r="E118" s="206"/>
      <c r="F118" s="198"/>
      <c r="G118" s="200"/>
      <c r="H118" s="467"/>
      <c r="I118" s="467"/>
      <c r="J118" s="467"/>
      <c r="K118" s="467"/>
      <c r="L118" s="467"/>
      <c r="M118" s="467"/>
      <c r="N118" s="467"/>
      <c r="O118" s="467"/>
      <c r="P118" s="467"/>
      <c r="Q118" s="467"/>
      <c r="R118" s="467"/>
      <c r="S118" s="467"/>
      <c r="T118" s="467"/>
      <c r="U118" s="467"/>
      <c r="V118" s="467"/>
      <c r="W118" s="467"/>
      <c r="X118" s="467"/>
      <c r="Y118" s="467"/>
      <c r="Z118" s="467"/>
      <c r="AA118" s="467"/>
      <c r="AB118" s="467"/>
      <c r="AC118" s="467"/>
      <c r="AD118" s="467"/>
      <c r="AE118" s="467"/>
      <c r="AF118" s="467"/>
      <c r="AG118" s="467"/>
      <c r="AH118" s="467"/>
      <c r="AI118" s="467"/>
      <c r="AJ118" s="467"/>
      <c r="AK118" s="467"/>
      <c r="AL118" s="467"/>
      <c r="AM118" s="467"/>
      <c r="AN118" s="467"/>
      <c r="AO118" s="467"/>
      <c r="AP118" s="467"/>
      <c r="AQ118" s="468"/>
    </row>
    <row r="119" spans="1:43">
      <c r="A119" s="202"/>
      <c r="B119" s="203"/>
      <c r="C119" s="197"/>
      <c r="D119" s="197"/>
      <c r="E119" s="206"/>
      <c r="F119" s="198"/>
      <c r="G119" s="200"/>
      <c r="H119" s="467"/>
      <c r="I119" s="467"/>
      <c r="J119" s="467"/>
      <c r="K119" s="467"/>
      <c r="L119" s="467"/>
      <c r="M119" s="467"/>
      <c r="N119" s="467"/>
      <c r="O119" s="467"/>
      <c r="P119" s="467"/>
      <c r="Q119" s="467"/>
      <c r="R119" s="467"/>
      <c r="S119" s="467"/>
      <c r="T119" s="467"/>
      <c r="U119" s="467"/>
      <c r="V119" s="467"/>
      <c r="W119" s="467"/>
      <c r="X119" s="467"/>
      <c r="Y119" s="467"/>
      <c r="Z119" s="467"/>
      <c r="AA119" s="467"/>
      <c r="AB119" s="467"/>
      <c r="AC119" s="467"/>
      <c r="AD119" s="467"/>
      <c r="AE119" s="467"/>
      <c r="AF119" s="467"/>
      <c r="AG119" s="467"/>
      <c r="AH119" s="467"/>
      <c r="AI119" s="467"/>
      <c r="AJ119" s="467"/>
      <c r="AK119" s="467"/>
      <c r="AL119" s="467"/>
      <c r="AM119" s="467"/>
      <c r="AN119" s="467"/>
      <c r="AO119" s="467"/>
      <c r="AP119" s="467"/>
      <c r="AQ119" s="468"/>
    </row>
    <row r="120" spans="1:43">
      <c r="A120" s="202"/>
      <c r="B120" s="203"/>
      <c r="C120" s="197"/>
      <c r="D120" s="197"/>
      <c r="E120" s="206"/>
      <c r="F120" s="198"/>
      <c r="G120" s="200"/>
      <c r="H120" s="467"/>
      <c r="I120" s="467"/>
      <c r="J120" s="467"/>
      <c r="K120" s="467"/>
      <c r="L120" s="467"/>
      <c r="M120" s="467"/>
      <c r="N120" s="467"/>
      <c r="O120" s="467"/>
      <c r="P120" s="467"/>
      <c r="Q120" s="467"/>
      <c r="R120" s="467"/>
      <c r="S120" s="467"/>
      <c r="T120" s="467"/>
      <c r="U120" s="467"/>
      <c r="V120" s="467"/>
      <c r="W120" s="467"/>
      <c r="X120" s="467"/>
      <c r="Y120" s="467"/>
      <c r="Z120" s="467"/>
      <c r="AA120" s="467"/>
      <c r="AB120" s="467"/>
      <c r="AC120" s="467"/>
      <c r="AD120" s="467"/>
      <c r="AE120" s="467"/>
      <c r="AF120" s="467"/>
      <c r="AG120" s="467"/>
      <c r="AH120" s="467"/>
      <c r="AI120" s="467"/>
      <c r="AJ120" s="467"/>
      <c r="AK120" s="467"/>
      <c r="AL120" s="467"/>
      <c r="AM120" s="467"/>
      <c r="AN120" s="467"/>
      <c r="AO120" s="467"/>
      <c r="AP120" s="467"/>
      <c r="AQ120" s="468"/>
    </row>
    <row r="121" spans="1:43">
      <c r="A121" s="202"/>
      <c r="B121" s="203"/>
      <c r="C121" s="197"/>
      <c r="D121" s="197"/>
      <c r="E121" s="206"/>
      <c r="F121" s="198"/>
      <c r="G121" s="200"/>
      <c r="H121" s="467"/>
      <c r="I121" s="467"/>
      <c r="J121" s="467"/>
      <c r="K121" s="467"/>
      <c r="L121" s="467"/>
      <c r="M121" s="467"/>
      <c r="N121" s="467"/>
      <c r="O121" s="467"/>
      <c r="P121" s="467"/>
      <c r="Q121" s="467"/>
      <c r="R121" s="467"/>
      <c r="S121" s="467"/>
      <c r="T121" s="467"/>
      <c r="U121" s="467"/>
      <c r="V121" s="467"/>
      <c r="W121" s="467"/>
      <c r="X121" s="467"/>
      <c r="Y121" s="467"/>
      <c r="Z121" s="467"/>
      <c r="AA121" s="467"/>
      <c r="AB121" s="467"/>
      <c r="AC121" s="467"/>
      <c r="AD121" s="467"/>
      <c r="AE121" s="467"/>
      <c r="AF121" s="467"/>
      <c r="AG121" s="467"/>
      <c r="AH121" s="467"/>
      <c r="AI121" s="467"/>
      <c r="AJ121" s="467"/>
      <c r="AK121" s="467"/>
      <c r="AL121" s="467"/>
      <c r="AM121" s="467"/>
      <c r="AN121" s="467"/>
      <c r="AO121" s="467"/>
      <c r="AP121" s="467"/>
      <c r="AQ121" s="468"/>
    </row>
    <row r="122" spans="1:43">
      <c r="A122" s="202"/>
      <c r="B122" s="203"/>
      <c r="C122" s="197"/>
      <c r="D122" s="197"/>
      <c r="E122" s="206"/>
      <c r="F122" s="198"/>
      <c r="G122" s="200"/>
      <c r="H122" s="467"/>
      <c r="I122" s="467"/>
      <c r="J122" s="467"/>
      <c r="K122" s="467"/>
      <c r="L122" s="467"/>
      <c r="M122" s="467"/>
      <c r="N122" s="467"/>
      <c r="O122" s="467"/>
      <c r="P122" s="467"/>
      <c r="Q122" s="467"/>
      <c r="R122" s="467"/>
      <c r="S122" s="467"/>
      <c r="T122" s="467"/>
      <c r="U122" s="467"/>
      <c r="V122" s="467"/>
      <c r="W122" s="467"/>
      <c r="X122" s="467"/>
      <c r="Y122" s="467"/>
      <c r="Z122" s="467"/>
      <c r="AA122" s="467"/>
      <c r="AB122" s="467"/>
      <c r="AC122" s="467"/>
      <c r="AD122" s="467"/>
      <c r="AE122" s="467"/>
      <c r="AF122" s="467"/>
      <c r="AG122" s="467"/>
      <c r="AH122" s="467"/>
      <c r="AI122" s="467"/>
      <c r="AJ122" s="467"/>
      <c r="AK122" s="467"/>
      <c r="AL122" s="467"/>
      <c r="AM122" s="467"/>
      <c r="AN122" s="467"/>
      <c r="AO122" s="467"/>
      <c r="AP122" s="467"/>
      <c r="AQ122" s="468"/>
    </row>
    <row r="123" spans="1:43">
      <c r="A123" s="202"/>
      <c r="B123" s="203"/>
      <c r="C123" s="197"/>
      <c r="D123" s="197"/>
      <c r="E123" s="206"/>
      <c r="F123" s="198"/>
      <c r="G123" s="200"/>
      <c r="H123" s="467"/>
      <c r="I123" s="467"/>
      <c r="J123" s="467"/>
      <c r="K123" s="467"/>
      <c r="L123" s="467"/>
      <c r="M123" s="467"/>
      <c r="N123" s="467"/>
      <c r="O123" s="467"/>
      <c r="P123" s="467"/>
      <c r="Q123" s="467"/>
      <c r="R123" s="467"/>
      <c r="S123" s="467"/>
      <c r="T123" s="467"/>
      <c r="U123" s="467"/>
      <c r="V123" s="467"/>
      <c r="W123" s="467"/>
      <c r="X123" s="467"/>
      <c r="Y123" s="467"/>
      <c r="Z123" s="467"/>
      <c r="AA123" s="467"/>
      <c r="AB123" s="467"/>
      <c r="AC123" s="467"/>
      <c r="AD123" s="467"/>
      <c r="AE123" s="467"/>
      <c r="AF123" s="467"/>
      <c r="AG123" s="467"/>
      <c r="AH123" s="467"/>
      <c r="AI123" s="467"/>
      <c r="AJ123" s="467"/>
      <c r="AK123" s="467"/>
      <c r="AL123" s="467"/>
      <c r="AM123" s="467"/>
      <c r="AN123" s="467"/>
      <c r="AO123" s="467"/>
      <c r="AP123" s="467"/>
      <c r="AQ123" s="468"/>
    </row>
    <row r="124" spans="1:43">
      <c r="A124" s="202"/>
      <c r="B124" s="203"/>
      <c r="C124" s="197"/>
      <c r="D124" s="197"/>
      <c r="E124" s="206"/>
      <c r="F124" s="198"/>
      <c r="G124" s="200"/>
      <c r="H124" s="467"/>
      <c r="I124" s="467"/>
      <c r="J124" s="467"/>
      <c r="K124" s="467"/>
      <c r="L124" s="467"/>
      <c r="M124" s="467"/>
      <c r="N124" s="467"/>
      <c r="O124" s="467"/>
      <c r="P124" s="467"/>
      <c r="Q124" s="467"/>
      <c r="R124" s="467"/>
      <c r="S124" s="467"/>
      <c r="T124" s="467"/>
      <c r="U124" s="467"/>
      <c r="V124" s="467"/>
      <c r="W124" s="467"/>
      <c r="X124" s="467"/>
      <c r="Y124" s="467"/>
      <c r="Z124" s="467"/>
      <c r="AA124" s="467"/>
      <c r="AB124" s="467"/>
      <c r="AC124" s="467"/>
      <c r="AD124" s="467"/>
      <c r="AE124" s="467"/>
      <c r="AF124" s="467"/>
      <c r="AG124" s="467"/>
      <c r="AH124" s="467"/>
      <c r="AI124" s="467"/>
      <c r="AJ124" s="467"/>
      <c r="AK124" s="467"/>
      <c r="AL124" s="467"/>
      <c r="AM124" s="467"/>
      <c r="AN124" s="467"/>
      <c r="AO124" s="467"/>
      <c r="AP124" s="467"/>
      <c r="AQ124" s="468"/>
    </row>
    <row r="125" spans="1:43">
      <c r="A125" s="202"/>
      <c r="B125" s="203"/>
      <c r="C125" s="197"/>
      <c r="D125" s="197"/>
      <c r="E125" s="206"/>
      <c r="F125" s="198"/>
      <c r="G125" s="200"/>
      <c r="H125" s="467"/>
      <c r="I125" s="467"/>
      <c r="J125" s="467"/>
      <c r="K125" s="467"/>
      <c r="L125" s="467"/>
      <c r="M125" s="467"/>
      <c r="N125" s="467"/>
      <c r="O125" s="467"/>
      <c r="P125" s="467"/>
      <c r="Q125" s="467"/>
      <c r="R125" s="467"/>
      <c r="S125" s="467"/>
      <c r="T125" s="467"/>
      <c r="U125" s="467"/>
      <c r="V125" s="467"/>
      <c r="W125" s="467"/>
      <c r="X125" s="467"/>
      <c r="Y125" s="467"/>
      <c r="Z125" s="467"/>
      <c r="AA125" s="467"/>
      <c r="AB125" s="467"/>
      <c r="AC125" s="467"/>
      <c r="AD125" s="467"/>
      <c r="AE125" s="467"/>
      <c r="AF125" s="467"/>
      <c r="AG125" s="467"/>
      <c r="AH125" s="467"/>
      <c r="AI125" s="467"/>
      <c r="AJ125" s="467"/>
      <c r="AK125" s="467"/>
      <c r="AL125" s="467"/>
      <c r="AM125" s="467"/>
      <c r="AN125" s="467"/>
      <c r="AO125" s="467"/>
      <c r="AP125" s="467"/>
      <c r="AQ125" s="468"/>
    </row>
    <row r="126" spans="1:43">
      <c r="A126" s="202"/>
      <c r="B126" s="203"/>
      <c r="C126" s="197"/>
      <c r="D126" s="197"/>
      <c r="E126" s="206"/>
      <c r="F126" s="198"/>
      <c r="G126" s="200"/>
      <c r="H126" s="467"/>
      <c r="I126" s="467"/>
      <c r="J126" s="467"/>
      <c r="K126" s="467"/>
      <c r="L126" s="467"/>
      <c r="M126" s="467"/>
      <c r="N126" s="467"/>
      <c r="O126" s="467"/>
      <c r="P126" s="467"/>
      <c r="Q126" s="467"/>
      <c r="R126" s="467"/>
      <c r="S126" s="467"/>
      <c r="T126" s="467"/>
      <c r="U126" s="467"/>
      <c r="V126" s="467"/>
      <c r="W126" s="467"/>
      <c r="X126" s="467"/>
      <c r="Y126" s="467"/>
      <c r="Z126" s="467"/>
      <c r="AA126" s="467"/>
      <c r="AB126" s="467"/>
      <c r="AC126" s="467"/>
      <c r="AD126" s="467"/>
      <c r="AE126" s="467"/>
      <c r="AF126" s="467"/>
      <c r="AG126" s="467"/>
      <c r="AH126" s="467"/>
      <c r="AI126" s="467"/>
      <c r="AJ126" s="467"/>
      <c r="AK126" s="467"/>
      <c r="AL126" s="467"/>
      <c r="AM126" s="467"/>
      <c r="AN126" s="467"/>
      <c r="AO126" s="467"/>
      <c r="AP126" s="467"/>
      <c r="AQ126" s="468"/>
    </row>
    <row r="127" spans="1:43">
      <c r="A127" s="202"/>
      <c r="B127" s="203"/>
      <c r="C127" s="197"/>
      <c r="D127" s="197"/>
      <c r="E127" s="206"/>
      <c r="F127" s="198"/>
      <c r="G127" s="200"/>
      <c r="H127" s="467"/>
      <c r="I127" s="467"/>
      <c r="J127" s="467"/>
      <c r="K127" s="467"/>
      <c r="L127" s="467"/>
      <c r="M127" s="467"/>
      <c r="N127" s="467"/>
      <c r="O127" s="467"/>
      <c r="P127" s="467"/>
      <c r="Q127" s="467"/>
      <c r="R127" s="467"/>
      <c r="S127" s="467"/>
      <c r="T127" s="467"/>
      <c r="U127" s="467"/>
      <c r="V127" s="467"/>
      <c r="W127" s="467"/>
      <c r="X127" s="467"/>
      <c r="Y127" s="467"/>
      <c r="Z127" s="467"/>
      <c r="AA127" s="467"/>
      <c r="AB127" s="467"/>
      <c r="AC127" s="467"/>
      <c r="AD127" s="467"/>
      <c r="AE127" s="467"/>
      <c r="AF127" s="467"/>
      <c r="AG127" s="467"/>
      <c r="AH127" s="467"/>
      <c r="AI127" s="467"/>
      <c r="AJ127" s="467"/>
      <c r="AK127" s="467"/>
      <c r="AL127" s="467"/>
      <c r="AM127" s="467"/>
      <c r="AN127" s="467"/>
      <c r="AO127" s="467"/>
      <c r="AP127" s="467"/>
      <c r="AQ127" s="468"/>
    </row>
    <row r="128" spans="1:43">
      <c r="A128" s="202"/>
      <c r="B128" s="203"/>
      <c r="C128" s="197"/>
      <c r="D128" s="197"/>
      <c r="E128" s="206"/>
      <c r="F128" s="198"/>
      <c r="G128" s="200"/>
      <c r="H128" s="467"/>
      <c r="I128" s="467"/>
      <c r="J128" s="467"/>
      <c r="K128" s="467"/>
      <c r="L128" s="467"/>
      <c r="M128" s="467"/>
      <c r="N128" s="467"/>
      <c r="O128" s="467"/>
      <c r="P128" s="467"/>
      <c r="Q128" s="467"/>
      <c r="R128" s="467"/>
      <c r="S128" s="467"/>
      <c r="T128" s="467"/>
      <c r="U128" s="467"/>
      <c r="V128" s="467"/>
      <c r="W128" s="467"/>
      <c r="X128" s="467"/>
      <c r="Y128" s="467"/>
      <c r="Z128" s="467"/>
      <c r="AA128" s="467"/>
      <c r="AB128" s="467"/>
      <c r="AC128" s="467"/>
      <c r="AD128" s="467"/>
      <c r="AE128" s="467"/>
      <c r="AF128" s="467"/>
      <c r="AG128" s="467"/>
      <c r="AH128" s="467"/>
      <c r="AI128" s="467"/>
      <c r="AJ128" s="467"/>
      <c r="AK128" s="467"/>
      <c r="AL128" s="467"/>
      <c r="AM128" s="467"/>
      <c r="AN128" s="467"/>
      <c r="AO128" s="467"/>
      <c r="AP128" s="467"/>
      <c r="AQ128" s="468"/>
    </row>
    <row r="129" spans="1:43">
      <c r="A129" s="202"/>
      <c r="B129" s="203"/>
      <c r="C129" s="197"/>
      <c r="D129" s="197"/>
      <c r="E129" s="206"/>
      <c r="F129" s="198"/>
      <c r="G129" s="200"/>
      <c r="H129" s="467"/>
      <c r="I129" s="467"/>
      <c r="J129" s="467"/>
      <c r="K129" s="467"/>
      <c r="L129" s="467"/>
      <c r="M129" s="467"/>
      <c r="N129" s="467"/>
      <c r="O129" s="467"/>
      <c r="P129" s="467"/>
      <c r="Q129" s="467"/>
      <c r="R129" s="467"/>
      <c r="S129" s="467"/>
      <c r="T129" s="467"/>
      <c r="U129" s="467"/>
      <c r="V129" s="467"/>
      <c r="W129" s="467"/>
      <c r="X129" s="467"/>
      <c r="Y129" s="467"/>
      <c r="Z129" s="467"/>
      <c r="AA129" s="467"/>
      <c r="AB129" s="467"/>
      <c r="AC129" s="467"/>
      <c r="AD129" s="467"/>
      <c r="AE129" s="467"/>
      <c r="AF129" s="467"/>
      <c r="AG129" s="467"/>
      <c r="AH129" s="467"/>
      <c r="AI129" s="467"/>
      <c r="AJ129" s="467"/>
      <c r="AK129" s="467"/>
      <c r="AL129" s="467"/>
      <c r="AM129" s="467"/>
      <c r="AN129" s="467"/>
      <c r="AO129" s="467"/>
      <c r="AP129" s="467"/>
      <c r="AQ129" s="468"/>
    </row>
    <row r="130" spans="1:43">
      <c r="A130" s="202"/>
      <c r="B130" s="203"/>
      <c r="C130" s="197"/>
      <c r="D130" s="197"/>
      <c r="E130" s="206"/>
      <c r="F130" s="198"/>
      <c r="G130" s="200"/>
      <c r="H130" s="467"/>
      <c r="I130" s="467"/>
      <c r="J130" s="467"/>
      <c r="K130" s="467"/>
      <c r="L130" s="467"/>
      <c r="M130" s="467"/>
      <c r="N130" s="467"/>
      <c r="O130" s="467"/>
      <c r="P130" s="467"/>
      <c r="Q130" s="467"/>
      <c r="R130" s="467"/>
      <c r="S130" s="467"/>
      <c r="T130" s="467"/>
      <c r="U130" s="467"/>
      <c r="V130" s="467"/>
      <c r="W130" s="467"/>
      <c r="X130" s="467"/>
      <c r="Y130" s="467"/>
      <c r="Z130" s="467"/>
      <c r="AA130" s="467"/>
      <c r="AB130" s="467"/>
      <c r="AC130" s="467"/>
      <c r="AD130" s="467"/>
      <c r="AE130" s="467"/>
      <c r="AF130" s="467"/>
      <c r="AG130" s="467"/>
      <c r="AH130" s="467"/>
      <c r="AI130" s="467"/>
      <c r="AJ130" s="467"/>
      <c r="AK130" s="467"/>
      <c r="AL130" s="467"/>
      <c r="AM130" s="467"/>
      <c r="AN130" s="467"/>
      <c r="AO130" s="467"/>
      <c r="AP130" s="467"/>
      <c r="AQ130" s="468"/>
    </row>
    <row r="131" spans="1:43">
      <c r="A131" s="202"/>
      <c r="B131" s="203"/>
      <c r="C131" s="197"/>
      <c r="D131" s="197"/>
      <c r="E131" s="206"/>
      <c r="F131" s="198"/>
      <c r="G131" s="200"/>
      <c r="H131" s="467"/>
      <c r="I131" s="467"/>
      <c r="J131" s="467"/>
      <c r="K131" s="467"/>
      <c r="L131" s="467"/>
      <c r="M131" s="467"/>
      <c r="N131" s="467"/>
      <c r="O131" s="467"/>
      <c r="P131" s="467"/>
      <c r="Q131" s="467"/>
      <c r="R131" s="467"/>
      <c r="S131" s="467"/>
      <c r="T131" s="467"/>
      <c r="U131" s="467"/>
      <c r="V131" s="467"/>
      <c r="W131" s="467"/>
      <c r="X131" s="467"/>
      <c r="Y131" s="467"/>
      <c r="Z131" s="467"/>
      <c r="AA131" s="467"/>
      <c r="AB131" s="467"/>
      <c r="AC131" s="467"/>
      <c r="AD131" s="467"/>
      <c r="AE131" s="467"/>
      <c r="AF131" s="467"/>
      <c r="AG131" s="467"/>
      <c r="AH131" s="467"/>
      <c r="AI131" s="467"/>
      <c r="AJ131" s="467"/>
      <c r="AK131" s="467"/>
      <c r="AL131" s="467"/>
      <c r="AM131" s="467"/>
      <c r="AN131" s="467"/>
      <c r="AO131" s="467"/>
      <c r="AP131" s="467"/>
      <c r="AQ131" s="468"/>
    </row>
    <row r="132" spans="1:43">
      <c r="A132" s="202"/>
      <c r="B132" s="203"/>
      <c r="C132" s="197"/>
      <c r="D132" s="197"/>
      <c r="E132" s="206"/>
      <c r="F132" s="198"/>
      <c r="G132" s="200"/>
      <c r="H132" s="467"/>
      <c r="I132" s="467"/>
      <c r="J132" s="467"/>
      <c r="K132" s="467"/>
      <c r="L132" s="467"/>
      <c r="M132" s="467"/>
      <c r="N132" s="467"/>
      <c r="O132" s="467"/>
      <c r="P132" s="467"/>
      <c r="Q132" s="467"/>
      <c r="R132" s="467"/>
      <c r="S132" s="467"/>
      <c r="T132" s="467"/>
      <c r="U132" s="467"/>
      <c r="V132" s="467"/>
      <c r="W132" s="467"/>
      <c r="X132" s="467"/>
      <c r="Y132" s="467"/>
      <c r="Z132" s="467"/>
      <c r="AA132" s="467"/>
      <c r="AB132" s="467"/>
      <c r="AC132" s="467"/>
      <c r="AD132" s="467"/>
      <c r="AE132" s="467"/>
      <c r="AF132" s="467"/>
      <c r="AG132" s="467"/>
      <c r="AH132" s="467"/>
      <c r="AI132" s="467"/>
      <c r="AJ132" s="467"/>
      <c r="AK132" s="467"/>
      <c r="AL132" s="467"/>
      <c r="AM132" s="467"/>
      <c r="AN132" s="467"/>
      <c r="AO132" s="467"/>
      <c r="AP132" s="467"/>
      <c r="AQ132" s="468"/>
    </row>
    <row r="133" spans="1:43">
      <c r="A133" s="202"/>
      <c r="B133" s="203"/>
      <c r="C133" s="197"/>
      <c r="D133" s="197"/>
      <c r="E133" s="206"/>
      <c r="F133" s="198"/>
      <c r="G133" s="200"/>
      <c r="H133" s="467"/>
      <c r="I133" s="467"/>
      <c r="J133" s="467"/>
      <c r="K133" s="467"/>
      <c r="L133" s="467"/>
      <c r="M133" s="467"/>
      <c r="N133" s="467"/>
      <c r="O133" s="467"/>
      <c r="P133" s="467"/>
      <c r="Q133" s="467"/>
      <c r="R133" s="467"/>
      <c r="S133" s="467"/>
      <c r="T133" s="467"/>
      <c r="U133" s="467"/>
      <c r="V133" s="467"/>
      <c r="W133" s="467"/>
      <c r="X133" s="467"/>
      <c r="Y133" s="467"/>
      <c r="Z133" s="467"/>
      <c r="AA133" s="467"/>
      <c r="AB133" s="467"/>
      <c r="AC133" s="467"/>
      <c r="AD133" s="467"/>
      <c r="AE133" s="467"/>
      <c r="AF133" s="467"/>
      <c r="AG133" s="467"/>
      <c r="AH133" s="467"/>
      <c r="AI133" s="467"/>
      <c r="AJ133" s="467"/>
      <c r="AK133" s="467"/>
      <c r="AL133" s="467"/>
      <c r="AM133" s="467"/>
      <c r="AN133" s="467"/>
      <c r="AO133" s="467"/>
      <c r="AP133" s="467"/>
      <c r="AQ133" s="468"/>
    </row>
    <row r="134" spans="1:43">
      <c r="A134" s="202"/>
      <c r="B134" s="203"/>
      <c r="C134" s="197"/>
      <c r="D134" s="197"/>
      <c r="E134" s="206"/>
      <c r="F134" s="198"/>
      <c r="G134" s="200"/>
      <c r="H134" s="467"/>
      <c r="I134" s="467"/>
      <c r="J134" s="467"/>
      <c r="K134" s="467"/>
      <c r="L134" s="467"/>
      <c r="M134" s="467"/>
      <c r="N134" s="467"/>
      <c r="O134" s="467"/>
      <c r="P134" s="467"/>
      <c r="Q134" s="467"/>
      <c r="R134" s="467"/>
      <c r="S134" s="467"/>
      <c r="T134" s="467"/>
      <c r="U134" s="467"/>
      <c r="V134" s="467"/>
      <c r="W134" s="467"/>
      <c r="X134" s="467"/>
      <c r="Y134" s="467"/>
      <c r="Z134" s="467"/>
      <c r="AA134" s="467"/>
      <c r="AB134" s="467"/>
      <c r="AC134" s="467"/>
      <c r="AD134" s="467"/>
      <c r="AE134" s="467"/>
      <c r="AF134" s="467"/>
      <c r="AG134" s="467"/>
      <c r="AH134" s="467"/>
      <c r="AI134" s="467"/>
      <c r="AJ134" s="467"/>
      <c r="AK134" s="467"/>
      <c r="AL134" s="467"/>
      <c r="AM134" s="467"/>
      <c r="AN134" s="467"/>
      <c r="AO134" s="467"/>
      <c r="AP134" s="467"/>
      <c r="AQ134" s="468"/>
    </row>
    <row r="135" spans="1:43">
      <c r="A135" s="202"/>
      <c r="B135" s="203"/>
      <c r="C135" s="197"/>
      <c r="D135" s="197"/>
      <c r="E135" s="206"/>
      <c r="F135" s="198"/>
      <c r="G135" s="200"/>
      <c r="H135" s="467"/>
      <c r="I135" s="467"/>
      <c r="J135" s="467"/>
      <c r="K135" s="467"/>
      <c r="L135" s="467"/>
      <c r="M135" s="467"/>
      <c r="N135" s="467"/>
      <c r="O135" s="467"/>
      <c r="P135" s="467"/>
      <c r="Q135" s="467"/>
      <c r="R135" s="467"/>
      <c r="S135" s="467"/>
      <c r="T135" s="467"/>
      <c r="U135" s="467"/>
      <c r="V135" s="467"/>
      <c r="W135" s="467"/>
      <c r="X135" s="467"/>
      <c r="Y135" s="467"/>
      <c r="Z135" s="467"/>
      <c r="AA135" s="467"/>
      <c r="AB135" s="467"/>
      <c r="AC135" s="467"/>
      <c r="AD135" s="467"/>
      <c r="AE135" s="467"/>
      <c r="AF135" s="467"/>
      <c r="AG135" s="467"/>
      <c r="AH135" s="467"/>
      <c r="AI135" s="467"/>
      <c r="AJ135" s="467"/>
      <c r="AK135" s="467"/>
      <c r="AL135" s="467"/>
      <c r="AM135" s="467"/>
      <c r="AN135" s="467"/>
      <c r="AO135" s="467"/>
      <c r="AP135" s="467"/>
      <c r="AQ135" s="468"/>
    </row>
    <row r="136" spans="1:43" ht="15" thickBot="1">
      <c r="A136" s="461"/>
      <c r="B136" s="462"/>
      <c r="C136" s="213"/>
      <c r="D136" s="214"/>
      <c r="E136" s="215"/>
      <c r="F136" s="215"/>
      <c r="G136" s="216"/>
      <c r="H136" s="467"/>
      <c r="I136" s="467"/>
      <c r="J136" s="467"/>
      <c r="K136" s="467"/>
      <c r="L136" s="467"/>
      <c r="M136" s="467"/>
      <c r="N136" s="467"/>
      <c r="O136" s="467"/>
      <c r="P136" s="467"/>
      <c r="Q136" s="467"/>
      <c r="R136" s="467"/>
      <c r="S136" s="467"/>
      <c r="T136" s="467"/>
      <c r="U136" s="467"/>
      <c r="V136" s="467"/>
      <c r="W136" s="467"/>
      <c r="X136" s="467"/>
      <c r="Y136" s="467"/>
      <c r="Z136" s="467"/>
      <c r="AA136" s="467"/>
      <c r="AB136" s="467"/>
      <c r="AC136" s="467"/>
      <c r="AD136" s="467"/>
      <c r="AE136" s="467"/>
      <c r="AF136" s="467"/>
      <c r="AG136" s="467"/>
      <c r="AH136" s="467"/>
      <c r="AI136" s="467"/>
      <c r="AJ136" s="467"/>
      <c r="AK136" s="467"/>
      <c r="AL136" s="467"/>
      <c r="AM136" s="467"/>
      <c r="AN136" s="467"/>
      <c r="AO136" s="467"/>
      <c r="AP136" s="467"/>
      <c r="AQ136" s="468"/>
    </row>
    <row r="137" spans="1:43" ht="15" thickBot="1">
      <c r="A137" s="472"/>
      <c r="B137" s="473"/>
      <c r="C137" s="473"/>
      <c r="D137" s="473"/>
      <c r="E137" s="474"/>
      <c r="F137" s="217"/>
      <c r="G137" s="218">
        <f>SUM(G15:G136)</f>
        <v>42</v>
      </c>
      <c r="H137" s="467"/>
      <c r="I137" s="467"/>
      <c r="J137" s="467"/>
      <c r="K137" s="467"/>
      <c r="L137" s="467"/>
      <c r="M137" s="467"/>
      <c r="N137" s="467"/>
      <c r="O137" s="467"/>
      <c r="P137" s="467"/>
      <c r="Q137" s="467"/>
      <c r="R137" s="467"/>
      <c r="S137" s="467"/>
      <c r="T137" s="467"/>
      <c r="U137" s="467"/>
      <c r="V137" s="467"/>
      <c r="W137" s="467"/>
      <c r="X137" s="467"/>
      <c r="Y137" s="467"/>
      <c r="Z137" s="467"/>
      <c r="AA137" s="467"/>
      <c r="AB137" s="467"/>
      <c r="AC137" s="467"/>
      <c r="AD137" s="467"/>
      <c r="AE137" s="467"/>
      <c r="AF137" s="467"/>
      <c r="AG137" s="467"/>
      <c r="AH137" s="467"/>
      <c r="AI137" s="467"/>
      <c r="AJ137" s="467"/>
      <c r="AK137" s="467"/>
      <c r="AL137" s="467"/>
      <c r="AM137" s="467"/>
      <c r="AN137" s="467"/>
      <c r="AO137" s="467"/>
      <c r="AP137" s="467"/>
      <c r="AQ137" s="468"/>
    </row>
    <row r="138" spans="1:43">
      <c r="A138" s="426"/>
      <c r="B138" s="427"/>
      <c r="C138" s="427"/>
      <c r="D138" s="427"/>
      <c r="E138" s="427"/>
      <c r="F138" s="427"/>
      <c r="G138" s="427"/>
      <c r="H138" s="427"/>
      <c r="I138" s="427"/>
      <c r="J138" s="427"/>
      <c r="K138" s="427"/>
      <c r="L138" s="427"/>
      <c r="M138" s="427"/>
      <c r="N138" s="427"/>
      <c r="O138" s="427"/>
      <c r="P138" s="427"/>
      <c r="Q138" s="427"/>
      <c r="R138" s="427"/>
      <c r="S138" s="427"/>
      <c r="T138" s="427"/>
      <c r="U138" s="427"/>
      <c r="V138" s="427"/>
      <c r="W138" s="427"/>
      <c r="X138" s="427"/>
      <c r="Y138" s="427"/>
      <c r="Z138" s="427"/>
      <c r="AA138" s="427"/>
      <c r="AB138" s="427"/>
      <c r="AC138" s="427"/>
      <c r="AD138" s="427"/>
      <c r="AE138" s="427"/>
      <c r="AF138" s="427"/>
      <c r="AG138" s="427"/>
      <c r="AH138" s="427"/>
      <c r="AI138" s="427"/>
      <c r="AJ138" s="427"/>
      <c r="AK138" s="427"/>
      <c r="AL138" s="427"/>
      <c r="AM138" s="427"/>
      <c r="AN138" s="427"/>
      <c r="AO138" s="427"/>
      <c r="AP138" s="427"/>
      <c r="AQ138" s="428"/>
    </row>
    <row r="139" spans="1:43">
      <c r="A139" s="475" t="s">
        <v>283</v>
      </c>
      <c r="B139" s="476"/>
      <c r="C139" s="476"/>
      <c r="D139" s="476"/>
      <c r="E139" s="476"/>
      <c r="F139" s="476"/>
      <c r="G139" s="476"/>
      <c r="H139" s="476"/>
      <c r="I139" s="476"/>
      <c r="J139" s="476"/>
      <c r="K139" s="476"/>
      <c r="L139" s="476"/>
      <c r="M139" s="476"/>
      <c r="N139" s="476"/>
      <c r="O139" s="476"/>
      <c r="P139" s="476"/>
      <c r="Q139" s="476"/>
      <c r="R139" s="476"/>
      <c r="S139" s="476"/>
      <c r="T139" s="476"/>
      <c r="U139" s="476"/>
      <c r="V139" s="476"/>
      <c r="W139" s="476"/>
      <c r="X139" s="476"/>
      <c r="Y139" s="476"/>
      <c r="Z139" s="476"/>
      <c r="AA139" s="476"/>
      <c r="AB139" s="476"/>
      <c r="AC139" s="476"/>
      <c r="AD139" s="476"/>
      <c r="AE139" s="476"/>
      <c r="AF139" s="476"/>
      <c r="AG139" s="476"/>
      <c r="AH139" s="476"/>
      <c r="AI139" s="476"/>
      <c r="AJ139" s="476"/>
      <c r="AK139" s="476"/>
      <c r="AL139" s="476"/>
      <c r="AM139" s="476"/>
      <c r="AN139" s="476"/>
      <c r="AO139" s="476"/>
      <c r="AP139" s="476"/>
      <c r="AQ139" s="477"/>
    </row>
    <row r="140" spans="1:43">
      <c r="A140" s="478" t="s">
        <v>284</v>
      </c>
      <c r="B140" s="479"/>
      <c r="C140" s="479"/>
      <c r="D140" s="479"/>
      <c r="E140" s="479"/>
      <c r="F140" s="479"/>
      <c r="G140" s="479"/>
      <c r="H140" s="479"/>
      <c r="I140" s="479"/>
      <c r="J140" s="479"/>
      <c r="K140" s="479"/>
      <c r="L140" s="479"/>
      <c r="M140" s="479"/>
      <c r="N140" s="479"/>
      <c r="O140" s="479"/>
      <c r="P140" s="479"/>
      <c r="Q140" s="479"/>
      <c r="R140" s="479"/>
      <c r="S140" s="479"/>
      <c r="T140" s="479"/>
      <c r="U140" s="479"/>
      <c r="V140" s="479"/>
      <c r="W140" s="479"/>
      <c r="X140" s="479"/>
      <c r="Y140" s="479"/>
      <c r="Z140" s="479"/>
      <c r="AA140" s="479"/>
      <c r="AB140" s="479"/>
      <c r="AC140" s="479"/>
      <c r="AD140" s="479"/>
      <c r="AE140" s="479"/>
      <c r="AF140" s="479"/>
      <c r="AG140" s="479"/>
      <c r="AH140" s="479"/>
      <c r="AI140" s="479"/>
      <c r="AJ140" s="479"/>
      <c r="AK140" s="479"/>
      <c r="AL140" s="479"/>
      <c r="AM140" s="479"/>
      <c r="AN140" s="479"/>
      <c r="AO140" s="479"/>
      <c r="AP140" s="479"/>
      <c r="AQ140" s="480"/>
    </row>
    <row r="141" spans="1:43">
      <c r="A141" s="478"/>
      <c r="B141" s="479"/>
      <c r="C141" s="479"/>
      <c r="D141" s="479"/>
      <c r="E141" s="479"/>
      <c r="F141" s="479"/>
      <c r="G141" s="479"/>
      <c r="H141" s="479"/>
      <c r="I141" s="479"/>
      <c r="J141" s="479"/>
      <c r="K141" s="479"/>
      <c r="L141" s="479"/>
      <c r="M141" s="479"/>
      <c r="N141" s="479"/>
      <c r="O141" s="479"/>
      <c r="P141" s="479"/>
      <c r="Q141" s="479"/>
      <c r="R141" s="479"/>
      <c r="S141" s="479"/>
      <c r="T141" s="479"/>
      <c r="U141" s="479"/>
      <c r="V141" s="479"/>
      <c r="W141" s="479"/>
      <c r="X141" s="479"/>
      <c r="Y141" s="479"/>
      <c r="Z141" s="479"/>
      <c r="AA141" s="479"/>
      <c r="AB141" s="479"/>
      <c r="AC141" s="479"/>
      <c r="AD141" s="479"/>
      <c r="AE141" s="479"/>
      <c r="AF141" s="479"/>
      <c r="AG141" s="479"/>
      <c r="AH141" s="479"/>
      <c r="AI141" s="479"/>
      <c r="AJ141" s="479"/>
      <c r="AK141" s="479"/>
      <c r="AL141" s="479"/>
      <c r="AM141" s="479"/>
      <c r="AN141" s="479"/>
      <c r="AO141" s="479"/>
      <c r="AP141" s="479"/>
      <c r="AQ141" s="480"/>
    </row>
    <row r="142" spans="1:43" ht="15" thickBot="1">
      <c r="A142" s="426"/>
      <c r="B142" s="427"/>
      <c r="C142" s="427"/>
      <c r="D142" s="427"/>
      <c r="E142" s="427"/>
      <c r="F142" s="427"/>
      <c r="G142" s="427"/>
      <c r="H142" s="427"/>
      <c r="I142" s="427"/>
      <c r="J142" s="427"/>
      <c r="K142" s="427"/>
      <c r="L142" s="427"/>
      <c r="M142" s="427"/>
      <c r="N142" s="427"/>
      <c r="O142" s="427"/>
      <c r="P142" s="427"/>
      <c r="Q142" s="427"/>
      <c r="R142" s="427"/>
      <c r="S142" s="427"/>
      <c r="T142" s="427"/>
      <c r="U142" s="427"/>
      <c r="V142" s="427"/>
      <c r="W142" s="427"/>
      <c r="X142" s="427"/>
      <c r="Y142" s="427"/>
      <c r="Z142" s="427"/>
      <c r="AA142" s="427"/>
      <c r="AB142" s="427"/>
      <c r="AC142" s="427"/>
      <c r="AD142" s="427"/>
      <c r="AE142" s="427"/>
      <c r="AF142" s="427"/>
      <c r="AG142" s="427"/>
      <c r="AH142" s="427"/>
      <c r="AI142" s="427"/>
      <c r="AJ142" s="427"/>
      <c r="AK142" s="427"/>
      <c r="AL142" s="427"/>
      <c r="AM142" s="427"/>
      <c r="AN142" s="427"/>
      <c r="AO142" s="427"/>
      <c r="AP142" s="427"/>
      <c r="AQ142" s="428"/>
    </row>
    <row r="143" spans="1:43">
      <c r="B143" s="220"/>
      <c r="C143" s="219" t="s">
        <v>285</v>
      </c>
      <c r="D143" s="221"/>
      <c r="E143" s="221"/>
      <c r="F143" s="220"/>
      <c r="H143" s="223"/>
      <c r="I143" s="220"/>
      <c r="J143" s="220"/>
      <c r="K143" s="220"/>
      <c r="L143" s="220"/>
      <c r="M143" s="222" t="s">
        <v>286</v>
      </c>
      <c r="N143" s="220"/>
      <c r="O143" s="220"/>
      <c r="P143" s="220"/>
      <c r="Q143" s="220"/>
      <c r="R143" s="220"/>
      <c r="S143" s="220"/>
      <c r="T143" s="220"/>
      <c r="U143" s="220"/>
      <c r="V143" s="220"/>
      <c r="W143" s="220"/>
      <c r="X143" s="220"/>
      <c r="Y143" s="220"/>
      <c r="Z143" s="220"/>
      <c r="AA143" s="220"/>
      <c r="AB143" s="220"/>
      <c r="AC143" s="220"/>
      <c r="AD143" s="220"/>
      <c r="AE143" s="220"/>
      <c r="AF143" s="220"/>
      <c r="AG143" s="220"/>
      <c r="AH143" s="220"/>
      <c r="AI143" s="220"/>
      <c r="AJ143" s="220"/>
      <c r="AK143" s="220"/>
      <c r="AL143" s="220"/>
      <c r="AM143" s="220"/>
      <c r="AN143" s="220"/>
      <c r="AO143" s="220"/>
      <c r="AP143" s="220"/>
      <c r="AQ143" s="224"/>
    </row>
    <row r="144" spans="1:43">
      <c r="A144" s="225"/>
      <c r="B144" s="226"/>
      <c r="C144" s="227"/>
      <c r="D144" s="228"/>
      <c r="E144" s="228"/>
      <c r="F144" s="226"/>
      <c r="G144" s="229"/>
      <c r="H144" s="230"/>
      <c r="I144" s="226"/>
      <c r="J144" s="226"/>
      <c r="K144" s="226"/>
      <c r="L144" s="226"/>
      <c r="M144" s="226"/>
      <c r="N144" s="226"/>
      <c r="O144" s="226"/>
      <c r="P144" s="226"/>
      <c r="Q144" s="226"/>
      <c r="R144" s="226"/>
      <c r="S144" s="226"/>
      <c r="T144" s="226"/>
      <c r="U144" s="226"/>
      <c r="V144" s="226"/>
      <c r="W144" s="226"/>
      <c r="X144" s="226"/>
      <c r="Y144" s="226"/>
      <c r="Z144" s="226"/>
      <c r="AA144" s="226"/>
      <c r="AB144" s="226"/>
      <c r="AC144" s="226"/>
      <c r="AD144" s="226"/>
      <c r="AE144" s="226"/>
      <c r="AF144" s="226"/>
      <c r="AG144" s="226"/>
      <c r="AH144" s="226"/>
      <c r="AI144" s="226"/>
      <c r="AJ144" s="226"/>
      <c r="AK144" s="226"/>
      <c r="AL144" s="226"/>
      <c r="AM144" s="226"/>
      <c r="AN144" s="226"/>
      <c r="AO144" s="226"/>
      <c r="AP144" s="226"/>
      <c r="AQ144" s="231"/>
    </row>
    <row r="145" spans="1:43">
      <c r="A145" s="225"/>
      <c r="B145" s="226"/>
      <c r="C145" s="226"/>
      <c r="D145" s="226"/>
      <c r="E145" s="226"/>
      <c r="F145" s="226"/>
      <c r="G145" s="232"/>
      <c r="H145" s="226"/>
      <c r="I145" s="226"/>
      <c r="J145" s="226"/>
      <c r="K145" s="226"/>
      <c r="L145" s="226"/>
      <c r="M145" s="226"/>
      <c r="N145" s="226"/>
      <c r="O145" s="226"/>
      <c r="P145" s="226"/>
      <c r="Q145" s="226"/>
      <c r="R145" s="226"/>
      <c r="S145" s="226"/>
      <c r="T145" s="226"/>
      <c r="U145" s="226"/>
      <c r="V145" s="226"/>
      <c r="W145" s="226"/>
      <c r="X145" s="226"/>
      <c r="Y145" s="226"/>
      <c r="Z145" s="226"/>
      <c r="AA145" s="226"/>
      <c r="AB145" s="226"/>
      <c r="AC145" s="226"/>
      <c r="AD145" s="226"/>
      <c r="AE145" s="226"/>
      <c r="AF145" s="226"/>
      <c r="AG145" s="226"/>
      <c r="AH145" s="226"/>
      <c r="AI145" s="226"/>
      <c r="AJ145" s="226"/>
      <c r="AK145" s="226"/>
      <c r="AL145" s="226"/>
      <c r="AM145" s="226"/>
      <c r="AN145" s="226"/>
      <c r="AO145" s="226"/>
      <c r="AP145" s="226"/>
      <c r="AQ145" s="231"/>
    </row>
    <row r="146" spans="1:43" ht="15" thickBot="1">
      <c r="A146" s="235"/>
      <c r="B146" s="232"/>
      <c r="C146" s="233"/>
      <c r="D146" s="234"/>
      <c r="E146" s="234"/>
      <c r="F146" s="234"/>
      <c r="G146" s="235"/>
      <c r="H146" s="239"/>
      <c r="I146" s="239"/>
      <c r="J146" s="239"/>
      <c r="K146" s="239"/>
      <c r="L146" s="239"/>
      <c r="M146" s="239"/>
      <c r="N146" s="239"/>
      <c r="O146" s="239"/>
      <c r="P146" s="239"/>
      <c r="Q146" s="239"/>
      <c r="R146" s="239"/>
      <c r="S146" s="239"/>
      <c r="T146" s="239"/>
      <c r="U146" s="239"/>
      <c r="V146" s="239"/>
      <c r="W146" s="239"/>
      <c r="X146" s="239"/>
      <c r="Y146" s="239"/>
      <c r="Z146" s="239"/>
      <c r="AA146" s="226"/>
      <c r="AB146" s="226"/>
      <c r="AC146" s="226"/>
      <c r="AD146" s="226"/>
      <c r="AE146" s="226"/>
      <c r="AF146" s="226"/>
      <c r="AG146" s="226"/>
      <c r="AH146" s="226"/>
      <c r="AI146" s="226"/>
      <c r="AJ146" s="226"/>
      <c r="AK146" s="226"/>
      <c r="AL146" s="226"/>
      <c r="AM146" s="226"/>
      <c r="AN146" s="226"/>
      <c r="AO146" s="226"/>
      <c r="AP146" s="226"/>
      <c r="AQ146" s="231"/>
    </row>
    <row r="147" spans="1:43">
      <c r="A147" s="235"/>
      <c r="B147" s="232"/>
      <c r="C147" s="236" t="s">
        <v>287</v>
      </c>
      <c r="D147" s="232"/>
      <c r="E147" s="236"/>
      <c r="F147" s="236"/>
      <c r="G147" s="232"/>
      <c r="H147" s="471" t="s">
        <v>289</v>
      </c>
      <c r="I147" s="471"/>
      <c r="J147" s="471"/>
      <c r="K147" s="471"/>
      <c r="L147" s="471"/>
      <c r="M147" s="471"/>
      <c r="N147" s="471"/>
      <c r="O147" s="471"/>
      <c r="P147" s="471"/>
      <c r="Q147" s="471"/>
      <c r="R147" s="471"/>
      <c r="S147" s="471"/>
      <c r="T147" s="471"/>
      <c r="U147" s="471"/>
      <c r="V147" s="471"/>
      <c r="W147" s="471"/>
      <c r="X147" s="471"/>
      <c r="Y147" s="471"/>
      <c r="Z147" s="471"/>
      <c r="AA147" s="226"/>
      <c r="AB147" s="226"/>
      <c r="AC147" s="226"/>
      <c r="AD147" s="226"/>
      <c r="AE147" s="226"/>
      <c r="AF147" s="226"/>
      <c r="AG147" s="226"/>
      <c r="AH147" s="226"/>
      <c r="AI147" s="226"/>
      <c r="AJ147" s="226"/>
      <c r="AK147" s="226"/>
      <c r="AL147" s="226"/>
      <c r="AM147" s="226"/>
      <c r="AN147" s="226"/>
      <c r="AO147" s="226"/>
      <c r="AP147" s="226"/>
      <c r="AQ147" s="231"/>
    </row>
    <row r="148" spans="1:43">
      <c r="A148" s="238"/>
      <c r="B148" s="235"/>
      <c r="C148" s="232" t="s">
        <v>288</v>
      </c>
      <c r="D148" s="237"/>
      <c r="E148" s="235"/>
      <c r="F148" s="235"/>
      <c r="G148" s="235"/>
      <c r="H148" s="232"/>
      <c r="I148" s="237"/>
      <c r="J148" s="235"/>
      <c r="K148" s="235"/>
      <c r="L148" s="235"/>
      <c r="M148" s="235"/>
      <c r="N148" s="237"/>
      <c r="O148" s="235"/>
      <c r="P148" s="235"/>
      <c r="Q148" s="235"/>
      <c r="R148" s="235"/>
      <c r="S148" s="235"/>
      <c r="T148" s="235"/>
      <c r="U148" s="235"/>
      <c r="V148" s="235"/>
      <c r="W148" s="235"/>
      <c r="X148" s="235"/>
      <c r="Y148" s="235"/>
      <c r="Z148" s="226"/>
      <c r="AA148" s="226"/>
      <c r="AB148" s="226"/>
      <c r="AC148" s="226"/>
      <c r="AD148" s="226"/>
      <c r="AE148" s="226"/>
      <c r="AF148" s="226"/>
      <c r="AG148" s="226"/>
      <c r="AH148" s="226"/>
      <c r="AI148" s="226"/>
      <c r="AJ148" s="226"/>
      <c r="AK148" s="226"/>
      <c r="AL148" s="226"/>
      <c r="AM148" s="226"/>
      <c r="AN148" s="226"/>
      <c r="AO148" s="226"/>
      <c r="AP148" s="226"/>
      <c r="AQ148" s="231"/>
    </row>
    <row r="149" spans="1:43">
      <c r="A149" s="225"/>
      <c r="B149" s="235"/>
      <c r="C149" s="235"/>
      <c r="D149" s="235"/>
      <c r="E149" s="226"/>
      <c r="F149" s="226"/>
      <c r="G149" s="229"/>
      <c r="H149" s="235"/>
      <c r="I149" s="235"/>
      <c r="J149" s="235"/>
      <c r="K149" s="235"/>
      <c r="L149" s="235"/>
      <c r="M149" s="235"/>
      <c r="N149" s="235"/>
      <c r="O149" s="235"/>
      <c r="P149" s="235"/>
      <c r="Q149" s="235"/>
      <c r="R149" s="235"/>
      <c r="S149" s="235"/>
      <c r="T149" s="235"/>
      <c r="U149" s="235"/>
      <c r="V149" s="235"/>
      <c r="W149" s="235"/>
      <c r="X149" s="235"/>
      <c r="Y149" s="235"/>
      <c r="Z149" s="235"/>
      <c r="AA149" s="235"/>
      <c r="AB149" s="235"/>
      <c r="AC149" s="235"/>
      <c r="AD149" s="235"/>
      <c r="AE149" s="235"/>
      <c r="AF149" s="235"/>
      <c r="AG149" s="235"/>
      <c r="AH149" s="235"/>
      <c r="AI149" s="235"/>
      <c r="AJ149" s="235"/>
      <c r="AK149" s="226"/>
      <c r="AL149" s="226"/>
      <c r="AM149" s="226"/>
      <c r="AN149" s="226"/>
      <c r="AO149" s="226"/>
      <c r="AP149" s="226"/>
      <c r="AQ149" s="231"/>
    </row>
  </sheetData>
  <mergeCells count="63">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136:B136"/>
    <mergeCell ref="A15:B15"/>
    <mergeCell ref="H15:AQ137"/>
    <mergeCell ref="A16:B16"/>
    <mergeCell ref="A17:B17"/>
    <mergeCell ref="A18:B18"/>
    <mergeCell ref="A19:B19"/>
    <mergeCell ref="A20:B20"/>
    <mergeCell ref="A21:B21"/>
    <mergeCell ref="A22:B22"/>
    <mergeCell ref="A23:B23"/>
    <mergeCell ref="A75:B75"/>
    <mergeCell ref="A76:B76"/>
    <mergeCell ref="A77:B77"/>
    <mergeCell ref="A24:B24"/>
    <mergeCell ref="A25:B25"/>
    <mergeCell ref="H147:Z147"/>
    <mergeCell ref="A137:E137"/>
    <mergeCell ref="A138:AQ138"/>
    <mergeCell ref="A139:AQ139"/>
    <mergeCell ref="A140:AQ140"/>
    <mergeCell ref="A141:AQ141"/>
    <mergeCell ref="A142:AQ142"/>
    <mergeCell ref="A26:B26"/>
    <mergeCell ref="A27:B27"/>
    <mergeCell ref="A28:B28"/>
    <mergeCell ref="A34:B34"/>
    <mergeCell ref="A74:B74"/>
    <mergeCell ref="A29:B29"/>
    <mergeCell ref="A30:B30"/>
    <mergeCell ref="A31:B31"/>
    <mergeCell ref="A32:B32"/>
    <mergeCell ref="A33:B33"/>
  </mergeCells>
  <conditionalFormatting sqref="B11">
    <cfRule type="duplicateValues" dxfId="7" priority="1"/>
  </conditionalFormatting>
  <pageMargins left="0.7" right="0.7" top="0.75" bottom="0.75" header="0.3" footer="0.3"/>
  <pageSetup scale="43" orientation="portrait" r:id="rId1"/>
  <rowBreaks count="1" manualBreakCount="1">
    <brk id="98" max="42"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36F05-9C04-47AD-B49F-39E12A66D8DC}">
  <dimension ref="A1:AQ53"/>
  <sheetViews>
    <sheetView view="pageBreakPreview" topLeftCell="A31" zoomScale="70" zoomScaleNormal="55" zoomScaleSheetLayoutView="70" workbookViewId="0">
      <selection activeCell="A43" sqref="A43:AQ43"/>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2'!B152</f>
        <v>NP10</v>
      </c>
      <c r="B11" s="189" t="str">
        <f>+'CORTE No. 2'!F152</f>
        <v>ML</v>
      </c>
      <c r="C11" s="435" t="str">
        <f>+'CORTE No. 2'!C152</f>
        <v>Suministro e instalación barra en acero inoxidable ancho 0.4</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474</v>
      </c>
      <c r="B15" s="464"/>
      <c r="C15" s="197"/>
      <c r="D15" s="198"/>
      <c r="E15" s="199"/>
      <c r="F15" s="198">
        <v>1.6</v>
      </c>
      <c r="G15" s="200">
        <f>+F15</f>
        <v>1.6</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475</v>
      </c>
      <c r="B16" s="464"/>
      <c r="C16" s="197"/>
      <c r="D16" s="198"/>
      <c r="E16" s="199"/>
      <c r="F16" s="198">
        <v>0.4</v>
      </c>
      <c r="G16" s="200">
        <f>+F16</f>
        <v>0.4</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c r="B17" s="470"/>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201"/>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ht="15" thickBot="1">
      <c r="A40" s="461"/>
      <c r="B40" s="462"/>
      <c r="C40" s="213"/>
      <c r="D40" s="214"/>
      <c r="E40" s="215"/>
      <c r="F40" s="215"/>
      <c r="G40" s="216"/>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ht="15" thickBot="1">
      <c r="A41" s="472"/>
      <c r="B41" s="473"/>
      <c r="C41" s="473"/>
      <c r="D41" s="473"/>
      <c r="E41" s="474"/>
      <c r="F41" s="217"/>
      <c r="G41" s="218">
        <f>SUM(G15:G40)</f>
        <v>2</v>
      </c>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426"/>
      <c r="B42" s="427"/>
      <c r="C42" s="427"/>
      <c r="D42" s="427"/>
      <c r="E42" s="427"/>
      <c r="F42" s="427"/>
      <c r="G42" s="427"/>
      <c r="H42" s="427"/>
      <c r="I42" s="427"/>
      <c r="J42" s="427"/>
      <c r="K42" s="427"/>
      <c r="L42" s="427"/>
      <c r="M42" s="427"/>
      <c r="N42" s="427"/>
      <c r="O42" s="427"/>
      <c r="P42" s="427"/>
      <c r="Q42" s="427"/>
      <c r="R42" s="427"/>
      <c r="S42" s="427"/>
      <c r="T42" s="427"/>
      <c r="U42" s="427"/>
      <c r="V42" s="427"/>
      <c r="W42" s="427"/>
      <c r="X42" s="427"/>
      <c r="Y42" s="427"/>
      <c r="Z42" s="427"/>
      <c r="AA42" s="427"/>
      <c r="AB42" s="427"/>
      <c r="AC42" s="427"/>
      <c r="AD42" s="427"/>
      <c r="AE42" s="427"/>
      <c r="AF42" s="427"/>
      <c r="AG42" s="427"/>
      <c r="AH42" s="427"/>
      <c r="AI42" s="427"/>
      <c r="AJ42" s="427"/>
      <c r="AK42" s="427"/>
      <c r="AL42" s="427"/>
      <c r="AM42" s="427"/>
      <c r="AN42" s="427"/>
      <c r="AO42" s="427"/>
      <c r="AP42" s="427"/>
      <c r="AQ42" s="428"/>
    </row>
    <row r="43" spans="1:43">
      <c r="A43" s="475" t="s">
        <v>283</v>
      </c>
      <c r="B43" s="476"/>
      <c r="C43" s="476"/>
      <c r="D43" s="476"/>
      <c r="E43" s="476"/>
      <c r="F43" s="476"/>
      <c r="G43" s="476"/>
      <c r="H43" s="476"/>
      <c r="I43" s="476"/>
      <c r="J43" s="476"/>
      <c r="K43" s="476"/>
      <c r="L43" s="476"/>
      <c r="M43" s="476"/>
      <c r="N43" s="476"/>
      <c r="O43" s="476"/>
      <c r="P43" s="476"/>
      <c r="Q43" s="476"/>
      <c r="R43" s="476"/>
      <c r="S43" s="476"/>
      <c r="T43" s="476"/>
      <c r="U43" s="476"/>
      <c r="V43" s="476"/>
      <c r="W43" s="476"/>
      <c r="X43" s="476"/>
      <c r="Y43" s="476"/>
      <c r="Z43" s="476"/>
      <c r="AA43" s="476"/>
      <c r="AB43" s="476"/>
      <c r="AC43" s="476"/>
      <c r="AD43" s="476"/>
      <c r="AE43" s="476"/>
      <c r="AF43" s="476"/>
      <c r="AG43" s="476"/>
      <c r="AH43" s="476"/>
      <c r="AI43" s="476"/>
      <c r="AJ43" s="476"/>
      <c r="AK43" s="476"/>
      <c r="AL43" s="476"/>
      <c r="AM43" s="476"/>
      <c r="AN43" s="476"/>
      <c r="AO43" s="476"/>
      <c r="AP43" s="476"/>
      <c r="AQ43" s="477"/>
    </row>
    <row r="44" spans="1:43">
      <c r="A44" s="478" t="s">
        <v>284</v>
      </c>
      <c r="B44" s="479"/>
      <c r="C44" s="479"/>
      <c r="D44" s="479"/>
      <c r="E44" s="479"/>
      <c r="F44" s="479"/>
      <c r="G44" s="479"/>
      <c r="H44" s="479"/>
      <c r="I44" s="479"/>
      <c r="J44" s="479"/>
      <c r="K44" s="479"/>
      <c r="L44" s="479"/>
      <c r="M44" s="479"/>
      <c r="N44" s="479"/>
      <c r="O44" s="479"/>
      <c r="P44" s="479"/>
      <c r="Q44" s="479"/>
      <c r="R44" s="479"/>
      <c r="S44" s="479"/>
      <c r="T44" s="479"/>
      <c r="U44" s="479"/>
      <c r="V44" s="479"/>
      <c r="W44" s="479"/>
      <c r="X44" s="479"/>
      <c r="Y44" s="479"/>
      <c r="Z44" s="479"/>
      <c r="AA44" s="479"/>
      <c r="AB44" s="479"/>
      <c r="AC44" s="479"/>
      <c r="AD44" s="479"/>
      <c r="AE44" s="479"/>
      <c r="AF44" s="479"/>
      <c r="AG44" s="479"/>
      <c r="AH44" s="479"/>
      <c r="AI44" s="479"/>
      <c r="AJ44" s="479"/>
      <c r="AK44" s="479"/>
      <c r="AL44" s="479"/>
      <c r="AM44" s="479"/>
      <c r="AN44" s="479"/>
      <c r="AO44" s="479"/>
      <c r="AP44" s="479"/>
      <c r="AQ44" s="480"/>
    </row>
    <row r="45" spans="1:43">
      <c r="A45" s="478"/>
      <c r="B45" s="479"/>
      <c r="C45" s="479"/>
      <c r="D45" s="479"/>
      <c r="E45" s="479"/>
      <c r="F45" s="479"/>
      <c r="G45" s="479"/>
      <c r="H45" s="479"/>
      <c r="I45" s="479"/>
      <c r="J45" s="479"/>
      <c r="K45" s="479"/>
      <c r="L45" s="479"/>
      <c r="M45" s="479"/>
      <c r="N45" s="479"/>
      <c r="O45" s="479"/>
      <c r="P45" s="479"/>
      <c r="Q45" s="479"/>
      <c r="R45" s="479"/>
      <c r="S45" s="479"/>
      <c r="T45" s="479"/>
      <c r="U45" s="479"/>
      <c r="V45" s="479"/>
      <c r="W45" s="479"/>
      <c r="X45" s="479"/>
      <c r="Y45" s="479"/>
      <c r="Z45" s="479"/>
      <c r="AA45" s="479"/>
      <c r="AB45" s="479"/>
      <c r="AC45" s="479"/>
      <c r="AD45" s="479"/>
      <c r="AE45" s="479"/>
      <c r="AF45" s="479"/>
      <c r="AG45" s="479"/>
      <c r="AH45" s="479"/>
      <c r="AI45" s="479"/>
      <c r="AJ45" s="479"/>
      <c r="AK45" s="479"/>
      <c r="AL45" s="479"/>
      <c r="AM45" s="479"/>
      <c r="AN45" s="479"/>
      <c r="AO45" s="479"/>
      <c r="AP45" s="479"/>
      <c r="AQ45" s="480"/>
    </row>
    <row r="46" spans="1:43" ht="15" thickBot="1">
      <c r="A46" s="426"/>
      <c r="B46" s="427"/>
      <c r="C46" s="427"/>
      <c r="D46" s="427"/>
      <c r="E46" s="427"/>
      <c r="F46" s="427"/>
      <c r="G46" s="427"/>
      <c r="H46" s="427"/>
      <c r="I46" s="427"/>
      <c r="J46" s="427"/>
      <c r="K46" s="427"/>
      <c r="L46" s="427"/>
      <c r="M46" s="427"/>
      <c r="N46" s="427"/>
      <c r="O46" s="427"/>
      <c r="P46" s="427"/>
      <c r="Q46" s="427"/>
      <c r="R46" s="427"/>
      <c r="S46" s="427"/>
      <c r="T46" s="427"/>
      <c r="U46" s="427"/>
      <c r="V46" s="427"/>
      <c r="W46" s="427"/>
      <c r="X46" s="427"/>
      <c r="Y46" s="427"/>
      <c r="Z46" s="427"/>
      <c r="AA46" s="427"/>
      <c r="AB46" s="427"/>
      <c r="AC46" s="427"/>
      <c r="AD46" s="427"/>
      <c r="AE46" s="427"/>
      <c r="AF46" s="427"/>
      <c r="AG46" s="427"/>
      <c r="AH46" s="427"/>
      <c r="AI46" s="427"/>
      <c r="AJ46" s="427"/>
      <c r="AK46" s="427"/>
      <c r="AL46" s="427"/>
      <c r="AM46" s="427"/>
      <c r="AN46" s="427"/>
      <c r="AO46" s="427"/>
      <c r="AP46" s="427"/>
      <c r="AQ46" s="428"/>
    </row>
    <row r="47" spans="1:43">
      <c r="B47" s="220"/>
      <c r="C47" s="219" t="s">
        <v>285</v>
      </c>
      <c r="D47" s="221"/>
      <c r="E47" s="221"/>
      <c r="F47" s="220"/>
      <c r="H47" s="223"/>
      <c r="I47" s="220"/>
      <c r="J47" s="220"/>
      <c r="K47" s="220"/>
      <c r="L47" s="220"/>
      <c r="M47" s="222" t="s">
        <v>286</v>
      </c>
      <c r="N47" s="220"/>
      <c r="O47" s="220"/>
      <c r="P47" s="220"/>
      <c r="Q47" s="220"/>
      <c r="R47" s="220"/>
      <c r="S47" s="220"/>
      <c r="T47" s="220"/>
      <c r="U47" s="220"/>
      <c r="V47" s="220"/>
      <c r="W47" s="220"/>
      <c r="X47" s="220"/>
      <c r="Y47" s="220"/>
      <c r="Z47" s="220"/>
      <c r="AA47" s="220"/>
      <c r="AB47" s="220"/>
      <c r="AC47" s="220"/>
      <c r="AD47" s="220"/>
      <c r="AE47" s="220"/>
      <c r="AF47" s="220"/>
      <c r="AG47" s="220"/>
      <c r="AH47" s="220"/>
      <c r="AI47" s="220"/>
      <c r="AJ47" s="220"/>
      <c r="AK47" s="220"/>
      <c r="AL47" s="220"/>
      <c r="AM47" s="220"/>
      <c r="AN47" s="220"/>
      <c r="AO47" s="220"/>
      <c r="AP47" s="220"/>
      <c r="AQ47" s="224"/>
    </row>
    <row r="48" spans="1:43">
      <c r="A48" s="225"/>
      <c r="B48" s="226"/>
      <c r="C48" s="227"/>
      <c r="D48" s="228"/>
      <c r="E48" s="228"/>
      <c r="F48" s="226"/>
      <c r="G48" s="229"/>
      <c r="H48" s="230"/>
      <c r="I48" s="226"/>
      <c r="J48" s="226"/>
      <c r="K48" s="226"/>
      <c r="L48" s="226"/>
      <c r="M48" s="226"/>
      <c r="N48" s="226"/>
      <c r="O48" s="226"/>
      <c r="P48" s="226"/>
      <c r="Q48" s="226"/>
      <c r="R48" s="226"/>
      <c r="S48" s="226"/>
      <c r="T48" s="226"/>
      <c r="U48" s="226"/>
      <c r="V48" s="226"/>
      <c r="W48" s="226"/>
      <c r="X48" s="226"/>
      <c r="Y48" s="226"/>
      <c r="Z48" s="226"/>
      <c r="AA48" s="226"/>
      <c r="AB48" s="226"/>
      <c r="AC48" s="226"/>
      <c r="AD48" s="226"/>
      <c r="AE48" s="226"/>
      <c r="AF48" s="226"/>
      <c r="AG48" s="226"/>
      <c r="AH48" s="226"/>
      <c r="AI48" s="226"/>
      <c r="AJ48" s="226"/>
      <c r="AK48" s="226"/>
      <c r="AL48" s="226"/>
      <c r="AM48" s="226"/>
      <c r="AN48" s="226"/>
      <c r="AO48" s="226"/>
      <c r="AP48" s="226"/>
      <c r="AQ48" s="231"/>
    </row>
    <row r="49" spans="1:43">
      <c r="A49" s="225"/>
      <c r="B49" s="226"/>
      <c r="C49" s="226"/>
      <c r="D49" s="226"/>
      <c r="E49" s="226"/>
      <c r="F49" s="226"/>
      <c r="G49" s="232"/>
      <c r="H49" s="226"/>
      <c r="I49" s="226"/>
      <c r="J49" s="226"/>
      <c r="K49" s="226"/>
      <c r="L49" s="226"/>
      <c r="M49" s="226"/>
      <c r="N49" s="226"/>
      <c r="O49" s="226"/>
      <c r="P49" s="226"/>
      <c r="Q49" s="226"/>
      <c r="R49" s="226"/>
      <c r="S49" s="226"/>
      <c r="T49" s="226"/>
      <c r="U49" s="226"/>
      <c r="V49" s="226"/>
      <c r="W49" s="226"/>
      <c r="X49" s="226"/>
      <c r="Y49" s="226"/>
      <c r="Z49" s="226"/>
      <c r="AA49" s="226"/>
      <c r="AB49" s="226"/>
      <c r="AC49" s="226"/>
      <c r="AD49" s="226"/>
      <c r="AE49" s="226"/>
      <c r="AF49" s="226"/>
      <c r="AG49" s="226"/>
      <c r="AH49" s="226"/>
      <c r="AI49" s="226"/>
      <c r="AJ49" s="226"/>
      <c r="AK49" s="226"/>
      <c r="AL49" s="226"/>
      <c r="AM49" s="226"/>
      <c r="AN49" s="226"/>
      <c r="AO49" s="226"/>
      <c r="AP49" s="226"/>
      <c r="AQ49" s="231"/>
    </row>
    <row r="50" spans="1:43" ht="15" thickBot="1">
      <c r="A50" s="235"/>
      <c r="B50" s="232"/>
      <c r="C50" s="233"/>
      <c r="D50" s="234"/>
      <c r="E50" s="234"/>
      <c r="F50" s="234"/>
      <c r="G50" s="235"/>
      <c r="H50" s="239"/>
      <c r="I50" s="239"/>
      <c r="J50" s="239"/>
      <c r="K50" s="239"/>
      <c r="L50" s="239"/>
      <c r="M50" s="239"/>
      <c r="N50" s="239"/>
      <c r="O50" s="239"/>
      <c r="P50" s="239"/>
      <c r="Q50" s="239"/>
      <c r="R50" s="239"/>
      <c r="S50" s="239"/>
      <c r="T50" s="239"/>
      <c r="U50" s="239"/>
      <c r="V50" s="239"/>
      <c r="W50" s="239"/>
      <c r="X50" s="239"/>
      <c r="Y50" s="239"/>
      <c r="Z50" s="239"/>
      <c r="AA50" s="226"/>
      <c r="AB50" s="226"/>
      <c r="AC50" s="226"/>
      <c r="AD50" s="226"/>
      <c r="AE50" s="226"/>
      <c r="AF50" s="226"/>
      <c r="AG50" s="226"/>
      <c r="AH50" s="226"/>
      <c r="AI50" s="226"/>
      <c r="AJ50" s="226"/>
      <c r="AK50" s="226"/>
      <c r="AL50" s="226"/>
      <c r="AM50" s="226"/>
      <c r="AN50" s="226"/>
      <c r="AO50" s="226"/>
      <c r="AP50" s="226"/>
      <c r="AQ50" s="231"/>
    </row>
    <row r="51" spans="1:43">
      <c r="A51" s="235"/>
      <c r="B51" s="232"/>
      <c r="C51" s="236" t="s">
        <v>287</v>
      </c>
      <c r="D51" s="232"/>
      <c r="E51" s="236"/>
      <c r="F51" s="236"/>
      <c r="G51" s="232"/>
      <c r="H51" s="471" t="s">
        <v>289</v>
      </c>
      <c r="I51" s="471"/>
      <c r="J51" s="471"/>
      <c r="K51" s="471"/>
      <c r="L51" s="471"/>
      <c r="M51" s="471"/>
      <c r="N51" s="471"/>
      <c r="O51" s="471"/>
      <c r="P51" s="471"/>
      <c r="Q51" s="471"/>
      <c r="R51" s="471"/>
      <c r="S51" s="471"/>
      <c r="T51" s="471"/>
      <c r="U51" s="471"/>
      <c r="V51" s="471"/>
      <c r="W51" s="471"/>
      <c r="X51" s="471"/>
      <c r="Y51" s="471"/>
      <c r="Z51" s="471"/>
      <c r="AA51" s="226"/>
      <c r="AB51" s="226"/>
      <c r="AC51" s="226"/>
      <c r="AD51" s="226"/>
      <c r="AE51" s="226"/>
      <c r="AF51" s="226"/>
      <c r="AG51" s="226"/>
      <c r="AH51" s="226"/>
      <c r="AI51" s="226"/>
      <c r="AJ51" s="226"/>
      <c r="AK51" s="226"/>
      <c r="AL51" s="226"/>
      <c r="AM51" s="226"/>
      <c r="AN51" s="226"/>
      <c r="AO51" s="226"/>
      <c r="AP51" s="226"/>
      <c r="AQ51" s="231"/>
    </row>
    <row r="52" spans="1:43">
      <c r="A52" s="238"/>
      <c r="B52" s="235"/>
      <c r="C52" s="232" t="s">
        <v>288</v>
      </c>
      <c r="D52" s="237"/>
      <c r="E52" s="235"/>
      <c r="F52" s="235"/>
      <c r="G52" s="235"/>
      <c r="H52" s="232"/>
      <c r="I52" s="237"/>
      <c r="J52" s="235"/>
      <c r="K52" s="235"/>
      <c r="L52" s="235"/>
      <c r="M52" s="235"/>
      <c r="N52" s="237"/>
      <c r="O52" s="235"/>
      <c r="P52" s="235"/>
      <c r="Q52" s="235"/>
      <c r="R52" s="235"/>
      <c r="S52" s="235"/>
      <c r="T52" s="235"/>
      <c r="U52" s="235"/>
      <c r="V52" s="235"/>
      <c r="W52" s="235"/>
      <c r="X52" s="235"/>
      <c r="Y52" s="235"/>
      <c r="Z52" s="226"/>
      <c r="AA52" s="226"/>
      <c r="AB52" s="226"/>
      <c r="AC52" s="226"/>
      <c r="AD52" s="226"/>
      <c r="AE52" s="226"/>
      <c r="AF52" s="226"/>
      <c r="AG52" s="226"/>
      <c r="AH52" s="226"/>
      <c r="AI52" s="226"/>
      <c r="AJ52" s="226"/>
      <c r="AK52" s="226"/>
      <c r="AL52" s="226"/>
      <c r="AM52" s="226"/>
      <c r="AN52" s="226"/>
      <c r="AO52" s="226"/>
      <c r="AP52" s="226"/>
      <c r="AQ52" s="231"/>
    </row>
    <row r="53" spans="1:43">
      <c r="A53" s="225"/>
      <c r="B53" s="235"/>
      <c r="C53" s="235"/>
      <c r="D53" s="235"/>
      <c r="E53" s="226"/>
      <c r="F53" s="226"/>
      <c r="G53" s="229"/>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c r="AE53" s="235"/>
      <c r="AF53" s="235"/>
      <c r="AG53" s="235"/>
      <c r="AH53" s="235"/>
      <c r="AI53" s="235"/>
      <c r="AJ53" s="235"/>
      <c r="AK53" s="226"/>
      <c r="AL53" s="226"/>
      <c r="AM53" s="226"/>
      <c r="AN53" s="226"/>
      <c r="AO53" s="226"/>
      <c r="AP53" s="226"/>
      <c r="AQ53" s="231"/>
    </row>
  </sheetData>
  <mergeCells count="51">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40:B40"/>
    <mergeCell ref="A15:B15"/>
    <mergeCell ref="H15:AQ41"/>
    <mergeCell ref="A16:B16"/>
    <mergeCell ref="A17:B17"/>
    <mergeCell ref="A18:B18"/>
    <mergeCell ref="A19:B19"/>
    <mergeCell ref="A20:B20"/>
    <mergeCell ref="A21:B21"/>
    <mergeCell ref="A22:B22"/>
    <mergeCell ref="A23:B23"/>
    <mergeCell ref="A36:B36"/>
    <mergeCell ref="A37:B37"/>
    <mergeCell ref="A38:B38"/>
    <mergeCell ref="H51:Z51"/>
    <mergeCell ref="A41:E41"/>
    <mergeCell ref="A42:AQ42"/>
    <mergeCell ref="A43:AQ43"/>
    <mergeCell ref="A44:AQ44"/>
    <mergeCell ref="A45:AQ45"/>
    <mergeCell ref="A46:AQ46"/>
  </mergeCells>
  <conditionalFormatting sqref="B11">
    <cfRule type="duplicateValues" dxfId="6" priority="1"/>
  </conditionalFormatting>
  <pageMargins left="0.7" right="0.7" top="0.75" bottom="0.75" header="0.3" footer="0.3"/>
  <pageSetup scale="43"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7986C-0013-4972-90E0-B6C43BFB43B1}">
  <dimension ref="A1:AT85"/>
  <sheetViews>
    <sheetView view="pageBreakPreview" topLeftCell="A20" zoomScale="40" zoomScaleNormal="55" zoomScaleSheetLayoutView="40" workbookViewId="0">
      <selection activeCell="A20" sqref="A20:B20"/>
    </sheetView>
  </sheetViews>
  <sheetFormatPr baseColWidth="10" defaultRowHeight="14.4"/>
  <cols>
    <col min="1" max="1" width="42.6640625" customWidth="1"/>
    <col min="2" max="2" width="19"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2'!B153</f>
        <v>NP 11</v>
      </c>
      <c r="B11" s="189" t="str">
        <f>+'CORTE No. 2'!F153</f>
        <v>UND</v>
      </c>
      <c r="C11" s="435" t="str">
        <f>+'CORTE No. 2'!C153</f>
        <v>Suministro e instalación de puntos electricos (incluye todo los necesario para su correcta instalación)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495</v>
      </c>
      <c r="B15" s="464"/>
      <c r="C15" s="197"/>
      <c r="D15" s="198"/>
      <c r="E15" s="199"/>
      <c r="F15" s="198">
        <v>1</v>
      </c>
      <c r="G15" s="200">
        <f>+F15</f>
        <v>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496</v>
      </c>
      <c r="B16" s="464"/>
      <c r="C16" s="197"/>
      <c r="D16" s="198"/>
      <c r="E16" s="199"/>
      <c r="F16" s="198">
        <v>1</v>
      </c>
      <c r="G16" s="200">
        <f t="shared" ref="G16:G19" si="0">+F16</f>
        <v>1</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497</v>
      </c>
      <c r="B17" s="470"/>
      <c r="C17" s="197"/>
      <c r="D17" s="198"/>
      <c r="E17" s="199"/>
      <c r="F17" s="198">
        <v>1</v>
      </c>
      <c r="G17" s="200">
        <f t="shared" si="0"/>
        <v>1</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498</v>
      </c>
      <c r="B18" s="464"/>
      <c r="C18" s="197"/>
      <c r="D18" s="201"/>
      <c r="E18" s="199"/>
      <c r="F18" s="198">
        <v>3</v>
      </c>
      <c r="G18" s="200">
        <f t="shared" si="0"/>
        <v>3</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4" t="s">
        <v>499</v>
      </c>
      <c r="B19" s="464"/>
      <c r="C19" s="197"/>
      <c r="D19" s="201"/>
      <c r="E19" s="199"/>
      <c r="F19" s="198">
        <v>2</v>
      </c>
      <c r="G19" s="200">
        <f t="shared" si="0"/>
        <v>2</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4"/>
      <c r="B20" s="464"/>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4"/>
      <c r="B21" s="464"/>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4"/>
      <c r="B22" s="464"/>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4"/>
      <c r="B23" s="464"/>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64"/>
      <c r="B24" s="464"/>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64"/>
      <c r="B25" s="464"/>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64"/>
      <c r="B26" s="464"/>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64"/>
      <c r="B27" s="464"/>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464"/>
      <c r="B28" s="464"/>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464"/>
      <c r="B29" s="464"/>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464"/>
      <c r="B30" s="464"/>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464"/>
      <c r="B31" s="464"/>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464"/>
      <c r="B32" s="464"/>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464"/>
      <c r="B33" s="464"/>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464"/>
      <c r="B34" s="464"/>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464"/>
      <c r="B35" s="464"/>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4"/>
      <c r="B36" s="464"/>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4"/>
      <c r="B37" s="464"/>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197"/>
      <c r="E56" s="206"/>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197"/>
      <c r="E57" s="206"/>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197"/>
      <c r="E58" s="206"/>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197"/>
      <c r="E59" s="206"/>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197"/>
      <c r="E60" s="206"/>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197"/>
      <c r="E61" s="206"/>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197"/>
      <c r="E62" s="206"/>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197"/>
      <c r="E63" s="206"/>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197"/>
      <c r="E64" s="206"/>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6" ht="15" thickBot="1">
      <c r="A65" s="461"/>
      <c r="B65" s="462"/>
      <c r="C65" s="213"/>
      <c r="D65" s="214"/>
      <c r="E65" s="215"/>
      <c r="F65" s="215"/>
      <c r="G65" s="216"/>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6" ht="15" thickBot="1">
      <c r="A66" s="472"/>
      <c r="B66" s="473"/>
      <c r="C66" s="473"/>
      <c r="D66" s="473"/>
      <c r="E66" s="474"/>
      <c r="F66" s="217"/>
      <c r="G66" s="218">
        <f>SUM(G15:G65)</f>
        <v>8</v>
      </c>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6">
      <c r="A67" s="426"/>
      <c r="B67" s="427"/>
      <c r="C67" s="427"/>
      <c r="D67" s="427"/>
      <c r="E67" s="427"/>
      <c r="F67" s="427"/>
      <c r="G67" s="427"/>
      <c r="H67" s="427"/>
      <c r="I67" s="427"/>
      <c r="J67" s="427"/>
      <c r="K67" s="427"/>
      <c r="L67" s="427"/>
      <c r="M67" s="427"/>
      <c r="N67" s="427"/>
      <c r="O67" s="427"/>
      <c r="P67" s="427"/>
      <c r="Q67" s="427"/>
      <c r="R67" s="427"/>
      <c r="S67" s="427"/>
      <c r="T67" s="427"/>
      <c r="U67" s="427"/>
      <c r="V67" s="427"/>
      <c r="W67" s="427"/>
      <c r="X67" s="427"/>
      <c r="Y67" s="427"/>
      <c r="Z67" s="427"/>
      <c r="AA67" s="427"/>
      <c r="AB67" s="427"/>
      <c r="AC67" s="427"/>
      <c r="AD67" s="427"/>
      <c r="AE67" s="427"/>
      <c r="AF67" s="427"/>
      <c r="AG67" s="427"/>
      <c r="AH67" s="427"/>
      <c r="AI67" s="427"/>
      <c r="AJ67" s="427"/>
      <c r="AK67" s="427"/>
      <c r="AL67" s="427"/>
      <c r="AM67" s="427"/>
      <c r="AN67" s="427"/>
      <c r="AO67" s="427"/>
      <c r="AP67" s="427"/>
      <c r="AQ67" s="428"/>
    </row>
    <row r="68" spans="1:46">
      <c r="A68" s="475" t="s">
        <v>283</v>
      </c>
      <c r="B68" s="476"/>
      <c r="C68" s="476"/>
      <c r="D68" s="476"/>
      <c r="E68" s="476"/>
      <c r="F68" s="476"/>
      <c r="G68" s="476"/>
      <c r="H68" s="476"/>
      <c r="I68" s="476"/>
      <c r="J68" s="476"/>
      <c r="K68" s="476"/>
      <c r="L68" s="476"/>
      <c r="M68" s="476"/>
      <c r="N68" s="476"/>
      <c r="O68" s="476"/>
      <c r="P68" s="476"/>
      <c r="Q68" s="476"/>
      <c r="R68" s="476"/>
      <c r="S68" s="476"/>
      <c r="T68" s="476"/>
      <c r="U68" s="476"/>
      <c r="V68" s="476"/>
      <c r="W68" s="476"/>
      <c r="X68" s="476"/>
      <c r="Y68" s="476"/>
      <c r="Z68" s="476"/>
      <c r="AA68" s="476"/>
      <c r="AB68" s="476"/>
      <c r="AC68" s="476"/>
      <c r="AD68" s="476"/>
      <c r="AE68" s="476"/>
      <c r="AF68" s="476"/>
      <c r="AG68" s="476"/>
      <c r="AH68" s="476"/>
      <c r="AI68" s="476"/>
      <c r="AJ68" s="476"/>
      <c r="AK68" s="476"/>
      <c r="AL68" s="476"/>
      <c r="AM68" s="476"/>
      <c r="AN68" s="476"/>
      <c r="AO68" s="476"/>
      <c r="AP68" s="476"/>
      <c r="AQ68" s="477"/>
    </row>
    <row r="69" spans="1:46">
      <c r="A69" s="478" t="s">
        <v>284</v>
      </c>
      <c r="B69" s="479"/>
      <c r="C69" s="479"/>
      <c r="D69" s="479"/>
      <c r="E69" s="479"/>
      <c r="F69" s="479"/>
      <c r="G69" s="479"/>
      <c r="H69" s="479"/>
      <c r="I69" s="479"/>
      <c r="J69" s="479"/>
      <c r="K69" s="479"/>
      <c r="L69" s="479"/>
      <c r="M69" s="479"/>
      <c r="N69" s="479"/>
      <c r="O69" s="479"/>
      <c r="P69" s="479"/>
      <c r="Q69" s="479"/>
      <c r="R69" s="479"/>
      <c r="S69" s="479"/>
      <c r="T69" s="479"/>
      <c r="U69" s="479"/>
      <c r="V69" s="479"/>
      <c r="W69" s="479"/>
      <c r="X69" s="479"/>
      <c r="Y69" s="479"/>
      <c r="Z69" s="479"/>
      <c r="AA69" s="479"/>
      <c r="AB69" s="479"/>
      <c r="AC69" s="479"/>
      <c r="AD69" s="479"/>
      <c r="AE69" s="479"/>
      <c r="AF69" s="479"/>
      <c r="AG69" s="479"/>
      <c r="AH69" s="479"/>
      <c r="AI69" s="479"/>
      <c r="AJ69" s="479"/>
      <c r="AK69" s="479"/>
      <c r="AL69" s="479"/>
      <c r="AM69" s="479"/>
      <c r="AN69" s="479"/>
      <c r="AO69" s="479"/>
      <c r="AP69" s="479"/>
      <c r="AQ69" s="480"/>
    </row>
    <row r="70" spans="1:46">
      <c r="A70" s="478"/>
      <c r="B70" s="479"/>
      <c r="C70" s="479"/>
      <c r="D70" s="479"/>
      <c r="E70" s="479"/>
      <c r="F70" s="479"/>
      <c r="G70" s="479"/>
      <c r="H70" s="479"/>
      <c r="I70" s="479"/>
      <c r="J70" s="479"/>
      <c r="K70" s="479"/>
      <c r="L70" s="479"/>
      <c r="M70" s="479"/>
      <c r="N70" s="479"/>
      <c r="O70" s="479"/>
      <c r="P70" s="479"/>
      <c r="Q70" s="479"/>
      <c r="R70" s="479"/>
      <c r="S70" s="479"/>
      <c r="T70" s="479"/>
      <c r="U70" s="479"/>
      <c r="V70" s="479"/>
      <c r="W70" s="479"/>
      <c r="X70" s="479"/>
      <c r="Y70" s="479"/>
      <c r="Z70" s="479"/>
      <c r="AA70" s="479"/>
      <c r="AB70" s="479"/>
      <c r="AC70" s="479"/>
      <c r="AD70" s="479"/>
      <c r="AE70" s="479"/>
      <c r="AF70" s="479"/>
      <c r="AG70" s="479"/>
      <c r="AH70" s="479"/>
      <c r="AI70" s="479"/>
      <c r="AJ70" s="479"/>
      <c r="AK70" s="479"/>
      <c r="AL70" s="479"/>
      <c r="AM70" s="479"/>
      <c r="AN70" s="479"/>
      <c r="AO70" s="479"/>
      <c r="AP70" s="479"/>
      <c r="AQ70" s="480"/>
    </row>
    <row r="71" spans="1:46" ht="15" thickBot="1">
      <c r="A71" s="426"/>
      <c r="B71" s="427"/>
      <c r="C71" s="427"/>
      <c r="D71" s="427"/>
      <c r="E71" s="427"/>
      <c r="F71" s="427"/>
      <c r="G71" s="427"/>
      <c r="H71" s="427"/>
      <c r="I71" s="427"/>
      <c r="J71" s="427"/>
      <c r="K71" s="427"/>
      <c r="L71" s="427"/>
      <c r="M71" s="427"/>
      <c r="N71" s="427"/>
      <c r="O71" s="427"/>
      <c r="P71" s="427"/>
      <c r="Q71" s="427"/>
      <c r="R71" s="427"/>
      <c r="S71" s="427"/>
      <c r="T71" s="427"/>
      <c r="U71" s="427"/>
      <c r="V71" s="427"/>
      <c r="W71" s="427"/>
      <c r="X71" s="427"/>
      <c r="Y71" s="427"/>
      <c r="Z71" s="427"/>
      <c r="AA71" s="427"/>
      <c r="AB71" s="427"/>
      <c r="AC71" s="427"/>
      <c r="AD71" s="427"/>
      <c r="AE71" s="427"/>
      <c r="AF71" s="427"/>
      <c r="AG71" s="427"/>
      <c r="AH71" s="427"/>
      <c r="AI71" s="427"/>
      <c r="AJ71" s="427"/>
      <c r="AK71" s="427"/>
      <c r="AL71" s="427"/>
      <c r="AM71" s="427"/>
      <c r="AN71" s="427"/>
      <c r="AO71" s="427"/>
      <c r="AP71" s="427"/>
      <c r="AQ71" s="428"/>
    </row>
    <row r="72" spans="1:46">
      <c r="B72" s="220"/>
      <c r="C72" s="219" t="s">
        <v>285</v>
      </c>
      <c r="D72" s="221"/>
      <c r="E72" s="221"/>
      <c r="F72" s="220"/>
      <c r="H72" s="223"/>
      <c r="I72" s="220"/>
      <c r="J72" s="220"/>
      <c r="K72" s="220"/>
      <c r="L72" s="220"/>
      <c r="M72" s="222" t="s">
        <v>286</v>
      </c>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4"/>
    </row>
    <row r="73" spans="1:46">
      <c r="A73" s="225"/>
      <c r="B73" s="226"/>
      <c r="C73" s="227"/>
      <c r="D73" s="228"/>
      <c r="E73" s="228"/>
      <c r="F73" s="226"/>
      <c r="G73" s="229"/>
      <c r="H73" s="230"/>
      <c r="I73" s="226"/>
      <c r="J73" s="226"/>
      <c r="K73" s="226"/>
      <c r="L73" s="226"/>
      <c r="M73" s="226"/>
      <c r="N73" s="226"/>
      <c r="O73" s="226"/>
      <c r="P73" s="226"/>
      <c r="Q73" s="226"/>
      <c r="R73" s="226"/>
      <c r="S73" s="226"/>
      <c r="T73" s="226"/>
      <c r="U73" s="226"/>
      <c r="V73" s="226"/>
      <c r="W73" s="226"/>
      <c r="X73" s="226"/>
      <c r="Y73" s="226"/>
      <c r="Z73" s="226"/>
      <c r="AA73" s="226"/>
      <c r="AB73" s="226"/>
      <c r="AC73" s="226"/>
      <c r="AD73" s="226"/>
      <c r="AE73" s="226"/>
      <c r="AF73" s="226"/>
      <c r="AG73" s="226"/>
      <c r="AH73" s="226"/>
      <c r="AI73" s="226"/>
      <c r="AJ73" s="226"/>
      <c r="AK73" s="226"/>
      <c r="AL73" s="226"/>
      <c r="AM73" s="226"/>
      <c r="AN73" s="226"/>
      <c r="AO73" s="226"/>
      <c r="AP73" s="226"/>
      <c r="AQ73" s="231"/>
    </row>
    <row r="74" spans="1:46">
      <c r="A74" s="225"/>
      <c r="B74" s="226"/>
      <c r="C74" s="226"/>
      <c r="D74" s="226"/>
      <c r="E74" s="226"/>
      <c r="F74" s="226"/>
      <c r="G74" s="232"/>
      <c r="H74" s="226"/>
      <c r="I74" s="226"/>
      <c r="J74" s="226"/>
      <c r="K74" s="226"/>
      <c r="L74" s="226"/>
      <c r="M74" s="226"/>
      <c r="N74" s="226"/>
      <c r="O74" s="226"/>
      <c r="P74" s="226"/>
      <c r="Q74" s="226"/>
      <c r="R74" s="226"/>
      <c r="S74" s="226"/>
      <c r="T74" s="226"/>
      <c r="U74" s="226"/>
      <c r="V74" s="226"/>
      <c r="W74" s="226"/>
      <c r="X74" s="226"/>
      <c r="Y74" s="226"/>
      <c r="Z74" s="226"/>
      <c r="AA74" s="226"/>
      <c r="AB74" s="226"/>
      <c r="AC74" s="226"/>
      <c r="AD74" s="226"/>
      <c r="AE74" s="226"/>
      <c r="AF74" s="226"/>
      <c r="AG74" s="226"/>
      <c r="AH74" s="226"/>
      <c r="AI74" s="226"/>
      <c r="AJ74" s="226"/>
      <c r="AK74" s="226"/>
      <c r="AL74" s="226"/>
      <c r="AM74" s="226"/>
      <c r="AN74" s="226"/>
      <c r="AO74" s="226"/>
      <c r="AP74" s="226"/>
      <c r="AQ74" s="231"/>
    </row>
    <row r="75" spans="1:46" ht="15" thickBot="1">
      <c r="A75" s="235"/>
      <c r="B75" s="232"/>
      <c r="C75" s="233"/>
      <c r="D75" s="234"/>
      <c r="E75" s="234"/>
      <c r="F75" s="234"/>
      <c r="G75" s="235"/>
      <c r="H75" s="239"/>
      <c r="I75" s="239"/>
      <c r="J75" s="239"/>
      <c r="K75" s="239"/>
      <c r="L75" s="239"/>
      <c r="M75" s="239"/>
      <c r="N75" s="239"/>
      <c r="O75" s="239"/>
      <c r="P75" s="239"/>
      <c r="Q75" s="239"/>
      <c r="R75" s="239"/>
      <c r="S75" s="239"/>
      <c r="T75" s="239"/>
      <c r="U75" s="239"/>
      <c r="V75" s="239"/>
      <c r="W75" s="239"/>
      <c r="X75" s="239"/>
      <c r="Y75" s="239"/>
      <c r="Z75" s="239"/>
      <c r="AA75" s="226"/>
      <c r="AB75" s="226"/>
      <c r="AC75" s="226"/>
      <c r="AD75" s="226"/>
      <c r="AE75" s="226"/>
      <c r="AF75" s="226"/>
      <c r="AG75" s="226"/>
      <c r="AH75" s="226"/>
      <c r="AI75" s="226"/>
      <c r="AJ75" s="226"/>
      <c r="AK75" s="226"/>
      <c r="AL75" s="226"/>
      <c r="AM75" s="226"/>
      <c r="AN75" s="226"/>
      <c r="AO75" s="226"/>
      <c r="AP75" s="226"/>
      <c r="AQ75" s="231"/>
    </row>
    <row r="76" spans="1:46">
      <c r="A76" s="235"/>
      <c r="B76" s="232"/>
      <c r="C76" s="236" t="s">
        <v>287</v>
      </c>
      <c r="D76" s="232"/>
      <c r="E76" s="236"/>
      <c r="F76" s="236"/>
      <c r="G76" s="232"/>
      <c r="H76" s="471" t="s">
        <v>289</v>
      </c>
      <c r="I76" s="471"/>
      <c r="J76" s="471"/>
      <c r="K76" s="471"/>
      <c r="L76" s="471"/>
      <c r="M76" s="471"/>
      <c r="N76" s="471"/>
      <c r="O76" s="471"/>
      <c r="P76" s="471"/>
      <c r="Q76" s="471"/>
      <c r="R76" s="471"/>
      <c r="S76" s="471"/>
      <c r="T76" s="471"/>
      <c r="U76" s="471"/>
      <c r="V76" s="471"/>
      <c r="W76" s="471"/>
      <c r="X76" s="471"/>
      <c r="Y76" s="471"/>
      <c r="Z76" s="471"/>
      <c r="AA76" s="226"/>
      <c r="AB76" s="226"/>
      <c r="AC76" s="226"/>
      <c r="AD76" s="226"/>
      <c r="AE76" s="226"/>
      <c r="AF76" s="226"/>
      <c r="AG76" s="226"/>
      <c r="AH76" s="226"/>
      <c r="AI76" s="226"/>
      <c r="AJ76" s="226"/>
      <c r="AK76" s="226"/>
      <c r="AL76" s="226"/>
      <c r="AM76" s="226"/>
      <c r="AN76" s="226"/>
      <c r="AO76" s="226"/>
      <c r="AP76" s="226"/>
      <c r="AQ76" s="231"/>
    </row>
    <row r="77" spans="1:46">
      <c r="A77" s="238"/>
      <c r="B77" s="235"/>
      <c r="C77" s="232" t="s">
        <v>288</v>
      </c>
      <c r="D77" s="237"/>
      <c r="E77" s="235"/>
      <c r="F77" s="235"/>
      <c r="G77" s="235"/>
      <c r="H77" s="232"/>
      <c r="I77" s="237"/>
      <c r="J77" s="235"/>
      <c r="K77" s="235"/>
      <c r="L77" s="235"/>
      <c r="M77" s="235"/>
      <c r="N77" s="237"/>
      <c r="O77" s="235"/>
      <c r="P77" s="235"/>
      <c r="Q77" s="235"/>
      <c r="R77" s="235"/>
      <c r="S77" s="235"/>
      <c r="T77" s="235"/>
      <c r="U77" s="235"/>
      <c r="V77" s="235"/>
      <c r="W77" s="235"/>
      <c r="X77" s="235"/>
      <c r="Y77" s="235"/>
      <c r="Z77" s="226"/>
      <c r="AA77" s="226"/>
      <c r="AB77" s="226"/>
      <c r="AC77" s="226"/>
      <c r="AD77" s="226"/>
      <c r="AE77" s="226"/>
      <c r="AF77" s="226"/>
      <c r="AG77" s="226"/>
      <c r="AH77" s="226"/>
      <c r="AI77" s="226"/>
      <c r="AJ77" s="226"/>
      <c r="AK77" s="226"/>
      <c r="AL77" s="226"/>
      <c r="AM77" s="226"/>
      <c r="AN77" s="226"/>
      <c r="AO77" s="226"/>
      <c r="AP77" s="226"/>
      <c r="AQ77" s="231"/>
    </row>
    <row r="78" spans="1:46">
      <c r="A78" s="226"/>
      <c r="B78" s="226"/>
      <c r="C78" s="226"/>
      <c r="D78" s="226"/>
      <c r="E78" s="226"/>
      <c r="F78" s="226"/>
      <c r="G78" s="226"/>
      <c r="H78" s="226"/>
      <c r="I78" s="226"/>
      <c r="J78" s="226"/>
      <c r="K78" s="226"/>
      <c r="L78" s="226"/>
      <c r="M78" s="226"/>
      <c r="N78" s="226"/>
      <c r="O78" s="226"/>
      <c r="P78" s="226"/>
      <c r="Q78" s="226"/>
      <c r="R78" s="226"/>
      <c r="S78" s="226"/>
      <c r="T78" s="226"/>
      <c r="U78" s="226"/>
      <c r="V78" s="226"/>
      <c r="W78" s="226"/>
      <c r="X78" s="226"/>
      <c r="Y78" s="226"/>
      <c r="Z78" s="226"/>
      <c r="AA78" s="226"/>
      <c r="AB78" s="226"/>
      <c r="AC78" s="226"/>
      <c r="AD78" s="226"/>
      <c r="AE78" s="226"/>
      <c r="AF78" s="226"/>
      <c r="AG78" s="226"/>
      <c r="AH78" s="226"/>
      <c r="AI78" s="226"/>
      <c r="AJ78" s="226"/>
      <c r="AK78" s="226"/>
      <c r="AL78" s="226"/>
      <c r="AM78" s="226"/>
      <c r="AN78" s="226"/>
      <c r="AO78" s="226"/>
      <c r="AP78" s="226"/>
      <c r="AQ78" s="226"/>
      <c r="AR78" s="226"/>
      <c r="AS78" s="226"/>
      <c r="AT78" s="226"/>
    </row>
    <row r="79" spans="1:46">
      <c r="A79" s="226"/>
      <c r="B79" s="226"/>
      <c r="C79" s="226"/>
      <c r="D79" s="226"/>
      <c r="E79" s="226"/>
      <c r="F79" s="226"/>
      <c r="G79" s="226"/>
      <c r="H79" s="226"/>
      <c r="I79" s="226"/>
      <c r="J79" s="226"/>
      <c r="K79" s="226"/>
      <c r="L79" s="226"/>
      <c r="M79" s="226"/>
      <c r="N79" s="226"/>
      <c r="O79" s="226"/>
      <c r="P79" s="226"/>
      <c r="Q79" s="226"/>
      <c r="R79" s="226"/>
      <c r="S79" s="226"/>
      <c r="T79" s="226"/>
      <c r="U79" s="226"/>
      <c r="V79" s="226"/>
      <c r="W79" s="226"/>
      <c r="X79" s="226"/>
      <c r="Y79" s="226"/>
      <c r="Z79" s="226"/>
      <c r="AA79" s="226"/>
      <c r="AB79" s="226"/>
      <c r="AC79" s="226"/>
      <c r="AD79" s="226"/>
      <c r="AE79" s="226"/>
      <c r="AF79" s="226"/>
      <c r="AG79" s="226"/>
      <c r="AH79" s="226"/>
      <c r="AI79" s="226"/>
      <c r="AJ79" s="226"/>
      <c r="AK79" s="226"/>
      <c r="AL79" s="226"/>
      <c r="AM79" s="226"/>
      <c r="AN79" s="226"/>
      <c r="AO79" s="226"/>
      <c r="AP79" s="226"/>
      <c r="AQ79" s="226"/>
      <c r="AR79" s="226"/>
      <c r="AS79" s="226"/>
      <c r="AT79" s="226"/>
    </row>
    <row r="80" spans="1:46">
      <c r="A80" s="226"/>
      <c r="B80" s="226"/>
      <c r="C80" s="226"/>
      <c r="D80" s="226"/>
      <c r="E80" s="226"/>
      <c r="F80" s="226"/>
      <c r="G80" s="226"/>
      <c r="H80" s="226"/>
      <c r="I80" s="226"/>
      <c r="J80" s="226"/>
      <c r="K80" s="226"/>
      <c r="L80" s="226"/>
      <c r="M80" s="226"/>
      <c r="N80" s="226"/>
      <c r="O80" s="226"/>
      <c r="P80" s="226"/>
      <c r="Q80" s="226"/>
      <c r="R80" s="226"/>
      <c r="S80" s="226"/>
      <c r="T80" s="226"/>
      <c r="U80" s="226"/>
      <c r="V80" s="226"/>
      <c r="W80" s="226"/>
      <c r="X80" s="226"/>
      <c r="Y80" s="226"/>
      <c r="Z80" s="226"/>
      <c r="AA80" s="226"/>
      <c r="AB80" s="226"/>
      <c r="AC80" s="226"/>
      <c r="AD80" s="226"/>
      <c r="AE80" s="226"/>
      <c r="AF80" s="226"/>
      <c r="AG80" s="226"/>
      <c r="AH80" s="226"/>
      <c r="AI80" s="226"/>
      <c r="AJ80" s="226"/>
      <c r="AK80" s="226"/>
      <c r="AL80" s="226"/>
      <c r="AM80" s="226"/>
      <c r="AN80" s="226"/>
      <c r="AO80" s="226"/>
      <c r="AP80" s="226"/>
      <c r="AQ80" s="226"/>
      <c r="AR80" s="226"/>
      <c r="AS80" s="226"/>
      <c r="AT80" s="226"/>
    </row>
    <row r="81" spans="1:46">
      <c r="A81" s="226"/>
      <c r="B81" s="226"/>
      <c r="C81" s="226"/>
      <c r="D81" s="226"/>
      <c r="E81" s="226"/>
      <c r="F81" s="226"/>
      <c r="G81" s="226"/>
      <c r="H81" s="226"/>
      <c r="I81" s="226"/>
      <c r="J81" s="226"/>
      <c r="K81" s="226"/>
      <c r="L81" s="226"/>
      <c r="M81" s="226"/>
      <c r="N81" s="226"/>
      <c r="O81" s="226"/>
      <c r="P81" s="226"/>
      <c r="Q81" s="226"/>
      <c r="R81" s="226"/>
      <c r="S81" s="226"/>
      <c r="T81" s="226"/>
      <c r="U81" s="226"/>
      <c r="V81" s="226"/>
      <c r="W81" s="226"/>
      <c r="X81" s="226"/>
      <c r="Y81" s="226"/>
      <c r="Z81" s="226"/>
      <c r="AA81" s="226"/>
      <c r="AB81" s="226"/>
      <c r="AC81" s="226"/>
      <c r="AD81" s="226"/>
      <c r="AE81" s="226"/>
      <c r="AF81" s="226"/>
      <c r="AG81" s="226"/>
      <c r="AH81" s="226"/>
      <c r="AI81" s="226"/>
      <c r="AJ81" s="226"/>
      <c r="AK81" s="226"/>
      <c r="AL81" s="226"/>
      <c r="AM81" s="226"/>
      <c r="AN81" s="226"/>
      <c r="AO81" s="226"/>
      <c r="AP81" s="226"/>
      <c r="AQ81" s="226"/>
      <c r="AR81" s="226"/>
      <c r="AS81" s="226"/>
      <c r="AT81" s="226"/>
    </row>
    <row r="82" spans="1:46">
      <c r="A82" s="226"/>
      <c r="B82" s="226"/>
      <c r="C82" s="226"/>
      <c r="D82" s="226"/>
      <c r="E82" s="226"/>
      <c r="F82" s="226"/>
      <c r="G82" s="226"/>
      <c r="H82" s="226"/>
      <c r="I82" s="226"/>
      <c r="J82" s="226"/>
      <c r="K82" s="226"/>
      <c r="L82" s="226"/>
      <c r="M82" s="226"/>
      <c r="N82" s="226"/>
      <c r="O82" s="226"/>
      <c r="P82" s="226"/>
      <c r="Q82" s="226"/>
      <c r="R82" s="226"/>
      <c r="S82" s="226"/>
      <c r="T82" s="226"/>
      <c r="U82" s="226"/>
      <c r="V82" s="226"/>
      <c r="W82" s="226"/>
      <c r="X82" s="226"/>
      <c r="Y82" s="226"/>
      <c r="Z82" s="226"/>
      <c r="AA82" s="226"/>
      <c r="AB82" s="226"/>
      <c r="AC82" s="226"/>
      <c r="AD82" s="226"/>
      <c r="AE82" s="226"/>
      <c r="AF82" s="226"/>
      <c r="AG82" s="226"/>
      <c r="AH82" s="226"/>
      <c r="AI82" s="226"/>
      <c r="AJ82" s="226"/>
      <c r="AK82" s="226"/>
      <c r="AL82" s="226"/>
      <c r="AM82" s="226"/>
      <c r="AN82" s="226"/>
      <c r="AO82" s="226"/>
      <c r="AP82" s="226"/>
      <c r="AQ82" s="226"/>
      <c r="AR82" s="226"/>
      <c r="AS82" s="226"/>
      <c r="AT82" s="226"/>
    </row>
    <row r="83" spans="1:46">
      <c r="A83" s="226"/>
      <c r="B83" s="226"/>
      <c r="C83" s="226"/>
      <c r="D83" s="226"/>
      <c r="E83" s="226"/>
      <c r="F83" s="226"/>
      <c r="G83" s="226"/>
      <c r="H83" s="226"/>
      <c r="I83" s="226"/>
      <c r="J83" s="226"/>
      <c r="K83" s="226"/>
      <c r="L83" s="226"/>
      <c r="M83" s="226"/>
      <c r="N83" s="226"/>
      <c r="O83" s="226"/>
      <c r="P83" s="226"/>
      <c r="Q83" s="226"/>
      <c r="R83" s="226"/>
      <c r="S83" s="226"/>
      <c r="T83" s="226"/>
      <c r="U83" s="226"/>
      <c r="V83" s="226"/>
      <c r="W83" s="226"/>
      <c r="X83" s="226"/>
      <c r="Y83" s="226"/>
      <c r="Z83" s="226"/>
      <c r="AA83" s="226"/>
      <c r="AB83" s="226"/>
      <c r="AC83" s="226"/>
      <c r="AD83" s="226"/>
      <c r="AE83" s="226"/>
      <c r="AF83" s="226"/>
      <c r="AG83" s="226"/>
      <c r="AH83" s="226"/>
      <c r="AI83" s="226"/>
      <c r="AJ83" s="226"/>
      <c r="AK83" s="226"/>
      <c r="AL83" s="226"/>
      <c r="AM83" s="226"/>
      <c r="AN83" s="226"/>
      <c r="AO83" s="226"/>
      <c r="AP83" s="226"/>
      <c r="AQ83" s="226"/>
      <c r="AR83" s="226"/>
      <c r="AS83" s="226"/>
      <c r="AT83" s="226"/>
    </row>
    <row r="84" spans="1:46">
      <c r="A84" s="226"/>
      <c r="B84" s="226"/>
      <c r="C84" s="226"/>
      <c r="D84" s="226"/>
      <c r="E84" s="226"/>
      <c r="F84" s="226"/>
      <c r="G84" s="226"/>
      <c r="H84" s="226"/>
      <c r="I84" s="226"/>
      <c r="J84" s="226"/>
      <c r="K84" s="226"/>
      <c r="L84" s="226"/>
      <c r="M84" s="226"/>
      <c r="N84" s="226"/>
      <c r="O84" s="226"/>
      <c r="P84" s="226"/>
      <c r="Q84" s="226"/>
      <c r="R84" s="226"/>
      <c r="S84" s="226"/>
      <c r="T84" s="226"/>
      <c r="U84" s="226"/>
      <c r="V84" s="226"/>
      <c r="W84" s="226"/>
      <c r="X84" s="226"/>
      <c r="Y84" s="226"/>
      <c r="Z84" s="226"/>
      <c r="AA84" s="226"/>
      <c r="AB84" s="226"/>
      <c r="AC84" s="226"/>
      <c r="AD84" s="226"/>
      <c r="AE84" s="226"/>
      <c r="AF84" s="226"/>
      <c r="AG84" s="226"/>
      <c r="AH84" s="226"/>
      <c r="AI84" s="226"/>
      <c r="AJ84" s="226"/>
      <c r="AK84" s="226"/>
      <c r="AL84" s="226"/>
      <c r="AM84" s="226"/>
      <c r="AN84" s="226"/>
      <c r="AO84" s="226"/>
      <c r="AP84" s="226"/>
      <c r="AQ84" s="226"/>
      <c r="AR84" s="226"/>
      <c r="AS84" s="226"/>
      <c r="AT84" s="226"/>
    </row>
    <row r="85" spans="1:46">
      <c r="A85" s="226"/>
      <c r="B85" s="226"/>
      <c r="C85" s="226"/>
      <c r="D85" s="226"/>
      <c r="E85" s="226"/>
      <c r="F85" s="226"/>
      <c r="G85" s="226"/>
      <c r="H85" s="226"/>
      <c r="I85" s="226"/>
      <c r="J85" s="226"/>
      <c r="K85" s="226"/>
      <c r="L85" s="226"/>
      <c r="M85" s="226"/>
      <c r="N85" s="226"/>
      <c r="O85" s="226"/>
      <c r="P85" s="226"/>
      <c r="Q85" s="226"/>
      <c r="R85" s="226"/>
      <c r="S85" s="226"/>
      <c r="T85" s="226"/>
      <c r="U85" s="226"/>
      <c r="V85" s="226"/>
      <c r="W85" s="226"/>
      <c r="X85" s="226"/>
      <c r="Y85" s="226"/>
      <c r="Z85" s="226"/>
      <c r="AA85" s="226"/>
      <c r="AB85" s="226"/>
      <c r="AC85" s="226"/>
      <c r="AD85" s="226"/>
      <c r="AE85" s="226"/>
      <c r="AF85" s="226"/>
      <c r="AG85" s="226"/>
      <c r="AH85" s="226"/>
      <c r="AI85" s="226"/>
      <c r="AJ85" s="226"/>
      <c r="AK85" s="226"/>
      <c r="AL85" s="226"/>
      <c r="AM85" s="226"/>
      <c r="AN85" s="226"/>
      <c r="AO85" s="226"/>
      <c r="AP85" s="226"/>
      <c r="AQ85" s="226"/>
      <c r="AR85" s="226"/>
      <c r="AS85" s="226"/>
      <c r="AT85" s="226"/>
    </row>
  </sheetData>
  <mergeCells count="63">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65:B65"/>
    <mergeCell ref="A15:B15"/>
    <mergeCell ref="H15:AQ66"/>
    <mergeCell ref="A16:B16"/>
    <mergeCell ref="A17:B17"/>
    <mergeCell ref="A18:B18"/>
    <mergeCell ref="A19:B19"/>
    <mergeCell ref="A20:B20"/>
    <mergeCell ref="A21:B21"/>
    <mergeCell ref="A22:B22"/>
    <mergeCell ref="A23:B23"/>
    <mergeCell ref="A36:B36"/>
    <mergeCell ref="A37:B37"/>
    <mergeCell ref="A38:B38"/>
    <mergeCell ref="A24:B24"/>
    <mergeCell ref="A25:B25"/>
    <mergeCell ref="H76:Z76"/>
    <mergeCell ref="A66:E66"/>
    <mergeCell ref="A67:AQ67"/>
    <mergeCell ref="A68:AQ68"/>
    <mergeCell ref="A69:AQ69"/>
    <mergeCell ref="A70:AQ70"/>
    <mergeCell ref="A71:AQ71"/>
    <mergeCell ref="A26:B26"/>
    <mergeCell ref="A27:B27"/>
    <mergeCell ref="A28:B28"/>
    <mergeCell ref="A34:B34"/>
    <mergeCell ref="A35:B35"/>
    <mergeCell ref="A29:B29"/>
    <mergeCell ref="A30:B30"/>
    <mergeCell ref="A31:B31"/>
    <mergeCell ref="A32:B32"/>
    <mergeCell ref="A33:B33"/>
  </mergeCells>
  <conditionalFormatting sqref="B11">
    <cfRule type="duplicateValues" dxfId="5" priority="1"/>
  </conditionalFormatting>
  <pageMargins left="0.7" right="0.7" top="0.75" bottom="0.75" header="0.3" footer="0.3"/>
  <pageSetup scale="39"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A66FF-E536-47DF-8480-09FC7ECA27C3}">
  <dimension ref="A1:AQ118"/>
  <sheetViews>
    <sheetView view="pageBreakPreview" topLeftCell="A43" zoomScale="55" zoomScaleNormal="55" zoomScaleSheetLayoutView="55" workbookViewId="0">
      <selection activeCell="AR102" sqref="AR102"/>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2'!B156</f>
        <v>NP 14</v>
      </c>
      <c r="B11" s="189" t="str">
        <f>+'CORTE No. 2'!F156</f>
        <v>M2</v>
      </c>
      <c r="C11" s="435" t="str">
        <f>+'CORTE No. 2'!C156</f>
        <v>Suministro e instalación de enchape para piso o pared formato a elegir (incluye todos los accesorios para su correcta instalacion)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451</v>
      </c>
      <c r="B15" s="464"/>
      <c r="C15" s="197"/>
      <c r="D15" s="198"/>
      <c r="E15" s="199"/>
      <c r="F15" s="198">
        <v>17.8</v>
      </c>
      <c r="G15" s="200">
        <f t="shared" ref="G15:G21" si="0">+F15</f>
        <v>17.8</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452</v>
      </c>
      <c r="B16" s="464"/>
      <c r="C16" s="197"/>
      <c r="D16" s="198"/>
      <c r="E16" s="199"/>
      <c r="F16" s="198">
        <v>3.2</v>
      </c>
      <c r="G16" s="200">
        <f t="shared" si="0"/>
        <v>3.2</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64" t="s">
        <v>452</v>
      </c>
      <c r="B17" s="464"/>
      <c r="C17" s="197"/>
      <c r="D17" s="198"/>
      <c r="E17" s="199"/>
      <c r="F17" s="198">
        <v>1.43</v>
      </c>
      <c r="G17" s="200">
        <f t="shared" si="0"/>
        <v>1.43</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453</v>
      </c>
      <c r="B18" s="464"/>
      <c r="C18" s="197"/>
      <c r="D18" s="201"/>
      <c r="E18" s="199"/>
      <c r="F18" s="198">
        <v>14.48</v>
      </c>
      <c r="G18" s="200">
        <f t="shared" si="0"/>
        <v>14.48</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ht="14.4" customHeight="1">
      <c r="A19" s="464" t="s">
        <v>454</v>
      </c>
      <c r="B19" s="464"/>
      <c r="C19" s="197"/>
      <c r="D19" s="201"/>
      <c r="E19" s="199"/>
      <c r="F19" s="198">
        <v>1.1000000000000001</v>
      </c>
      <c r="G19" s="200">
        <f t="shared" si="0"/>
        <v>1.1000000000000001</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4" t="s">
        <v>455</v>
      </c>
      <c r="B20" s="464"/>
      <c r="C20" s="197"/>
      <c r="D20" s="198"/>
      <c r="E20" s="204"/>
      <c r="F20" s="198">
        <v>1.1599999999999999</v>
      </c>
      <c r="G20" s="200">
        <f t="shared" si="0"/>
        <v>1.1599999999999999</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4" t="s">
        <v>352</v>
      </c>
      <c r="B21" s="464"/>
      <c r="C21" s="205"/>
      <c r="D21" s="198"/>
      <c r="E21" s="204"/>
      <c r="F21" s="198">
        <v>1</v>
      </c>
      <c r="G21" s="200">
        <f t="shared" si="0"/>
        <v>1</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4" t="s">
        <v>456</v>
      </c>
      <c r="B22" s="464"/>
      <c r="C22" s="197">
        <v>2.62</v>
      </c>
      <c r="D22" s="198">
        <v>1.78</v>
      </c>
      <c r="E22" s="204"/>
      <c r="F22" s="198"/>
      <c r="G22" s="200">
        <f>+C22*D22</f>
        <v>4.6636000000000006</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4" t="s">
        <v>457</v>
      </c>
      <c r="B23" s="464"/>
      <c r="C23" s="197">
        <v>2.15</v>
      </c>
      <c r="D23" s="198">
        <v>1.21</v>
      </c>
      <c r="E23" s="204"/>
      <c r="F23" s="198"/>
      <c r="G23" s="200">
        <f>+C23*D23</f>
        <v>2.6014999999999997</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464" t="s">
        <v>380</v>
      </c>
      <c r="B24" s="464"/>
      <c r="C24" s="197"/>
      <c r="D24" s="201"/>
      <c r="E24" s="204"/>
      <c r="F24" s="198">
        <v>2.34</v>
      </c>
      <c r="G24" s="200">
        <f t="shared" ref="G24:G28" si="1">+F24</f>
        <v>2.34</v>
      </c>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464" t="s">
        <v>381</v>
      </c>
      <c r="B25" s="464"/>
      <c r="C25" s="197"/>
      <c r="D25" s="201"/>
      <c r="E25" s="204"/>
      <c r="F25" s="198">
        <v>2.1</v>
      </c>
      <c r="G25" s="200">
        <f t="shared" si="1"/>
        <v>2.1</v>
      </c>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464" t="s">
        <v>458</v>
      </c>
      <c r="B26" s="464"/>
      <c r="C26" s="197"/>
      <c r="D26" s="201"/>
      <c r="E26" s="204"/>
      <c r="F26" s="198">
        <v>10.28</v>
      </c>
      <c r="G26" s="200">
        <f t="shared" si="1"/>
        <v>10.28</v>
      </c>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464" t="s">
        <v>459</v>
      </c>
      <c r="B27" s="464"/>
      <c r="C27" s="197"/>
      <c r="D27" s="201"/>
      <c r="E27" s="204"/>
      <c r="F27" s="198">
        <v>2.9</v>
      </c>
      <c r="G27" s="200">
        <f t="shared" si="1"/>
        <v>2.9</v>
      </c>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464" t="s">
        <v>413</v>
      </c>
      <c r="B28" s="464"/>
      <c r="C28" s="197"/>
      <c r="D28" s="201"/>
      <c r="E28" s="204"/>
      <c r="F28" s="198">
        <v>7.3</v>
      </c>
      <c r="G28" s="200">
        <f t="shared" si="1"/>
        <v>7.3</v>
      </c>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464"/>
      <c r="B29" s="464"/>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464"/>
      <c r="B30" s="464"/>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464"/>
      <c r="B31" s="464"/>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202"/>
      <c r="B36" s="203"/>
      <c r="C36" s="197"/>
      <c r="D36" s="201"/>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202"/>
      <c r="B37" s="203"/>
      <c r="C37" s="197"/>
      <c r="D37" s="201"/>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202"/>
      <c r="B38" s="203"/>
      <c r="C38" s="197"/>
      <c r="D38" s="201"/>
      <c r="E38" s="204"/>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201"/>
      <c r="E39" s="204"/>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201"/>
      <c r="E40" s="204"/>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201"/>
      <c r="E41" s="204"/>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201"/>
      <c r="E42" s="204"/>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201"/>
      <c r="E43" s="204"/>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201"/>
      <c r="E44" s="204"/>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201"/>
      <c r="E45" s="204"/>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201"/>
      <c r="E46" s="204"/>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201"/>
      <c r="E47" s="204"/>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201"/>
      <c r="E48" s="204"/>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201"/>
      <c r="E49" s="204"/>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201"/>
      <c r="E50" s="204"/>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201"/>
      <c r="E51" s="204"/>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201"/>
      <c r="E52" s="204"/>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201"/>
      <c r="E53" s="204"/>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201"/>
      <c r="E54" s="204"/>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201"/>
      <c r="E55" s="204"/>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202"/>
      <c r="B56" s="203"/>
      <c r="C56" s="197"/>
      <c r="D56" s="201"/>
      <c r="E56" s="204"/>
      <c r="F56" s="198"/>
      <c r="G56" s="20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202"/>
      <c r="B57" s="203"/>
      <c r="C57" s="197"/>
      <c r="D57" s="201"/>
      <c r="E57" s="204"/>
      <c r="F57" s="198"/>
      <c r="G57" s="200"/>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c r="A58" s="202"/>
      <c r="B58" s="203"/>
      <c r="C58" s="197"/>
      <c r="D58" s="201"/>
      <c r="E58" s="204"/>
      <c r="F58" s="198"/>
      <c r="G58" s="200"/>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c r="A59" s="202"/>
      <c r="B59" s="203"/>
      <c r="C59" s="197"/>
      <c r="D59" s="201"/>
      <c r="E59" s="204"/>
      <c r="F59" s="198"/>
      <c r="G59" s="200"/>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202"/>
      <c r="B60" s="203"/>
      <c r="C60" s="197"/>
      <c r="D60" s="201"/>
      <c r="E60" s="204"/>
      <c r="F60" s="198"/>
      <c r="G60" s="200"/>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c r="AF60" s="467"/>
      <c r="AG60" s="467"/>
      <c r="AH60" s="467"/>
      <c r="AI60" s="467"/>
      <c r="AJ60" s="467"/>
      <c r="AK60" s="467"/>
      <c r="AL60" s="467"/>
      <c r="AM60" s="467"/>
      <c r="AN60" s="467"/>
      <c r="AO60" s="467"/>
      <c r="AP60" s="467"/>
      <c r="AQ60" s="468"/>
    </row>
    <row r="61" spans="1:43">
      <c r="A61" s="202"/>
      <c r="B61" s="203"/>
      <c r="C61" s="197"/>
      <c r="D61" s="201"/>
      <c r="E61" s="204"/>
      <c r="F61" s="198"/>
      <c r="G61" s="200"/>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c r="AF61" s="467"/>
      <c r="AG61" s="467"/>
      <c r="AH61" s="467"/>
      <c r="AI61" s="467"/>
      <c r="AJ61" s="467"/>
      <c r="AK61" s="467"/>
      <c r="AL61" s="467"/>
      <c r="AM61" s="467"/>
      <c r="AN61" s="467"/>
      <c r="AO61" s="467"/>
      <c r="AP61" s="467"/>
      <c r="AQ61" s="468"/>
    </row>
    <row r="62" spans="1:43">
      <c r="A62" s="202"/>
      <c r="B62" s="203"/>
      <c r="C62" s="197"/>
      <c r="D62" s="201"/>
      <c r="E62" s="204"/>
      <c r="F62" s="198"/>
      <c r="G62" s="200"/>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c r="AF62" s="467"/>
      <c r="AG62" s="467"/>
      <c r="AH62" s="467"/>
      <c r="AI62" s="467"/>
      <c r="AJ62" s="467"/>
      <c r="AK62" s="467"/>
      <c r="AL62" s="467"/>
      <c r="AM62" s="467"/>
      <c r="AN62" s="467"/>
      <c r="AO62" s="467"/>
      <c r="AP62" s="467"/>
      <c r="AQ62" s="468"/>
    </row>
    <row r="63" spans="1:43">
      <c r="A63" s="202"/>
      <c r="B63" s="203"/>
      <c r="C63" s="197"/>
      <c r="D63" s="201"/>
      <c r="E63" s="204"/>
      <c r="F63" s="198"/>
      <c r="G63" s="200"/>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c r="AF63" s="467"/>
      <c r="AG63" s="467"/>
      <c r="AH63" s="467"/>
      <c r="AI63" s="467"/>
      <c r="AJ63" s="467"/>
      <c r="AK63" s="467"/>
      <c r="AL63" s="467"/>
      <c r="AM63" s="467"/>
      <c r="AN63" s="467"/>
      <c r="AO63" s="467"/>
      <c r="AP63" s="467"/>
      <c r="AQ63" s="468"/>
    </row>
    <row r="64" spans="1:43">
      <c r="A64" s="202"/>
      <c r="B64" s="203"/>
      <c r="C64" s="197"/>
      <c r="D64" s="201"/>
      <c r="E64" s="204"/>
      <c r="F64" s="198"/>
      <c r="G64" s="200"/>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c r="AF64" s="467"/>
      <c r="AG64" s="467"/>
      <c r="AH64" s="467"/>
      <c r="AI64" s="467"/>
      <c r="AJ64" s="467"/>
      <c r="AK64" s="467"/>
      <c r="AL64" s="467"/>
      <c r="AM64" s="467"/>
      <c r="AN64" s="467"/>
      <c r="AO64" s="467"/>
      <c r="AP64" s="467"/>
      <c r="AQ64" s="468"/>
    </row>
    <row r="65" spans="1:43">
      <c r="A65" s="202"/>
      <c r="B65" s="203"/>
      <c r="C65" s="197"/>
      <c r="D65" s="201"/>
      <c r="E65" s="204"/>
      <c r="F65" s="198"/>
      <c r="G65" s="200"/>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c r="AF65" s="467"/>
      <c r="AG65" s="467"/>
      <c r="AH65" s="467"/>
      <c r="AI65" s="467"/>
      <c r="AJ65" s="467"/>
      <c r="AK65" s="467"/>
      <c r="AL65" s="467"/>
      <c r="AM65" s="467"/>
      <c r="AN65" s="467"/>
      <c r="AO65" s="467"/>
      <c r="AP65" s="467"/>
      <c r="AQ65" s="468"/>
    </row>
    <row r="66" spans="1:43">
      <c r="A66" s="202"/>
      <c r="B66" s="203"/>
      <c r="C66" s="197"/>
      <c r="D66" s="201"/>
      <c r="E66" s="204"/>
      <c r="F66" s="198"/>
      <c r="G66" s="200"/>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c r="AF66" s="467"/>
      <c r="AG66" s="467"/>
      <c r="AH66" s="467"/>
      <c r="AI66" s="467"/>
      <c r="AJ66" s="467"/>
      <c r="AK66" s="467"/>
      <c r="AL66" s="467"/>
      <c r="AM66" s="467"/>
      <c r="AN66" s="467"/>
      <c r="AO66" s="467"/>
      <c r="AP66" s="467"/>
      <c r="AQ66" s="468"/>
    </row>
    <row r="67" spans="1:43">
      <c r="A67" s="202"/>
      <c r="B67" s="203"/>
      <c r="C67" s="197"/>
      <c r="D67" s="201"/>
      <c r="E67" s="204"/>
      <c r="F67" s="198"/>
      <c r="G67" s="200"/>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c r="AF67" s="467"/>
      <c r="AG67" s="467"/>
      <c r="AH67" s="467"/>
      <c r="AI67" s="467"/>
      <c r="AJ67" s="467"/>
      <c r="AK67" s="467"/>
      <c r="AL67" s="467"/>
      <c r="AM67" s="467"/>
      <c r="AN67" s="467"/>
      <c r="AO67" s="467"/>
      <c r="AP67" s="467"/>
      <c r="AQ67" s="468"/>
    </row>
    <row r="68" spans="1:43">
      <c r="A68" s="202"/>
      <c r="B68" s="203"/>
      <c r="C68" s="197"/>
      <c r="D68" s="201"/>
      <c r="E68" s="204"/>
      <c r="F68" s="198"/>
      <c r="G68" s="200"/>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c r="AF68" s="467"/>
      <c r="AG68" s="467"/>
      <c r="AH68" s="467"/>
      <c r="AI68" s="467"/>
      <c r="AJ68" s="467"/>
      <c r="AK68" s="467"/>
      <c r="AL68" s="467"/>
      <c r="AM68" s="467"/>
      <c r="AN68" s="467"/>
      <c r="AO68" s="467"/>
      <c r="AP68" s="467"/>
      <c r="AQ68" s="468"/>
    </row>
    <row r="69" spans="1:43">
      <c r="A69" s="202"/>
      <c r="B69" s="203"/>
      <c r="C69" s="197"/>
      <c r="D69" s="201"/>
      <c r="E69" s="204"/>
      <c r="F69" s="198"/>
      <c r="G69" s="200"/>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c r="AF69" s="467"/>
      <c r="AG69" s="467"/>
      <c r="AH69" s="467"/>
      <c r="AI69" s="467"/>
      <c r="AJ69" s="467"/>
      <c r="AK69" s="467"/>
      <c r="AL69" s="467"/>
      <c r="AM69" s="467"/>
      <c r="AN69" s="467"/>
      <c r="AO69" s="467"/>
      <c r="AP69" s="467"/>
      <c r="AQ69" s="468"/>
    </row>
    <row r="70" spans="1:43">
      <c r="A70" s="202"/>
      <c r="B70" s="203"/>
      <c r="C70" s="197"/>
      <c r="D70" s="201"/>
      <c r="E70" s="204"/>
      <c r="F70" s="198"/>
      <c r="G70" s="200"/>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c r="AF70" s="467"/>
      <c r="AG70" s="467"/>
      <c r="AH70" s="467"/>
      <c r="AI70" s="467"/>
      <c r="AJ70" s="467"/>
      <c r="AK70" s="467"/>
      <c r="AL70" s="467"/>
      <c r="AM70" s="467"/>
      <c r="AN70" s="467"/>
      <c r="AO70" s="467"/>
      <c r="AP70" s="467"/>
      <c r="AQ70" s="468"/>
    </row>
    <row r="71" spans="1:43">
      <c r="A71" s="202"/>
      <c r="B71" s="203"/>
      <c r="C71" s="197"/>
      <c r="D71" s="201"/>
      <c r="E71" s="204"/>
      <c r="F71" s="198"/>
      <c r="G71" s="200"/>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c r="AF71" s="467"/>
      <c r="AG71" s="467"/>
      <c r="AH71" s="467"/>
      <c r="AI71" s="467"/>
      <c r="AJ71" s="467"/>
      <c r="AK71" s="467"/>
      <c r="AL71" s="467"/>
      <c r="AM71" s="467"/>
      <c r="AN71" s="467"/>
      <c r="AO71" s="467"/>
      <c r="AP71" s="467"/>
      <c r="AQ71" s="468"/>
    </row>
    <row r="72" spans="1:43">
      <c r="A72" s="202"/>
      <c r="B72" s="203"/>
      <c r="C72" s="197"/>
      <c r="D72" s="201"/>
      <c r="E72" s="204"/>
      <c r="F72" s="198"/>
      <c r="G72" s="200"/>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c r="AF72" s="467"/>
      <c r="AG72" s="467"/>
      <c r="AH72" s="467"/>
      <c r="AI72" s="467"/>
      <c r="AJ72" s="467"/>
      <c r="AK72" s="467"/>
      <c r="AL72" s="467"/>
      <c r="AM72" s="467"/>
      <c r="AN72" s="467"/>
      <c r="AO72" s="467"/>
      <c r="AP72" s="467"/>
      <c r="AQ72" s="468"/>
    </row>
    <row r="73" spans="1:43">
      <c r="A73" s="202"/>
      <c r="B73" s="203"/>
      <c r="C73" s="197"/>
      <c r="D73" s="201"/>
      <c r="E73" s="204"/>
      <c r="F73" s="198"/>
      <c r="G73" s="200"/>
      <c r="H73" s="467"/>
      <c r="I73" s="467"/>
      <c r="J73" s="467"/>
      <c r="K73" s="467"/>
      <c r="L73" s="467"/>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c r="AL73" s="467"/>
      <c r="AM73" s="467"/>
      <c r="AN73" s="467"/>
      <c r="AO73" s="467"/>
      <c r="AP73" s="467"/>
      <c r="AQ73" s="468"/>
    </row>
    <row r="74" spans="1:43">
      <c r="A74" s="202"/>
      <c r="B74" s="203"/>
      <c r="C74" s="197"/>
      <c r="D74" s="201"/>
      <c r="E74" s="204"/>
      <c r="F74" s="198"/>
      <c r="G74" s="200"/>
      <c r="H74" s="467"/>
      <c r="I74" s="467"/>
      <c r="J74" s="467"/>
      <c r="K74" s="467"/>
      <c r="L74" s="467"/>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c r="AL74" s="467"/>
      <c r="AM74" s="467"/>
      <c r="AN74" s="467"/>
      <c r="AO74" s="467"/>
      <c r="AP74" s="467"/>
      <c r="AQ74" s="468"/>
    </row>
    <row r="75" spans="1:43">
      <c r="A75" s="202"/>
      <c r="B75" s="203"/>
      <c r="C75" s="197"/>
      <c r="D75" s="201"/>
      <c r="E75" s="204"/>
      <c r="F75" s="198"/>
      <c r="G75" s="200"/>
      <c r="H75" s="467"/>
      <c r="I75" s="467"/>
      <c r="J75" s="467"/>
      <c r="K75" s="467"/>
      <c r="L75" s="467"/>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c r="AL75" s="467"/>
      <c r="AM75" s="467"/>
      <c r="AN75" s="467"/>
      <c r="AO75" s="467"/>
      <c r="AP75" s="467"/>
      <c r="AQ75" s="468"/>
    </row>
    <row r="76" spans="1:43">
      <c r="A76" s="202"/>
      <c r="B76" s="203"/>
      <c r="C76" s="197"/>
      <c r="D76" s="201"/>
      <c r="E76" s="204"/>
      <c r="F76" s="198"/>
      <c r="G76" s="200"/>
      <c r="H76" s="467"/>
      <c r="I76" s="467"/>
      <c r="J76" s="467"/>
      <c r="K76" s="467"/>
      <c r="L76" s="467"/>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c r="AL76" s="467"/>
      <c r="AM76" s="467"/>
      <c r="AN76" s="467"/>
      <c r="AO76" s="467"/>
      <c r="AP76" s="467"/>
      <c r="AQ76" s="468"/>
    </row>
    <row r="77" spans="1:43">
      <c r="A77" s="202"/>
      <c r="B77" s="203"/>
      <c r="C77" s="197"/>
      <c r="D77" s="201"/>
      <c r="E77" s="204"/>
      <c r="F77" s="198"/>
      <c r="G77" s="200"/>
      <c r="H77" s="467"/>
      <c r="I77" s="467"/>
      <c r="J77" s="467"/>
      <c r="K77" s="467"/>
      <c r="L77" s="467"/>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c r="AL77" s="467"/>
      <c r="AM77" s="467"/>
      <c r="AN77" s="467"/>
      <c r="AO77" s="467"/>
      <c r="AP77" s="467"/>
      <c r="AQ77" s="468"/>
    </row>
    <row r="78" spans="1:43">
      <c r="A78" s="202"/>
      <c r="B78" s="203"/>
      <c r="C78" s="197"/>
      <c r="D78" s="201"/>
      <c r="E78" s="204"/>
      <c r="F78" s="198"/>
      <c r="G78" s="200"/>
      <c r="H78" s="467"/>
      <c r="I78" s="467"/>
      <c r="J78" s="467"/>
      <c r="K78" s="467"/>
      <c r="L78" s="467"/>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c r="AN78" s="467"/>
      <c r="AO78" s="467"/>
      <c r="AP78" s="467"/>
      <c r="AQ78" s="468"/>
    </row>
    <row r="79" spans="1:43">
      <c r="A79" s="202"/>
      <c r="B79" s="203"/>
      <c r="C79" s="197"/>
      <c r="D79" s="201"/>
      <c r="E79" s="204"/>
      <c r="F79" s="198"/>
      <c r="G79" s="200"/>
      <c r="H79" s="467"/>
      <c r="I79" s="467"/>
      <c r="J79" s="467"/>
      <c r="K79" s="467"/>
      <c r="L79" s="467"/>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c r="AN79" s="467"/>
      <c r="AO79" s="467"/>
      <c r="AP79" s="467"/>
      <c r="AQ79" s="468"/>
    </row>
    <row r="80" spans="1:43">
      <c r="A80" s="202"/>
      <c r="B80" s="203"/>
      <c r="C80" s="197"/>
      <c r="D80" s="201"/>
      <c r="E80" s="204"/>
      <c r="F80" s="198"/>
      <c r="G80" s="200"/>
      <c r="H80" s="467"/>
      <c r="I80" s="467"/>
      <c r="J80" s="467"/>
      <c r="K80" s="467"/>
      <c r="L80" s="46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c r="AN80" s="467"/>
      <c r="AO80" s="467"/>
      <c r="AP80" s="467"/>
      <c r="AQ80" s="468"/>
    </row>
    <row r="81" spans="1:43">
      <c r="A81" s="202"/>
      <c r="B81" s="203"/>
      <c r="C81" s="197"/>
      <c r="D81" s="201"/>
      <c r="E81" s="204"/>
      <c r="F81" s="198"/>
      <c r="G81" s="200"/>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c r="AN81" s="467"/>
      <c r="AO81" s="467"/>
      <c r="AP81" s="467"/>
      <c r="AQ81" s="468"/>
    </row>
    <row r="82" spans="1:43">
      <c r="A82" s="202"/>
      <c r="B82" s="203"/>
      <c r="C82" s="197"/>
      <c r="D82" s="201"/>
      <c r="E82" s="204"/>
      <c r="F82" s="198"/>
      <c r="G82" s="200"/>
      <c r="H82" s="467"/>
      <c r="I82" s="467"/>
      <c r="J82" s="467"/>
      <c r="K82" s="467"/>
      <c r="L82" s="467"/>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c r="AN82" s="467"/>
      <c r="AO82" s="467"/>
      <c r="AP82" s="467"/>
      <c r="AQ82" s="468"/>
    </row>
    <row r="83" spans="1:43">
      <c r="A83" s="202"/>
      <c r="B83" s="203"/>
      <c r="C83" s="197"/>
      <c r="D83" s="201"/>
      <c r="E83" s="204"/>
      <c r="F83" s="198"/>
      <c r="G83" s="200"/>
      <c r="H83" s="467"/>
      <c r="I83" s="467"/>
      <c r="J83" s="467"/>
      <c r="K83" s="467"/>
      <c r="L83" s="467"/>
      <c r="M83" s="467"/>
      <c r="N83" s="467"/>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c r="AN83" s="467"/>
      <c r="AO83" s="467"/>
      <c r="AP83" s="467"/>
      <c r="AQ83" s="468"/>
    </row>
    <row r="84" spans="1:43">
      <c r="A84" s="202"/>
      <c r="B84" s="203"/>
      <c r="C84" s="197"/>
      <c r="D84" s="201"/>
      <c r="E84" s="204"/>
      <c r="F84" s="198"/>
      <c r="G84" s="200"/>
      <c r="H84" s="467"/>
      <c r="I84" s="467"/>
      <c r="J84" s="467"/>
      <c r="K84" s="467"/>
      <c r="L84" s="467"/>
      <c r="M84" s="467"/>
      <c r="N84" s="467"/>
      <c r="O84" s="467"/>
      <c r="P84" s="467"/>
      <c r="Q84" s="467"/>
      <c r="R84" s="467"/>
      <c r="S84" s="467"/>
      <c r="T84" s="467"/>
      <c r="U84" s="467"/>
      <c r="V84" s="467"/>
      <c r="W84" s="467"/>
      <c r="X84" s="467"/>
      <c r="Y84" s="467"/>
      <c r="Z84" s="467"/>
      <c r="AA84" s="467"/>
      <c r="AB84" s="467"/>
      <c r="AC84" s="467"/>
      <c r="AD84" s="467"/>
      <c r="AE84" s="467"/>
      <c r="AF84" s="467"/>
      <c r="AG84" s="467"/>
      <c r="AH84" s="467"/>
      <c r="AI84" s="467"/>
      <c r="AJ84" s="467"/>
      <c r="AK84" s="467"/>
      <c r="AL84" s="467"/>
      <c r="AM84" s="467"/>
      <c r="AN84" s="467"/>
      <c r="AO84" s="467"/>
      <c r="AP84" s="467"/>
      <c r="AQ84" s="468"/>
    </row>
    <row r="85" spans="1:43">
      <c r="A85" s="202"/>
      <c r="B85" s="203"/>
      <c r="C85" s="197"/>
      <c r="D85" s="201"/>
      <c r="E85" s="204"/>
      <c r="F85" s="198"/>
      <c r="G85" s="200"/>
      <c r="H85" s="467"/>
      <c r="I85" s="467"/>
      <c r="J85" s="467"/>
      <c r="K85" s="467"/>
      <c r="L85" s="467"/>
      <c r="M85" s="467"/>
      <c r="N85" s="467"/>
      <c r="O85" s="467"/>
      <c r="P85" s="467"/>
      <c r="Q85" s="467"/>
      <c r="R85" s="467"/>
      <c r="S85" s="467"/>
      <c r="T85" s="467"/>
      <c r="U85" s="467"/>
      <c r="V85" s="467"/>
      <c r="W85" s="467"/>
      <c r="X85" s="467"/>
      <c r="Y85" s="467"/>
      <c r="Z85" s="467"/>
      <c r="AA85" s="467"/>
      <c r="AB85" s="467"/>
      <c r="AC85" s="467"/>
      <c r="AD85" s="467"/>
      <c r="AE85" s="467"/>
      <c r="AF85" s="467"/>
      <c r="AG85" s="467"/>
      <c r="AH85" s="467"/>
      <c r="AI85" s="467"/>
      <c r="AJ85" s="467"/>
      <c r="AK85" s="467"/>
      <c r="AL85" s="467"/>
      <c r="AM85" s="467"/>
      <c r="AN85" s="467"/>
      <c r="AO85" s="467"/>
      <c r="AP85" s="467"/>
      <c r="AQ85" s="468"/>
    </row>
    <row r="86" spans="1:43">
      <c r="A86" s="202"/>
      <c r="B86" s="203"/>
      <c r="C86" s="197"/>
      <c r="D86" s="201"/>
      <c r="E86" s="204"/>
      <c r="F86" s="198"/>
      <c r="G86" s="200"/>
      <c r="H86" s="467"/>
      <c r="I86" s="467"/>
      <c r="J86" s="467"/>
      <c r="K86" s="467"/>
      <c r="L86" s="467"/>
      <c r="M86" s="467"/>
      <c r="N86" s="467"/>
      <c r="O86" s="467"/>
      <c r="P86" s="467"/>
      <c r="Q86" s="467"/>
      <c r="R86" s="467"/>
      <c r="S86" s="467"/>
      <c r="T86" s="467"/>
      <c r="U86" s="467"/>
      <c r="V86" s="467"/>
      <c r="W86" s="467"/>
      <c r="X86" s="467"/>
      <c r="Y86" s="467"/>
      <c r="Z86" s="467"/>
      <c r="AA86" s="467"/>
      <c r="AB86" s="467"/>
      <c r="AC86" s="467"/>
      <c r="AD86" s="467"/>
      <c r="AE86" s="467"/>
      <c r="AF86" s="467"/>
      <c r="AG86" s="467"/>
      <c r="AH86" s="467"/>
      <c r="AI86" s="467"/>
      <c r="AJ86" s="467"/>
      <c r="AK86" s="467"/>
      <c r="AL86" s="467"/>
      <c r="AM86" s="467"/>
      <c r="AN86" s="467"/>
      <c r="AO86" s="467"/>
      <c r="AP86" s="467"/>
      <c r="AQ86" s="468"/>
    </row>
    <row r="87" spans="1:43">
      <c r="A87" s="202"/>
      <c r="B87" s="203"/>
      <c r="C87" s="197"/>
      <c r="D87" s="201"/>
      <c r="E87" s="204"/>
      <c r="F87" s="198"/>
      <c r="G87" s="200"/>
      <c r="H87" s="467"/>
      <c r="I87" s="467"/>
      <c r="J87" s="467"/>
      <c r="K87" s="467"/>
      <c r="L87" s="467"/>
      <c r="M87" s="467"/>
      <c r="N87" s="467"/>
      <c r="O87" s="467"/>
      <c r="P87" s="467"/>
      <c r="Q87" s="467"/>
      <c r="R87" s="467"/>
      <c r="S87" s="467"/>
      <c r="T87" s="467"/>
      <c r="U87" s="467"/>
      <c r="V87" s="467"/>
      <c r="W87" s="467"/>
      <c r="X87" s="467"/>
      <c r="Y87" s="467"/>
      <c r="Z87" s="467"/>
      <c r="AA87" s="467"/>
      <c r="AB87" s="467"/>
      <c r="AC87" s="467"/>
      <c r="AD87" s="467"/>
      <c r="AE87" s="467"/>
      <c r="AF87" s="467"/>
      <c r="AG87" s="467"/>
      <c r="AH87" s="467"/>
      <c r="AI87" s="467"/>
      <c r="AJ87" s="467"/>
      <c r="AK87" s="467"/>
      <c r="AL87" s="467"/>
      <c r="AM87" s="467"/>
      <c r="AN87" s="467"/>
      <c r="AO87" s="467"/>
      <c r="AP87" s="467"/>
      <c r="AQ87" s="468"/>
    </row>
    <row r="88" spans="1:43">
      <c r="A88" s="202"/>
      <c r="B88" s="203"/>
      <c r="C88" s="197"/>
      <c r="D88" s="201"/>
      <c r="E88" s="204"/>
      <c r="F88" s="198"/>
      <c r="G88" s="200"/>
      <c r="H88" s="467"/>
      <c r="I88" s="467"/>
      <c r="J88" s="467"/>
      <c r="K88" s="467"/>
      <c r="L88" s="467"/>
      <c r="M88" s="467"/>
      <c r="N88" s="467"/>
      <c r="O88" s="467"/>
      <c r="P88" s="467"/>
      <c r="Q88" s="467"/>
      <c r="R88" s="467"/>
      <c r="S88" s="467"/>
      <c r="T88" s="467"/>
      <c r="U88" s="467"/>
      <c r="V88" s="467"/>
      <c r="W88" s="467"/>
      <c r="X88" s="467"/>
      <c r="Y88" s="467"/>
      <c r="Z88" s="467"/>
      <c r="AA88" s="467"/>
      <c r="AB88" s="467"/>
      <c r="AC88" s="467"/>
      <c r="AD88" s="467"/>
      <c r="AE88" s="467"/>
      <c r="AF88" s="467"/>
      <c r="AG88" s="467"/>
      <c r="AH88" s="467"/>
      <c r="AI88" s="467"/>
      <c r="AJ88" s="467"/>
      <c r="AK88" s="467"/>
      <c r="AL88" s="467"/>
      <c r="AM88" s="467"/>
      <c r="AN88" s="467"/>
      <c r="AO88" s="467"/>
      <c r="AP88" s="467"/>
      <c r="AQ88" s="468"/>
    </row>
    <row r="89" spans="1:43">
      <c r="A89" s="202"/>
      <c r="B89" s="203"/>
      <c r="C89" s="197"/>
      <c r="D89" s="201"/>
      <c r="E89" s="204"/>
      <c r="F89" s="198"/>
      <c r="G89" s="200"/>
      <c r="H89" s="467"/>
      <c r="I89" s="467"/>
      <c r="J89" s="467"/>
      <c r="K89" s="467"/>
      <c r="L89" s="467"/>
      <c r="M89" s="467"/>
      <c r="N89" s="467"/>
      <c r="O89" s="467"/>
      <c r="P89" s="467"/>
      <c r="Q89" s="467"/>
      <c r="R89" s="467"/>
      <c r="S89" s="467"/>
      <c r="T89" s="467"/>
      <c r="U89" s="467"/>
      <c r="V89" s="467"/>
      <c r="W89" s="467"/>
      <c r="X89" s="467"/>
      <c r="Y89" s="467"/>
      <c r="Z89" s="467"/>
      <c r="AA89" s="467"/>
      <c r="AB89" s="467"/>
      <c r="AC89" s="467"/>
      <c r="AD89" s="467"/>
      <c r="AE89" s="467"/>
      <c r="AF89" s="467"/>
      <c r="AG89" s="467"/>
      <c r="AH89" s="467"/>
      <c r="AI89" s="467"/>
      <c r="AJ89" s="467"/>
      <c r="AK89" s="467"/>
      <c r="AL89" s="467"/>
      <c r="AM89" s="467"/>
      <c r="AN89" s="467"/>
      <c r="AO89" s="467"/>
      <c r="AP89" s="467"/>
      <c r="AQ89" s="468"/>
    </row>
    <row r="90" spans="1:43">
      <c r="A90" s="202"/>
      <c r="B90" s="203"/>
      <c r="C90" s="197"/>
      <c r="D90" s="201"/>
      <c r="E90" s="204"/>
      <c r="F90" s="198"/>
      <c r="G90" s="200"/>
      <c r="H90" s="467"/>
      <c r="I90" s="467"/>
      <c r="J90" s="467"/>
      <c r="K90" s="467"/>
      <c r="L90" s="467"/>
      <c r="M90" s="467"/>
      <c r="N90" s="467"/>
      <c r="O90" s="467"/>
      <c r="P90" s="467"/>
      <c r="Q90" s="467"/>
      <c r="R90" s="467"/>
      <c r="S90" s="467"/>
      <c r="T90" s="467"/>
      <c r="U90" s="467"/>
      <c r="V90" s="467"/>
      <c r="W90" s="467"/>
      <c r="X90" s="467"/>
      <c r="Y90" s="467"/>
      <c r="Z90" s="467"/>
      <c r="AA90" s="467"/>
      <c r="AB90" s="467"/>
      <c r="AC90" s="467"/>
      <c r="AD90" s="467"/>
      <c r="AE90" s="467"/>
      <c r="AF90" s="467"/>
      <c r="AG90" s="467"/>
      <c r="AH90" s="467"/>
      <c r="AI90" s="467"/>
      <c r="AJ90" s="467"/>
      <c r="AK90" s="467"/>
      <c r="AL90" s="467"/>
      <c r="AM90" s="467"/>
      <c r="AN90" s="467"/>
      <c r="AO90" s="467"/>
      <c r="AP90" s="467"/>
      <c r="AQ90" s="468"/>
    </row>
    <row r="91" spans="1:43">
      <c r="A91" s="202"/>
      <c r="B91" s="203"/>
      <c r="C91" s="197"/>
      <c r="D91" s="201"/>
      <c r="E91" s="204"/>
      <c r="F91" s="198"/>
      <c r="G91" s="200"/>
      <c r="H91" s="467"/>
      <c r="I91" s="467"/>
      <c r="J91" s="467"/>
      <c r="K91" s="467"/>
      <c r="L91" s="467"/>
      <c r="M91" s="467"/>
      <c r="N91" s="467"/>
      <c r="O91" s="467"/>
      <c r="P91" s="467"/>
      <c r="Q91" s="467"/>
      <c r="R91" s="467"/>
      <c r="S91" s="467"/>
      <c r="T91" s="467"/>
      <c r="U91" s="467"/>
      <c r="V91" s="467"/>
      <c r="W91" s="467"/>
      <c r="X91" s="467"/>
      <c r="Y91" s="467"/>
      <c r="Z91" s="467"/>
      <c r="AA91" s="467"/>
      <c r="AB91" s="467"/>
      <c r="AC91" s="467"/>
      <c r="AD91" s="467"/>
      <c r="AE91" s="467"/>
      <c r="AF91" s="467"/>
      <c r="AG91" s="467"/>
      <c r="AH91" s="467"/>
      <c r="AI91" s="467"/>
      <c r="AJ91" s="467"/>
      <c r="AK91" s="467"/>
      <c r="AL91" s="467"/>
      <c r="AM91" s="467"/>
      <c r="AN91" s="467"/>
      <c r="AO91" s="467"/>
      <c r="AP91" s="467"/>
      <c r="AQ91" s="468"/>
    </row>
    <row r="92" spans="1:43">
      <c r="A92" s="202"/>
      <c r="B92" s="203"/>
      <c r="C92" s="197"/>
      <c r="D92" s="201"/>
      <c r="E92" s="204"/>
      <c r="F92" s="198"/>
      <c r="G92" s="200"/>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c r="AG92" s="467"/>
      <c r="AH92" s="467"/>
      <c r="AI92" s="467"/>
      <c r="AJ92" s="467"/>
      <c r="AK92" s="467"/>
      <c r="AL92" s="467"/>
      <c r="AM92" s="467"/>
      <c r="AN92" s="467"/>
      <c r="AO92" s="467"/>
      <c r="AP92" s="467"/>
      <c r="AQ92" s="468"/>
    </row>
    <row r="93" spans="1:43">
      <c r="A93" s="202"/>
      <c r="B93" s="203"/>
      <c r="C93" s="197"/>
      <c r="D93" s="201"/>
      <c r="E93" s="204"/>
      <c r="F93" s="198"/>
      <c r="G93" s="200"/>
      <c r="H93" s="467"/>
      <c r="I93" s="467"/>
      <c r="J93" s="467"/>
      <c r="K93" s="467"/>
      <c r="L93" s="467"/>
      <c r="M93" s="467"/>
      <c r="N93" s="467"/>
      <c r="O93" s="467"/>
      <c r="P93" s="467"/>
      <c r="Q93" s="467"/>
      <c r="R93" s="467"/>
      <c r="S93" s="467"/>
      <c r="T93" s="467"/>
      <c r="U93" s="467"/>
      <c r="V93" s="467"/>
      <c r="W93" s="467"/>
      <c r="X93" s="467"/>
      <c r="Y93" s="467"/>
      <c r="Z93" s="467"/>
      <c r="AA93" s="467"/>
      <c r="AB93" s="467"/>
      <c r="AC93" s="467"/>
      <c r="AD93" s="467"/>
      <c r="AE93" s="467"/>
      <c r="AF93" s="467"/>
      <c r="AG93" s="467"/>
      <c r="AH93" s="467"/>
      <c r="AI93" s="467"/>
      <c r="AJ93" s="467"/>
      <c r="AK93" s="467"/>
      <c r="AL93" s="467"/>
      <c r="AM93" s="467"/>
      <c r="AN93" s="467"/>
      <c r="AO93" s="467"/>
      <c r="AP93" s="467"/>
      <c r="AQ93" s="468"/>
    </row>
    <row r="94" spans="1:43">
      <c r="A94" s="202"/>
      <c r="B94" s="203"/>
      <c r="C94" s="197"/>
      <c r="D94" s="201"/>
      <c r="E94" s="204"/>
      <c r="F94" s="198"/>
      <c r="G94" s="200"/>
      <c r="H94" s="467"/>
      <c r="I94" s="467"/>
      <c r="J94" s="467"/>
      <c r="K94" s="467"/>
      <c r="L94" s="467"/>
      <c r="M94" s="467"/>
      <c r="N94" s="467"/>
      <c r="O94" s="467"/>
      <c r="P94" s="467"/>
      <c r="Q94" s="467"/>
      <c r="R94" s="467"/>
      <c r="S94" s="467"/>
      <c r="T94" s="467"/>
      <c r="U94" s="467"/>
      <c r="V94" s="467"/>
      <c r="W94" s="467"/>
      <c r="X94" s="467"/>
      <c r="Y94" s="467"/>
      <c r="Z94" s="467"/>
      <c r="AA94" s="467"/>
      <c r="AB94" s="467"/>
      <c r="AC94" s="467"/>
      <c r="AD94" s="467"/>
      <c r="AE94" s="467"/>
      <c r="AF94" s="467"/>
      <c r="AG94" s="467"/>
      <c r="AH94" s="467"/>
      <c r="AI94" s="467"/>
      <c r="AJ94" s="467"/>
      <c r="AK94" s="467"/>
      <c r="AL94" s="467"/>
      <c r="AM94" s="467"/>
      <c r="AN94" s="467"/>
      <c r="AO94" s="467"/>
      <c r="AP94" s="467"/>
      <c r="AQ94" s="468"/>
    </row>
    <row r="95" spans="1:43">
      <c r="A95" s="202"/>
      <c r="B95" s="203"/>
      <c r="C95" s="197"/>
      <c r="D95" s="201"/>
      <c r="E95" s="204"/>
      <c r="F95" s="198"/>
      <c r="G95" s="200"/>
      <c r="H95" s="467"/>
      <c r="I95" s="467"/>
      <c r="J95" s="467"/>
      <c r="K95" s="467"/>
      <c r="L95" s="467"/>
      <c r="M95" s="467"/>
      <c r="N95" s="467"/>
      <c r="O95" s="467"/>
      <c r="P95" s="467"/>
      <c r="Q95" s="467"/>
      <c r="R95" s="467"/>
      <c r="S95" s="467"/>
      <c r="T95" s="467"/>
      <c r="U95" s="467"/>
      <c r="V95" s="467"/>
      <c r="W95" s="467"/>
      <c r="X95" s="467"/>
      <c r="Y95" s="467"/>
      <c r="Z95" s="467"/>
      <c r="AA95" s="467"/>
      <c r="AB95" s="467"/>
      <c r="AC95" s="467"/>
      <c r="AD95" s="467"/>
      <c r="AE95" s="467"/>
      <c r="AF95" s="467"/>
      <c r="AG95" s="467"/>
      <c r="AH95" s="467"/>
      <c r="AI95" s="467"/>
      <c r="AJ95" s="467"/>
      <c r="AK95" s="467"/>
      <c r="AL95" s="467"/>
      <c r="AM95" s="467"/>
      <c r="AN95" s="467"/>
      <c r="AO95" s="467"/>
      <c r="AP95" s="467"/>
      <c r="AQ95" s="468"/>
    </row>
    <row r="96" spans="1:43">
      <c r="A96" s="202"/>
      <c r="B96" s="203"/>
      <c r="C96" s="197"/>
      <c r="D96" s="201"/>
      <c r="E96" s="204"/>
      <c r="F96" s="198"/>
      <c r="G96" s="200"/>
      <c r="H96" s="467"/>
      <c r="I96" s="467"/>
      <c r="J96" s="467"/>
      <c r="K96" s="467"/>
      <c r="L96" s="467"/>
      <c r="M96" s="467"/>
      <c r="N96" s="467"/>
      <c r="O96" s="467"/>
      <c r="P96" s="467"/>
      <c r="Q96" s="467"/>
      <c r="R96" s="467"/>
      <c r="S96" s="467"/>
      <c r="T96" s="467"/>
      <c r="U96" s="467"/>
      <c r="V96" s="467"/>
      <c r="W96" s="467"/>
      <c r="X96" s="467"/>
      <c r="Y96" s="467"/>
      <c r="Z96" s="467"/>
      <c r="AA96" s="467"/>
      <c r="AB96" s="467"/>
      <c r="AC96" s="467"/>
      <c r="AD96" s="467"/>
      <c r="AE96" s="467"/>
      <c r="AF96" s="467"/>
      <c r="AG96" s="467"/>
      <c r="AH96" s="467"/>
      <c r="AI96" s="467"/>
      <c r="AJ96" s="467"/>
      <c r="AK96" s="467"/>
      <c r="AL96" s="467"/>
      <c r="AM96" s="467"/>
      <c r="AN96" s="467"/>
      <c r="AO96" s="467"/>
      <c r="AP96" s="467"/>
      <c r="AQ96" s="468"/>
    </row>
    <row r="97" spans="1:43">
      <c r="A97" s="202"/>
      <c r="B97" s="203"/>
      <c r="C97" s="197"/>
      <c r="D97" s="201"/>
      <c r="E97" s="204"/>
      <c r="F97" s="198"/>
      <c r="G97" s="200"/>
      <c r="H97" s="467"/>
      <c r="I97" s="467"/>
      <c r="J97" s="467"/>
      <c r="K97" s="467"/>
      <c r="L97" s="467"/>
      <c r="M97" s="467"/>
      <c r="N97" s="467"/>
      <c r="O97" s="467"/>
      <c r="P97" s="467"/>
      <c r="Q97" s="467"/>
      <c r="R97" s="467"/>
      <c r="S97" s="467"/>
      <c r="T97" s="467"/>
      <c r="U97" s="467"/>
      <c r="V97" s="467"/>
      <c r="W97" s="467"/>
      <c r="X97" s="467"/>
      <c r="Y97" s="467"/>
      <c r="Z97" s="467"/>
      <c r="AA97" s="467"/>
      <c r="AB97" s="467"/>
      <c r="AC97" s="467"/>
      <c r="AD97" s="467"/>
      <c r="AE97" s="467"/>
      <c r="AF97" s="467"/>
      <c r="AG97" s="467"/>
      <c r="AH97" s="467"/>
      <c r="AI97" s="467"/>
      <c r="AJ97" s="467"/>
      <c r="AK97" s="467"/>
      <c r="AL97" s="467"/>
      <c r="AM97" s="467"/>
      <c r="AN97" s="467"/>
      <c r="AO97" s="467"/>
      <c r="AP97" s="467"/>
      <c r="AQ97" s="468"/>
    </row>
    <row r="98" spans="1:43">
      <c r="A98" s="202"/>
      <c r="B98" s="203"/>
      <c r="C98" s="197"/>
      <c r="D98" s="201"/>
      <c r="E98" s="204"/>
      <c r="F98" s="198"/>
      <c r="G98" s="200"/>
      <c r="H98" s="467"/>
      <c r="I98" s="467"/>
      <c r="J98" s="467"/>
      <c r="K98" s="467"/>
      <c r="L98" s="467"/>
      <c r="M98" s="467"/>
      <c r="N98" s="467"/>
      <c r="O98" s="467"/>
      <c r="P98" s="467"/>
      <c r="Q98" s="467"/>
      <c r="R98" s="467"/>
      <c r="S98" s="467"/>
      <c r="T98" s="467"/>
      <c r="U98" s="467"/>
      <c r="V98" s="467"/>
      <c r="W98" s="467"/>
      <c r="X98" s="467"/>
      <c r="Y98" s="467"/>
      <c r="Z98" s="467"/>
      <c r="AA98" s="467"/>
      <c r="AB98" s="467"/>
      <c r="AC98" s="467"/>
      <c r="AD98" s="467"/>
      <c r="AE98" s="467"/>
      <c r="AF98" s="467"/>
      <c r="AG98" s="467"/>
      <c r="AH98" s="467"/>
      <c r="AI98" s="467"/>
      <c r="AJ98" s="467"/>
      <c r="AK98" s="467"/>
      <c r="AL98" s="467"/>
      <c r="AM98" s="467"/>
      <c r="AN98" s="467"/>
      <c r="AO98" s="467"/>
      <c r="AP98" s="467"/>
      <c r="AQ98" s="468"/>
    </row>
    <row r="99" spans="1:43">
      <c r="A99" s="202"/>
      <c r="B99" s="203"/>
      <c r="C99" s="197"/>
      <c r="D99" s="201"/>
      <c r="E99" s="204"/>
      <c r="F99" s="198"/>
      <c r="G99" s="200"/>
      <c r="H99" s="467"/>
      <c r="I99" s="467"/>
      <c r="J99" s="467"/>
      <c r="K99" s="467"/>
      <c r="L99" s="467"/>
      <c r="M99" s="467"/>
      <c r="N99" s="467"/>
      <c r="O99" s="467"/>
      <c r="P99" s="467"/>
      <c r="Q99" s="467"/>
      <c r="R99" s="467"/>
      <c r="S99" s="467"/>
      <c r="T99" s="467"/>
      <c r="U99" s="467"/>
      <c r="V99" s="467"/>
      <c r="W99" s="467"/>
      <c r="X99" s="467"/>
      <c r="Y99" s="467"/>
      <c r="Z99" s="467"/>
      <c r="AA99" s="467"/>
      <c r="AB99" s="467"/>
      <c r="AC99" s="467"/>
      <c r="AD99" s="467"/>
      <c r="AE99" s="467"/>
      <c r="AF99" s="467"/>
      <c r="AG99" s="467"/>
      <c r="AH99" s="467"/>
      <c r="AI99" s="467"/>
      <c r="AJ99" s="467"/>
      <c r="AK99" s="467"/>
      <c r="AL99" s="467"/>
      <c r="AM99" s="467"/>
      <c r="AN99" s="467"/>
      <c r="AO99" s="467"/>
      <c r="AP99" s="467"/>
      <c r="AQ99" s="468"/>
    </row>
    <row r="100" spans="1:43">
      <c r="A100" s="202"/>
      <c r="B100" s="203"/>
      <c r="C100" s="197"/>
      <c r="D100" s="201"/>
      <c r="E100" s="204"/>
      <c r="F100" s="198"/>
      <c r="G100" s="200"/>
      <c r="H100" s="467"/>
      <c r="I100" s="467"/>
      <c r="J100" s="467"/>
      <c r="K100" s="467"/>
      <c r="L100" s="467"/>
      <c r="M100" s="467"/>
      <c r="N100" s="467"/>
      <c r="O100" s="467"/>
      <c r="P100" s="467"/>
      <c r="Q100" s="467"/>
      <c r="R100" s="467"/>
      <c r="S100" s="467"/>
      <c r="T100" s="467"/>
      <c r="U100" s="467"/>
      <c r="V100" s="467"/>
      <c r="W100" s="467"/>
      <c r="X100" s="467"/>
      <c r="Y100" s="467"/>
      <c r="Z100" s="467"/>
      <c r="AA100" s="467"/>
      <c r="AB100" s="467"/>
      <c r="AC100" s="467"/>
      <c r="AD100" s="467"/>
      <c r="AE100" s="467"/>
      <c r="AF100" s="467"/>
      <c r="AG100" s="467"/>
      <c r="AH100" s="467"/>
      <c r="AI100" s="467"/>
      <c r="AJ100" s="467"/>
      <c r="AK100" s="467"/>
      <c r="AL100" s="467"/>
      <c r="AM100" s="467"/>
      <c r="AN100" s="467"/>
      <c r="AO100" s="467"/>
      <c r="AP100" s="467"/>
      <c r="AQ100" s="468"/>
    </row>
    <row r="101" spans="1:43">
      <c r="A101" s="202"/>
      <c r="B101" s="203"/>
      <c r="C101" s="197"/>
      <c r="D101" s="201"/>
      <c r="E101" s="204"/>
      <c r="F101" s="198"/>
      <c r="G101" s="200"/>
      <c r="H101" s="467"/>
      <c r="I101" s="467"/>
      <c r="J101" s="467"/>
      <c r="K101" s="467"/>
      <c r="L101" s="467"/>
      <c r="M101" s="467"/>
      <c r="N101" s="467"/>
      <c r="O101" s="467"/>
      <c r="P101" s="467"/>
      <c r="Q101" s="467"/>
      <c r="R101" s="467"/>
      <c r="S101" s="467"/>
      <c r="T101" s="467"/>
      <c r="U101" s="467"/>
      <c r="V101" s="467"/>
      <c r="W101" s="467"/>
      <c r="X101" s="467"/>
      <c r="Y101" s="467"/>
      <c r="Z101" s="467"/>
      <c r="AA101" s="467"/>
      <c r="AB101" s="467"/>
      <c r="AC101" s="467"/>
      <c r="AD101" s="467"/>
      <c r="AE101" s="467"/>
      <c r="AF101" s="467"/>
      <c r="AG101" s="467"/>
      <c r="AH101" s="467"/>
      <c r="AI101" s="467"/>
      <c r="AJ101" s="467"/>
      <c r="AK101" s="467"/>
      <c r="AL101" s="467"/>
      <c r="AM101" s="467"/>
      <c r="AN101" s="467"/>
      <c r="AO101" s="467"/>
      <c r="AP101" s="467"/>
      <c r="AQ101" s="468"/>
    </row>
    <row r="102" spans="1:43">
      <c r="A102" s="202"/>
      <c r="B102" s="203"/>
      <c r="C102" s="197"/>
      <c r="D102" s="201"/>
      <c r="E102" s="204"/>
      <c r="F102" s="198"/>
      <c r="G102" s="200"/>
      <c r="H102" s="467"/>
      <c r="I102" s="467"/>
      <c r="J102" s="467"/>
      <c r="K102" s="467"/>
      <c r="L102" s="467"/>
      <c r="M102" s="467"/>
      <c r="N102" s="467"/>
      <c r="O102" s="467"/>
      <c r="P102" s="467"/>
      <c r="Q102" s="467"/>
      <c r="R102" s="467"/>
      <c r="S102" s="467"/>
      <c r="T102" s="467"/>
      <c r="U102" s="467"/>
      <c r="V102" s="467"/>
      <c r="W102" s="467"/>
      <c r="X102" s="467"/>
      <c r="Y102" s="467"/>
      <c r="Z102" s="467"/>
      <c r="AA102" s="467"/>
      <c r="AB102" s="467"/>
      <c r="AC102" s="467"/>
      <c r="AD102" s="467"/>
      <c r="AE102" s="467"/>
      <c r="AF102" s="467"/>
      <c r="AG102" s="467"/>
      <c r="AH102" s="467"/>
      <c r="AI102" s="467"/>
      <c r="AJ102" s="467"/>
      <c r="AK102" s="467"/>
      <c r="AL102" s="467"/>
      <c r="AM102" s="467"/>
      <c r="AN102" s="467"/>
      <c r="AO102" s="467"/>
      <c r="AP102" s="467"/>
      <c r="AQ102" s="468"/>
    </row>
    <row r="103" spans="1:43">
      <c r="A103" s="202"/>
      <c r="B103" s="203"/>
      <c r="C103" s="197"/>
      <c r="D103" s="201"/>
      <c r="E103" s="204"/>
      <c r="F103" s="198"/>
      <c r="G103" s="200"/>
      <c r="H103" s="467"/>
      <c r="I103" s="467"/>
      <c r="J103" s="467"/>
      <c r="K103" s="467"/>
      <c r="L103" s="467"/>
      <c r="M103" s="467"/>
      <c r="N103" s="467"/>
      <c r="O103" s="467"/>
      <c r="P103" s="467"/>
      <c r="Q103" s="467"/>
      <c r="R103" s="467"/>
      <c r="S103" s="467"/>
      <c r="T103" s="467"/>
      <c r="U103" s="467"/>
      <c r="V103" s="467"/>
      <c r="W103" s="467"/>
      <c r="X103" s="467"/>
      <c r="Y103" s="467"/>
      <c r="Z103" s="467"/>
      <c r="AA103" s="467"/>
      <c r="AB103" s="467"/>
      <c r="AC103" s="467"/>
      <c r="AD103" s="467"/>
      <c r="AE103" s="467"/>
      <c r="AF103" s="467"/>
      <c r="AG103" s="467"/>
      <c r="AH103" s="467"/>
      <c r="AI103" s="467"/>
      <c r="AJ103" s="467"/>
      <c r="AK103" s="467"/>
      <c r="AL103" s="467"/>
      <c r="AM103" s="467"/>
      <c r="AN103" s="467"/>
      <c r="AO103" s="467"/>
      <c r="AP103" s="467"/>
      <c r="AQ103" s="468"/>
    </row>
    <row r="104" spans="1:43">
      <c r="A104" s="202"/>
      <c r="B104" s="203"/>
      <c r="C104" s="197"/>
      <c r="D104" s="201"/>
      <c r="E104" s="204"/>
      <c r="F104" s="198"/>
      <c r="G104" s="200"/>
      <c r="H104" s="467"/>
      <c r="I104" s="467"/>
      <c r="J104" s="467"/>
      <c r="K104" s="467"/>
      <c r="L104" s="467"/>
      <c r="M104" s="467"/>
      <c r="N104" s="467"/>
      <c r="O104" s="467"/>
      <c r="P104" s="467"/>
      <c r="Q104" s="467"/>
      <c r="R104" s="467"/>
      <c r="S104" s="467"/>
      <c r="T104" s="467"/>
      <c r="U104" s="467"/>
      <c r="V104" s="467"/>
      <c r="W104" s="467"/>
      <c r="X104" s="467"/>
      <c r="Y104" s="467"/>
      <c r="Z104" s="467"/>
      <c r="AA104" s="467"/>
      <c r="AB104" s="467"/>
      <c r="AC104" s="467"/>
      <c r="AD104" s="467"/>
      <c r="AE104" s="467"/>
      <c r="AF104" s="467"/>
      <c r="AG104" s="467"/>
      <c r="AH104" s="467"/>
      <c r="AI104" s="467"/>
      <c r="AJ104" s="467"/>
      <c r="AK104" s="467"/>
      <c r="AL104" s="467"/>
      <c r="AM104" s="467"/>
      <c r="AN104" s="467"/>
      <c r="AO104" s="467"/>
      <c r="AP104" s="467"/>
      <c r="AQ104" s="468"/>
    </row>
    <row r="105" spans="1:43" ht="15" thickBot="1">
      <c r="A105" s="461"/>
      <c r="B105" s="462"/>
      <c r="C105" s="213"/>
      <c r="D105" s="214"/>
      <c r="E105" s="215"/>
      <c r="F105" s="215"/>
      <c r="G105" s="216"/>
      <c r="H105" s="467"/>
      <c r="I105" s="467"/>
      <c r="J105" s="467"/>
      <c r="K105" s="467"/>
      <c r="L105" s="467"/>
      <c r="M105" s="467"/>
      <c r="N105" s="467"/>
      <c r="O105" s="467"/>
      <c r="P105" s="467"/>
      <c r="Q105" s="467"/>
      <c r="R105" s="467"/>
      <c r="S105" s="467"/>
      <c r="T105" s="467"/>
      <c r="U105" s="467"/>
      <c r="V105" s="467"/>
      <c r="W105" s="467"/>
      <c r="X105" s="467"/>
      <c r="Y105" s="467"/>
      <c r="Z105" s="467"/>
      <c r="AA105" s="467"/>
      <c r="AB105" s="467"/>
      <c r="AC105" s="467"/>
      <c r="AD105" s="467"/>
      <c r="AE105" s="467"/>
      <c r="AF105" s="467"/>
      <c r="AG105" s="467"/>
      <c r="AH105" s="467"/>
      <c r="AI105" s="467"/>
      <c r="AJ105" s="467"/>
      <c r="AK105" s="467"/>
      <c r="AL105" s="467"/>
      <c r="AM105" s="467"/>
      <c r="AN105" s="467"/>
      <c r="AO105" s="467"/>
      <c r="AP105" s="467"/>
      <c r="AQ105" s="468"/>
    </row>
    <row r="106" spans="1:43" ht="15" thickBot="1">
      <c r="A106" s="472"/>
      <c r="B106" s="473"/>
      <c r="C106" s="473"/>
      <c r="D106" s="473"/>
      <c r="E106" s="474"/>
      <c r="F106" s="217"/>
      <c r="G106" s="218">
        <f>SUM(G15:G105)</f>
        <v>72.355099999999993</v>
      </c>
      <c r="H106" s="467"/>
      <c r="I106" s="467"/>
      <c r="J106" s="467"/>
      <c r="K106" s="467"/>
      <c r="L106" s="467"/>
      <c r="M106" s="467"/>
      <c r="N106" s="467"/>
      <c r="O106" s="467"/>
      <c r="P106" s="467"/>
      <c r="Q106" s="467"/>
      <c r="R106" s="467"/>
      <c r="S106" s="467"/>
      <c r="T106" s="467"/>
      <c r="U106" s="467"/>
      <c r="V106" s="467"/>
      <c r="W106" s="467"/>
      <c r="X106" s="467"/>
      <c r="Y106" s="467"/>
      <c r="Z106" s="467"/>
      <c r="AA106" s="467"/>
      <c r="AB106" s="467"/>
      <c r="AC106" s="467"/>
      <c r="AD106" s="467"/>
      <c r="AE106" s="467"/>
      <c r="AF106" s="467"/>
      <c r="AG106" s="467"/>
      <c r="AH106" s="467"/>
      <c r="AI106" s="467"/>
      <c r="AJ106" s="467"/>
      <c r="AK106" s="467"/>
      <c r="AL106" s="467"/>
      <c r="AM106" s="467"/>
      <c r="AN106" s="467"/>
      <c r="AO106" s="467"/>
      <c r="AP106" s="467"/>
      <c r="AQ106" s="468"/>
    </row>
    <row r="107" spans="1:43">
      <c r="A107" s="426"/>
      <c r="B107" s="427"/>
      <c r="C107" s="427"/>
      <c r="D107" s="427"/>
      <c r="E107" s="427"/>
      <c r="F107" s="427"/>
      <c r="G107" s="427"/>
      <c r="H107" s="427"/>
      <c r="I107" s="427"/>
      <c r="J107" s="427"/>
      <c r="K107" s="427"/>
      <c r="L107" s="427"/>
      <c r="M107" s="427"/>
      <c r="N107" s="427"/>
      <c r="O107" s="427"/>
      <c r="P107" s="427"/>
      <c r="Q107" s="427"/>
      <c r="R107" s="427"/>
      <c r="S107" s="427"/>
      <c r="T107" s="427"/>
      <c r="U107" s="427"/>
      <c r="V107" s="427"/>
      <c r="W107" s="427"/>
      <c r="X107" s="427"/>
      <c r="Y107" s="427"/>
      <c r="Z107" s="427"/>
      <c r="AA107" s="427"/>
      <c r="AB107" s="427"/>
      <c r="AC107" s="427"/>
      <c r="AD107" s="427"/>
      <c r="AE107" s="427"/>
      <c r="AF107" s="427"/>
      <c r="AG107" s="427"/>
      <c r="AH107" s="427"/>
      <c r="AI107" s="427"/>
      <c r="AJ107" s="427"/>
      <c r="AK107" s="427"/>
      <c r="AL107" s="427"/>
      <c r="AM107" s="427"/>
      <c r="AN107" s="427"/>
      <c r="AO107" s="427"/>
      <c r="AP107" s="427"/>
      <c r="AQ107" s="428"/>
    </row>
    <row r="108" spans="1:43">
      <c r="A108" s="475" t="s">
        <v>283</v>
      </c>
      <c r="B108" s="476"/>
      <c r="C108" s="476"/>
      <c r="D108" s="476"/>
      <c r="E108" s="476"/>
      <c r="F108" s="476"/>
      <c r="G108" s="476"/>
      <c r="H108" s="476"/>
      <c r="I108" s="476"/>
      <c r="J108" s="476"/>
      <c r="K108" s="476"/>
      <c r="L108" s="476"/>
      <c r="M108" s="476"/>
      <c r="N108" s="476"/>
      <c r="O108" s="476"/>
      <c r="P108" s="476"/>
      <c r="Q108" s="476"/>
      <c r="R108" s="476"/>
      <c r="S108" s="476"/>
      <c r="T108" s="476"/>
      <c r="U108" s="476"/>
      <c r="V108" s="476"/>
      <c r="W108" s="476"/>
      <c r="X108" s="476"/>
      <c r="Y108" s="476"/>
      <c r="Z108" s="476"/>
      <c r="AA108" s="476"/>
      <c r="AB108" s="476"/>
      <c r="AC108" s="476"/>
      <c r="AD108" s="476"/>
      <c r="AE108" s="476"/>
      <c r="AF108" s="476"/>
      <c r="AG108" s="476"/>
      <c r="AH108" s="476"/>
      <c r="AI108" s="476"/>
      <c r="AJ108" s="476"/>
      <c r="AK108" s="476"/>
      <c r="AL108" s="476"/>
      <c r="AM108" s="476"/>
      <c r="AN108" s="476"/>
      <c r="AO108" s="476"/>
      <c r="AP108" s="476"/>
      <c r="AQ108" s="477"/>
    </row>
    <row r="109" spans="1:43">
      <c r="A109" s="478" t="s">
        <v>284</v>
      </c>
      <c r="B109" s="479"/>
      <c r="C109" s="479"/>
      <c r="D109" s="479"/>
      <c r="E109" s="479"/>
      <c r="F109" s="479"/>
      <c r="G109" s="479"/>
      <c r="H109" s="479"/>
      <c r="I109" s="479"/>
      <c r="J109" s="479"/>
      <c r="K109" s="479"/>
      <c r="L109" s="479"/>
      <c r="M109" s="479"/>
      <c r="N109" s="479"/>
      <c r="O109" s="479"/>
      <c r="P109" s="479"/>
      <c r="Q109" s="479"/>
      <c r="R109" s="479"/>
      <c r="S109" s="479"/>
      <c r="T109" s="479"/>
      <c r="U109" s="479"/>
      <c r="V109" s="479"/>
      <c r="W109" s="479"/>
      <c r="X109" s="479"/>
      <c r="Y109" s="479"/>
      <c r="Z109" s="479"/>
      <c r="AA109" s="479"/>
      <c r="AB109" s="479"/>
      <c r="AC109" s="479"/>
      <c r="AD109" s="479"/>
      <c r="AE109" s="479"/>
      <c r="AF109" s="479"/>
      <c r="AG109" s="479"/>
      <c r="AH109" s="479"/>
      <c r="AI109" s="479"/>
      <c r="AJ109" s="479"/>
      <c r="AK109" s="479"/>
      <c r="AL109" s="479"/>
      <c r="AM109" s="479"/>
      <c r="AN109" s="479"/>
      <c r="AO109" s="479"/>
      <c r="AP109" s="479"/>
      <c r="AQ109" s="480"/>
    </row>
    <row r="110" spans="1:43">
      <c r="A110" s="478"/>
      <c r="B110" s="479"/>
      <c r="C110" s="479"/>
      <c r="D110" s="479"/>
      <c r="E110" s="479"/>
      <c r="F110" s="479"/>
      <c r="G110" s="479"/>
      <c r="H110" s="479"/>
      <c r="I110" s="479"/>
      <c r="J110" s="479"/>
      <c r="K110" s="479"/>
      <c r="L110" s="479"/>
      <c r="M110" s="479"/>
      <c r="N110" s="479"/>
      <c r="O110" s="479"/>
      <c r="P110" s="479"/>
      <c r="Q110" s="479"/>
      <c r="R110" s="479"/>
      <c r="S110" s="479"/>
      <c r="T110" s="479"/>
      <c r="U110" s="479"/>
      <c r="V110" s="479"/>
      <c r="W110" s="479"/>
      <c r="X110" s="479"/>
      <c r="Y110" s="479"/>
      <c r="Z110" s="479"/>
      <c r="AA110" s="479"/>
      <c r="AB110" s="479"/>
      <c r="AC110" s="479"/>
      <c r="AD110" s="479"/>
      <c r="AE110" s="479"/>
      <c r="AF110" s="479"/>
      <c r="AG110" s="479"/>
      <c r="AH110" s="479"/>
      <c r="AI110" s="479"/>
      <c r="AJ110" s="479"/>
      <c r="AK110" s="479"/>
      <c r="AL110" s="479"/>
      <c r="AM110" s="479"/>
      <c r="AN110" s="479"/>
      <c r="AO110" s="479"/>
      <c r="AP110" s="479"/>
      <c r="AQ110" s="480"/>
    </row>
    <row r="111" spans="1:43" ht="15" thickBot="1">
      <c r="A111" s="426"/>
      <c r="B111" s="427"/>
      <c r="C111" s="427"/>
      <c r="D111" s="427"/>
      <c r="E111" s="427"/>
      <c r="F111" s="427"/>
      <c r="G111" s="427"/>
      <c r="H111" s="427"/>
      <c r="I111" s="427"/>
      <c r="J111" s="427"/>
      <c r="K111" s="427"/>
      <c r="L111" s="427"/>
      <c r="M111" s="427"/>
      <c r="N111" s="427"/>
      <c r="O111" s="427"/>
      <c r="P111" s="427"/>
      <c r="Q111" s="427"/>
      <c r="R111" s="427"/>
      <c r="S111" s="427"/>
      <c r="T111" s="427"/>
      <c r="U111" s="427"/>
      <c r="V111" s="427"/>
      <c r="W111" s="427"/>
      <c r="X111" s="427"/>
      <c r="Y111" s="427"/>
      <c r="Z111" s="427"/>
      <c r="AA111" s="427"/>
      <c r="AB111" s="427"/>
      <c r="AC111" s="427"/>
      <c r="AD111" s="427"/>
      <c r="AE111" s="427"/>
      <c r="AF111" s="427"/>
      <c r="AG111" s="427"/>
      <c r="AH111" s="427"/>
      <c r="AI111" s="427"/>
      <c r="AJ111" s="427"/>
      <c r="AK111" s="427"/>
      <c r="AL111" s="427"/>
      <c r="AM111" s="427"/>
      <c r="AN111" s="427"/>
      <c r="AO111" s="427"/>
      <c r="AP111" s="427"/>
      <c r="AQ111" s="428"/>
    </row>
    <row r="112" spans="1:43">
      <c r="B112" s="220"/>
      <c r="C112" s="219" t="s">
        <v>285</v>
      </c>
      <c r="D112" s="221"/>
      <c r="E112" s="221"/>
      <c r="F112" s="220"/>
      <c r="H112" s="223"/>
      <c r="I112" s="220"/>
      <c r="J112" s="220"/>
      <c r="K112" s="220"/>
      <c r="L112" s="220"/>
      <c r="M112" s="222" t="s">
        <v>286</v>
      </c>
      <c r="N112" s="220"/>
      <c r="O112" s="220"/>
      <c r="P112" s="220"/>
      <c r="Q112" s="220"/>
      <c r="R112" s="220"/>
      <c r="S112" s="220"/>
      <c r="T112" s="220"/>
      <c r="U112" s="220"/>
      <c r="V112" s="220"/>
      <c r="W112" s="220"/>
      <c r="X112" s="220"/>
      <c r="Y112" s="220"/>
      <c r="Z112" s="220"/>
      <c r="AA112" s="220"/>
      <c r="AB112" s="220"/>
      <c r="AC112" s="220"/>
      <c r="AD112" s="220"/>
      <c r="AE112" s="220"/>
      <c r="AF112" s="220"/>
      <c r="AG112" s="220"/>
      <c r="AH112" s="220"/>
      <c r="AI112" s="220"/>
      <c r="AJ112" s="220"/>
      <c r="AK112" s="220"/>
      <c r="AL112" s="220"/>
      <c r="AM112" s="220"/>
      <c r="AN112" s="220"/>
      <c r="AO112" s="220"/>
      <c r="AP112" s="220"/>
      <c r="AQ112" s="224"/>
    </row>
    <row r="113" spans="1:43">
      <c r="A113" s="225"/>
      <c r="B113" s="226"/>
      <c r="C113" s="227"/>
      <c r="D113" s="228"/>
      <c r="E113" s="228"/>
      <c r="F113" s="226"/>
      <c r="G113" s="229"/>
      <c r="H113" s="230"/>
      <c r="I113" s="226"/>
      <c r="J113" s="226"/>
      <c r="K113" s="226"/>
      <c r="L113" s="226"/>
      <c r="M113" s="226"/>
      <c r="N113" s="226"/>
      <c r="O113" s="226"/>
      <c r="P113" s="226"/>
      <c r="Q113" s="226"/>
      <c r="R113" s="226"/>
      <c r="S113" s="226"/>
      <c r="T113" s="226"/>
      <c r="U113" s="226"/>
      <c r="V113" s="226"/>
      <c r="W113" s="226"/>
      <c r="X113" s="226"/>
      <c r="Y113" s="226"/>
      <c r="Z113" s="226"/>
      <c r="AA113" s="226"/>
      <c r="AB113" s="226"/>
      <c r="AC113" s="226"/>
      <c r="AD113" s="226"/>
      <c r="AE113" s="226"/>
      <c r="AF113" s="226"/>
      <c r="AG113" s="226"/>
      <c r="AH113" s="226"/>
      <c r="AI113" s="226"/>
      <c r="AJ113" s="226"/>
      <c r="AK113" s="226"/>
      <c r="AL113" s="226"/>
      <c r="AM113" s="226"/>
      <c r="AN113" s="226"/>
      <c r="AO113" s="226"/>
      <c r="AP113" s="226"/>
      <c r="AQ113" s="231"/>
    </row>
    <row r="114" spans="1:43">
      <c r="A114" s="225"/>
      <c r="B114" s="226"/>
      <c r="C114" s="226"/>
      <c r="D114" s="226"/>
      <c r="E114" s="226"/>
      <c r="F114" s="226"/>
      <c r="G114" s="232"/>
      <c r="H114" s="226"/>
      <c r="I114" s="226"/>
      <c r="J114" s="226"/>
      <c r="K114" s="226"/>
      <c r="L114" s="226"/>
      <c r="M114" s="226"/>
      <c r="N114" s="226"/>
      <c r="O114" s="226"/>
      <c r="P114" s="226"/>
      <c r="Q114" s="226"/>
      <c r="R114" s="226"/>
      <c r="S114" s="226"/>
      <c r="T114" s="226"/>
      <c r="U114" s="226"/>
      <c r="V114" s="226"/>
      <c r="W114" s="226"/>
      <c r="X114" s="226"/>
      <c r="Y114" s="226"/>
      <c r="Z114" s="226"/>
      <c r="AA114" s="226"/>
      <c r="AB114" s="226"/>
      <c r="AC114" s="226"/>
      <c r="AD114" s="226"/>
      <c r="AE114" s="226"/>
      <c r="AF114" s="226"/>
      <c r="AG114" s="226"/>
      <c r="AH114" s="226"/>
      <c r="AI114" s="226"/>
      <c r="AJ114" s="226"/>
      <c r="AK114" s="226"/>
      <c r="AL114" s="226"/>
      <c r="AM114" s="226"/>
      <c r="AN114" s="226"/>
      <c r="AO114" s="226"/>
      <c r="AP114" s="226"/>
      <c r="AQ114" s="231"/>
    </row>
    <row r="115" spans="1:43" ht="15" thickBot="1">
      <c r="A115" s="235"/>
      <c r="B115" s="232"/>
      <c r="C115" s="233"/>
      <c r="D115" s="234"/>
      <c r="E115" s="234"/>
      <c r="F115" s="234"/>
      <c r="G115" s="235"/>
      <c r="H115" s="239"/>
      <c r="I115" s="239"/>
      <c r="J115" s="239"/>
      <c r="K115" s="239"/>
      <c r="L115" s="239"/>
      <c r="M115" s="239"/>
      <c r="N115" s="239"/>
      <c r="O115" s="239"/>
      <c r="P115" s="239"/>
      <c r="Q115" s="239"/>
      <c r="R115" s="239"/>
      <c r="S115" s="239"/>
      <c r="T115" s="239"/>
      <c r="U115" s="239"/>
      <c r="V115" s="239"/>
      <c r="W115" s="239"/>
      <c r="X115" s="239"/>
      <c r="Y115" s="239"/>
      <c r="Z115" s="239"/>
      <c r="AA115" s="226"/>
      <c r="AB115" s="226"/>
      <c r="AC115" s="226"/>
      <c r="AD115" s="226"/>
      <c r="AE115" s="226"/>
      <c r="AF115" s="226"/>
      <c r="AG115" s="226"/>
      <c r="AH115" s="226"/>
      <c r="AI115" s="226"/>
      <c r="AJ115" s="226"/>
      <c r="AK115" s="226"/>
      <c r="AL115" s="226"/>
      <c r="AM115" s="226"/>
      <c r="AN115" s="226"/>
      <c r="AO115" s="226"/>
      <c r="AP115" s="226"/>
      <c r="AQ115" s="231"/>
    </row>
    <row r="116" spans="1:43">
      <c r="A116" s="235"/>
      <c r="B116" s="232"/>
      <c r="C116" s="236" t="s">
        <v>287</v>
      </c>
      <c r="D116" s="232"/>
      <c r="E116" s="236"/>
      <c r="F116" s="236"/>
      <c r="G116" s="232"/>
      <c r="H116" s="471" t="s">
        <v>289</v>
      </c>
      <c r="I116" s="471"/>
      <c r="J116" s="471"/>
      <c r="K116" s="471"/>
      <c r="L116" s="471"/>
      <c r="M116" s="471"/>
      <c r="N116" s="471"/>
      <c r="O116" s="471"/>
      <c r="P116" s="471"/>
      <c r="Q116" s="471"/>
      <c r="R116" s="471"/>
      <c r="S116" s="471"/>
      <c r="T116" s="471"/>
      <c r="U116" s="471"/>
      <c r="V116" s="471"/>
      <c r="W116" s="471"/>
      <c r="X116" s="471"/>
      <c r="Y116" s="471"/>
      <c r="Z116" s="471"/>
      <c r="AA116" s="226"/>
      <c r="AB116" s="226"/>
      <c r="AC116" s="226"/>
      <c r="AD116" s="226"/>
      <c r="AE116" s="226"/>
      <c r="AF116" s="226"/>
      <c r="AG116" s="226"/>
      <c r="AH116" s="226"/>
      <c r="AI116" s="226"/>
      <c r="AJ116" s="226"/>
      <c r="AK116" s="226"/>
      <c r="AL116" s="226"/>
      <c r="AM116" s="226"/>
      <c r="AN116" s="226"/>
      <c r="AO116" s="226"/>
      <c r="AP116" s="226"/>
      <c r="AQ116" s="231"/>
    </row>
    <row r="117" spans="1:43">
      <c r="A117" s="238"/>
      <c r="B117" s="235"/>
      <c r="C117" s="232" t="s">
        <v>288</v>
      </c>
      <c r="D117" s="237"/>
      <c r="E117" s="235"/>
      <c r="F117" s="235"/>
      <c r="G117" s="235"/>
      <c r="H117" s="232"/>
      <c r="I117" s="237"/>
      <c r="J117" s="235"/>
      <c r="K117" s="235"/>
      <c r="L117" s="235"/>
      <c r="M117" s="235"/>
      <c r="N117" s="237"/>
      <c r="O117" s="235"/>
      <c r="P117" s="235"/>
      <c r="Q117" s="235"/>
      <c r="R117" s="235"/>
      <c r="S117" s="235"/>
      <c r="T117" s="235"/>
      <c r="U117" s="235"/>
      <c r="V117" s="235"/>
      <c r="W117" s="235"/>
      <c r="X117" s="235"/>
      <c r="Y117" s="235"/>
      <c r="Z117" s="226"/>
      <c r="AA117" s="226"/>
      <c r="AB117" s="226"/>
      <c r="AC117" s="226"/>
      <c r="AD117" s="226"/>
      <c r="AE117" s="226"/>
      <c r="AF117" s="226"/>
      <c r="AG117" s="226"/>
      <c r="AH117" s="226"/>
      <c r="AI117" s="226"/>
      <c r="AJ117" s="226"/>
      <c r="AK117" s="226"/>
      <c r="AL117" s="226"/>
      <c r="AM117" s="226"/>
      <c r="AN117" s="226"/>
      <c r="AO117" s="226"/>
      <c r="AP117" s="226"/>
      <c r="AQ117" s="231"/>
    </row>
    <row r="118" spans="1:43">
      <c r="A118" s="225"/>
      <c r="B118" s="235"/>
      <c r="C118" s="235"/>
      <c r="D118" s="235"/>
      <c r="E118" s="226"/>
      <c r="F118" s="226"/>
      <c r="G118" s="229"/>
      <c r="H118" s="235"/>
      <c r="I118" s="235"/>
      <c r="J118" s="235"/>
      <c r="K118" s="235"/>
      <c r="L118" s="235"/>
      <c r="M118" s="235"/>
      <c r="N118" s="235"/>
      <c r="O118" s="235"/>
      <c r="P118" s="235"/>
      <c r="Q118" s="235"/>
      <c r="R118" s="235"/>
      <c r="S118" s="235"/>
      <c r="T118" s="235"/>
      <c r="U118" s="235"/>
      <c r="V118" s="235"/>
      <c r="W118" s="235"/>
      <c r="X118" s="235"/>
      <c r="Y118" s="235"/>
      <c r="Z118" s="235"/>
      <c r="AA118" s="235"/>
      <c r="AB118" s="235"/>
      <c r="AC118" s="235"/>
      <c r="AD118" s="235"/>
      <c r="AE118" s="235"/>
      <c r="AF118" s="235"/>
      <c r="AG118" s="235"/>
      <c r="AH118" s="235"/>
      <c r="AI118" s="235"/>
      <c r="AJ118" s="235"/>
      <c r="AK118" s="226"/>
      <c r="AL118" s="226"/>
      <c r="AM118" s="226"/>
      <c r="AN118" s="226"/>
      <c r="AO118" s="226"/>
      <c r="AP118" s="226"/>
      <c r="AQ118" s="231"/>
    </row>
  </sheetData>
  <mergeCells count="56">
    <mergeCell ref="A27:B27"/>
    <mergeCell ref="A28:B28"/>
    <mergeCell ref="H116:Z116"/>
    <mergeCell ref="A106:E106"/>
    <mergeCell ref="A107:AQ107"/>
    <mergeCell ref="A108:AQ108"/>
    <mergeCell ref="A109:AQ109"/>
    <mergeCell ref="A110:AQ110"/>
    <mergeCell ref="A111:AQ111"/>
    <mergeCell ref="A105:B105"/>
    <mergeCell ref="A15:B15"/>
    <mergeCell ref="H15:AQ106"/>
    <mergeCell ref="A16:B16"/>
    <mergeCell ref="A17:B17"/>
    <mergeCell ref="A18:B18"/>
    <mergeCell ref="A19:B19"/>
    <mergeCell ref="A20:B20"/>
    <mergeCell ref="A21:B21"/>
    <mergeCell ref="A22:B22"/>
    <mergeCell ref="A23:B23"/>
    <mergeCell ref="A29:B29"/>
    <mergeCell ref="A30:B30"/>
    <mergeCell ref="A31:B31"/>
    <mergeCell ref="A24:B24"/>
    <mergeCell ref="A25:B25"/>
    <mergeCell ref="A26:B26"/>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4" priority="1"/>
  </conditionalFormatting>
  <pageMargins left="0.7" right="0.7" top="0.75" bottom="0.75" header="0.3" footer="0.3"/>
  <pageSetup scale="38"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70D97-4727-4132-BC0C-E52B906B274B}">
  <dimension ref="A1:AQ61"/>
  <sheetViews>
    <sheetView view="pageBreakPreview" topLeftCell="A34" zoomScale="55" zoomScaleNormal="55" zoomScaleSheetLayoutView="55" workbookViewId="0">
      <selection activeCell="D19" sqref="D19"/>
    </sheetView>
  </sheetViews>
  <sheetFormatPr baseColWidth="10" defaultRowHeight="14.4"/>
  <cols>
    <col min="1" max="1" width="45.88671875" customWidth="1"/>
    <col min="2" max="2" width="31.664062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2'!B157</f>
        <v>NP 15</v>
      </c>
      <c r="B11" s="189" t="str">
        <f>+'CORTE No. 2'!F157</f>
        <v>M2</v>
      </c>
      <c r="C11" s="435" t="str">
        <f>+'CORTE No. 2'!C157</f>
        <v>Mantenimiento de cubiertas y tanques expuestos a agentes contaminantes y que generan deterioro en las estructuras  (incluye todo lo necesario para su correcto mantenimiento)</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460</v>
      </c>
      <c r="B15" s="464"/>
      <c r="C15" s="197"/>
      <c r="D15" s="198"/>
      <c r="E15" s="199"/>
      <c r="F15" s="198">
        <v>86.8</v>
      </c>
      <c r="G15" s="200">
        <f>+F15</f>
        <v>86.8</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461</v>
      </c>
      <c r="B16" s="464"/>
      <c r="C16" s="197"/>
      <c r="D16" s="198"/>
      <c r="E16" s="199"/>
      <c r="F16" s="198">
        <v>86.8</v>
      </c>
      <c r="G16" s="200">
        <f>+F16</f>
        <v>86.8</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462</v>
      </c>
      <c r="B17" s="470"/>
      <c r="C17" s="197"/>
      <c r="D17" s="198"/>
      <c r="E17" s="199"/>
      <c r="F17" s="198">
        <v>12.5</v>
      </c>
      <c r="G17" s="200">
        <f>+F17</f>
        <v>12.5</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463</v>
      </c>
      <c r="B18" s="464"/>
      <c r="C18" s="197">
        <v>35.200000000000003</v>
      </c>
      <c r="D18" s="201">
        <v>4.3</v>
      </c>
      <c r="E18" s="199"/>
      <c r="F18" s="198">
        <v>2</v>
      </c>
      <c r="G18" s="200">
        <f>+(C18*D18)*F18</f>
        <v>302.72000000000003</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207"/>
      <c r="D46" s="207"/>
      <c r="E46" s="207"/>
      <c r="F46" s="207"/>
      <c r="G46" s="21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211"/>
      <c r="D47" s="212"/>
      <c r="E47" s="208"/>
      <c r="F47" s="208"/>
      <c r="G47" s="209"/>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ht="15" thickBot="1">
      <c r="A48" s="461"/>
      <c r="B48" s="462"/>
      <c r="C48" s="213"/>
      <c r="D48" s="214"/>
      <c r="E48" s="215"/>
      <c r="F48" s="215"/>
      <c r="G48" s="216"/>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ht="15" thickBot="1">
      <c r="A49" s="472"/>
      <c r="B49" s="473"/>
      <c r="C49" s="473"/>
      <c r="D49" s="473"/>
      <c r="E49" s="474"/>
      <c r="F49" s="217"/>
      <c r="G49" s="218">
        <f>SUM(G15:G48)</f>
        <v>488.82000000000005</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26"/>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8"/>
    </row>
    <row r="51" spans="1:43">
      <c r="A51" s="475" t="s">
        <v>283</v>
      </c>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c r="AI51" s="476"/>
      <c r="AJ51" s="476"/>
      <c r="AK51" s="476"/>
      <c r="AL51" s="476"/>
      <c r="AM51" s="476"/>
      <c r="AN51" s="476"/>
      <c r="AO51" s="476"/>
      <c r="AP51" s="476"/>
      <c r="AQ51" s="477"/>
    </row>
    <row r="52" spans="1:43">
      <c r="A52" s="478" t="s">
        <v>284</v>
      </c>
      <c r="B52" s="479"/>
      <c r="C52" s="479"/>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80"/>
    </row>
    <row r="53" spans="1:43">
      <c r="A53" s="478"/>
      <c r="B53" s="479"/>
      <c r="C53" s="479"/>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80"/>
    </row>
    <row r="54" spans="1:43" ht="15" thickBot="1">
      <c r="A54" s="426"/>
      <c r="B54" s="427"/>
      <c r="C54" s="427"/>
      <c r="D54" s="427"/>
      <c r="E54" s="427"/>
      <c r="F54" s="427"/>
      <c r="G54" s="427"/>
      <c r="H54" s="427"/>
      <c r="I54" s="427"/>
      <c r="J54" s="427"/>
      <c r="K54" s="427"/>
      <c r="L54" s="427"/>
      <c r="M54" s="427"/>
      <c r="N54" s="427"/>
      <c r="O54" s="427"/>
      <c r="P54" s="427"/>
      <c r="Q54" s="427"/>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8"/>
    </row>
    <row r="55" spans="1:43">
      <c r="B55" s="220"/>
      <c r="C55" s="219" t="s">
        <v>285</v>
      </c>
      <c r="D55" s="221"/>
      <c r="E55" s="221"/>
      <c r="F55" s="220"/>
      <c r="H55" s="223"/>
      <c r="I55" s="220"/>
      <c r="J55" s="220"/>
      <c r="K55" s="220"/>
      <c r="L55" s="220"/>
      <c r="M55" s="222" t="s">
        <v>286</v>
      </c>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4"/>
    </row>
    <row r="56" spans="1:43">
      <c r="A56" s="225"/>
      <c r="B56" s="226"/>
      <c r="C56" s="227"/>
      <c r="D56" s="228"/>
      <c r="E56" s="228"/>
      <c r="F56" s="226"/>
      <c r="G56" s="229"/>
      <c r="H56" s="230"/>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M56" s="226"/>
      <c r="AN56" s="226"/>
      <c r="AO56" s="226"/>
      <c r="AP56" s="226"/>
      <c r="AQ56" s="231"/>
    </row>
    <row r="57" spans="1:43">
      <c r="A57" s="225"/>
      <c r="B57" s="226"/>
      <c r="C57" s="226"/>
      <c r="D57" s="226"/>
      <c r="E57" s="226"/>
      <c r="F57" s="226"/>
      <c r="G57" s="232"/>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c r="AK57" s="226"/>
      <c r="AL57" s="226"/>
      <c r="AM57" s="226"/>
      <c r="AN57" s="226"/>
      <c r="AO57" s="226"/>
      <c r="AP57" s="226"/>
      <c r="AQ57" s="231"/>
    </row>
    <row r="58" spans="1:43" ht="15" thickBot="1">
      <c r="A58" s="235"/>
      <c r="B58" s="232"/>
      <c r="C58" s="233"/>
      <c r="D58" s="234"/>
      <c r="E58" s="234"/>
      <c r="F58" s="234"/>
      <c r="G58" s="235"/>
      <c r="H58" s="239"/>
      <c r="I58" s="239"/>
      <c r="J58" s="239"/>
      <c r="K58" s="239"/>
      <c r="L58" s="239"/>
      <c r="M58" s="239"/>
      <c r="N58" s="239"/>
      <c r="O58" s="239"/>
      <c r="P58" s="239"/>
      <c r="Q58" s="239"/>
      <c r="R58" s="239"/>
      <c r="S58" s="239"/>
      <c r="T58" s="239"/>
      <c r="U58" s="239"/>
      <c r="V58" s="239"/>
      <c r="W58" s="239"/>
      <c r="X58" s="239"/>
      <c r="Y58" s="239"/>
      <c r="Z58" s="239"/>
      <c r="AA58" s="226"/>
      <c r="AB58" s="226"/>
      <c r="AC58" s="226"/>
      <c r="AD58" s="226"/>
      <c r="AE58" s="226"/>
      <c r="AF58" s="226"/>
      <c r="AG58" s="226"/>
      <c r="AH58" s="226"/>
      <c r="AI58" s="226"/>
      <c r="AJ58" s="226"/>
      <c r="AK58" s="226"/>
      <c r="AL58" s="226"/>
      <c r="AM58" s="226"/>
      <c r="AN58" s="226"/>
      <c r="AO58" s="226"/>
      <c r="AP58" s="226"/>
      <c r="AQ58" s="231"/>
    </row>
    <row r="59" spans="1:43">
      <c r="A59" s="235"/>
      <c r="B59" s="232"/>
      <c r="C59" s="236" t="s">
        <v>287</v>
      </c>
      <c r="D59" s="232"/>
      <c r="E59" s="236"/>
      <c r="F59" s="236"/>
      <c r="G59" s="232"/>
      <c r="H59" s="471" t="s">
        <v>289</v>
      </c>
      <c r="I59" s="471"/>
      <c r="J59" s="471"/>
      <c r="K59" s="471"/>
      <c r="L59" s="471"/>
      <c r="M59" s="471"/>
      <c r="N59" s="471"/>
      <c r="O59" s="471"/>
      <c r="P59" s="471"/>
      <c r="Q59" s="471"/>
      <c r="R59" s="471"/>
      <c r="S59" s="471"/>
      <c r="T59" s="471"/>
      <c r="U59" s="471"/>
      <c r="V59" s="471"/>
      <c r="W59" s="471"/>
      <c r="X59" s="471"/>
      <c r="Y59" s="471"/>
      <c r="Z59" s="471"/>
      <c r="AA59" s="226"/>
      <c r="AB59" s="226"/>
      <c r="AC59" s="226"/>
      <c r="AD59" s="226"/>
      <c r="AE59" s="226"/>
      <c r="AF59" s="226"/>
      <c r="AG59" s="226"/>
      <c r="AH59" s="226"/>
      <c r="AI59" s="226"/>
      <c r="AJ59" s="226"/>
      <c r="AK59" s="226"/>
      <c r="AL59" s="226"/>
      <c r="AM59" s="226"/>
      <c r="AN59" s="226"/>
      <c r="AO59" s="226"/>
      <c r="AP59" s="226"/>
      <c r="AQ59" s="231"/>
    </row>
    <row r="60" spans="1:43">
      <c r="A60" s="238"/>
      <c r="B60" s="235"/>
      <c r="C60" s="232" t="s">
        <v>288</v>
      </c>
      <c r="D60" s="237"/>
      <c r="E60" s="235"/>
      <c r="F60" s="235"/>
      <c r="G60" s="235"/>
      <c r="H60" s="232"/>
      <c r="I60" s="237"/>
      <c r="J60" s="235"/>
      <c r="K60" s="235"/>
      <c r="L60" s="235"/>
      <c r="M60" s="235"/>
      <c r="N60" s="237"/>
      <c r="O60" s="235"/>
      <c r="P60" s="235"/>
      <c r="Q60" s="235"/>
      <c r="R60" s="235"/>
      <c r="S60" s="235"/>
      <c r="T60" s="235"/>
      <c r="U60" s="235"/>
      <c r="V60" s="235"/>
      <c r="W60" s="235"/>
      <c r="X60" s="235"/>
      <c r="Y60" s="235"/>
      <c r="Z60" s="226"/>
      <c r="AA60" s="226"/>
      <c r="AB60" s="226"/>
      <c r="AC60" s="226"/>
      <c r="AD60" s="226"/>
      <c r="AE60" s="226"/>
      <c r="AF60" s="226"/>
      <c r="AG60" s="226"/>
      <c r="AH60" s="226"/>
      <c r="AI60" s="226"/>
      <c r="AJ60" s="226"/>
      <c r="AK60" s="226"/>
      <c r="AL60" s="226"/>
      <c r="AM60" s="226"/>
      <c r="AN60" s="226"/>
      <c r="AO60" s="226"/>
      <c r="AP60" s="226"/>
      <c r="AQ60" s="231"/>
    </row>
    <row r="61" spans="1:43">
      <c r="A61" s="225"/>
      <c r="B61" s="235"/>
      <c r="C61" s="235"/>
      <c r="D61" s="235"/>
      <c r="E61" s="226"/>
      <c r="F61" s="226"/>
      <c r="G61" s="229"/>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26"/>
      <c r="AL61" s="226"/>
      <c r="AM61" s="226"/>
      <c r="AN61" s="226"/>
      <c r="AO61" s="226"/>
      <c r="AP61" s="226"/>
      <c r="AQ61" s="231"/>
    </row>
  </sheetData>
  <mergeCells count="53">
    <mergeCell ref="H59:Z59"/>
    <mergeCell ref="A49:E49"/>
    <mergeCell ref="A50:AQ50"/>
    <mergeCell ref="A51:AQ51"/>
    <mergeCell ref="A52:AQ52"/>
    <mergeCell ref="A53:AQ53"/>
    <mergeCell ref="A54:AQ54"/>
    <mergeCell ref="A48:B48"/>
    <mergeCell ref="A15:B15"/>
    <mergeCell ref="H15:AQ49"/>
    <mergeCell ref="A16:B16"/>
    <mergeCell ref="A17:B17"/>
    <mergeCell ref="A18:B18"/>
    <mergeCell ref="A19:B19"/>
    <mergeCell ref="A20:B20"/>
    <mergeCell ref="A21:B21"/>
    <mergeCell ref="A22:B22"/>
    <mergeCell ref="A23:B23"/>
    <mergeCell ref="A36:B36"/>
    <mergeCell ref="A37:B37"/>
    <mergeCell ref="A38:B38"/>
    <mergeCell ref="A46:B46"/>
    <mergeCell ref="A47:B47"/>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3" priority="1"/>
  </conditionalFormatting>
  <pageMargins left="0.7" right="0.7" top="0.75" bottom="0.75" header="0.3" footer="0.3"/>
  <pageSetup scale="37" orientation="portrait" r:id="rId1"/>
  <colBreaks count="1" manualBreakCount="1">
    <brk id="43" max="1048575"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AFE4D-BA07-4B7D-B82A-A148A19765EA}">
  <dimension ref="A1:AQ61"/>
  <sheetViews>
    <sheetView view="pageBreakPreview" topLeftCell="A34" zoomScale="70" zoomScaleNormal="55" zoomScaleSheetLayoutView="70" workbookViewId="0">
      <selection activeCell="F17" sqref="F17"/>
    </sheetView>
  </sheetViews>
  <sheetFormatPr baseColWidth="10" defaultRowHeight="14.4"/>
  <cols>
    <col min="1" max="1" width="37.109375" customWidth="1"/>
    <col min="2" max="2" width="13.44140625"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2'!B158</f>
        <v>NP 16</v>
      </c>
      <c r="B11" s="189" t="str">
        <f>+'CORTE No. 2'!F158</f>
        <v>UND</v>
      </c>
      <c r="C11" s="435" t="str">
        <f>+'CORTE No. 2'!C158</f>
        <v>Trasiego de equipos a punto de acopido destinado dentro de las instalaciones del ICBF</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464</v>
      </c>
      <c r="B15" s="464"/>
      <c r="C15" s="197"/>
      <c r="D15" s="198"/>
      <c r="E15" s="199"/>
      <c r="F15" s="198">
        <v>3</v>
      </c>
      <c r="G15" s="200">
        <f>+F15</f>
        <v>3</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465</v>
      </c>
      <c r="B16" s="464"/>
      <c r="C16" s="197"/>
      <c r="D16" s="198"/>
      <c r="E16" s="199"/>
      <c r="F16" s="198">
        <v>3</v>
      </c>
      <c r="G16" s="200">
        <f t="shared" ref="G16:G18" si="0">+F16</f>
        <v>3</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466</v>
      </c>
      <c r="B17" s="470"/>
      <c r="C17" s="197"/>
      <c r="D17" s="198"/>
      <c r="E17" s="199"/>
      <c r="F17" s="198">
        <v>2</v>
      </c>
      <c r="G17" s="200">
        <f t="shared" si="0"/>
        <v>2</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467</v>
      </c>
      <c r="B18" s="464"/>
      <c r="C18" s="197"/>
      <c r="D18" s="201"/>
      <c r="E18" s="199"/>
      <c r="F18" s="198">
        <v>2</v>
      </c>
      <c r="G18" s="200">
        <f t="shared" si="0"/>
        <v>2</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201"/>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204"/>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204"/>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204"/>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201"/>
      <c r="E23" s="204"/>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207"/>
      <c r="D46" s="207"/>
      <c r="E46" s="207"/>
      <c r="F46" s="207"/>
      <c r="G46" s="21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211"/>
      <c r="D47" s="212"/>
      <c r="E47" s="208"/>
      <c r="F47" s="208"/>
      <c r="G47" s="209"/>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ht="15" thickBot="1">
      <c r="A48" s="461"/>
      <c r="B48" s="462"/>
      <c r="C48" s="213"/>
      <c r="D48" s="214"/>
      <c r="E48" s="215"/>
      <c r="F48" s="215"/>
      <c r="G48" s="216"/>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ht="15" thickBot="1">
      <c r="A49" s="472"/>
      <c r="B49" s="473"/>
      <c r="C49" s="473"/>
      <c r="D49" s="473"/>
      <c r="E49" s="474"/>
      <c r="F49" s="217"/>
      <c r="G49" s="218">
        <f>SUM(G15:G48)</f>
        <v>10</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26"/>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8"/>
    </row>
    <row r="51" spans="1:43">
      <c r="A51" s="475" t="s">
        <v>283</v>
      </c>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c r="AI51" s="476"/>
      <c r="AJ51" s="476"/>
      <c r="AK51" s="476"/>
      <c r="AL51" s="476"/>
      <c r="AM51" s="476"/>
      <c r="AN51" s="476"/>
      <c r="AO51" s="476"/>
      <c r="AP51" s="476"/>
      <c r="AQ51" s="477"/>
    </row>
    <row r="52" spans="1:43">
      <c r="A52" s="478" t="s">
        <v>284</v>
      </c>
      <c r="B52" s="479"/>
      <c r="C52" s="479"/>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80"/>
    </row>
    <row r="53" spans="1:43">
      <c r="A53" s="478"/>
      <c r="B53" s="479"/>
      <c r="C53" s="479"/>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80"/>
    </row>
    <row r="54" spans="1:43" ht="15" thickBot="1">
      <c r="A54" s="426"/>
      <c r="B54" s="427"/>
      <c r="C54" s="427"/>
      <c r="D54" s="427"/>
      <c r="E54" s="427"/>
      <c r="F54" s="427"/>
      <c r="G54" s="427"/>
      <c r="H54" s="427"/>
      <c r="I54" s="427"/>
      <c r="J54" s="427"/>
      <c r="K54" s="427"/>
      <c r="L54" s="427"/>
      <c r="M54" s="427"/>
      <c r="N54" s="427"/>
      <c r="O54" s="427"/>
      <c r="P54" s="427"/>
      <c r="Q54" s="427"/>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8"/>
    </row>
    <row r="55" spans="1:43">
      <c r="B55" s="220"/>
      <c r="C55" s="219" t="s">
        <v>285</v>
      </c>
      <c r="D55" s="221"/>
      <c r="E55" s="221"/>
      <c r="F55" s="220"/>
      <c r="H55" s="223"/>
      <c r="I55" s="220"/>
      <c r="J55" s="220"/>
      <c r="K55" s="220"/>
      <c r="L55" s="220"/>
      <c r="M55" s="222" t="s">
        <v>286</v>
      </c>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4"/>
    </row>
    <row r="56" spans="1:43">
      <c r="A56" s="225"/>
      <c r="B56" s="226"/>
      <c r="C56" s="227"/>
      <c r="D56" s="228"/>
      <c r="E56" s="228"/>
      <c r="F56" s="226"/>
      <c r="G56" s="229"/>
      <c r="H56" s="230"/>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M56" s="226"/>
      <c r="AN56" s="226"/>
      <c r="AO56" s="226"/>
      <c r="AP56" s="226"/>
      <c r="AQ56" s="231"/>
    </row>
    <row r="57" spans="1:43">
      <c r="A57" s="225"/>
      <c r="B57" s="226"/>
      <c r="C57" s="226"/>
      <c r="D57" s="226"/>
      <c r="E57" s="226"/>
      <c r="F57" s="226"/>
      <c r="G57" s="232"/>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c r="AK57" s="226"/>
      <c r="AL57" s="226"/>
      <c r="AM57" s="226"/>
      <c r="AN57" s="226"/>
      <c r="AO57" s="226"/>
      <c r="AP57" s="226"/>
      <c r="AQ57" s="231"/>
    </row>
    <row r="58" spans="1:43" ht="15" thickBot="1">
      <c r="A58" s="235"/>
      <c r="B58" s="232"/>
      <c r="C58" s="233"/>
      <c r="D58" s="234"/>
      <c r="E58" s="234"/>
      <c r="F58" s="234"/>
      <c r="G58" s="235"/>
      <c r="H58" s="239"/>
      <c r="I58" s="239"/>
      <c r="J58" s="239"/>
      <c r="K58" s="239"/>
      <c r="L58" s="239"/>
      <c r="M58" s="239"/>
      <c r="N58" s="239"/>
      <c r="O58" s="239"/>
      <c r="P58" s="239"/>
      <c r="Q58" s="239"/>
      <c r="R58" s="239"/>
      <c r="S58" s="239"/>
      <c r="T58" s="239"/>
      <c r="U58" s="239"/>
      <c r="V58" s="239"/>
      <c r="W58" s="239"/>
      <c r="X58" s="239"/>
      <c r="Y58" s="239"/>
      <c r="Z58" s="239"/>
      <c r="AA58" s="226"/>
      <c r="AB58" s="226"/>
      <c r="AC58" s="226"/>
      <c r="AD58" s="226"/>
      <c r="AE58" s="226"/>
      <c r="AF58" s="226"/>
      <c r="AG58" s="226"/>
      <c r="AH58" s="226"/>
      <c r="AI58" s="226"/>
      <c r="AJ58" s="226"/>
      <c r="AK58" s="226"/>
      <c r="AL58" s="226"/>
      <c r="AM58" s="226"/>
      <c r="AN58" s="226"/>
      <c r="AO58" s="226"/>
      <c r="AP58" s="226"/>
      <c r="AQ58" s="231"/>
    </row>
    <row r="59" spans="1:43">
      <c r="A59" s="235"/>
      <c r="B59" s="232"/>
      <c r="C59" s="236" t="s">
        <v>287</v>
      </c>
      <c r="D59" s="232"/>
      <c r="E59" s="236"/>
      <c r="F59" s="236"/>
      <c r="G59" s="232"/>
      <c r="H59" s="471" t="s">
        <v>289</v>
      </c>
      <c r="I59" s="471"/>
      <c r="J59" s="471"/>
      <c r="K59" s="471"/>
      <c r="L59" s="471"/>
      <c r="M59" s="471"/>
      <c r="N59" s="471"/>
      <c r="O59" s="471"/>
      <c r="P59" s="471"/>
      <c r="Q59" s="471"/>
      <c r="R59" s="471"/>
      <c r="S59" s="471"/>
      <c r="T59" s="471"/>
      <c r="U59" s="471"/>
      <c r="V59" s="471"/>
      <c r="W59" s="471"/>
      <c r="X59" s="471"/>
      <c r="Y59" s="471"/>
      <c r="Z59" s="471"/>
      <c r="AA59" s="226"/>
      <c r="AB59" s="226"/>
      <c r="AC59" s="226"/>
      <c r="AD59" s="226"/>
      <c r="AE59" s="226"/>
      <c r="AF59" s="226"/>
      <c r="AG59" s="226"/>
      <c r="AH59" s="226"/>
      <c r="AI59" s="226"/>
      <c r="AJ59" s="226"/>
      <c r="AK59" s="226"/>
      <c r="AL59" s="226"/>
      <c r="AM59" s="226"/>
      <c r="AN59" s="226"/>
      <c r="AO59" s="226"/>
      <c r="AP59" s="226"/>
      <c r="AQ59" s="231"/>
    </row>
    <row r="60" spans="1:43">
      <c r="A60" s="238"/>
      <c r="B60" s="235"/>
      <c r="C60" s="232" t="s">
        <v>288</v>
      </c>
      <c r="D60" s="237"/>
      <c r="E60" s="235"/>
      <c r="F60" s="235"/>
      <c r="G60" s="235"/>
      <c r="H60" s="232"/>
      <c r="I60" s="237"/>
      <c r="J60" s="235"/>
      <c r="K60" s="235"/>
      <c r="L60" s="235"/>
      <c r="M60" s="235"/>
      <c r="N60" s="237"/>
      <c r="O60" s="235"/>
      <c r="P60" s="235"/>
      <c r="Q60" s="235"/>
      <c r="R60" s="235"/>
      <c r="S60" s="235"/>
      <c r="T60" s="235"/>
      <c r="U60" s="235"/>
      <c r="V60" s="235"/>
      <c r="W60" s="235"/>
      <c r="X60" s="235"/>
      <c r="Y60" s="235"/>
      <c r="Z60" s="226"/>
      <c r="AA60" s="226"/>
      <c r="AB60" s="226"/>
      <c r="AC60" s="226"/>
      <c r="AD60" s="226"/>
      <c r="AE60" s="226"/>
      <c r="AF60" s="226"/>
      <c r="AG60" s="226"/>
      <c r="AH60" s="226"/>
      <c r="AI60" s="226"/>
      <c r="AJ60" s="226"/>
      <c r="AK60" s="226"/>
      <c r="AL60" s="226"/>
      <c r="AM60" s="226"/>
      <c r="AN60" s="226"/>
      <c r="AO60" s="226"/>
      <c r="AP60" s="226"/>
      <c r="AQ60" s="231"/>
    </row>
    <row r="61" spans="1:43">
      <c r="A61" s="225"/>
      <c r="B61" s="235"/>
      <c r="C61" s="235"/>
      <c r="D61" s="235"/>
      <c r="E61" s="226"/>
      <c r="F61" s="226"/>
      <c r="G61" s="229"/>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26"/>
      <c r="AL61" s="226"/>
      <c r="AM61" s="226"/>
      <c r="AN61" s="226"/>
      <c r="AO61" s="226"/>
      <c r="AP61" s="226"/>
      <c r="AQ61" s="231"/>
    </row>
  </sheetData>
  <mergeCells count="53">
    <mergeCell ref="H59:Z59"/>
    <mergeCell ref="A49:E49"/>
    <mergeCell ref="A50:AQ50"/>
    <mergeCell ref="A51:AQ51"/>
    <mergeCell ref="A52:AQ52"/>
    <mergeCell ref="A53:AQ53"/>
    <mergeCell ref="A54:AQ54"/>
    <mergeCell ref="A48:B48"/>
    <mergeCell ref="A15:B15"/>
    <mergeCell ref="H15:AQ49"/>
    <mergeCell ref="A16:B16"/>
    <mergeCell ref="A17:B17"/>
    <mergeCell ref="A18:B18"/>
    <mergeCell ref="A19:B19"/>
    <mergeCell ref="A20:B20"/>
    <mergeCell ref="A21:B21"/>
    <mergeCell ref="A22:B22"/>
    <mergeCell ref="A23:B23"/>
    <mergeCell ref="A36:B36"/>
    <mergeCell ref="A37:B37"/>
    <mergeCell ref="A38:B38"/>
    <mergeCell ref="A46:B46"/>
    <mergeCell ref="A47:B47"/>
    <mergeCell ref="C11:L11"/>
    <mergeCell ref="M11:AA11"/>
    <mergeCell ref="AB11:AI11"/>
    <mergeCell ref="AJ11:AQ11"/>
    <mergeCell ref="A13:B14"/>
    <mergeCell ref="C13:F13"/>
    <mergeCell ref="G13:G14"/>
    <mergeCell ref="H13:AQ14"/>
    <mergeCell ref="A8:AQ8"/>
    <mergeCell ref="B9:AQ9"/>
    <mergeCell ref="C10:L10"/>
    <mergeCell ref="M10:AA10"/>
    <mergeCell ref="AB10:AI10"/>
    <mergeCell ref="AJ10:AQ10"/>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s>
  <conditionalFormatting sqref="B11">
    <cfRule type="duplicateValues" dxfId="2" priority="1"/>
  </conditionalFormatting>
  <pageMargins left="0.7" right="0.7" top="0.75" bottom="0.75" header="0.3" footer="0.3"/>
  <pageSetup scale="41"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BF2ED-FA49-4120-A96C-64B78E870D3F}">
  <dimension ref="A1:AQ71"/>
  <sheetViews>
    <sheetView view="pageBreakPreview" zoomScale="70" zoomScaleNormal="55" zoomScaleSheetLayoutView="70" workbookViewId="0">
      <selection activeCell="F48" sqref="F48"/>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2'!B159</f>
        <v>NP 17</v>
      </c>
      <c r="B11" s="189" t="str">
        <f>+'CORTE No. 2'!F159</f>
        <v>M2</v>
      </c>
      <c r="C11" s="435" t="str">
        <f>+'CORTE No. 2'!C159</f>
        <v>Suministro e instalación de vidrio de 4 a 5 mm, tipo a elegir según área para destinación.</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1" t="s">
        <v>443</v>
      </c>
      <c r="B15" s="462"/>
      <c r="C15" s="197"/>
      <c r="D15" s="198">
        <v>0.56000000000000005</v>
      </c>
      <c r="E15" s="199">
        <v>0.43</v>
      </c>
      <c r="F15" s="198"/>
      <c r="G15" s="200">
        <f>+D15*E15</f>
        <v>0.24080000000000001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t="s">
        <v>444</v>
      </c>
      <c r="B16" s="464"/>
      <c r="C16" s="197"/>
      <c r="D16" s="198">
        <v>0.76</v>
      </c>
      <c r="E16" s="199">
        <v>0.59</v>
      </c>
      <c r="F16" s="198"/>
      <c r="G16" s="200">
        <f>+D16*E16</f>
        <v>0.44839999999999997</v>
      </c>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t="s">
        <v>445</v>
      </c>
      <c r="B17" s="470"/>
      <c r="C17" s="197"/>
      <c r="D17" s="198">
        <v>0.56000000000000005</v>
      </c>
      <c r="E17" s="199">
        <v>0.44</v>
      </c>
      <c r="F17" s="198"/>
      <c r="G17" s="200">
        <f>+D17*E17</f>
        <v>0.24640000000000004</v>
      </c>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t="s">
        <v>446</v>
      </c>
      <c r="B18" s="464"/>
      <c r="C18" s="197"/>
      <c r="D18" s="198">
        <v>0.8</v>
      </c>
      <c r="E18" s="199">
        <v>0.38</v>
      </c>
      <c r="F18" s="198">
        <v>2</v>
      </c>
      <c r="G18" s="200">
        <f>+(D18*E18)*F18</f>
        <v>0.6080000000000001</v>
      </c>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547" t="s">
        <v>447</v>
      </c>
      <c r="B19" s="548"/>
      <c r="C19" s="197"/>
      <c r="D19" s="198">
        <v>0.8</v>
      </c>
      <c r="E19" s="199">
        <v>0.85</v>
      </c>
      <c r="F19" s="198"/>
      <c r="G19" s="200">
        <f>+D19*E19</f>
        <v>0.68</v>
      </c>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552"/>
      <c r="B20" s="497"/>
      <c r="C20" s="197"/>
      <c r="D20" s="198">
        <v>0.8</v>
      </c>
      <c r="E20" s="199">
        <v>0.74</v>
      </c>
      <c r="F20" s="198"/>
      <c r="G20" s="200">
        <f>+D20*E20</f>
        <v>0.59199999999999997</v>
      </c>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549"/>
      <c r="B21" s="499"/>
      <c r="C21" s="205"/>
      <c r="D21" s="198">
        <v>0.77</v>
      </c>
      <c r="E21" s="199">
        <v>0.22</v>
      </c>
      <c r="F21" s="198"/>
      <c r="G21" s="200">
        <f>+D21*E21</f>
        <v>0.1694</v>
      </c>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81" t="s">
        <v>448</v>
      </c>
      <c r="B22" s="470"/>
      <c r="C22" s="197"/>
      <c r="D22" s="198">
        <v>0.47</v>
      </c>
      <c r="E22" s="199">
        <v>0.47</v>
      </c>
      <c r="F22" s="198"/>
      <c r="G22" s="200">
        <f>+D22*E22</f>
        <v>0.22089999999999999</v>
      </c>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81" t="s">
        <v>449</v>
      </c>
      <c r="B23" s="470"/>
      <c r="C23" s="197"/>
      <c r="D23" s="198">
        <v>1.5</v>
      </c>
      <c r="E23" s="199">
        <v>2</v>
      </c>
      <c r="F23" s="198"/>
      <c r="G23" s="200">
        <f>+D23*E23</f>
        <v>3</v>
      </c>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202"/>
      <c r="B46" s="203"/>
      <c r="C46" s="197"/>
      <c r="D46" s="197"/>
      <c r="E46" s="206"/>
      <c r="F46" s="198"/>
      <c r="G46" s="20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202"/>
      <c r="B47" s="203"/>
      <c r="C47" s="197"/>
      <c r="D47" s="197"/>
      <c r="E47" s="206"/>
      <c r="F47" s="198"/>
      <c r="G47" s="200"/>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c r="A48" s="202"/>
      <c r="B48" s="203"/>
      <c r="C48" s="197"/>
      <c r="D48" s="197"/>
      <c r="E48" s="206"/>
      <c r="F48" s="198"/>
      <c r="G48" s="200"/>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c r="A49" s="202"/>
      <c r="B49" s="203"/>
      <c r="C49" s="197"/>
      <c r="D49" s="197"/>
      <c r="E49" s="206"/>
      <c r="F49" s="198"/>
      <c r="G49" s="200"/>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202"/>
      <c r="B50" s="203"/>
      <c r="C50" s="197"/>
      <c r="D50" s="197"/>
      <c r="E50" s="206"/>
      <c r="F50" s="198"/>
      <c r="G50" s="200"/>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c r="AF50" s="467"/>
      <c r="AG50" s="467"/>
      <c r="AH50" s="467"/>
      <c r="AI50" s="467"/>
      <c r="AJ50" s="467"/>
      <c r="AK50" s="467"/>
      <c r="AL50" s="467"/>
      <c r="AM50" s="467"/>
      <c r="AN50" s="467"/>
      <c r="AO50" s="467"/>
      <c r="AP50" s="467"/>
      <c r="AQ50" s="468"/>
    </row>
    <row r="51" spans="1:43">
      <c r="A51" s="202"/>
      <c r="B51" s="203"/>
      <c r="C51" s="197"/>
      <c r="D51" s="197"/>
      <c r="E51" s="206"/>
      <c r="F51" s="198"/>
      <c r="G51" s="200"/>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c r="AF51" s="467"/>
      <c r="AG51" s="467"/>
      <c r="AH51" s="467"/>
      <c r="AI51" s="467"/>
      <c r="AJ51" s="467"/>
      <c r="AK51" s="467"/>
      <c r="AL51" s="467"/>
      <c r="AM51" s="467"/>
      <c r="AN51" s="467"/>
      <c r="AO51" s="467"/>
      <c r="AP51" s="467"/>
      <c r="AQ51" s="468"/>
    </row>
    <row r="52" spans="1:43">
      <c r="A52" s="202"/>
      <c r="B52" s="203"/>
      <c r="C52" s="197"/>
      <c r="D52" s="197"/>
      <c r="E52" s="206"/>
      <c r="F52" s="198"/>
      <c r="G52" s="200"/>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c r="AF52" s="467"/>
      <c r="AG52" s="467"/>
      <c r="AH52" s="467"/>
      <c r="AI52" s="467"/>
      <c r="AJ52" s="467"/>
      <c r="AK52" s="467"/>
      <c r="AL52" s="467"/>
      <c r="AM52" s="467"/>
      <c r="AN52" s="467"/>
      <c r="AO52" s="467"/>
      <c r="AP52" s="467"/>
      <c r="AQ52" s="468"/>
    </row>
    <row r="53" spans="1:43">
      <c r="A53" s="202"/>
      <c r="B53" s="203"/>
      <c r="C53" s="197"/>
      <c r="D53" s="197"/>
      <c r="E53" s="206"/>
      <c r="F53" s="198"/>
      <c r="G53" s="200"/>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c r="AF53" s="467"/>
      <c r="AG53" s="467"/>
      <c r="AH53" s="467"/>
      <c r="AI53" s="467"/>
      <c r="AJ53" s="467"/>
      <c r="AK53" s="467"/>
      <c r="AL53" s="467"/>
      <c r="AM53" s="467"/>
      <c r="AN53" s="467"/>
      <c r="AO53" s="467"/>
      <c r="AP53" s="467"/>
      <c r="AQ53" s="468"/>
    </row>
    <row r="54" spans="1:43">
      <c r="A54" s="202"/>
      <c r="B54" s="203"/>
      <c r="C54" s="197"/>
      <c r="D54" s="197"/>
      <c r="E54" s="206"/>
      <c r="F54" s="198"/>
      <c r="G54" s="200"/>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c r="AF54" s="467"/>
      <c r="AG54" s="467"/>
      <c r="AH54" s="467"/>
      <c r="AI54" s="467"/>
      <c r="AJ54" s="467"/>
      <c r="AK54" s="467"/>
      <c r="AL54" s="467"/>
      <c r="AM54" s="467"/>
      <c r="AN54" s="467"/>
      <c r="AO54" s="467"/>
      <c r="AP54" s="467"/>
      <c r="AQ54" s="468"/>
    </row>
    <row r="55" spans="1:43">
      <c r="A55" s="202"/>
      <c r="B55" s="203"/>
      <c r="C55" s="197"/>
      <c r="D55" s="197"/>
      <c r="E55" s="206"/>
      <c r="F55" s="198"/>
      <c r="G55" s="200"/>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c r="AF55" s="467"/>
      <c r="AG55" s="467"/>
      <c r="AH55" s="467"/>
      <c r="AI55" s="467"/>
      <c r="AJ55" s="467"/>
      <c r="AK55" s="467"/>
      <c r="AL55" s="467"/>
      <c r="AM55" s="467"/>
      <c r="AN55" s="467"/>
      <c r="AO55" s="467"/>
      <c r="AP55" s="467"/>
      <c r="AQ55" s="468"/>
    </row>
    <row r="56" spans="1:43">
      <c r="A56" s="461"/>
      <c r="B56" s="462"/>
      <c r="C56" s="207"/>
      <c r="D56" s="207"/>
      <c r="E56" s="207"/>
      <c r="F56" s="207"/>
      <c r="G56" s="210"/>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c r="AF56" s="467"/>
      <c r="AG56" s="467"/>
      <c r="AH56" s="467"/>
      <c r="AI56" s="467"/>
      <c r="AJ56" s="467"/>
      <c r="AK56" s="467"/>
      <c r="AL56" s="467"/>
      <c r="AM56" s="467"/>
      <c r="AN56" s="467"/>
      <c r="AO56" s="467"/>
      <c r="AP56" s="467"/>
      <c r="AQ56" s="468"/>
    </row>
    <row r="57" spans="1:43">
      <c r="A57" s="461"/>
      <c r="B57" s="462"/>
      <c r="C57" s="211"/>
      <c r="D57" s="212"/>
      <c r="E57" s="208"/>
      <c r="F57" s="208"/>
      <c r="G57" s="209"/>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c r="AF57" s="467"/>
      <c r="AG57" s="467"/>
      <c r="AH57" s="467"/>
      <c r="AI57" s="467"/>
      <c r="AJ57" s="467"/>
      <c r="AK57" s="467"/>
      <c r="AL57" s="467"/>
      <c r="AM57" s="467"/>
      <c r="AN57" s="467"/>
      <c r="AO57" s="467"/>
      <c r="AP57" s="467"/>
      <c r="AQ57" s="468"/>
    </row>
    <row r="58" spans="1:43" ht="15" thickBot="1">
      <c r="A58" s="461"/>
      <c r="B58" s="462"/>
      <c r="C58" s="213"/>
      <c r="D58" s="214"/>
      <c r="E58" s="215"/>
      <c r="F58" s="215"/>
      <c r="G58" s="216"/>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c r="AF58" s="467"/>
      <c r="AG58" s="467"/>
      <c r="AH58" s="467"/>
      <c r="AI58" s="467"/>
      <c r="AJ58" s="467"/>
      <c r="AK58" s="467"/>
      <c r="AL58" s="467"/>
      <c r="AM58" s="467"/>
      <c r="AN58" s="467"/>
      <c r="AO58" s="467"/>
      <c r="AP58" s="467"/>
      <c r="AQ58" s="468"/>
    </row>
    <row r="59" spans="1:43" ht="15" thickBot="1">
      <c r="A59" s="472"/>
      <c r="B59" s="473"/>
      <c r="C59" s="473"/>
      <c r="D59" s="473"/>
      <c r="E59" s="474"/>
      <c r="F59" s="217"/>
      <c r="G59" s="218">
        <f>SUM(G15:G58)</f>
        <v>6.2058999999999997</v>
      </c>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c r="AF59" s="467"/>
      <c r="AG59" s="467"/>
      <c r="AH59" s="467"/>
      <c r="AI59" s="467"/>
      <c r="AJ59" s="467"/>
      <c r="AK59" s="467"/>
      <c r="AL59" s="467"/>
      <c r="AM59" s="467"/>
      <c r="AN59" s="467"/>
      <c r="AO59" s="467"/>
      <c r="AP59" s="467"/>
      <c r="AQ59" s="468"/>
    </row>
    <row r="60" spans="1:43">
      <c r="A60" s="426"/>
      <c r="B60" s="427"/>
      <c r="C60" s="427"/>
      <c r="D60" s="427"/>
      <c r="E60" s="427"/>
      <c r="F60" s="427"/>
      <c r="G60" s="427"/>
      <c r="H60" s="427"/>
      <c r="I60" s="427"/>
      <c r="J60" s="427"/>
      <c r="K60" s="427"/>
      <c r="L60" s="427"/>
      <c r="M60" s="427"/>
      <c r="N60" s="427"/>
      <c r="O60" s="427"/>
      <c r="P60" s="427"/>
      <c r="Q60" s="427"/>
      <c r="R60" s="427"/>
      <c r="S60" s="427"/>
      <c r="T60" s="427"/>
      <c r="U60" s="427"/>
      <c r="V60" s="427"/>
      <c r="W60" s="427"/>
      <c r="X60" s="427"/>
      <c r="Y60" s="427"/>
      <c r="Z60" s="427"/>
      <c r="AA60" s="427"/>
      <c r="AB60" s="427"/>
      <c r="AC60" s="427"/>
      <c r="AD60" s="427"/>
      <c r="AE60" s="427"/>
      <c r="AF60" s="427"/>
      <c r="AG60" s="427"/>
      <c r="AH60" s="427"/>
      <c r="AI60" s="427"/>
      <c r="AJ60" s="427"/>
      <c r="AK60" s="427"/>
      <c r="AL60" s="427"/>
      <c r="AM60" s="427"/>
      <c r="AN60" s="427"/>
      <c r="AO60" s="427"/>
      <c r="AP60" s="427"/>
      <c r="AQ60" s="428"/>
    </row>
    <row r="61" spans="1:43">
      <c r="A61" s="475" t="s">
        <v>283</v>
      </c>
      <c r="B61" s="476"/>
      <c r="C61" s="476"/>
      <c r="D61" s="476"/>
      <c r="E61" s="476"/>
      <c r="F61" s="476"/>
      <c r="G61" s="476"/>
      <c r="H61" s="476"/>
      <c r="I61" s="476"/>
      <c r="J61" s="476"/>
      <c r="K61" s="476"/>
      <c r="L61" s="476"/>
      <c r="M61" s="476"/>
      <c r="N61" s="476"/>
      <c r="O61" s="476"/>
      <c r="P61" s="476"/>
      <c r="Q61" s="476"/>
      <c r="R61" s="476"/>
      <c r="S61" s="476"/>
      <c r="T61" s="476"/>
      <c r="U61" s="476"/>
      <c r="V61" s="476"/>
      <c r="W61" s="476"/>
      <c r="X61" s="476"/>
      <c r="Y61" s="476"/>
      <c r="Z61" s="476"/>
      <c r="AA61" s="476"/>
      <c r="AB61" s="476"/>
      <c r="AC61" s="476"/>
      <c r="AD61" s="476"/>
      <c r="AE61" s="476"/>
      <c r="AF61" s="476"/>
      <c r="AG61" s="476"/>
      <c r="AH61" s="476"/>
      <c r="AI61" s="476"/>
      <c r="AJ61" s="476"/>
      <c r="AK61" s="476"/>
      <c r="AL61" s="476"/>
      <c r="AM61" s="476"/>
      <c r="AN61" s="476"/>
      <c r="AO61" s="476"/>
      <c r="AP61" s="476"/>
      <c r="AQ61" s="477"/>
    </row>
    <row r="62" spans="1:43">
      <c r="A62" s="478" t="s">
        <v>284</v>
      </c>
      <c r="B62" s="479"/>
      <c r="C62" s="479"/>
      <c r="D62" s="479"/>
      <c r="E62" s="479"/>
      <c r="F62" s="479"/>
      <c r="G62" s="479"/>
      <c r="H62" s="479"/>
      <c r="I62" s="479"/>
      <c r="J62" s="479"/>
      <c r="K62" s="479"/>
      <c r="L62" s="479"/>
      <c r="M62" s="479"/>
      <c r="N62" s="479"/>
      <c r="O62" s="479"/>
      <c r="P62" s="479"/>
      <c r="Q62" s="479"/>
      <c r="R62" s="479"/>
      <c r="S62" s="479"/>
      <c r="T62" s="479"/>
      <c r="U62" s="479"/>
      <c r="V62" s="479"/>
      <c r="W62" s="479"/>
      <c r="X62" s="479"/>
      <c r="Y62" s="479"/>
      <c r="Z62" s="479"/>
      <c r="AA62" s="479"/>
      <c r="AB62" s="479"/>
      <c r="AC62" s="479"/>
      <c r="AD62" s="479"/>
      <c r="AE62" s="479"/>
      <c r="AF62" s="479"/>
      <c r="AG62" s="479"/>
      <c r="AH62" s="479"/>
      <c r="AI62" s="479"/>
      <c r="AJ62" s="479"/>
      <c r="AK62" s="479"/>
      <c r="AL62" s="479"/>
      <c r="AM62" s="479"/>
      <c r="AN62" s="479"/>
      <c r="AO62" s="479"/>
      <c r="AP62" s="479"/>
      <c r="AQ62" s="480"/>
    </row>
    <row r="63" spans="1:43">
      <c r="A63" s="478"/>
      <c r="B63" s="479"/>
      <c r="C63" s="479"/>
      <c r="D63" s="479"/>
      <c r="E63" s="479"/>
      <c r="F63" s="479"/>
      <c r="G63" s="479"/>
      <c r="H63" s="479"/>
      <c r="I63" s="479"/>
      <c r="J63" s="479"/>
      <c r="K63" s="479"/>
      <c r="L63" s="479"/>
      <c r="M63" s="479"/>
      <c r="N63" s="479"/>
      <c r="O63" s="479"/>
      <c r="P63" s="479"/>
      <c r="Q63" s="479"/>
      <c r="R63" s="479"/>
      <c r="S63" s="479"/>
      <c r="T63" s="479"/>
      <c r="U63" s="479"/>
      <c r="V63" s="479"/>
      <c r="W63" s="479"/>
      <c r="X63" s="479"/>
      <c r="Y63" s="479"/>
      <c r="Z63" s="479"/>
      <c r="AA63" s="479"/>
      <c r="AB63" s="479"/>
      <c r="AC63" s="479"/>
      <c r="AD63" s="479"/>
      <c r="AE63" s="479"/>
      <c r="AF63" s="479"/>
      <c r="AG63" s="479"/>
      <c r="AH63" s="479"/>
      <c r="AI63" s="479"/>
      <c r="AJ63" s="479"/>
      <c r="AK63" s="479"/>
      <c r="AL63" s="479"/>
      <c r="AM63" s="479"/>
      <c r="AN63" s="479"/>
      <c r="AO63" s="479"/>
      <c r="AP63" s="479"/>
      <c r="AQ63" s="480"/>
    </row>
    <row r="64" spans="1:43" ht="15" thickBot="1">
      <c r="A64" s="426"/>
      <c r="B64" s="427"/>
      <c r="C64" s="427"/>
      <c r="D64" s="427"/>
      <c r="E64" s="427"/>
      <c r="F64" s="427"/>
      <c r="G64" s="427"/>
      <c r="H64" s="427"/>
      <c r="I64" s="427"/>
      <c r="J64" s="427"/>
      <c r="K64" s="427"/>
      <c r="L64" s="427"/>
      <c r="M64" s="427"/>
      <c r="N64" s="427"/>
      <c r="O64" s="427"/>
      <c r="P64" s="427"/>
      <c r="Q64" s="427"/>
      <c r="R64" s="427"/>
      <c r="S64" s="427"/>
      <c r="T64" s="427"/>
      <c r="U64" s="427"/>
      <c r="V64" s="427"/>
      <c r="W64" s="427"/>
      <c r="X64" s="427"/>
      <c r="Y64" s="427"/>
      <c r="Z64" s="427"/>
      <c r="AA64" s="427"/>
      <c r="AB64" s="427"/>
      <c r="AC64" s="427"/>
      <c r="AD64" s="427"/>
      <c r="AE64" s="427"/>
      <c r="AF64" s="427"/>
      <c r="AG64" s="427"/>
      <c r="AH64" s="427"/>
      <c r="AI64" s="427"/>
      <c r="AJ64" s="427"/>
      <c r="AK64" s="427"/>
      <c r="AL64" s="427"/>
      <c r="AM64" s="427"/>
      <c r="AN64" s="427"/>
      <c r="AO64" s="427"/>
      <c r="AP64" s="427"/>
      <c r="AQ64" s="428"/>
    </row>
    <row r="65" spans="1:43">
      <c r="B65" s="220"/>
      <c r="C65" s="219" t="s">
        <v>285</v>
      </c>
      <c r="D65" s="221"/>
      <c r="E65" s="221"/>
      <c r="F65" s="220"/>
      <c r="H65" s="223"/>
      <c r="I65" s="220"/>
      <c r="J65" s="220"/>
      <c r="K65" s="220"/>
      <c r="L65" s="220"/>
      <c r="M65" s="222" t="s">
        <v>286</v>
      </c>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4"/>
    </row>
    <row r="66" spans="1:43">
      <c r="A66" s="225"/>
      <c r="B66" s="226"/>
      <c r="C66" s="227"/>
      <c r="D66" s="228"/>
      <c r="E66" s="228"/>
      <c r="F66" s="226"/>
      <c r="G66" s="229"/>
      <c r="H66" s="230"/>
      <c r="I66" s="226"/>
      <c r="J66" s="226"/>
      <c r="K66" s="226"/>
      <c r="L66" s="226"/>
      <c r="M66" s="226"/>
      <c r="N66" s="226"/>
      <c r="O66" s="226"/>
      <c r="P66" s="226"/>
      <c r="Q66" s="226"/>
      <c r="R66" s="226"/>
      <c r="S66" s="226"/>
      <c r="T66" s="226"/>
      <c r="U66" s="226"/>
      <c r="V66" s="226"/>
      <c r="W66" s="226"/>
      <c r="X66" s="226"/>
      <c r="Y66" s="226"/>
      <c r="Z66" s="226"/>
      <c r="AA66" s="226"/>
      <c r="AB66" s="226"/>
      <c r="AC66" s="226"/>
      <c r="AD66" s="226"/>
      <c r="AE66" s="226"/>
      <c r="AF66" s="226"/>
      <c r="AG66" s="226"/>
      <c r="AH66" s="226"/>
      <c r="AI66" s="226"/>
      <c r="AJ66" s="226"/>
      <c r="AK66" s="226"/>
      <c r="AL66" s="226"/>
      <c r="AM66" s="226"/>
      <c r="AN66" s="226"/>
      <c r="AO66" s="226"/>
      <c r="AP66" s="226"/>
      <c r="AQ66" s="231"/>
    </row>
    <row r="67" spans="1:43">
      <c r="A67" s="225"/>
      <c r="B67" s="226"/>
      <c r="C67" s="226"/>
      <c r="D67" s="226"/>
      <c r="E67" s="226"/>
      <c r="F67" s="226"/>
      <c r="G67" s="232"/>
      <c r="H67" s="226"/>
      <c r="I67" s="226"/>
      <c r="J67" s="226"/>
      <c r="K67" s="226"/>
      <c r="L67" s="226"/>
      <c r="M67" s="226"/>
      <c r="N67" s="226"/>
      <c r="O67" s="226"/>
      <c r="P67" s="226"/>
      <c r="Q67" s="226"/>
      <c r="R67" s="226"/>
      <c r="S67" s="226"/>
      <c r="T67" s="226"/>
      <c r="U67" s="226"/>
      <c r="V67" s="226"/>
      <c r="W67" s="226"/>
      <c r="X67" s="226"/>
      <c r="Y67" s="226"/>
      <c r="Z67" s="226"/>
      <c r="AA67" s="226"/>
      <c r="AB67" s="226"/>
      <c r="AC67" s="226"/>
      <c r="AD67" s="226"/>
      <c r="AE67" s="226"/>
      <c r="AF67" s="226"/>
      <c r="AG67" s="226"/>
      <c r="AH67" s="226"/>
      <c r="AI67" s="226"/>
      <c r="AJ67" s="226"/>
      <c r="AK67" s="226"/>
      <c r="AL67" s="226"/>
      <c r="AM67" s="226"/>
      <c r="AN67" s="226"/>
      <c r="AO67" s="226"/>
      <c r="AP67" s="226"/>
      <c r="AQ67" s="231"/>
    </row>
    <row r="68" spans="1:43" ht="15" thickBot="1">
      <c r="A68" s="235"/>
      <c r="B68" s="232"/>
      <c r="C68" s="233"/>
      <c r="D68" s="234"/>
      <c r="E68" s="234"/>
      <c r="F68" s="234"/>
      <c r="G68" s="235"/>
      <c r="H68" s="239"/>
      <c r="I68" s="239"/>
      <c r="J68" s="239"/>
      <c r="K68" s="239"/>
      <c r="L68" s="239"/>
      <c r="M68" s="239"/>
      <c r="N68" s="239"/>
      <c r="O68" s="239"/>
      <c r="P68" s="239"/>
      <c r="Q68" s="239"/>
      <c r="R68" s="239"/>
      <c r="S68" s="239"/>
      <c r="T68" s="239"/>
      <c r="U68" s="239"/>
      <c r="V68" s="239"/>
      <c r="W68" s="239"/>
      <c r="X68" s="239"/>
      <c r="Y68" s="239"/>
      <c r="Z68" s="239"/>
      <c r="AA68" s="226"/>
      <c r="AB68" s="226"/>
      <c r="AC68" s="226"/>
      <c r="AD68" s="226"/>
      <c r="AE68" s="226"/>
      <c r="AF68" s="226"/>
      <c r="AG68" s="226"/>
      <c r="AH68" s="226"/>
      <c r="AI68" s="226"/>
      <c r="AJ68" s="226"/>
      <c r="AK68" s="226"/>
      <c r="AL68" s="226"/>
      <c r="AM68" s="226"/>
      <c r="AN68" s="226"/>
      <c r="AO68" s="226"/>
      <c r="AP68" s="226"/>
      <c r="AQ68" s="231"/>
    </row>
    <row r="69" spans="1:43">
      <c r="A69" s="235"/>
      <c r="B69" s="232"/>
      <c r="C69" s="236" t="s">
        <v>287</v>
      </c>
      <c r="D69" s="232"/>
      <c r="E69" s="236"/>
      <c r="F69" s="236"/>
      <c r="G69" s="232"/>
      <c r="H69" s="471" t="s">
        <v>289</v>
      </c>
      <c r="I69" s="471"/>
      <c r="J69" s="471"/>
      <c r="K69" s="471"/>
      <c r="L69" s="471"/>
      <c r="M69" s="471"/>
      <c r="N69" s="471"/>
      <c r="O69" s="471"/>
      <c r="P69" s="471"/>
      <c r="Q69" s="471"/>
      <c r="R69" s="471"/>
      <c r="S69" s="471"/>
      <c r="T69" s="471"/>
      <c r="U69" s="471"/>
      <c r="V69" s="471"/>
      <c r="W69" s="471"/>
      <c r="X69" s="471"/>
      <c r="Y69" s="471"/>
      <c r="Z69" s="471"/>
      <c r="AA69" s="226"/>
      <c r="AB69" s="226"/>
      <c r="AC69" s="226"/>
      <c r="AD69" s="226"/>
      <c r="AE69" s="226"/>
      <c r="AF69" s="226"/>
      <c r="AG69" s="226"/>
      <c r="AH69" s="226"/>
      <c r="AI69" s="226"/>
      <c r="AJ69" s="226"/>
      <c r="AK69" s="226"/>
      <c r="AL69" s="226"/>
      <c r="AM69" s="226"/>
      <c r="AN69" s="226"/>
      <c r="AO69" s="226"/>
      <c r="AP69" s="226"/>
      <c r="AQ69" s="231"/>
    </row>
    <row r="70" spans="1:43">
      <c r="A70" s="238"/>
      <c r="B70" s="235"/>
      <c r="C70" s="232" t="s">
        <v>288</v>
      </c>
      <c r="D70" s="237"/>
      <c r="E70" s="235"/>
      <c r="F70" s="235"/>
      <c r="G70" s="235"/>
      <c r="H70" s="232"/>
      <c r="I70" s="237"/>
      <c r="J70" s="235"/>
      <c r="K70" s="235"/>
      <c r="L70" s="235"/>
      <c r="M70" s="235"/>
      <c r="N70" s="237"/>
      <c r="O70" s="235"/>
      <c r="P70" s="235"/>
      <c r="Q70" s="235"/>
      <c r="R70" s="235"/>
      <c r="S70" s="235"/>
      <c r="T70" s="235"/>
      <c r="U70" s="235"/>
      <c r="V70" s="235"/>
      <c r="W70" s="235"/>
      <c r="X70" s="235"/>
      <c r="Y70" s="235"/>
      <c r="Z70" s="226"/>
      <c r="AA70" s="226"/>
      <c r="AB70" s="226"/>
      <c r="AC70" s="226"/>
      <c r="AD70" s="226"/>
      <c r="AE70" s="226"/>
      <c r="AF70" s="226"/>
      <c r="AG70" s="226"/>
      <c r="AH70" s="226"/>
      <c r="AI70" s="226"/>
      <c r="AJ70" s="226"/>
      <c r="AK70" s="226"/>
      <c r="AL70" s="226"/>
      <c r="AM70" s="226"/>
      <c r="AN70" s="226"/>
      <c r="AO70" s="226"/>
      <c r="AP70" s="226"/>
      <c r="AQ70" s="231"/>
    </row>
    <row r="71" spans="1:43">
      <c r="A71" s="225"/>
      <c r="B71" s="235"/>
      <c r="C71" s="235"/>
      <c r="D71" s="235"/>
      <c r="E71" s="226"/>
      <c r="F71" s="226"/>
      <c r="G71" s="229"/>
      <c r="H71" s="235"/>
      <c r="I71" s="235"/>
      <c r="J71" s="235"/>
      <c r="K71" s="235"/>
      <c r="L71" s="235"/>
      <c r="M71" s="235"/>
      <c r="N71" s="235"/>
      <c r="O71" s="235"/>
      <c r="P71" s="235"/>
      <c r="Q71" s="235"/>
      <c r="R71" s="235"/>
      <c r="S71" s="235"/>
      <c r="T71" s="235"/>
      <c r="U71" s="235"/>
      <c r="V71" s="235"/>
      <c r="W71" s="235"/>
      <c r="X71" s="235"/>
      <c r="Y71" s="235"/>
      <c r="Z71" s="235"/>
      <c r="AA71" s="235"/>
      <c r="AB71" s="235"/>
      <c r="AC71" s="235"/>
      <c r="AD71" s="235"/>
      <c r="AE71" s="235"/>
      <c r="AF71" s="235"/>
      <c r="AG71" s="235"/>
      <c r="AH71" s="235"/>
      <c r="AI71" s="235"/>
      <c r="AJ71" s="235"/>
      <c r="AK71" s="226"/>
      <c r="AL71" s="226"/>
      <c r="AM71" s="226"/>
      <c r="AN71" s="226"/>
      <c r="AO71" s="226"/>
      <c r="AP71" s="226"/>
      <c r="AQ71" s="231"/>
    </row>
  </sheetData>
  <mergeCells count="51">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58:B58"/>
    <mergeCell ref="A15:B15"/>
    <mergeCell ref="H15:AQ59"/>
    <mergeCell ref="A16:B16"/>
    <mergeCell ref="A17:B17"/>
    <mergeCell ref="A18:B18"/>
    <mergeCell ref="A22:B22"/>
    <mergeCell ref="A23:B23"/>
    <mergeCell ref="A19:B21"/>
    <mergeCell ref="A36:B36"/>
    <mergeCell ref="A37:B37"/>
    <mergeCell ref="A38:B38"/>
    <mergeCell ref="A56:B56"/>
    <mergeCell ref="A57:B57"/>
    <mergeCell ref="H69:Z69"/>
    <mergeCell ref="A59:E59"/>
    <mergeCell ref="A60:AQ60"/>
    <mergeCell ref="A61:AQ61"/>
    <mergeCell ref="A62:AQ62"/>
    <mergeCell ref="A63:AQ63"/>
    <mergeCell ref="A64:AQ64"/>
  </mergeCells>
  <conditionalFormatting sqref="B11">
    <cfRule type="duplicateValues" dxfId="1" priority="1"/>
  </conditionalFormatting>
  <pageMargins left="0.7" right="0.7" top="0.75" bottom="0.75" header="0.3" footer="0.3"/>
  <pageSetup scale="43"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1685A-0CB3-484F-805F-726C24DD28AC}">
  <dimension ref="A1:AQ61"/>
  <sheetViews>
    <sheetView view="pageBreakPreview" topLeftCell="A10" zoomScale="70" zoomScaleNormal="55" zoomScaleSheetLayoutView="70" workbookViewId="0">
      <selection activeCell="H15" sqref="H15:AQ49"/>
    </sheetView>
  </sheetViews>
  <sheetFormatPr baseColWidth="10" defaultRowHeight="14.4"/>
  <cols>
    <col min="1" max="1" width="37.109375" customWidth="1"/>
    <col min="2" max="2" width="8" customWidth="1"/>
    <col min="3" max="7" width="12.77734375" customWidth="1"/>
    <col min="8" max="15" width="2.33203125" customWidth="1"/>
    <col min="16" max="23" width="3.77734375" customWidth="1"/>
    <col min="24" max="26" width="2.33203125" customWidth="1"/>
    <col min="27" max="37" width="3" customWidth="1"/>
    <col min="38" max="43" width="2.109375" customWidth="1"/>
  </cols>
  <sheetData>
    <row r="1" spans="1:43">
      <c r="A1" s="395" t="s">
        <v>164</v>
      </c>
      <c r="B1" s="396"/>
      <c r="C1" s="399" t="s">
        <v>261</v>
      </c>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c r="AG1" s="400"/>
      <c r="AH1" s="400"/>
      <c r="AI1" s="400"/>
      <c r="AJ1" s="400"/>
      <c r="AK1" s="400"/>
      <c r="AL1" s="400"/>
      <c r="AM1" s="400"/>
      <c r="AN1" s="400"/>
      <c r="AO1" s="400"/>
      <c r="AP1" s="400"/>
      <c r="AQ1" s="403"/>
    </row>
    <row r="2" spans="1:43" ht="79.8" customHeight="1" thickBot="1">
      <c r="A2" s="397"/>
      <c r="B2" s="398"/>
      <c r="C2" s="401"/>
      <c r="D2" s="402"/>
      <c r="E2" s="402"/>
      <c r="F2" s="402"/>
      <c r="G2" s="402"/>
      <c r="H2" s="402"/>
      <c r="I2" s="402"/>
      <c r="J2" s="402"/>
      <c r="K2" s="402"/>
      <c r="L2" s="402"/>
      <c r="M2" s="402"/>
      <c r="N2" s="402"/>
      <c r="O2" s="402"/>
      <c r="P2" s="402"/>
      <c r="Q2" s="402"/>
      <c r="R2" s="402"/>
      <c r="S2" s="402"/>
      <c r="T2" s="402"/>
      <c r="U2" s="402"/>
      <c r="V2" s="402"/>
      <c r="W2" s="402"/>
      <c r="X2" s="402"/>
      <c r="Y2" s="402"/>
      <c r="Z2" s="402"/>
      <c r="AA2" s="402"/>
      <c r="AB2" s="402"/>
      <c r="AC2" s="402"/>
      <c r="AD2" s="402"/>
      <c r="AE2" s="402"/>
      <c r="AF2" s="402"/>
      <c r="AG2" s="402"/>
      <c r="AH2" s="402"/>
      <c r="AI2" s="402"/>
      <c r="AJ2" s="402"/>
      <c r="AK2" s="402"/>
      <c r="AL2" s="402"/>
      <c r="AM2" s="402"/>
      <c r="AN2" s="402"/>
      <c r="AO2" s="402"/>
      <c r="AP2" s="402"/>
      <c r="AQ2" s="404"/>
    </row>
    <row r="3" spans="1:43">
      <c r="A3" s="405" t="s">
        <v>262</v>
      </c>
      <c r="B3" s="406"/>
      <c r="C3" s="406"/>
      <c r="D3" s="406"/>
      <c r="E3" s="406"/>
      <c r="F3" s="406"/>
      <c r="G3" s="406"/>
      <c r="H3" s="406"/>
      <c r="I3" s="406"/>
      <c r="J3" s="406"/>
      <c r="K3" s="406"/>
      <c r="L3" s="406"/>
      <c r="M3" s="406"/>
      <c r="N3" s="406"/>
      <c r="O3" s="406"/>
      <c r="P3" s="406"/>
      <c r="Q3" s="406"/>
      <c r="R3" s="406"/>
      <c r="S3" s="406"/>
      <c r="T3" s="406"/>
      <c r="U3" s="406"/>
      <c r="V3" s="406"/>
      <c r="W3" s="406"/>
      <c r="X3" s="406"/>
      <c r="Y3" s="406"/>
      <c r="Z3" s="406"/>
      <c r="AA3" s="406"/>
      <c r="AB3" s="406"/>
      <c r="AC3" s="406"/>
      <c r="AD3" s="406"/>
      <c r="AE3" s="406"/>
      <c r="AF3" s="406"/>
      <c r="AG3" s="406"/>
      <c r="AH3" s="406"/>
      <c r="AI3" s="406"/>
      <c r="AJ3" s="406"/>
      <c r="AK3" s="406"/>
      <c r="AL3" s="406"/>
      <c r="AM3" s="406"/>
      <c r="AN3" s="406"/>
      <c r="AO3" s="406"/>
      <c r="AP3" s="406"/>
      <c r="AQ3" s="407"/>
    </row>
    <row r="4" spans="1:43">
      <c r="A4" s="183" t="s">
        <v>263</v>
      </c>
      <c r="B4" s="408" t="s">
        <v>164</v>
      </c>
      <c r="C4" s="409"/>
      <c r="D4" s="409"/>
      <c r="E4" s="409"/>
      <c r="F4" s="409"/>
      <c r="G4" s="410"/>
      <c r="H4" s="411" t="s">
        <v>264</v>
      </c>
      <c r="I4" s="412"/>
      <c r="J4" s="412"/>
      <c r="K4" s="412"/>
      <c r="L4" s="412"/>
      <c r="M4" s="412"/>
      <c r="N4" s="412"/>
      <c r="O4" s="412"/>
      <c r="P4" s="411" t="s">
        <v>293</v>
      </c>
      <c r="Q4" s="412"/>
      <c r="R4" s="412"/>
      <c r="S4" s="412"/>
      <c r="T4" s="412"/>
      <c r="U4" s="412"/>
      <c r="V4" s="412"/>
      <c r="W4" s="413"/>
      <c r="X4" s="414" t="s">
        <v>265</v>
      </c>
      <c r="Y4" s="414"/>
      <c r="Z4" s="414"/>
      <c r="AA4" s="415">
        <v>2023</v>
      </c>
      <c r="AB4" s="415"/>
      <c r="AC4" s="415"/>
      <c r="AD4" s="415"/>
      <c r="AE4" s="415"/>
      <c r="AF4" s="416" t="s">
        <v>266</v>
      </c>
      <c r="AG4" s="416"/>
      <c r="AH4" s="416"/>
      <c r="AI4" s="414"/>
      <c r="AJ4" s="414"/>
      <c r="AK4" s="414"/>
      <c r="AL4" s="414"/>
      <c r="AM4" s="416" t="s">
        <v>267</v>
      </c>
      <c r="AN4" s="416"/>
      <c r="AO4" s="414"/>
      <c r="AP4" s="414"/>
      <c r="AQ4" s="417"/>
    </row>
    <row r="5" spans="1:43">
      <c r="A5" s="418" t="s">
        <v>268</v>
      </c>
      <c r="B5" s="420" t="s">
        <v>290</v>
      </c>
      <c r="C5" s="421"/>
      <c r="D5" s="421"/>
      <c r="E5" s="421"/>
      <c r="F5" s="421"/>
      <c r="G5" s="421"/>
      <c r="H5" s="421"/>
      <c r="I5" s="421"/>
      <c r="J5" s="421"/>
      <c r="K5" s="421"/>
      <c r="L5" s="421"/>
      <c r="M5" s="421"/>
      <c r="N5" s="421"/>
      <c r="O5" s="421"/>
      <c r="P5" s="421"/>
      <c r="Q5" s="421"/>
      <c r="R5" s="421"/>
      <c r="S5" s="421"/>
      <c r="T5" s="421"/>
      <c r="U5" s="421"/>
      <c r="V5" s="421"/>
      <c r="W5" s="421"/>
      <c r="X5" s="421"/>
      <c r="Y5" s="421"/>
      <c r="Z5" s="421"/>
      <c r="AA5" s="421"/>
      <c r="AB5" s="421"/>
      <c r="AC5" s="421"/>
      <c r="AD5" s="421"/>
      <c r="AE5" s="421"/>
      <c r="AF5" s="421"/>
      <c r="AG5" s="421"/>
      <c r="AH5" s="421"/>
      <c r="AI5" s="421"/>
      <c r="AJ5" s="421"/>
      <c r="AK5" s="421"/>
      <c r="AL5" s="421"/>
      <c r="AM5" s="421"/>
      <c r="AN5" s="421"/>
      <c r="AO5" s="421"/>
      <c r="AP5" s="421"/>
      <c r="AQ5" s="422"/>
    </row>
    <row r="6" spans="1:43">
      <c r="A6" s="419"/>
      <c r="B6" s="423"/>
      <c r="C6" s="424"/>
      <c r="D6" s="424"/>
      <c r="E6" s="424"/>
      <c r="F6" s="424"/>
      <c r="G6" s="424"/>
      <c r="H6" s="424"/>
      <c r="I6" s="424"/>
      <c r="J6" s="424"/>
      <c r="K6" s="424"/>
      <c r="L6" s="424"/>
      <c r="M6" s="424"/>
      <c r="N6" s="424"/>
      <c r="O6" s="424"/>
      <c r="P6" s="424"/>
      <c r="Q6" s="424"/>
      <c r="R6" s="424"/>
      <c r="S6" s="424"/>
      <c r="T6" s="424"/>
      <c r="U6" s="424"/>
      <c r="V6" s="424"/>
      <c r="W6" s="424"/>
      <c r="X6" s="424"/>
      <c r="Y6" s="424"/>
      <c r="Z6" s="424"/>
      <c r="AA6" s="424"/>
      <c r="AB6" s="424"/>
      <c r="AC6" s="424"/>
      <c r="AD6" s="424"/>
      <c r="AE6" s="424"/>
      <c r="AF6" s="424"/>
      <c r="AG6" s="424"/>
      <c r="AH6" s="424"/>
      <c r="AI6" s="424"/>
      <c r="AJ6" s="424"/>
      <c r="AK6" s="424"/>
      <c r="AL6" s="424"/>
      <c r="AM6" s="424"/>
      <c r="AN6" s="424"/>
      <c r="AO6" s="424"/>
      <c r="AP6" s="424"/>
      <c r="AQ6" s="425"/>
    </row>
    <row r="7" spans="1:43" ht="15" thickBot="1">
      <c r="A7" s="184" t="s">
        <v>291</v>
      </c>
      <c r="B7" s="392" t="s">
        <v>292</v>
      </c>
      <c r="C7" s="393"/>
      <c r="D7" s="393"/>
      <c r="E7" s="393"/>
      <c r="F7" s="393"/>
      <c r="G7" s="393"/>
      <c r="H7" s="393"/>
      <c r="I7" s="393"/>
      <c r="J7" s="393"/>
      <c r="K7" s="393"/>
      <c r="L7" s="393"/>
      <c r="M7" s="393"/>
      <c r="N7" s="393"/>
      <c r="O7" s="393"/>
      <c r="P7" s="393"/>
      <c r="Q7" s="393"/>
      <c r="R7" s="393"/>
      <c r="S7" s="393"/>
      <c r="T7" s="393"/>
      <c r="U7" s="393"/>
      <c r="V7" s="393"/>
      <c r="W7" s="393"/>
      <c r="X7" s="393"/>
      <c r="Y7" s="393"/>
      <c r="Z7" s="393"/>
      <c r="AA7" s="393"/>
      <c r="AB7" s="393"/>
      <c r="AC7" s="393"/>
      <c r="AD7" s="393"/>
      <c r="AE7" s="393"/>
      <c r="AF7" s="393"/>
      <c r="AG7" s="393"/>
      <c r="AH7" s="393"/>
      <c r="AI7" s="393"/>
      <c r="AJ7" s="393"/>
      <c r="AK7" s="393"/>
      <c r="AL7" s="393"/>
      <c r="AM7" s="393"/>
      <c r="AN7" s="393"/>
      <c r="AO7" s="393"/>
      <c r="AP7" s="393"/>
      <c r="AQ7" s="394"/>
    </row>
    <row r="8" spans="1:43" ht="15" thickBot="1">
      <c r="A8" s="426"/>
      <c r="B8" s="427"/>
      <c r="C8" s="427"/>
      <c r="D8" s="427"/>
      <c r="E8" s="427"/>
      <c r="F8" s="427"/>
      <c r="G8" s="427"/>
      <c r="H8" s="427"/>
      <c r="I8" s="427"/>
      <c r="J8" s="427"/>
      <c r="K8" s="427"/>
      <c r="L8" s="427"/>
      <c r="M8" s="427"/>
      <c r="N8" s="427"/>
      <c r="O8" s="427"/>
      <c r="P8" s="427"/>
      <c r="Q8" s="427"/>
      <c r="R8" s="427"/>
      <c r="S8" s="427"/>
      <c r="T8" s="427"/>
      <c r="U8" s="427"/>
      <c r="V8" s="427"/>
      <c r="W8" s="427"/>
      <c r="X8" s="427"/>
      <c r="Y8" s="427"/>
      <c r="Z8" s="427"/>
      <c r="AA8" s="427"/>
      <c r="AB8" s="427"/>
      <c r="AC8" s="427"/>
      <c r="AD8" s="427"/>
      <c r="AE8" s="427"/>
      <c r="AF8" s="427"/>
      <c r="AG8" s="427"/>
      <c r="AH8" s="427"/>
      <c r="AI8" s="427"/>
      <c r="AJ8" s="427"/>
      <c r="AK8" s="427"/>
      <c r="AL8" s="427"/>
      <c r="AM8" s="427"/>
      <c r="AN8" s="427"/>
      <c r="AO8" s="427"/>
      <c r="AP8" s="427"/>
      <c r="AQ8" s="428"/>
    </row>
    <row r="9" spans="1:43">
      <c r="A9" s="185" t="s">
        <v>269</v>
      </c>
      <c r="B9" s="429" t="str">
        <f>+'CORTE No. 2'!C141</f>
        <v>ACTIVIDADES NO PREVISTAS</v>
      </c>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c r="AM9" s="429"/>
      <c r="AN9" s="429"/>
      <c r="AO9" s="429"/>
      <c r="AP9" s="429"/>
      <c r="AQ9" s="430"/>
    </row>
    <row r="10" spans="1:43">
      <c r="A10" s="186" t="s">
        <v>270</v>
      </c>
      <c r="B10" s="187" t="s">
        <v>11</v>
      </c>
      <c r="C10" s="431" t="s">
        <v>152</v>
      </c>
      <c r="D10" s="431"/>
      <c r="E10" s="431"/>
      <c r="F10" s="431"/>
      <c r="G10" s="431"/>
      <c r="H10" s="431"/>
      <c r="I10" s="431"/>
      <c r="J10" s="431"/>
      <c r="K10" s="431"/>
      <c r="L10" s="431"/>
      <c r="M10" s="432" t="s">
        <v>271</v>
      </c>
      <c r="N10" s="431"/>
      <c r="O10" s="431"/>
      <c r="P10" s="431"/>
      <c r="Q10" s="431"/>
      <c r="R10" s="431"/>
      <c r="S10" s="431"/>
      <c r="T10" s="431"/>
      <c r="U10" s="431"/>
      <c r="V10" s="431"/>
      <c r="W10" s="431"/>
      <c r="X10" s="431"/>
      <c r="Y10" s="431"/>
      <c r="Z10" s="431"/>
      <c r="AA10" s="433"/>
      <c r="AB10" s="431" t="s">
        <v>272</v>
      </c>
      <c r="AC10" s="431"/>
      <c r="AD10" s="431"/>
      <c r="AE10" s="431"/>
      <c r="AF10" s="431"/>
      <c r="AG10" s="431"/>
      <c r="AH10" s="431"/>
      <c r="AI10" s="431"/>
      <c r="AJ10" s="431" t="s">
        <v>273</v>
      </c>
      <c r="AK10" s="431"/>
      <c r="AL10" s="431"/>
      <c r="AM10" s="431"/>
      <c r="AN10" s="431"/>
      <c r="AO10" s="431"/>
      <c r="AP10" s="431"/>
      <c r="AQ10" s="434"/>
    </row>
    <row r="11" spans="1:43" ht="48" customHeight="1" thickBot="1">
      <c r="A11" s="188" t="str">
        <f>+'CORTE No. 2'!B160</f>
        <v>NP 18</v>
      </c>
      <c r="B11" s="189" t="str">
        <f>+'CORTE No. 2'!F160</f>
        <v>GB</v>
      </c>
      <c r="C11" s="435" t="str">
        <f>+'CORTE No. 2'!C160</f>
        <v>Mantenimiento y reparación de sistema de bombeo de agua potable</v>
      </c>
      <c r="D11" s="436"/>
      <c r="E11" s="436"/>
      <c r="F11" s="436"/>
      <c r="G11" s="436"/>
      <c r="H11" s="436"/>
      <c r="I11" s="436"/>
      <c r="J11" s="436"/>
      <c r="K11" s="436"/>
      <c r="L11" s="437"/>
      <c r="M11" s="438" t="s">
        <v>274</v>
      </c>
      <c r="N11" s="439"/>
      <c r="O11" s="439"/>
      <c r="P11" s="439"/>
      <c r="Q11" s="439"/>
      <c r="R11" s="439"/>
      <c r="S11" s="439"/>
      <c r="T11" s="439"/>
      <c r="U11" s="439"/>
      <c r="V11" s="439"/>
      <c r="W11" s="439"/>
      <c r="X11" s="439"/>
      <c r="Y11" s="439"/>
      <c r="Z11" s="439"/>
      <c r="AA11" s="440"/>
      <c r="AB11" s="441">
        <v>2</v>
      </c>
      <c r="AC11" s="442"/>
      <c r="AD11" s="442"/>
      <c r="AE11" s="442"/>
      <c r="AF11" s="442"/>
      <c r="AG11" s="442"/>
      <c r="AH11" s="442"/>
      <c r="AI11" s="443"/>
      <c r="AJ11" s="444"/>
      <c r="AK11" s="445"/>
      <c r="AL11" s="445"/>
      <c r="AM11" s="445"/>
      <c r="AN11" s="445"/>
      <c r="AO11" s="445"/>
      <c r="AP11" s="445"/>
      <c r="AQ11" s="446"/>
    </row>
    <row r="12" spans="1:43" ht="15" thickBot="1">
      <c r="A12" s="190"/>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c r="AA12" s="191"/>
      <c r="AB12" s="191"/>
      <c r="AC12" s="191"/>
      <c r="AD12" s="191"/>
      <c r="AE12" s="191"/>
      <c r="AF12" s="191"/>
      <c r="AG12" s="191"/>
      <c r="AH12" s="191"/>
      <c r="AI12" s="191"/>
      <c r="AJ12" s="191"/>
      <c r="AK12" s="191"/>
      <c r="AL12" s="191"/>
      <c r="AM12" s="191"/>
      <c r="AN12" s="191"/>
      <c r="AO12" s="191"/>
      <c r="AP12" s="191"/>
      <c r="AQ12" s="192"/>
    </row>
    <row r="13" spans="1:43">
      <c r="A13" s="447" t="s">
        <v>275</v>
      </c>
      <c r="B13" s="448"/>
      <c r="C13" s="451" t="s">
        <v>276</v>
      </c>
      <c r="D13" s="451"/>
      <c r="E13" s="451"/>
      <c r="F13" s="452"/>
      <c r="G13" s="453" t="s">
        <v>277</v>
      </c>
      <c r="H13" s="455" t="s">
        <v>278</v>
      </c>
      <c r="I13" s="456"/>
      <c r="J13" s="456"/>
      <c r="K13" s="456"/>
      <c r="L13" s="456"/>
      <c r="M13" s="456"/>
      <c r="N13" s="456"/>
      <c r="O13" s="456"/>
      <c r="P13" s="456"/>
      <c r="Q13" s="456"/>
      <c r="R13" s="456"/>
      <c r="S13" s="456"/>
      <c r="T13" s="456"/>
      <c r="U13" s="456"/>
      <c r="V13" s="456"/>
      <c r="W13" s="456"/>
      <c r="X13" s="456"/>
      <c r="Y13" s="456"/>
      <c r="Z13" s="456"/>
      <c r="AA13" s="456"/>
      <c r="AB13" s="456"/>
      <c r="AC13" s="456"/>
      <c r="AD13" s="456"/>
      <c r="AE13" s="456"/>
      <c r="AF13" s="456"/>
      <c r="AG13" s="456"/>
      <c r="AH13" s="456"/>
      <c r="AI13" s="456"/>
      <c r="AJ13" s="456"/>
      <c r="AK13" s="456"/>
      <c r="AL13" s="456"/>
      <c r="AM13" s="456"/>
      <c r="AN13" s="456"/>
      <c r="AO13" s="456"/>
      <c r="AP13" s="456"/>
      <c r="AQ13" s="457"/>
    </row>
    <row r="14" spans="1:43" ht="15" thickBot="1">
      <c r="A14" s="449"/>
      <c r="B14" s="450"/>
      <c r="C14" s="193" t="s">
        <v>279</v>
      </c>
      <c r="D14" s="194" t="s">
        <v>280</v>
      </c>
      <c r="E14" s="195" t="s">
        <v>281</v>
      </c>
      <c r="F14" s="196" t="s">
        <v>282</v>
      </c>
      <c r="G14" s="454"/>
      <c r="H14" s="458"/>
      <c r="I14" s="459"/>
      <c r="J14" s="459"/>
      <c r="K14" s="459"/>
      <c r="L14" s="459"/>
      <c r="M14" s="459"/>
      <c r="N14" s="459"/>
      <c r="O14" s="459"/>
      <c r="P14" s="459"/>
      <c r="Q14" s="459"/>
      <c r="R14" s="459"/>
      <c r="S14" s="459"/>
      <c r="T14" s="459"/>
      <c r="U14" s="459"/>
      <c r="V14" s="459"/>
      <c r="W14" s="459"/>
      <c r="X14" s="459"/>
      <c r="Y14" s="459"/>
      <c r="Z14" s="459"/>
      <c r="AA14" s="459"/>
      <c r="AB14" s="459"/>
      <c r="AC14" s="459"/>
      <c r="AD14" s="459"/>
      <c r="AE14" s="459"/>
      <c r="AF14" s="459"/>
      <c r="AG14" s="459"/>
      <c r="AH14" s="459"/>
      <c r="AI14" s="459"/>
      <c r="AJ14" s="459"/>
      <c r="AK14" s="459"/>
      <c r="AL14" s="459"/>
      <c r="AM14" s="459"/>
      <c r="AN14" s="459"/>
      <c r="AO14" s="459"/>
      <c r="AP14" s="459"/>
      <c r="AQ14" s="460"/>
    </row>
    <row r="15" spans="1:43">
      <c r="A15" s="464" t="s">
        <v>450</v>
      </c>
      <c r="B15" s="464"/>
      <c r="C15" s="197"/>
      <c r="D15" s="198"/>
      <c r="E15" s="199"/>
      <c r="F15" s="198">
        <v>1</v>
      </c>
      <c r="G15" s="200">
        <f>+F15</f>
        <v>1</v>
      </c>
      <c r="H15" s="465"/>
      <c r="I15" s="465"/>
      <c r="J15" s="465"/>
      <c r="K15" s="465"/>
      <c r="L15" s="465"/>
      <c r="M15" s="465"/>
      <c r="N15" s="465"/>
      <c r="O15" s="465"/>
      <c r="P15" s="465"/>
      <c r="Q15" s="465"/>
      <c r="R15" s="465"/>
      <c r="S15" s="465"/>
      <c r="T15" s="465"/>
      <c r="U15" s="465"/>
      <c r="V15" s="465"/>
      <c r="W15" s="465"/>
      <c r="X15" s="465"/>
      <c r="Y15" s="465"/>
      <c r="Z15" s="465"/>
      <c r="AA15" s="465"/>
      <c r="AB15" s="465"/>
      <c r="AC15" s="465"/>
      <c r="AD15" s="465"/>
      <c r="AE15" s="465"/>
      <c r="AF15" s="465"/>
      <c r="AG15" s="465"/>
      <c r="AH15" s="465"/>
      <c r="AI15" s="465"/>
      <c r="AJ15" s="465"/>
      <c r="AK15" s="465"/>
      <c r="AL15" s="465"/>
      <c r="AM15" s="465"/>
      <c r="AN15" s="465"/>
      <c r="AO15" s="465"/>
      <c r="AP15" s="465"/>
      <c r="AQ15" s="466"/>
    </row>
    <row r="16" spans="1:43">
      <c r="A16" s="464"/>
      <c r="B16" s="464"/>
      <c r="C16" s="197"/>
      <c r="D16" s="198"/>
      <c r="E16" s="199"/>
      <c r="F16" s="198"/>
      <c r="G16" s="200"/>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c r="AF16" s="467"/>
      <c r="AG16" s="467"/>
      <c r="AH16" s="467"/>
      <c r="AI16" s="467"/>
      <c r="AJ16" s="467"/>
      <c r="AK16" s="467"/>
      <c r="AL16" s="467"/>
      <c r="AM16" s="467"/>
      <c r="AN16" s="467"/>
      <c r="AO16" s="467"/>
      <c r="AP16" s="467"/>
      <c r="AQ16" s="468"/>
    </row>
    <row r="17" spans="1:43">
      <c r="A17" s="481"/>
      <c r="B17" s="470"/>
      <c r="C17" s="197"/>
      <c r="D17" s="198"/>
      <c r="E17" s="199"/>
      <c r="F17" s="198"/>
      <c r="G17" s="200"/>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c r="AF17" s="467"/>
      <c r="AG17" s="467"/>
      <c r="AH17" s="467"/>
      <c r="AI17" s="467"/>
      <c r="AJ17" s="467"/>
      <c r="AK17" s="467"/>
      <c r="AL17" s="467"/>
      <c r="AM17" s="467"/>
      <c r="AN17" s="467"/>
      <c r="AO17" s="467"/>
      <c r="AP17" s="467"/>
      <c r="AQ17" s="468"/>
    </row>
    <row r="18" spans="1:43">
      <c r="A18" s="464"/>
      <c r="B18" s="464"/>
      <c r="C18" s="197"/>
      <c r="D18" s="198"/>
      <c r="E18" s="199"/>
      <c r="F18" s="198"/>
      <c r="G18" s="200"/>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c r="AF18" s="467"/>
      <c r="AG18" s="467"/>
      <c r="AH18" s="467"/>
      <c r="AI18" s="467"/>
      <c r="AJ18" s="467"/>
      <c r="AK18" s="467"/>
      <c r="AL18" s="467"/>
      <c r="AM18" s="467"/>
      <c r="AN18" s="467"/>
      <c r="AO18" s="467"/>
      <c r="AP18" s="467"/>
      <c r="AQ18" s="468"/>
    </row>
    <row r="19" spans="1:43">
      <c r="A19" s="461"/>
      <c r="B19" s="462"/>
      <c r="C19" s="197"/>
      <c r="D19" s="198"/>
      <c r="E19" s="199"/>
      <c r="F19" s="198"/>
      <c r="G19" s="200"/>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c r="AF19" s="467"/>
      <c r="AG19" s="467"/>
      <c r="AH19" s="467"/>
      <c r="AI19" s="467"/>
      <c r="AJ19" s="467"/>
      <c r="AK19" s="467"/>
      <c r="AL19" s="467"/>
      <c r="AM19" s="467"/>
      <c r="AN19" s="467"/>
      <c r="AO19" s="467"/>
      <c r="AP19" s="467"/>
      <c r="AQ19" s="468"/>
    </row>
    <row r="20" spans="1:43">
      <c r="A20" s="461"/>
      <c r="B20" s="462"/>
      <c r="C20" s="197"/>
      <c r="D20" s="198"/>
      <c r="E20" s="199"/>
      <c r="F20" s="198"/>
      <c r="G20" s="200"/>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c r="AF20" s="467"/>
      <c r="AG20" s="467"/>
      <c r="AH20" s="467"/>
      <c r="AI20" s="467"/>
      <c r="AJ20" s="467"/>
      <c r="AK20" s="467"/>
      <c r="AL20" s="467"/>
      <c r="AM20" s="467"/>
      <c r="AN20" s="467"/>
      <c r="AO20" s="467"/>
      <c r="AP20" s="467"/>
      <c r="AQ20" s="468"/>
    </row>
    <row r="21" spans="1:43">
      <c r="A21" s="461"/>
      <c r="B21" s="462"/>
      <c r="C21" s="205"/>
      <c r="D21" s="198"/>
      <c r="E21" s="199"/>
      <c r="F21" s="198"/>
      <c r="G21" s="200"/>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8"/>
    </row>
    <row r="22" spans="1:43">
      <c r="A22" s="461"/>
      <c r="B22" s="462"/>
      <c r="C22" s="197"/>
      <c r="D22" s="198"/>
      <c r="E22" s="199"/>
      <c r="F22" s="198"/>
      <c r="G22" s="200"/>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c r="AF22" s="467"/>
      <c r="AG22" s="467"/>
      <c r="AH22" s="467"/>
      <c r="AI22" s="467"/>
      <c r="AJ22" s="467"/>
      <c r="AK22" s="467"/>
      <c r="AL22" s="467"/>
      <c r="AM22" s="467"/>
      <c r="AN22" s="467"/>
      <c r="AO22" s="467"/>
      <c r="AP22" s="467"/>
      <c r="AQ22" s="468"/>
    </row>
    <row r="23" spans="1:43">
      <c r="A23" s="461"/>
      <c r="B23" s="462"/>
      <c r="C23" s="197"/>
      <c r="D23" s="198"/>
      <c r="E23" s="199"/>
      <c r="F23" s="198"/>
      <c r="G23" s="200"/>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c r="AF23" s="467"/>
      <c r="AG23" s="467"/>
      <c r="AH23" s="467"/>
      <c r="AI23" s="467"/>
      <c r="AJ23" s="467"/>
      <c r="AK23" s="467"/>
      <c r="AL23" s="467"/>
      <c r="AM23" s="467"/>
      <c r="AN23" s="467"/>
      <c r="AO23" s="467"/>
      <c r="AP23" s="467"/>
      <c r="AQ23" s="468"/>
    </row>
    <row r="24" spans="1:43">
      <c r="A24" s="202"/>
      <c r="B24" s="203"/>
      <c r="C24" s="197"/>
      <c r="D24" s="201"/>
      <c r="E24" s="204"/>
      <c r="F24" s="198"/>
      <c r="G24" s="200"/>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c r="AF24" s="467"/>
      <c r="AG24" s="467"/>
      <c r="AH24" s="467"/>
      <c r="AI24" s="467"/>
      <c r="AJ24" s="467"/>
      <c r="AK24" s="467"/>
      <c r="AL24" s="467"/>
      <c r="AM24" s="467"/>
      <c r="AN24" s="467"/>
      <c r="AO24" s="467"/>
      <c r="AP24" s="467"/>
      <c r="AQ24" s="468"/>
    </row>
    <row r="25" spans="1:43">
      <c r="A25" s="202"/>
      <c r="B25" s="203"/>
      <c r="C25" s="197"/>
      <c r="D25" s="201"/>
      <c r="E25" s="204"/>
      <c r="F25" s="198"/>
      <c r="G25" s="200"/>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c r="AF25" s="467"/>
      <c r="AG25" s="467"/>
      <c r="AH25" s="467"/>
      <c r="AI25" s="467"/>
      <c r="AJ25" s="467"/>
      <c r="AK25" s="467"/>
      <c r="AL25" s="467"/>
      <c r="AM25" s="467"/>
      <c r="AN25" s="467"/>
      <c r="AO25" s="467"/>
      <c r="AP25" s="467"/>
      <c r="AQ25" s="468"/>
    </row>
    <row r="26" spans="1:43">
      <c r="A26" s="202"/>
      <c r="B26" s="203"/>
      <c r="C26" s="197"/>
      <c r="D26" s="201"/>
      <c r="E26" s="204"/>
      <c r="F26" s="198"/>
      <c r="G26" s="200"/>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c r="AF26" s="467"/>
      <c r="AG26" s="467"/>
      <c r="AH26" s="467"/>
      <c r="AI26" s="467"/>
      <c r="AJ26" s="467"/>
      <c r="AK26" s="467"/>
      <c r="AL26" s="467"/>
      <c r="AM26" s="467"/>
      <c r="AN26" s="467"/>
      <c r="AO26" s="467"/>
      <c r="AP26" s="467"/>
      <c r="AQ26" s="468"/>
    </row>
    <row r="27" spans="1:43">
      <c r="A27" s="202"/>
      <c r="B27" s="203"/>
      <c r="C27" s="197"/>
      <c r="D27" s="201"/>
      <c r="E27" s="204"/>
      <c r="F27" s="198"/>
      <c r="G27" s="200"/>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c r="AF27" s="467"/>
      <c r="AG27" s="467"/>
      <c r="AH27" s="467"/>
      <c r="AI27" s="467"/>
      <c r="AJ27" s="467"/>
      <c r="AK27" s="467"/>
      <c r="AL27" s="467"/>
      <c r="AM27" s="467"/>
      <c r="AN27" s="467"/>
      <c r="AO27" s="467"/>
      <c r="AP27" s="467"/>
      <c r="AQ27" s="468"/>
    </row>
    <row r="28" spans="1:43">
      <c r="A28" s="202"/>
      <c r="B28" s="203"/>
      <c r="C28" s="197"/>
      <c r="D28" s="201"/>
      <c r="E28" s="204"/>
      <c r="F28" s="198"/>
      <c r="G28" s="200"/>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c r="AF28" s="467"/>
      <c r="AG28" s="467"/>
      <c r="AH28" s="467"/>
      <c r="AI28" s="467"/>
      <c r="AJ28" s="467"/>
      <c r="AK28" s="467"/>
      <c r="AL28" s="467"/>
      <c r="AM28" s="467"/>
      <c r="AN28" s="467"/>
      <c r="AO28" s="467"/>
      <c r="AP28" s="467"/>
      <c r="AQ28" s="468"/>
    </row>
    <row r="29" spans="1:43">
      <c r="A29" s="202"/>
      <c r="B29" s="203"/>
      <c r="C29" s="197"/>
      <c r="D29" s="201"/>
      <c r="E29" s="204"/>
      <c r="F29" s="198"/>
      <c r="G29" s="200"/>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c r="AF29" s="467"/>
      <c r="AG29" s="467"/>
      <c r="AH29" s="467"/>
      <c r="AI29" s="467"/>
      <c r="AJ29" s="467"/>
      <c r="AK29" s="467"/>
      <c r="AL29" s="467"/>
      <c r="AM29" s="467"/>
      <c r="AN29" s="467"/>
      <c r="AO29" s="467"/>
      <c r="AP29" s="467"/>
      <c r="AQ29" s="468"/>
    </row>
    <row r="30" spans="1:43">
      <c r="A30" s="202"/>
      <c r="B30" s="203"/>
      <c r="C30" s="197"/>
      <c r="D30" s="201"/>
      <c r="E30" s="204"/>
      <c r="F30" s="198"/>
      <c r="G30" s="200"/>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c r="AF30" s="467"/>
      <c r="AG30" s="467"/>
      <c r="AH30" s="467"/>
      <c r="AI30" s="467"/>
      <c r="AJ30" s="467"/>
      <c r="AK30" s="467"/>
      <c r="AL30" s="467"/>
      <c r="AM30" s="467"/>
      <c r="AN30" s="467"/>
      <c r="AO30" s="467"/>
      <c r="AP30" s="467"/>
      <c r="AQ30" s="468"/>
    </row>
    <row r="31" spans="1:43">
      <c r="A31" s="202"/>
      <c r="B31" s="203"/>
      <c r="C31" s="197"/>
      <c r="D31" s="201"/>
      <c r="E31" s="204"/>
      <c r="F31" s="198"/>
      <c r="G31" s="200"/>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c r="AF31" s="467"/>
      <c r="AG31" s="467"/>
      <c r="AH31" s="467"/>
      <c r="AI31" s="467"/>
      <c r="AJ31" s="467"/>
      <c r="AK31" s="467"/>
      <c r="AL31" s="467"/>
      <c r="AM31" s="467"/>
      <c r="AN31" s="467"/>
      <c r="AO31" s="467"/>
      <c r="AP31" s="467"/>
      <c r="AQ31" s="468"/>
    </row>
    <row r="32" spans="1:43">
      <c r="A32" s="202"/>
      <c r="B32" s="203"/>
      <c r="C32" s="197"/>
      <c r="D32" s="201"/>
      <c r="E32" s="204"/>
      <c r="F32" s="198"/>
      <c r="G32" s="200"/>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8"/>
    </row>
    <row r="33" spans="1:43">
      <c r="A33" s="202"/>
      <c r="B33" s="203"/>
      <c r="C33" s="197"/>
      <c r="D33" s="201"/>
      <c r="E33" s="204"/>
      <c r="F33" s="198"/>
      <c r="G33" s="200"/>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c r="AF33" s="467"/>
      <c r="AG33" s="467"/>
      <c r="AH33" s="467"/>
      <c r="AI33" s="467"/>
      <c r="AJ33" s="467"/>
      <c r="AK33" s="467"/>
      <c r="AL33" s="467"/>
      <c r="AM33" s="467"/>
      <c r="AN33" s="467"/>
      <c r="AO33" s="467"/>
      <c r="AP33" s="467"/>
      <c r="AQ33" s="468"/>
    </row>
    <row r="34" spans="1:43">
      <c r="A34" s="202"/>
      <c r="B34" s="203"/>
      <c r="C34" s="197"/>
      <c r="D34" s="201"/>
      <c r="E34" s="204"/>
      <c r="F34" s="198"/>
      <c r="G34" s="200"/>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c r="AF34" s="467"/>
      <c r="AG34" s="467"/>
      <c r="AH34" s="467"/>
      <c r="AI34" s="467"/>
      <c r="AJ34" s="467"/>
      <c r="AK34" s="467"/>
      <c r="AL34" s="467"/>
      <c r="AM34" s="467"/>
      <c r="AN34" s="467"/>
      <c r="AO34" s="467"/>
      <c r="AP34" s="467"/>
      <c r="AQ34" s="468"/>
    </row>
    <row r="35" spans="1:43">
      <c r="A35" s="202"/>
      <c r="B35" s="203"/>
      <c r="C35" s="197"/>
      <c r="D35" s="201"/>
      <c r="E35" s="204"/>
      <c r="F35" s="198"/>
      <c r="G35" s="200"/>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467"/>
      <c r="AL35" s="467"/>
      <c r="AM35" s="467"/>
      <c r="AN35" s="467"/>
      <c r="AO35" s="467"/>
      <c r="AP35" s="467"/>
      <c r="AQ35" s="468"/>
    </row>
    <row r="36" spans="1:43">
      <c r="A36" s="461"/>
      <c r="B36" s="462"/>
      <c r="C36" s="197"/>
      <c r="D36" s="198"/>
      <c r="E36" s="204"/>
      <c r="F36" s="198"/>
      <c r="G36" s="200"/>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467"/>
      <c r="AL36" s="467"/>
      <c r="AM36" s="467"/>
      <c r="AN36" s="467"/>
      <c r="AO36" s="467"/>
      <c r="AP36" s="467"/>
      <c r="AQ36" s="468"/>
    </row>
    <row r="37" spans="1:43">
      <c r="A37" s="461"/>
      <c r="B37" s="462"/>
      <c r="C37" s="197"/>
      <c r="D37" s="197"/>
      <c r="E37" s="204"/>
      <c r="F37" s="198"/>
      <c r="G37" s="200"/>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467"/>
      <c r="AL37" s="467"/>
      <c r="AM37" s="467"/>
      <c r="AN37" s="467"/>
      <c r="AO37" s="467"/>
      <c r="AP37" s="467"/>
      <c r="AQ37" s="468"/>
    </row>
    <row r="38" spans="1:43">
      <c r="A38" s="461"/>
      <c r="B38" s="462"/>
      <c r="C38" s="197"/>
      <c r="D38" s="197"/>
      <c r="E38" s="206"/>
      <c r="F38" s="198"/>
      <c r="G38" s="200"/>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8"/>
    </row>
    <row r="39" spans="1:43">
      <c r="A39" s="202"/>
      <c r="B39" s="203"/>
      <c r="C39" s="197"/>
      <c r="D39" s="197"/>
      <c r="E39" s="206"/>
      <c r="F39" s="198"/>
      <c r="G39" s="200"/>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8"/>
    </row>
    <row r="40" spans="1:43">
      <c r="A40" s="202"/>
      <c r="B40" s="203"/>
      <c r="C40" s="197"/>
      <c r="D40" s="197"/>
      <c r="E40" s="206"/>
      <c r="F40" s="198"/>
      <c r="G40" s="200"/>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c r="AF40" s="467"/>
      <c r="AG40" s="467"/>
      <c r="AH40" s="467"/>
      <c r="AI40" s="467"/>
      <c r="AJ40" s="467"/>
      <c r="AK40" s="467"/>
      <c r="AL40" s="467"/>
      <c r="AM40" s="467"/>
      <c r="AN40" s="467"/>
      <c r="AO40" s="467"/>
      <c r="AP40" s="467"/>
      <c r="AQ40" s="468"/>
    </row>
    <row r="41" spans="1:43">
      <c r="A41" s="202"/>
      <c r="B41" s="203"/>
      <c r="C41" s="197"/>
      <c r="D41" s="197"/>
      <c r="E41" s="206"/>
      <c r="F41" s="198"/>
      <c r="G41" s="200"/>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c r="AF41" s="467"/>
      <c r="AG41" s="467"/>
      <c r="AH41" s="467"/>
      <c r="AI41" s="467"/>
      <c r="AJ41" s="467"/>
      <c r="AK41" s="467"/>
      <c r="AL41" s="467"/>
      <c r="AM41" s="467"/>
      <c r="AN41" s="467"/>
      <c r="AO41" s="467"/>
      <c r="AP41" s="467"/>
      <c r="AQ41" s="468"/>
    </row>
    <row r="42" spans="1:43">
      <c r="A42" s="202"/>
      <c r="B42" s="203"/>
      <c r="C42" s="197"/>
      <c r="D42" s="197"/>
      <c r="E42" s="206"/>
      <c r="F42" s="198"/>
      <c r="G42" s="200"/>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c r="AF42" s="467"/>
      <c r="AG42" s="467"/>
      <c r="AH42" s="467"/>
      <c r="AI42" s="467"/>
      <c r="AJ42" s="467"/>
      <c r="AK42" s="467"/>
      <c r="AL42" s="467"/>
      <c r="AM42" s="467"/>
      <c r="AN42" s="467"/>
      <c r="AO42" s="467"/>
      <c r="AP42" s="467"/>
      <c r="AQ42" s="468"/>
    </row>
    <row r="43" spans="1:43">
      <c r="A43" s="202"/>
      <c r="B43" s="203"/>
      <c r="C43" s="197"/>
      <c r="D43" s="197"/>
      <c r="E43" s="206"/>
      <c r="F43" s="198"/>
      <c r="G43" s="200"/>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c r="AF43" s="467"/>
      <c r="AG43" s="467"/>
      <c r="AH43" s="467"/>
      <c r="AI43" s="467"/>
      <c r="AJ43" s="467"/>
      <c r="AK43" s="467"/>
      <c r="AL43" s="467"/>
      <c r="AM43" s="467"/>
      <c r="AN43" s="467"/>
      <c r="AO43" s="467"/>
      <c r="AP43" s="467"/>
      <c r="AQ43" s="468"/>
    </row>
    <row r="44" spans="1:43">
      <c r="A44" s="202"/>
      <c r="B44" s="203"/>
      <c r="C44" s="197"/>
      <c r="D44" s="197"/>
      <c r="E44" s="206"/>
      <c r="F44" s="198"/>
      <c r="G44" s="200"/>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c r="AF44" s="467"/>
      <c r="AG44" s="467"/>
      <c r="AH44" s="467"/>
      <c r="AI44" s="467"/>
      <c r="AJ44" s="467"/>
      <c r="AK44" s="467"/>
      <c r="AL44" s="467"/>
      <c r="AM44" s="467"/>
      <c r="AN44" s="467"/>
      <c r="AO44" s="467"/>
      <c r="AP44" s="467"/>
      <c r="AQ44" s="468"/>
    </row>
    <row r="45" spans="1:43">
      <c r="A45" s="202"/>
      <c r="B45" s="203"/>
      <c r="C45" s="197"/>
      <c r="D45" s="197"/>
      <c r="E45" s="206"/>
      <c r="F45" s="198"/>
      <c r="G45" s="200"/>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c r="AF45" s="467"/>
      <c r="AG45" s="467"/>
      <c r="AH45" s="467"/>
      <c r="AI45" s="467"/>
      <c r="AJ45" s="467"/>
      <c r="AK45" s="467"/>
      <c r="AL45" s="467"/>
      <c r="AM45" s="467"/>
      <c r="AN45" s="467"/>
      <c r="AO45" s="467"/>
      <c r="AP45" s="467"/>
      <c r="AQ45" s="468"/>
    </row>
    <row r="46" spans="1:43">
      <c r="A46" s="461"/>
      <c r="B46" s="462"/>
      <c r="C46" s="207"/>
      <c r="D46" s="207"/>
      <c r="E46" s="207"/>
      <c r="F46" s="207"/>
      <c r="G46" s="210"/>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c r="AF46" s="467"/>
      <c r="AG46" s="467"/>
      <c r="AH46" s="467"/>
      <c r="AI46" s="467"/>
      <c r="AJ46" s="467"/>
      <c r="AK46" s="467"/>
      <c r="AL46" s="467"/>
      <c r="AM46" s="467"/>
      <c r="AN46" s="467"/>
      <c r="AO46" s="467"/>
      <c r="AP46" s="467"/>
      <c r="AQ46" s="468"/>
    </row>
    <row r="47" spans="1:43">
      <c r="A47" s="461"/>
      <c r="B47" s="462"/>
      <c r="C47" s="211"/>
      <c r="D47" s="212"/>
      <c r="E47" s="208"/>
      <c r="F47" s="208"/>
      <c r="G47" s="209"/>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c r="AF47" s="467"/>
      <c r="AG47" s="467"/>
      <c r="AH47" s="467"/>
      <c r="AI47" s="467"/>
      <c r="AJ47" s="467"/>
      <c r="AK47" s="467"/>
      <c r="AL47" s="467"/>
      <c r="AM47" s="467"/>
      <c r="AN47" s="467"/>
      <c r="AO47" s="467"/>
      <c r="AP47" s="467"/>
      <c r="AQ47" s="468"/>
    </row>
    <row r="48" spans="1:43" ht="15" thickBot="1">
      <c r="A48" s="461"/>
      <c r="B48" s="462"/>
      <c r="C48" s="213"/>
      <c r="D48" s="214"/>
      <c r="E48" s="215"/>
      <c r="F48" s="215"/>
      <c r="G48" s="216"/>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c r="AF48" s="467"/>
      <c r="AG48" s="467"/>
      <c r="AH48" s="467"/>
      <c r="AI48" s="467"/>
      <c r="AJ48" s="467"/>
      <c r="AK48" s="467"/>
      <c r="AL48" s="467"/>
      <c r="AM48" s="467"/>
      <c r="AN48" s="467"/>
      <c r="AO48" s="467"/>
      <c r="AP48" s="467"/>
      <c r="AQ48" s="468"/>
    </row>
    <row r="49" spans="1:43" ht="15" thickBot="1">
      <c r="A49" s="472"/>
      <c r="B49" s="473"/>
      <c r="C49" s="473"/>
      <c r="D49" s="473"/>
      <c r="E49" s="474"/>
      <c r="F49" s="217"/>
      <c r="G49" s="218">
        <f>SUM(G15:G48)</f>
        <v>1</v>
      </c>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c r="AF49" s="467"/>
      <c r="AG49" s="467"/>
      <c r="AH49" s="467"/>
      <c r="AI49" s="467"/>
      <c r="AJ49" s="467"/>
      <c r="AK49" s="467"/>
      <c r="AL49" s="467"/>
      <c r="AM49" s="467"/>
      <c r="AN49" s="467"/>
      <c r="AO49" s="467"/>
      <c r="AP49" s="467"/>
      <c r="AQ49" s="468"/>
    </row>
    <row r="50" spans="1:43">
      <c r="A50" s="426"/>
      <c r="B50" s="427"/>
      <c r="C50" s="427"/>
      <c r="D50" s="427"/>
      <c r="E50" s="427"/>
      <c r="F50" s="427"/>
      <c r="G50" s="427"/>
      <c r="H50" s="427"/>
      <c r="I50" s="427"/>
      <c r="J50" s="427"/>
      <c r="K50" s="427"/>
      <c r="L50" s="427"/>
      <c r="M50" s="427"/>
      <c r="N50" s="427"/>
      <c r="O50" s="427"/>
      <c r="P50" s="427"/>
      <c r="Q50" s="427"/>
      <c r="R50" s="427"/>
      <c r="S50" s="427"/>
      <c r="T50" s="427"/>
      <c r="U50" s="427"/>
      <c r="V50" s="427"/>
      <c r="W50" s="427"/>
      <c r="X50" s="427"/>
      <c r="Y50" s="427"/>
      <c r="Z50" s="427"/>
      <c r="AA50" s="427"/>
      <c r="AB50" s="427"/>
      <c r="AC50" s="427"/>
      <c r="AD50" s="427"/>
      <c r="AE50" s="427"/>
      <c r="AF50" s="427"/>
      <c r="AG50" s="427"/>
      <c r="AH50" s="427"/>
      <c r="AI50" s="427"/>
      <c r="AJ50" s="427"/>
      <c r="AK50" s="427"/>
      <c r="AL50" s="427"/>
      <c r="AM50" s="427"/>
      <c r="AN50" s="427"/>
      <c r="AO50" s="427"/>
      <c r="AP50" s="427"/>
      <c r="AQ50" s="428"/>
    </row>
    <row r="51" spans="1:43">
      <c r="A51" s="475" t="s">
        <v>283</v>
      </c>
      <c r="B51" s="476"/>
      <c r="C51" s="476"/>
      <c r="D51" s="476"/>
      <c r="E51" s="476"/>
      <c r="F51" s="476"/>
      <c r="G51" s="476"/>
      <c r="H51" s="476"/>
      <c r="I51" s="476"/>
      <c r="J51" s="476"/>
      <c r="K51" s="476"/>
      <c r="L51" s="476"/>
      <c r="M51" s="476"/>
      <c r="N51" s="476"/>
      <c r="O51" s="476"/>
      <c r="P51" s="476"/>
      <c r="Q51" s="476"/>
      <c r="R51" s="476"/>
      <c r="S51" s="476"/>
      <c r="T51" s="476"/>
      <c r="U51" s="476"/>
      <c r="V51" s="476"/>
      <c r="W51" s="476"/>
      <c r="X51" s="476"/>
      <c r="Y51" s="476"/>
      <c r="Z51" s="476"/>
      <c r="AA51" s="476"/>
      <c r="AB51" s="476"/>
      <c r="AC51" s="476"/>
      <c r="AD51" s="476"/>
      <c r="AE51" s="476"/>
      <c r="AF51" s="476"/>
      <c r="AG51" s="476"/>
      <c r="AH51" s="476"/>
      <c r="AI51" s="476"/>
      <c r="AJ51" s="476"/>
      <c r="AK51" s="476"/>
      <c r="AL51" s="476"/>
      <c r="AM51" s="476"/>
      <c r="AN51" s="476"/>
      <c r="AO51" s="476"/>
      <c r="AP51" s="476"/>
      <c r="AQ51" s="477"/>
    </row>
    <row r="52" spans="1:43">
      <c r="A52" s="478" t="s">
        <v>284</v>
      </c>
      <c r="B52" s="479"/>
      <c r="C52" s="479"/>
      <c r="D52" s="479"/>
      <c r="E52" s="479"/>
      <c r="F52" s="479"/>
      <c r="G52" s="479"/>
      <c r="H52" s="479"/>
      <c r="I52" s="479"/>
      <c r="J52" s="479"/>
      <c r="K52" s="479"/>
      <c r="L52" s="479"/>
      <c r="M52" s="479"/>
      <c r="N52" s="479"/>
      <c r="O52" s="479"/>
      <c r="P52" s="479"/>
      <c r="Q52" s="479"/>
      <c r="R52" s="479"/>
      <c r="S52" s="479"/>
      <c r="T52" s="479"/>
      <c r="U52" s="479"/>
      <c r="V52" s="479"/>
      <c r="W52" s="479"/>
      <c r="X52" s="479"/>
      <c r="Y52" s="479"/>
      <c r="Z52" s="479"/>
      <c r="AA52" s="479"/>
      <c r="AB52" s="479"/>
      <c r="AC52" s="479"/>
      <c r="AD52" s="479"/>
      <c r="AE52" s="479"/>
      <c r="AF52" s="479"/>
      <c r="AG52" s="479"/>
      <c r="AH52" s="479"/>
      <c r="AI52" s="479"/>
      <c r="AJ52" s="479"/>
      <c r="AK52" s="479"/>
      <c r="AL52" s="479"/>
      <c r="AM52" s="479"/>
      <c r="AN52" s="479"/>
      <c r="AO52" s="479"/>
      <c r="AP52" s="479"/>
      <c r="AQ52" s="480"/>
    </row>
    <row r="53" spans="1:43">
      <c r="A53" s="478"/>
      <c r="B53" s="479"/>
      <c r="C53" s="479"/>
      <c r="D53" s="479"/>
      <c r="E53" s="479"/>
      <c r="F53" s="479"/>
      <c r="G53" s="479"/>
      <c r="H53" s="479"/>
      <c r="I53" s="479"/>
      <c r="J53" s="479"/>
      <c r="K53" s="479"/>
      <c r="L53" s="479"/>
      <c r="M53" s="479"/>
      <c r="N53" s="479"/>
      <c r="O53" s="479"/>
      <c r="P53" s="479"/>
      <c r="Q53" s="479"/>
      <c r="R53" s="479"/>
      <c r="S53" s="479"/>
      <c r="T53" s="479"/>
      <c r="U53" s="479"/>
      <c r="V53" s="479"/>
      <c r="W53" s="479"/>
      <c r="X53" s="479"/>
      <c r="Y53" s="479"/>
      <c r="Z53" s="479"/>
      <c r="AA53" s="479"/>
      <c r="AB53" s="479"/>
      <c r="AC53" s="479"/>
      <c r="AD53" s="479"/>
      <c r="AE53" s="479"/>
      <c r="AF53" s="479"/>
      <c r="AG53" s="479"/>
      <c r="AH53" s="479"/>
      <c r="AI53" s="479"/>
      <c r="AJ53" s="479"/>
      <c r="AK53" s="479"/>
      <c r="AL53" s="479"/>
      <c r="AM53" s="479"/>
      <c r="AN53" s="479"/>
      <c r="AO53" s="479"/>
      <c r="AP53" s="479"/>
      <c r="AQ53" s="480"/>
    </row>
    <row r="54" spans="1:43" ht="15" thickBot="1">
      <c r="A54" s="426"/>
      <c r="B54" s="427"/>
      <c r="C54" s="427"/>
      <c r="D54" s="427"/>
      <c r="E54" s="427"/>
      <c r="F54" s="427"/>
      <c r="G54" s="427"/>
      <c r="H54" s="427"/>
      <c r="I54" s="427"/>
      <c r="J54" s="427"/>
      <c r="K54" s="427"/>
      <c r="L54" s="427"/>
      <c r="M54" s="427"/>
      <c r="N54" s="427"/>
      <c r="O54" s="427"/>
      <c r="P54" s="427"/>
      <c r="Q54" s="427"/>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8"/>
    </row>
    <row r="55" spans="1:43">
      <c r="B55" s="220"/>
      <c r="C55" s="219" t="s">
        <v>285</v>
      </c>
      <c r="D55" s="221"/>
      <c r="E55" s="221"/>
      <c r="F55" s="220"/>
      <c r="H55" s="223"/>
      <c r="I55" s="220"/>
      <c r="J55" s="220"/>
      <c r="K55" s="220"/>
      <c r="L55" s="220"/>
      <c r="M55" s="222" t="s">
        <v>286</v>
      </c>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c r="AK55" s="220"/>
      <c r="AL55" s="220"/>
      <c r="AM55" s="220"/>
      <c r="AN55" s="220"/>
      <c r="AO55" s="220"/>
      <c r="AP55" s="220"/>
      <c r="AQ55" s="224"/>
    </row>
    <row r="56" spans="1:43">
      <c r="A56" s="225"/>
      <c r="B56" s="226"/>
      <c r="C56" s="227"/>
      <c r="D56" s="228"/>
      <c r="E56" s="228"/>
      <c r="F56" s="226"/>
      <c r="G56" s="229"/>
      <c r="H56" s="230"/>
      <c r="I56" s="226"/>
      <c r="J56" s="226"/>
      <c r="K56" s="226"/>
      <c r="L56" s="226"/>
      <c r="M56" s="226"/>
      <c r="N56" s="226"/>
      <c r="O56" s="226"/>
      <c r="P56" s="226"/>
      <c r="Q56" s="226"/>
      <c r="R56" s="226"/>
      <c r="S56" s="226"/>
      <c r="T56" s="226"/>
      <c r="U56" s="226"/>
      <c r="V56" s="226"/>
      <c r="W56" s="226"/>
      <c r="X56" s="226"/>
      <c r="Y56" s="226"/>
      <c r="Z56" s="226"/>
      <c r="AA56" s="226"/>
      <c r="AB56" s="226"/>
      <c r="AC56" s="226"/>
      <c r="AD56" s="226"/>
      <c r="AE56" s="226"/>
      <c r="AF56" s="226"/>
      <c r="AG56" s="226"/>
      <c r="AH56" s="226"/>
      <c r="AI56" s="226"/>
      <c r="AJ56" s="226"/>
      <c r="AK56" s="226"/>
      <c r="AL56" s="226"/>
      <c r="AM56" s="226"/>
      <c r="AN56" s="226"/>
      <c r="AO56" s="226"/>
      <c r="AP56" s="226"/>
      <c r="AQ56" s="231"/>
    </row>
    <row r="57" spans="1:43">
      <c r="A57" s="225"/>
      <c r="B57" s="226"/>
      <c r="C57" s="226"/>
      <c r="D57" s="226"/>
      <c r="E57" s="226"/>
      <c r="F57" s="226"/>
      <c r="G57" s="232"/>
      <c r="H57" s="226"/>
      <c r="I57" s="226"/>
      <c r="J57" s="226"/>
      <c r="K57" s="226"/>
      <c r="L57" s="226"/>
      <c r="M57" s="226"/>
      <c r="N57" s="226"/>
      <c r="O57" s="226"/>
      <c r="P57" s="226"/>
      <c r="Q57" s="226"/>
      <c r="R57" s="226"/>
      <c r="S57" s="226"/>
      <c r="T57" s="226"/>
      <c r="U57" s="226"/>
      <c r="V57" s="226"/>
      <c r="W57" s="226"/>
      <c r="X57" s="226"/>
      <c r="Y57" s="226"/>
      <c r="Z57" s="226"/>
      <c r="AA57" s="226"/>
      <c r="AB57" s="226"/>
      <c r="AC57" s="226"/>
      <c r="AD57" s="226"/>
      <c r="AE57" s="226"/>
      <c r="AF57" s="226"/>
      <c r="AG57" s="226"/>
      <c r="AH57" s="226"/>
      <c r="AI57" s="226"/>
      <c r="AJ57" s="226"/>
      <c r="AK57" s="226"/>
      <c r="AL57" s="226"/>
      <c r="AM57" s="226"/>
      <c r="AN57" s="226"/>
      <c r="AO57" s="226"/>
      <c r="AP57" s="226"/>
      <c r="AQ57" s="231"/>
    </row>
    <row r="58" spans="1:43" ht="15" thickBot="1">
      <c r="A58" s="235"/>
      <c r="B58" s="232"/>
      <c r="C58" s="233"/>
      <c r="D58" s="234"/>
      <c r="E58" s="234"/>
      <c r="F58" s="234"/>
      <c r="G58" s="235"/>
      <c r="H58" s="239"/>
      <c r="I58" s="239"/>
      <c r="J58" s="239"/>
      <c r="K58" s="239"/>
      <c r="L58" s="239"/>
      <c r="M58" s="239"/>
      <c r="N58" s="239"/>
      <c r="O58" s="239"/>
      <c r="P58" s="239"/>
      <c r="Q58" s="239"/>
      <c r="R58" s="239"/>
      <c r="S58" s="239"/>
      <c r="T58" s="239"/>
      <c r="U58" s="239"/>
      <c r="V58" s="239"/>
      <c r="W58" s="239"/>
      <c r="X58" s="239"/>
      <c r="Y58" s="239"/>
      <c r="Z58" s="239"/>
      <c r="AA58" s="226"/>
      <c r="AB58" s="226"/>
      <c r="AC58" s="226"/>
      <c r="AD58" s="226"/>
      <c r="AE58" s="226"/>
      <c r="AF58" s="226"/>
      <c r="AG58" s="226"/>
      <c r="AH58" s="226"/>
      <c r="AI58" s="226"/>
      <c r="AJ58" s="226"/>
      <c r="AK58" s="226"/>
      <c r="AL58" s="226"/>
      <c r="AM58" s="226"/>
      <c r="AN58" s="226"/>
      <c r="AO58" s="226"/>
      <c r="AP58" s="226"/>
      <c r="AQ58" s="231"/>
    </row>
    <row r="59" spans="1:43">
      <c r="A59" s="235"/>
      <c r="B59" s="232"/>
      <c r="C59" s="236" t="s">
        <v>287</v>
      </c>
      <c r="D59" s="232"/>
      <c r="E59" s="236"/>
      <c r="F59" s="236"/>
      <c r="G59" s="232"/>
      <c r="H59" s="471" t="s">
        <v>289</v>
      </c>
      <c r="I59" s="471"/>
      <c r="J59" s="471"/>
      <c r="K59" s="471"/>
      <c r="L59" s="471"/>
      <c r="M59" s="471"/>
      <c r="N59" s="471"/>
      <c r="O59" s="471"/>
      <c r="P59" s="471"/>
      <c r="Q59" s="471"/>
      <c r="R59" s="471"/>
      <c r="S59" s="471"/>
      <c r="T59" s="471"/>
      <c r="U59" s="471"/>
      <c r="V59" s="471"/>
      <c r="W59" s="471"/>
      <c r="X59" s="471"/>
      <c r="Y59" s="471"/>
      <c r="Z59" s="471"/>
      <c r="AA59" s="226"/>
      <c r="AB59" s="226"/>
      <c r="AC59" s="226"/>
      <c r="AD59" s="226"/>
      <c r="AE59" s="226"/>
      <c r="AF59" s="226"/>
      <c r="AG59" s="226"/>
      <c r="AH59" s="226"/>
      <c r="AI59" s="226"/>
      <c r="AJ59" s="226"/>
      <c r="AK59" s="226"/>
      <c r="AL59" s="226"/>
      <c r="AM59" s="226"/>
      <c r="AN59" s="226"/>
      <c r="AO59" s="226"/>
      <c r="AP59" s="226"/>
      <c r="AQ59" s="231"/>
    </row>
    <row r="60" spans="1:43">
      <c r="A60" s="238"/>
      <c r="B60" s="235"/>
      <c r="C60" s="232" t="s">
        <v>288</v>
      </c>
      <c r="D60" s="237"/>
      <c r="E60" s="235"/>
      <c r="F60" s="235"/>
      <c r="G60" s="235"/>
      <c r="H60" s="232"/>
      <c r="I60" s="237"/>
      <c r="J60" s="235"/>
      <c r="K60" s="235"/>
      <c r="L60" s="235"/>
      <c r="M60" s="235"/>
      <c r="N60" s="237"/>
      <c r="O60" s="235"/>
      <c r="P60" s="235"/>
      <c r="Q60" s="235"/>
      <c r="R60" s="235"/>
      <c r="S60" s="235"/>
      <c r="T60" s="235"/>
      <c r="U60" s="235"/>
      <c r="V60" s="235"/>
      <c r="W60" s="235"/>
      <c r="X60" s="235"/>
      <c r="Y60" s="235"/>
      <c r="Z60" s="226"/>
      <c r="AA60" s="226"/>
      <c r="AB60" s="226"/>
      <c r="AC60" s="226"/>
      <c r="AD60" s="226"/>
      <c r="AE60" s="226"/>
      <c r="AF60" s="226"/>
      <c r="AG60" s="226"/>
      <c r="AH60" s="226"/>
      <c r="AI60" s="226"/>
      <c r="AJ60" s="226"/>
      <c r="AK60" s="226"/>
      <c r="AL60" s="226"/>
      <c r="AM60" s="226"/>
      <c r="AN60" s="226"/>
      <c r="AO60" s="226"/>
      <c r="AP60" s="226"/>
      <c r="AQ60" s="231"/>
    </row>
    <row r="61" spans="1:43">
      <c r="A61" s="225"/>
      <c r="B61" s="235"/>
      <c r="C61" s="235"/>
      <c r="D61" s="235"/>
      <c r="E61" s="226"/>
      <c r="F61" s="226"/>
      <c r="G61" s="229"/>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5"/>
      <c r="AK61" s="226"/>
      <c r="AL61" s="226"/>
      <c r="AM61" s="226"/>
      <c r="AN61" s="226"/>
      <c r="AO61" s="226"/>
      <c r="AP61" s="226"/>
      <c r="AQ61" s="231"/>
    </row>
  </sheetData>
  <mergeCells count="53">
    <mergeCell ref="B7:AQ7"/>
    <mergeCell ref="A1:B2"/>
    <mergeCell ref="C1:Z2"/>
    <mergeCell ref="AA1:AQ2"/>
    <mergeCell ref="A3:AQ3"/>
    <mergeCell ref="B4:G4"/>
    <mergeCell ref="H4:O4"/>
    <mergeCell ref="P4:W4"/>
    <mergeCell ref="X4:Z4"/>
    <mergeCell ref="AA4:AE4"/>
    <mergeCell ref="AF4:AH4"/>
    <mergeCell ref="AI4:AL4"/>
    <mergeCell ref="AM4:AN4"/>
    <mergeCell ref="AO4:AQ4"/>
    <mergeCell ref="A5:A6"/>
    <mergeCell ref="B5:AQ6"/>
    <mergeCell ref="A8:AQ8"/>
    <mergeCell ref="B9:AQ9"/>
    <mergeCell ref="C10:L10"/>
    <mergeCell ref="M10:AA10"/>
    <mergeCell ref="AB10:AI10"/>
    <mergeCell ref="AJ10:AQ10"/>
    <mergeCell ref="C11:L11"/>
    <mergeCell ref="M11:AA11"/>
    <mergeCell ref="AB11:AI11"/>
    <mergeCell ref="AJ11:AQ11"/>
    <mergeCell ref="A13:B14"/>
    <mergeCell ref="C13:F13"/>
    <mergeCell ref="G13:G14"/>
    <mergeCell ref="H13:AQ14"/>
    <mergeCell ref="A48:B48"/>
    <mergeCell ref="A15:B15"/>
    <mergeCell ref="H15:AQ49"/>
    <mergeCell ref="A16:B16"/>
    <mergeCell ref="A17:B17"/>
    <mergeCell ref="A18:B18"/>
    <mergeCell ref="A19:B19"/>
    <mergeCell ref="A20:B20"/>
    <mergeCell ref="A21:B21"/>
    <mergeCell ref="A22:B22"/>
    <mergeCell ref="A23:B23"/>
    <mergeCell ref="A36:B36"/>
    <mergeCell ref="A37:B37"/>
    <mergeCell ref="A38:B38"/>
    <mergeCell ref="A46:B46"/>
    <mergeCell ref="A47:B47"/>
    <mergeCell ref="H59:Z59"/>
    <mergeCell ref="A49:E49"/>
    <mergeCell ref="A50:AQ50"/>
    <mergeCell ref="A51:AQ51"/>
    <mergeCell ref="A52:AQ52"/>
    <mergeCell ref="A53:AQ53"/>
    <mergeCell ref="A54:AQ54"/>
  </mergeCells>
  <conditionalFormatting sqref="B11">
    <cfRule type="duplicateValues" dxfId="0" priority="1"/>
  </conditionalFormatting>
  <pageMargins left="0.7" right="0.7" top="0.75" bottom="0.75" header="0.3" footer="0.3"/>
  <pageSetup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45</vt:i4>
      </vt:variant>
      <vt:variant>
        <vt:lpstr>Rangos con nombre</vt:lpstr>
      </vt:variant>
      <vt:variant>
        <vt:i4>16</vt:i4>
      </vt:variant>
    </vt:vector>
  </HeadingPairs>
  <TitlesOfParts>
    <vt:vector size="61" baseType="lpstr">
      <vt:lpstr>LISTADO INSUMOS</vt:lpstr>
      <vt:lpstr>CUADRO DE RENDIMIENTOS</vt:lpstr>
      <vt:lpstr>CRONOGRAMA</vt:lpstr>
      <vt:lpstr>CORTE No. 2</vt:lpstr>
      <vt:lpstr>CUBIERTA 1.3</vt:lpstr>
      <vt:lpstr>CUBIERTA 2.1</vt:lpstr>
      <vt:lpstr>CUBIERTA 3.2</vt:lpstr>
      <vt:lpstr>CUBIERTA 3.3</vt:lpstr>
      <vt:lpstr>CUBIERTA 3.4</vt:lpstr>
      <vt:lpstr>CUBIERTA 3.8</vt:lpstr>
      <vt:lpstr>PINTURA 1.1</vt:lpstr>
      <vt:lpstr>PINTURA 1.2</vt:lpstr>
      <vt:lpstr>PISOS Y COCINA 1.3</vt:lpstr>
      <vt:lpstr>PISOS Y COCINA 2.1</vt:lpstr>
      <vt:lpstr>HIDROSANITARIO 1.1</vt:lpstr>
      <vt:lpstr>HIDROSANITARIO 1.2</vt:lpstr>
      <vt:lpstr>HIDROSANITARIO 1.3</vt:lpstr>
      <vt:lpstr>HIDROSANITARIO 1.4</vt:lpstr>
      <vt:lpstr>HIDROSANITARIO 1.5</vt:lpstr>
      <vt:lpstr>HIDROSANITARIO 2.1</vt:lpstr>
      <vt:lpstr>HIDROSANITARIO 2.2</vt:lpstr>
      <vt:lpstr>HIDROSANITARIO 2.3</vt:lpstr>
      <vt:lpstr>HIDROSANITARIO 2.4</vt:lpstr>
      <vt:lpstr>HIDROSANITARIO 3.1</vt:lpstr>
      <vt:lpstr>HIDROSANITARIO 3.2</vt:lpstr>
      <vt:lpstr>HIDROSANITARIO 3.3</vt:lpstr>
      <vt:lpstr>INSTALACIONES ELÉCTRICAS 2.1</vt:lpstr>
      <vt:lpstr>INSTALACIONES ELÉCTRICAS 2.3</vt:lpstr>
      <vt:lpstr>CARPINTERIA METALICA 1.1</vt:lpstr>
      <vt:lpstr>CARPINTERIA METALICA 1.2</vt:lpstr>
      <vt:lpstr>CARPINTERIA METALICA 3.1</vt:lpstr>
      <vt:lpstr>ACTIVIDADES NO PREVISTAS NP1</vt:lpstr>
      <vt:lpstr>ACTIVIDADES NO PREVISTAS NP 2</vt:lpstr>
      <vt:lpstr>ACTIVIDADES NO PREVISTAS NP 3</vt:lpstr>
      <vt:lpstr>ACTIVIDADES NO PREVISTAS NP 4</vt:lpstr>
      <vt:lpstr>ACTIVIDADES NO PREVISTAS NP 5</vt:lpstr>
      <vt:lpstr>ACTIVIDADES NO PREVISTAS NP7</vt:lpstr>
      <vt:lpstr>ACTIVIDADES NO PREVISTAS NP9</vt:lpstr>
      <vt:lpstr>ACTIVIDADES NO PREVISTAS NP10</vt:lpstr>
      <vt:lpstr>ACTIVIDADES NO PREVISTAS NP11</vt:lpstr>
      <vt:lpstr>ACTIVIDADES NO PREVISTAS NP14</vt:lpstr>
      <vt:lpstr>ACTIVIDADES NO PREVISTAS NP15</vt:lpstr>
      <vt:lpstr>ACTIVIDADES NO PREVISTAS NP16</vt:lpstr>
      <vt:lpstr>ACTIVIDADES NO PREVISTAS NP 17</vt:lpstr>
      <vt:lpstr>ACTIVIDADES NO PREVISTAS NP 18</vt:lpstr>
      <vt:lpstr>'ACTIVIDADES NO PREVISTAS NP 2'!Área_de_impresión</vt:lpstr>
      <vt:lpstr>'ACTIVIDADES NO PREVISTAS NP 3'!Área_de_impresión</vt:lpstr>
      <vt:lpstr>'ACTIVIDADES NO PREVISTAS NP11'!Área_de_impresión</vt:lpstr>
      <vt:lpstr>'ACTIVIDADES NO PREVISTAS NP9'!Área_de_impresión</vt:lpstr>
      <vt:lpstr>'CARPINTERIA METALICA 1.2'!Área_de_impresión</vt:lpstr>
      <vt:lpstr>'CARPINTERIA METALICA 3.1'!Área_de_impresión</vt:lpstr>
      <vt:lpstr>'CORTE No. 2'!Área_de_impresión</vt:lpstr>
      <vt:lpstr>'CUADRO DE RENDIMIENTOS'!Área_de_impresión</vt:lpstr>
      <vt:lpstr>'HIDROSANITARIO 1.1'!Área_de_impresión</vt:lpstr>
      <vt:lpstr>'HIDROSANITARIO 1.2'!Área_de_impresión</vt:lpstr>
      <vt:lpstr>'HIDROSANITARIO 1.3'!Área_de_impresión</vt:lpstr>
      <vt:lpstr>'HIDROSANITARIO 1.5'!Área_de_impresión</vt:lpstr>
      <vt:lpstr>'HIDROSANITARIO 2.2'!Área_de_impresión</vt:lpstr>
      <vt:lpstr>'PINTURA 1.1'!Área_de_impresión</vt:lpstr>
      <vt:lpstr>'PISOS Y COCINA 1.3'!Área_de_impresión</vt:lpstr>
      <vt:lpstr>'PISOS Y COCINA 2.1'!Área_de_impresión</vt:lpstr>
    </vt:vector>
  </TitlesOfParts>
  <Company>ICBF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hector ivan pardo moreno</cp:lastModifiedBy>
  <cp:lastPrinted>2023-12-01T13:44:16Z</cp:lastPrinted>
  <dcterms:created xsi:type="dcterms:W3CDTF">2013-08-22T20:49:37Z</dcterms:created>
  <dcterms:modified xsi:type="dcterms:W3CDTF">2023-12-01T13:46:38Z</dcterms:modified>
</cp:coreProperties>
</file>