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ALRUU\CPS 136 2023\1678 SAMC 2023\COMITE DE CONTRATACION\"/>
    </mc:Choice>
  </mc:AlternateContent>
  <xr:revisionPtr revIDLastSave="0" documentId="13_ncr:1_{E13029CF-CE18-4D94-AE38-1DF62DFD58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e List" sheetId="3" r:id="rId1"/>
  </sheets>
  <definedNames>
    <definedName name="_Hlk101301856" localSheetId="0">'Price List'!#REF!</definedName>
    <definedName name="_xlnm.Print_Area" localSheetId="0">'Price List'!$A$1:$AF$62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30" i="3" l="1"/>
  <c r="AF26" i="3"/>
  <c r="AF28" i="3"/>
  <c r="AF61" i="3"/>
  <c r="AF52" i="3"/>
  <c r="AF50" i="3"/>
  <c r="AF49" i="3"/>
  <c r="AF46" i="3"/>
  <c r="AF45" i="3"/>
  <c r="AF44" i="3"/>
  <c r="AF43" i="3"/>
  <c r="AF41" i="3"/>
  <c r="AF40" i="3"/>
  <c r="AF36" i="3"/>
  <c r="AF34" i="3"/>
  <c r="AF33" i="3"/>
  <c r="AF32" i="3"/>
  <c r="AF29" i="3"/>
  <c r="AF27" i="3"/>
  <c r="AF18" i="3"/>
  <c r="W8" i="3"/>
  <c r="X8" i="3" s="1"/>
  <c r="AF8" i="3" s="1"/>
  <c r="V38" i="3"/>
  <c r="Z16" i="3"/>
  <c r="AF16" i="3" s="1"/>
  <c r="Z15" i="3"/>
  <c r="AF15" i="3" s="1"/>
  <c r="Z42" i="3"/>
  <c r="AF42" i="3" s="1"/>
  <c r="Z60" i="3"/>
  <c r="AF60" i="3" s="1"/>
  <c r="Z59" i="3"/>
  <c r="AF59" i="3" s="1"/>
  <c r="Z58" i="3"/>
  <c r="AF58" i="3" s="1"/>
  <c r="Z57" i="3"/>
  <c r="AF57" i="3" s="1"/>
  <c r="Z56" i="3"/>
  <c r="AF56" i="3" s="1"/>
  <c r="AF55" i="3"/>
  <c r="Z55" i="3"/>
  <c r="Z54" i="3"/>
  <c r="AF54" i="3" s="1"/>
  <c r="Z53" i="3"/>
  <c r="AF53" i="3" s="1"/>
  <c r="Z52" i="3"/>
  <c r="F50" i="3"/>
  <c r="V45" i="3"/>
  <c r="AF48" i="3"/>
  <c r="V48" i="3"/>
  <c r="V47" i="3"/>
  <c r="AF47" i="3" s="1"/>
  <c r="F43" i="3"/>
  <c r="F41" i="3"/>
  <c r="AB37" i="3"/>
  <c r="AF37" i="3" s="1"/>
  <c r="X36" i="3"/>
  <c r="V36" i="3"/>
  <c r="V35" i="3"/>
  <c r="AF35" i="3" s="1"/>
  <c r="F34" i="3"/>
  <c r="AD33" i="3"/>
  <c r="X32" i="3"/>
  <c r="V32" i="3"/>
  <c r="X31" i="3"/>
  <c r="V24" i="3"/>
  <c r="AF24" i="3" s="1"/>
  <c r="V23" i="3"/>
  <c r="AF23" i="3" s="1"/>
  <c r="V21" i="3"/>
  <c r="AF21" i="3" s="1"/>
  <c r="V20" i="3"/>
  <c r="AF20" i="3" s="1"/>
  <c r="AB19" i="3"/>
  <c r="AF19" i="3" s="1"/>
  <c r="V18" i="3"/>
  <c r="F22" i="3"/>
  <c r="AF22" i="3" s="1"/>
  <c r="X18" i="3"/>
  <c r="V17" i="3"/>
  <c r="AF17" i="3" s="1"/>
  <c r="F13" i="3"/>
  <c r="F12" i="3"/>
  <c r="F11" i="3"/>
  <c r="F10" i="3"/>
  <c r="F7" i="3"/>
  <c r="AF7" i="3" s="1"/>
  <c r="F6" i="3"/>
  <c r="AF38" i="3" l="1"/>
  <c r="V37" i="3"/>
  <c r="L27" i="3"/>
  <c r="L61" i="3" s="1"/>
  <c r="J27" i="3"/>
  <c r="J26" i="3"/>
  <c r="H27" i="3"/>
  <c r="H26" i="3"/>
  <c r="F53" i="3"/>
  <c r="H6" i="3"/>
  <c r="J6" i="3"/>
  <c r="P6" i="3"/>
  <c r="U6" i="3"/>
  <c r="H7" i="3"/>
  <c r="J7" i="3"/>
  <c r="P7" i="3"/>
  <c r="T7" i="3"/>
  <c r="U7" i="3"/>
  <c r="F8" i="3"/>
  <c r="H8" i="3"/>
  <c r="J8" i="3"/>
  <c r="T8" i="3"/>
  <c r="U8" i="3" s="1"/>
  <c r="H10" i="3"/>
  <c r="J10" i="3"/>
  <c r="P10" i="3"/>
  <c r="H11" i="3"/>
  <c r="J11" i="3"/>
  <c r="AF11" i="3"/>
  <c r="H12" i="3"/>
  <c r="J12" i="3"/>
  <c r="P12" i="3"/>
  <c r="H13" i="3"/>
  <c r="J13" i="3"/>
  <c r="T13" i="3"/>
  <c r="AF13" i="3" s="1"/>
  <c r="F17" i="3"/>
  <c r="F18" i="3"/>
  <c r="F19" i="3"/>
  <c r="F20" i="3"/>
  <c r="F21" i="3"/>
  <c r="F23" i="3"/>
  <c r="F24" i="3"/>
  <c r="J24" i="3"/>
  <c r="F26" i="3"/>
  <c r="F27" i="3"/>
  <c r="F28" i="3"/>
  <c r="H28" i="3"/>
  <c r="J28" i="3"/>
  <c r="N28" i="3"/>
  <c r="P28" i="3"/>
  <c r="R28" i="3"/>
  <c r="F29" i="3"/>
  <c r="H29" i="3"/>
  <c r="J29" i="3"/>
  <c r="N29" i="3"/>
  <c r="P29" i="3"/>
  <c r="R29" i="3"/>
  <c r="F30" i="3"/>
  <c r="H30" i="3"/>
  <c r="J30" i="3"/>
  <c r="N30" i="3"/>
  <c r="P30" i="3"/>
  <c r="R30" i="3"/>
  <c r="F31" i="3"/>
  <c r="AF31" i="3" s="1"/>
  <c r="H31" i="3"/>
  <c r="J31" i="3"/>
  <c r="F32" i="3"/>
  <c r="H32" i="3"/>
  <c r="J32" i="3"/>
  <c r="F33" i="3"/>
  <c r="H33" i="3"/>
  <c r="J33" i="3"/>
  <c r="H34" i="3"/>
  <c r="J34" i="3"/>
  <c r="F35" i="3"/>
  <c r="H35" i="3"/>
  <c r="J35" i="3"/>
  <c r="F36" i="3"/>
  <c r="J36" i="3"/>
  <c r="R36" i="3"/>
  <c r="F37" i="3"/>
  <c r="H37" i="3"/>
  <c r="J37" i="3"/>
  <c r="T37" i="3"/>
  <c r="F38" i="3"/>
  <c r="H38" i="3"/>
  <c r="J38" i="3"/>
  <c r="R38" i="3"/>
  <c r="T38" i="3"/>
  <c r="F40" i="3"/>
  <c r="H40" i="3"/>
  <c r="J40" i="3"/>
  <c r="F42" i="3"/>
  <c r="H42" i="3"/>
  <c r="J42" i="3"/>
  <c r="V42" i="3"/>
  <c r="H43" i="3"/>
  <c r="J43" i="3"/>
  <c r="V43" i="3"/>
  <c r="F44" i="3"/>
  <c r="H44" i="3"/>
  <c r="J44" i="3"/>
  <c r="F45" i="3"/>
  <c r="H45" i="3"/>
  <c r="J45" i="3"/>
  <c r="F46" i="3"/>
  <c r="H46" i="3"/>
  <c r="J46" i="3"/>
  <c r="F47" i="3"/>
  <c r="H47" i="3"/>
  <c r="J47" i="3"/>
  <c r="F48" i="3"/>
  <c r="H48" i="3"/>
  <c r="J48" i="3"/>
  <c r="F49" i="3"/>
  <c r="H49" i="3"/>
  <c r="J49" i="3"/>
  <c r="H50" i="3"/>
  <c r="J50" i="3"/>
  <c r="H52" i="3"/>
  <c r="J52" i="3"/>
  <c r="T52" i="3"/>
  <c r="H53" i="3"/>
  <c r="J53" i="3"/>
  <c r="T53" i="3"/>
  <c r="F54" i="3"/>
  <c r="H54" i="3"/>
  <c r="J54" i="3"/>
  <c r="H55" i="3"/>
  <c r="J55" i="3"/>
  <c r="F56" i="3"/>
  <c r="H56" i="3"/>
  <c r="J56" i="3"/>
  <c r="F57" i="3"/>
  <c r="H57" i="3"/>
  <c r="J57" i="3"/>
  <c r="T57" i="3"/>
  <c r="J58" i="3"/>
  <c r="F59" i="3"/>
  <c r="H59" i="3"/>
  <c r="J59" i="3"/>
  <c r="E61" i="3"/>
  <c r="G61" i="3"/>
  <c r="I61" i="3"/>
  <c r="K61" i="3"/>
  <c r="M61" i="3"/>
  <c r="O61" i="3"/>
  <c r="Q61" i="3"/>
  <c r="S61" i="3"/>
  <c r="AF12" i="3" l="1"/>
  <c r="AF10" i="3"/>
  <c r="P61" i="3"/>
  <c r="N61" i="3"/>
  <c r="R61" i="3"/>
  <c r="AF6" i="3"/>
  <c r="H61" i="3"/>
  <c r="J61" i="3"/>
  <c r="F61" i="3"/>
  <c r="T61" i="3"/>
</calcChain>
</file>

<file path=xl/sharedStrings.xml><?xml version="1.0" encoding="utf-8"?>
<sst xmlns="http://schemas.openxmlformats.org/spreadsheetml/2006/main" count="144" uniqueCount="76">
  <si>
    <t>PROYECTO 1656 VIOLENCIA INTRAFAMILIAR Y SEXUAL RUU - 2022</t>
  </si>
  <si>
    <t>MERCADO LIBRE</t>
  </si>
  <si>
    <t>HOMECENTER</t>
  </si>
  <si>
    <t>LINIO</t>
  </si>
  <si>
    <t>INFOCOMUNICACIONES</t>
  </si>
  <si>
    <t>ACONPIEXPRESS</t>
  </si>
  <si>
    <t>REDCOMPUTO</t>
  </si>
  <si>
    <t>FDLRUU-LP-008-2022</t>
  </si>
  <si>
    <t xml:space="preserve">DERECHOS DE LAS MUJERES, PREVENCION DEL FEMINICIDIO Y VIOLENCIA CONTRA LAS MUJERES DE LA LOCALIDAD RAFAEL URIBE URIBE </t>
  </si>
  <si>
    <t>NO. DE COTIZACIONES</t>
  </si>
  <si>
    <t>PROMEDIO SIMPLE</t>
  </si>
  <si>
    <t>Descripción</t>
  </si>
  <si>
    <t>Cantidad</t>
  </si>
  <si>
    <t>Tiempo</t>
  </si>
  <si>
    <t>Unidad/globa</t>
  </si>
  <si>
    <t>VALOR UNITARIO  INCLUIDO IVA</t>
  </si>
  <si>
    <t>VALOR TOTAL INCLUÍDO IVA</t>
  </si>
  <si>
    <t>VALOR UNITARIO PROMEDIO INCLUIDO IVA</t>
  </si>
  <si>
    <t>Afiches: Diseño, diagramación, impresión y distribución de afiches para informar a la comunidad el proceso de inscripción del contrato, incluyendo nombre, objetivo, descripción general. Características: Afiches impresos en papel reciclado Tamaño 70cm x 40cm a dos (2) tintas</t>
  </si>
  <si>
    <t>Unidades</t>
  </si>
  <si>
    <t>Pendones:  2 x 1.5 mts full color en tela banner con logos de inscripción gratuita y tubos superior e inferior.</t>
  </si>
  <si>
    <t>Medios alternativos: realizacion de cuñas radiales y demas medios para la difusion del proyecto</t>
  </si>
  <si>
    <t>Agendas con Esfero: Agenda ecológica anillada con cubierta en cartón, medidas: Alto: 18 cms, Ancho: 14.5 cms, 80 hojas interiores en papel ecológico impresas a 1x1 tinta, con esfero ecológico.</t>
  </si>
  <si>
    <t>Certificados de asistencia al curso en papel Kimberly con sobres y logos institucionales.</t>
  </si>
  <si>
    <t>Espacios: Alquiler de espacio con capacidad para 20 personas con baños, electricidad, agua potable, sillas y mesas para desarrollo de las sesiones del componente.</t>
  </si>
  <si>
    <t>Sesiones</t>
  </si>
  <si>
    <t>Refrigerios: solido: un pastel de pollo o un pastel gloria, Bebida: jugo o avena en caja, Fruta: manzana, pera, durazno banano, mandarina, o ciruela) y
Dulce: dulce de chocolate o colombina</t>
  </si>
  <si>
    <t>Apoyo ideas nuevas de negocio</t>
  </si>
  <si>
    <t>Fortalecimiento emprendimientos</t>
  </si>
  <si>
    <t>Jornada</t>
  </si>
  <si>
    <t>Artistas para evento, podran ser musical, teatro o danza, que realicen presentacion durante el desarrollo del evento feria de emprendimientos, en distintos momentos.</t>
  </si>
  <si>
    <t>Animador de evento para la jornada de la feria de emprendimientos.</t>
  </si>
  <si>
    <t>Canecas de pintura para exterior variocolor, alto cubriente por 1 galon, para la actividad murales por la paz</t>
  </si>
  <si>
    <t>Aerosoles pintura  variocolor por 330 Ml, para la actividad murales por la paz</t>
  </si>
  <si>
    <t>Brocha gruesa de 3 y 6 pulgadas, para la actividad murales por la paz</t>
  </si>
  <si>
    <t>Brocha fina de 1.5 y 2 pulgadas, para la actividad murales por la paz</t>
  </si>
  <si>
    <t>SET DE RODILLO PARA PINTAR Para pintura en agua tipo 1
Material plástico PP, cepillo: esponja flocado, para la actividad murales por la paz</t>
  </si>
  <si>
    <t>Refrigerios: solido: un pastel de pollo o un pastel gloria, Bebida: jugo o avena en caja, Fruta: manzana, pera, durazno banano, mandarina, o ciruela) y
Dulce: dulce de chocolate o colombina, para la actividad murales por la paz</t>
  </si>
  <si>
    <t>Jornadas</t>
  </si>
  <si>
    <t>Afiches: Diseño, diagramación, impresión y distribución de afiches temas de rutas de atencion a victimas del conflicto armado. Características: Afiches impresos en papel reciclado Tamaño 70cm x 40</t>
  </si>
  <si>
    <t>Artistas musicales, teatro o danza para evento, que realicen presentacion durante el desarrollo del evento jornada local para la paz, en distintos momentos.</t>
  </si>
  <si>
    <t>Espacios: Alquiler de espacio con capacidad para 25 personas con baños, electricidad, agua potable, sillas y mesas para desarrollo de las sesiones del componente.</t>
  </si>
  <si>
    <t>Agenda ecológica anillada con cubierta en cartón, medidas: Alto: 18 cms, Ancho: 14.5 cms, 80 hojas interiores en papel ecológico impresas a 1x1 tinta con logos institucionales para las formaciones</t>
  </si>
  <si>
    <t>unidades</t>
  </si>
  <si>
    <t>Chaquetas tela antifluido, capota, bolsillos, bolsillo oculto al interior con logos de la alcaldía y logo del consejo local de paz.</t>
  </si>
  <si>
    <t>Agenda ecológica anillada con cubierta en cartón, medidas: Alto: 18 cms, Ancho: 14.5 cms, 80 hojas interiores en papel ecológico impresas a 1x1 tinta con logos institucionales y del consejo local de paz.</t>
  </si>
  <si>
    <t>Esferos ecologicos con logo alcaldia local.</t>
  </si>
  <si>
    <t>Coordinador:  Profesional en ciencias sociales y/o humanas (según SNIES); Especialización con NBC en ciencias sociales y/o humanas y/o administrativa (según SNIES)  con 5 años de experiencia laboral y profesional, contados a partir de la obtención del título profesional y 3 años de experiencia en la coordinación de proyectos sociales con personas víctimas del conflicto armado y excombatientes</t>
  </si>
  <si>
    <t>Meses</t>
  </si>
  <si>
    <t>Auxiliar administrativo estudiante tecnólogo que haya cumplido con al menos el 70% de su pensum académico y/o recién egresado en áreas de ciencias sociales y/o humanas (según SNIES), 1 año de experiencia en labores administrativas de la ejecución de proyectos sociales.</t>
  </si>
  <si>
    <t>Instructor Emprendimiento e ideas de negocio, Profesional en ciencias administrativas y/o financieras, 2 años de experiencia como docente de áreas de administrativas y financieras</t>
  </si>
  <si>
    <t xml:space="preserve">Instructor en marketing digital, Profesional en Publicidad y/o Marketing , 2 años de experiencia como docente de áreas de publicidad y marketing  </t>
  </si>
  <si>
    <t>Profesional componente 3 y 4 en ciencias sociales y/o humanas con 2 años de experiencia en la ejecución de proyectos sociales de personas víctimas de conflicto armado y 1 año de atenciones psicosociales a personas víctimas del conflicto armado.</t>
  </si>
  <si>
    <t>Profesional en Derechos Humanos : Profesional en ciencias sociales y/o humanas con mínimo un diplomado en DDHH, 2 años de experiencia en docencia en temas de Derechos Humanos</t>
  </si>
  <si>
    <t>Apoyo Logístico: Persona graduada como Bachiller con Experiencia laboral general de 2 años contados.</t>
  </si>
  <si>
    <t>Logísticos Inscripciones: Persona graduada como Bachiller</t>
  </si>
  <si>
    <t xml:space="preserve">Promotora Iniciativa </t>
  </si>
  <si>
    <t>BAJO TERRAS PRODUCCIONES</t>
  </si>
  <si>
    <t>CARPAS Y PARASOLES LEON S.A.S</t>
  </si>
  <si>
    <t>FDLRUU - SAMC - 007-2022</t>
  </si>
  <si>
    <t>Cartilla pequeña: Impresión de una cartilla de 12 páginas, tamaño ½ carta, carátula en propalcote 240gr, interior en propalcote 125, tintas 4x4 policromía, con información determinante con tematicas alusivas a los derechos humanos, rutas de atencion a victimas del conflicto armado y contra la trata de personas incluye diseño y diagramacion</t>
  </si>
  <si>
    <t xml:space="preserve"> lapiz Caja X 12 HB 350</t>
  </si>
  <si>
    <t>Pendones:  2 x 1.5 mts full color en tela banner full tubos superior e inferior con logos institucionales y del consejo local de paz.</t>
  </si>
  <si>
    <t xml:space="preserve">Almuerzo o Cena: Arroz con pollo, consiste en arroz cocinado con pollo, en presas o desmechado, con verduras, y sazonado con especias, con papas fritas, una (1) bebida refresco o néctar de fruta, no láctea no energizante, de mínimo 250 ml en envase Tetrapak.
</t>
  </si>
  <si>
    <t>MESES</t>
  </si>
  <si>
    <t>Alquiler Tarima 6 x 4 con carpa y escalera de ingreso, para el evento feria de emprendimientos.</t>
  </si>
  <si>
    <t>Alquiler  Sonido para 200 personas x 6 horas, para el evento feria de emprendimientos.</t>
  </si>
  <si>
    <t>Alquiler  Carpas 4x4 con pesas y cierre en al menos 3 lados de la misma, para el evento feria de emprendimientos.</t>
  </si>
  <si>
    <t>Alquiler  Sillas sin brazos para mayor comodidad, resistente al agua y a la intemperie, ideal para interiores y espacios al aire libre, para el evento feria de emprendimientos.</t>
  </si>
  <si>
    <t>Alquiler  Mesas plasticas 4 puestos, para el evento feria de emprendimientos.</t>
  </si>
  <si>
    <t>Alquiler  sonido para la actividad Intervenciones comunitarias</t>
  </si>
  <si>
    <t>Alquiler  Tarima 6 x 4 techada con carpa y escalera de ingreso, para el evento Jornada local por la paz</t>
  </si>
  <si>
    <t>Alquiler  Sonido para 200 personas x 5 horas, para el evento jornada local por la paz</t>
  </si>
  <si>
    <t>Alquiler  Carpas 4x4 con pesas y cierre en al menos 3 lados de la misma, para el evento jornada local por la paz</t>
  </si>
  <si>
    <t>Alquiler Sillas sin brazos para mayor comodidad, resistente al agua y a la intemperie, ideal para interiores y espacios al aire libre, para el evento conformacion del consejo de paz.</t>
  </si>
  <si>
    <t>Alquiler  Mesas plasticas 4 puestos, para el evento conformacion consejo de 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</si>
</sst>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Verdana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1" fillId="0" borderId="0" applyFill="0" applyBorder="0" applyProtection="0">
      <alignment horizontal="right" vertical="center"/>
    </xf>
    <xf numFmtId="49" fontId="1" fillId="0" borderId="0" applyFill="0" applyBorder="0" applyProtection="0">
      <alignment horizontal="left" vertical="center"/>
    </xf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65" fontId="11" fillId="9" borderId="1" xfId="5" applyNumberFormat="1" applyFont="1" applyFill="1" applyBorder="1" applyAlignment="1">
      <alignment horizontal="center" vertical="center" wrapText="1"/>
    </xf>
    <xf numFmtId="165" fontId="11" fillId="10" borderId="1" xfId="5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0" borderId="1" xfId="5" applyNumberFormat="1" applyFont="1" applyFill="1" applyBorder="1" applyAlignment="1">
      <alignment horizontal="right" vertical="center" wrapText="1"/>
    </xf>
    <xf numFmtId="164" fontId="4" fillId="0" borderId="1" xfId="5" applyNumberFormat="1" applyFont="1" applyBorder="1" applyAlignment="1">
      <alignment vertical="center" wrapText="1"/>
    </xf>
    <xf numFmtId="164" fontId="4" fillId="0" borderId="1" xfId="6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center" vertical="center" wrapText="1"/>
    </xf>
    <xf numFmtId="164" fontId="17" fillId="0" borderId="1" xfId="5" applyNumberFormat="1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5" applyNumberFormat="1" applyFont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164" fontId="17" fillId="4" borderId="1" xfId="5" applyNumberFormat="1" applyFont="1" applyFill="1" applyBorder="1" applyAlignment="1">
      <alignment vertical="center" wrapText="1"/>
    </xf>
    <xf numFmtId="0" fontId="1" fillId="14" borderId="0" xfId="0" applyFont="1" applyFill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2" fontId="8" fillId="4" borderId="1" xfId="6" applyFill="1" applyBorder="1" applyAlignment="1">
      <alignment horizontal="center" vertical="center" wrapText="1"/>
    </xf>
    <xf numFmtId="0" fontId="17" fillId="14" borderId="0" xfId="0" applyFont="1" applyFill="1" applyAlignment="1">
      <alignment horizontal="center" vertical="center" wrapText="1"/>
    </xf>
    <xf numFmtId="0" fontId="4" fillId="14" borderId="0" xfId="0" applyFont="1" applyFill="1" applyAlignment="1">
      <alignment vertical="center" wrapText="1"/>
    </xf>
    <xf numFmtId="0" fontId="1" fillId="14" borderId="0" xfId="0" applyFont="1" applyFill="1" applyAlignment="1">
      <alignment horizontal="center" vertical="center" wrapText="1"/>
    </xf>
    <xf numFmtId="44" fontId="1" fillId="14" borderId="0" xfId="5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164" fontId="4" fillId="14" borderId="1" xfId="5" applyNumberFormat="1" applyFont="1" applyFill="1" applyBorder="1" applyAlignment="1">
      <alignment vertical="center" wrapText="1"/>
    </xf>
    <xf numFmtId="0" fontId="11" fillId="15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2" fillId="14" borderId="1" xfId="0" applyNumberFormat="1" applyFont="1" applyFill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7" fillId="4" borderId="1" xfId="0" applyFont="1" applyFill="1" applyBorder="1" applyAlignment="1">
      <alignment horizontal="justify" vertical="center" wrapText="1"/>
    </xf>
    <xf numFmtId="164" fontId="4" fillId="4" borderId="1" xfId="5" applyNumberFormat="1" applyFont="1" applyFill="1" applyBorder="1" applyAlignment="1">
      <alignment vertical="center" wrapText="1"/>
    </xf>
    <xf numFmtId="164" fontId="4" fillId="4" borderId="5" xfId="5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1" fillId="4" borderId="0" xfId="0" applyFont="1" applyFill="1" applyAlignment="1">
      <alignment vertical="center" wrapText="1"/>
    </xf>
    <xf numFmtId="164" fontId="4" fillId="4" borderId="1" xfId="5" applyNumberFormat="1" applyFont="1" applyFill="1" applyBorder="1" applyAlignment="1">
      <alignment horizontal="center" vertical="center" wrapText="1"/>
    </xf>
    <xf numFmtId="164" fontId="4" fillId="0" borderId="1" xfId="5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4" fillId="0" borderId="5" xfId="5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3" fontId="0" fillId="0" borderId="5" xfId="0" applyNumberFormat="1" applyBorder="1" applyAlignment="1">
      <alignment horizontal="right" vertical="center" wrapText="1"/>
    </xf>
    <xf numFmtId="43" fontId="0" fillId="0" borderId="5" xfId="0" applyNumberFormat="1" applyBorder="1" applyAlignment="1">
      <alignment horizontal="right" vertical="center" wrapText="1"/>
    </xf>
    <xf numFmtId="164" fontId="4" fillId="0" borderId="5" xfId="5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164" fontId="0" fillId="0" borderId="5" xfId="0" applyNumberFormat="1" applyBorder="1" applyAlignment="1">
      <alignment horizontal="left" vertical="center" wrapText="1"/>
    </xf>
    <xf numFmtId="164" fontId="0" fillId="0" borderId="5" xfId="5" applyNumberFormat="1" applyFont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167" fontId="0" fillId="0" borderId="5" xfId="0" applyNumberFormat="1" applyBorder="1" applyAlignment="1">
      <alignment horizontal="right" vertical="center" wrapText="1"/>
    </xf>
    <xf numFmtId="167" fontId="0" fillId="0" borderId="1" xfId="0" applyNumberFormat="1" applyBorder="1" applyAlignment="1">
      <alignment horizontal="left" vertical="center" wrapText="1"/>
    </xf>
    <xf numFmtId="44" fontId="0" fillId="0" borderId="1" xfId="5" applyFont="1" applyBorder="1" applyAlignment="1">
      <alignment horizontal="left" vertical="center" wrapText="1"/>
    </xf>
    <xf numFmtId="164" fontId="0" fillId="0" borderId="1" xfId="5" applyNumberFormat="1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justify" vertical="top" wrapText="1"/>
    </xf>
    <xf numFmtId="44" fontId="0" fillId="0" borderId="5" xfId="5" applyFont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vertical="center" wrapText="1"/>
    </xf>
    <xf numFmtId="49" fontId="5" fillId="5" borderId="4" xfId="4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 wrapText="1"/>
    </xf>
    <xf numFmtId="49" fontId="5" fillId="5" borderId="3" xfId="4" applyFont="1" applyFill="1" applyBorder="1" applyAlignment="1">
      <alignment horizontal="left" vertical="center" wrapText="1"/>
    </xf>
    <xf numFmtId="49" fontId="5" fillId="5" borderId="3" xfId="4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7" fillId="0" borderId="1" xfId="5" applyNumberFormat="1" applyFont="1" applyFill="1" applyBorder="1" applyAlignment="1">
      <alignment horizontal="center" vertical="center" wrapText="1"/>
    </xf>
    <xf numFmtId="164" fontId="4" fillId="0" borderId="1" xfId="5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13" borderId="0" xfId="0" applyFont="1" applyFill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5" fillId="2" borderId="3" xfId="1" applyFont="1" applyBorder="1" applyAlignment="1">
      <alignment horizontal="center" vertical="center" wrapText="1"/>
    </xf>
    <xf numFmtId="0" fontId="15" fillId="16" borderId="2" xfId="0" applyFont="1" applyFill="1" applyBorder="1" applyAlignment="1">
      <alignment horizontal="center" vertical="center" wrapText="1"/>
    </xf>
    <xf numFmtId="0" fontId="15" fillId="16" borderId="3" xfId="0" applyFont="1" applyFill="1" applyBorder="1" applyAlignment="1">
      <alignment horizontal="center" vertical="center" wrapText="1"/>
    </xf>
    <xf numFmtId="0" fontId="15" fillId="15" borderId="2" xfId="0" applyFont="1" applyFill="1" applyBorder="1" applyAlignment="1">
      <alignment horizontal="center" vertical="center" wrapText="1"/>
    </xf>
    <xf numFmtId="0" fontId="15" fillId="15" borderId="3" xfId="0" applyFont="1" applyFill="1" applyBorder="1" applyAlignment="1">
      <alignment horizontal="center" vertical="center" wrapText="1"/>
    </xf>
    <xf numFmtId="0" fontId="16" fillId="13" borderId="2" xfId="0" applyFont="1" applyFill="1" applyBorder="1" applyAlignment="1">
      <alignment horizontal="center" vertical="center" wrapText="1"/>
    </xf>
    <xf numFmtId="0" fontId="16" fillId="13" borderId="3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165" fontId="14" fillId="9" borderId="2" xfId="5" applyNumberFormat="1" applyFont="1" applyFill="1" applyBorder="1" applyAlignment="1">
      <alignment horizontal="center" vertical="center" wrapText="1"/>
    </xf>
    <xf numFmtId="165" fontId="14" fillId="9" borderId="3" xfId="5" applyNumberFormat="1" applyFont="1" applyFill="1" applyBorder="1" applyAlignment="1">
      <alignment horizontal="center" vertical="center" wrapText="1"/>
    </xf>
    <xf numFmtId="0" fontId="15" fillId="11" borderId="2" xfId="0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165" fontId="14" fillId="10" borderId="2" xfId="5" applyNumberFormat="1" applyFont="1" applyFill="1" applyBorder="1" applyAlignment="1">
      <alignment horizontal="center" vertical="center" wrapText="1"/>
    </xf>
    <xf numFmtId="165" fontId="14" fillId="10" borderId="3" xfId="5" applyNumberFormat="1" applyFont="1" applyFill="1" applyBorder="1" applyAlignment="1">
      <alignment horizontal="center" vertical="center" wrapText="1"/>
    </xf>
    <xf numFmtId="166" fontId="10" fillId="6" borderId="5" xfId="7" applyNumberFormat="1" applyFont="1" applyFill="1" applyBorder="1" applyAlignment="1" applyProtection="1">
      <alignment horizontal="center" vertical="center" wrapText="1"/>
      <protection locked="0"/>
    </xf>
    <xf numFmtId="166" fontId="10" fillId="6" borderId="6" xfId="7" applyNumberFormat="1" applyFont="1" applyFill="1" applyBorder="1" applyAlignment="1" applyProtection="1">
      <alignment horizontal="center" vertical="center" wrapText="1"/>
      <protection locked="0"/>
    </xf>
    <xf numFmtId="4" fontId="10" fillId="6" borderId="5" xfId="7" applyNumberFormat="1" applyFont="1" applyFill="1" applyBorder="1" applyAlignment="1" applyProtection="1">
      <alignment horizontal="center" vertical="center" wrapText="1"/>
      <protection locked="0"/>
    </xf>
    <xf numFmtId="4" fontId="10" fillId="6" borderId="6" xfId="7" applyNumberFormat="1" applyFont="1" applyFill="1" applyBorder="1" applyAlignment="1" applyProtection="1">
      <alignment horizontal="center" vertical="center" wrapText="1"/>
      <protection locked="0"/>
    </xf>
    <xf numFmtId="0" fontId="15" fillId="12" borderId="2" xfId="0" applyFont="1" applyFill="1" applyBorder="1" applyAlignment="1">
      <alignment horizontal="center" vertical="center" wrapText="1"/>
    </xf>
    <xf numFmtId="0" fontId="15" fillId="12" borderId="3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2" fillId="9" borderId="0" xfId="0" applyFont="1" applyFill="1" applyAlignment="1" applyProtection="1">
      <alignment horizontal="center" vertical="center" wrapText="1"/>
      <protection locked="0"/>
    </xf>
    <xf numFmtId="49" fontId="5" fillId="5" borderId="4" xfId="4" applyFont="1" applyFill="1" applyBorder="1" applyAlignment="1">
      <alignment horizontal="left" vertical="center" wrapText="1"/>
    </xf>
  </cellXfs>
  <cellStyles count="8">
    <cellStyle name="BodyStyle" xfId="4" xr:uid="{00000000-0005-0000-0000-000000000000}"/>
    <cellStyle name="HeaderStyle" xfId="2" xr:uid="{00000000-0005-0000-0000-000001000000}"/>
    <cellStyle name="MainTitle" xfId="1" xr:uid="{00000000-0005-0000-0000-000002000000}"/>
    <cellStyle name="Millares" xfId="7" builtinId="3"/>
    <cellStyle name="Moneda" xfId="5" builtinId="4"/>
    <cellStyle name="Moneda [0]" xfId="6" builtinId="7"/>
    <cellStyle name="Normal" xfId="0" builtinId="0"/>
    <cellStyle name="Numeric" xfId="3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2"/>
  <sheetViews>
    <sheetView tabSelected="1" view="pageBreakPreview" zoomScale="69" zoomScaleNormal="70" zoomScaleSheetLayoutView="69" workbookViewId="0">
      <pane ySplit="4" topLeftCell="A27" activePane="bottomLeft" state="frozen"/>
      <selection pane="bottomLeft" activeCell="A28" sqref="A28"/>
    </sheetView>
  </sheetViews>
  <sheetFormatPr baseColWidth="10" defaultColWidth="9.140625" defaultRowHeight="15" customHeight="1" x14ac:dyDescent="0.25"/>
  <cols>
    <col min="1" max="1" width="85" style="2" customWidth="1"/>
    <col min="2" max="2" width="12.140625" style="2" customWidth="1"/>
    <col min="3" max="3" width="10.28515625" style="2" customWidth="1"/>
    <col min="4" max="4" width="19.85546875" style="2" customWidth="1"/>
    <col min="5" max="5" width="30.42578125" style="1" customWidth="1"/>
    <col min="6" max="6" width="34.140625" style="1" customWidth="1"/>
    <col min="7" max="21" width="25.5703125" style="1" customWidth="1"/>
    <col min="22" max="22" width="36.140625" style="1" customWidth="1"/>
    <col min="23" max="23" width="48.7109375" style="1" customWidth="1"/>
    <col min="24" max="30" width="44.85546875" style="1" customWidth="1"/>
    <col min="31" max="31" width="25.5703125" style="10" customWidth="1"/>
    <col min="32" max="32" width="28.5703125" style="1" customWidth="1"/>
    <col min="33" max="33" width="30.5703125" style="1" customWidth="1"/>
    <col min="34" max="16384" width="9.140625" style="1"/>
  </cols>
  <sheetData>
    <row r="1" spans="1:32" ht="41.1" customHeight="1" x14ac:dyDescent="0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</row>
    <row r="2" spans="1:32" ht="67.7" customHeight="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</row>
    <row r="3" spans="1:32" ht="75.95" customHeight="1" x14ac:dyDescent="0.25">
      <c r="A3" s="89"/>
      <c r="B3" s="89"/>
      <c r="C3" s="89"/>
      <c r="D3" s="90"/>
      <c r="E3" s="111" t="s">
        <v>0</v>
      </c>
      <c r="F3" s="112"/>
      <c r="G3" s="97" t="s">
        <v>1</v>
      </c>
      <c r="H3" s="98"/>
      <c r="I3" s="99" t="s">
        <v>2</v>
      </c>
      <c r="J3" s="100"/>
      <c r="K3" s="103" t="s">
        <v>3</v>
      </c>
      <c r="L3" s="104"/>
      <c r="M3" s="101" t="s">
        <v>4</v>
      </c>
      <c r="N3" s="102"/>
      <c r="O3" s="93" t="s">
        <v>5</v>
      </c>
      <c r="P3" s="94"/>
      <c r="Q3" s="95" t="s">
        <v>6</v>
      </c>
      <c r="R3" s="96"/>
      <c r="S3" s="109" t="s">
        <v>7</v>
      </c>
      <c r="T3" s="110"/>
      <c r="U3" s="91" t="s">
        <v>8</v>
      </c>
      <c r="V3" s="92"/>
      <c r="W3" s="91" t="s">
        <v>57</v>
      </c>
      <c r="X3" s="92"/>
      <c r="Y3" s="91"/>
      <c r="Z3" s="92"/>
      <c r="AA3" s="91" t="s">
        <v>58</v>
      </c>
      <c r="AB3" s="92"/>
      <c r="AC3" s="91" t="s">
        <v>59</v>
      </c>
      <c r="AD3" s="92"/>
      <c r="AE3" s="105" t="s">
        <v>9</v>
      </c>
      <c r="AF3" s="107" t="s">
        <v>10</v>
      </c>
    </row>
    <row r="4" spans="1:32" ht="57.2" customHeight="1" x14ac:dyDescent="0.25">
      <c r="A4" s="7" t="s">
        <v>11</v>
      </c>
      <c r="B4" s="7" t="s">
        <v>12</v>
      </c>
      <c r="C4" s="7" t="s">
        <v>13</v>
      </c>
      <c r="D4" s="7" t="s">
        <v>14</v>
      </c>
      <c r="E4" s="12" t="s">
        <v>15</v>
      </c>
      <c r="F4" s="12" t="s">
        <v>16</v>
      </c>
      <c r="G4" s="11" t="s">
        <v>17</v>
      </c>
      <c r="H4" s="11" t="s">
        <v>16</v>
      </c>
      <c r="I4" s="13" t="s">
        <v>17</v>
      </c>
      <c r="J4" s="13" t="s">
        <v>16</v>
      </c>
      <c r="K4" s="14" t="s">
        <v>17</v>
      </c>
      <c r="L4" s="14" t="s">
        <v>16</v>
      </c>
      <c r="M4" s="11" t="s">
        <v>17</v>
      </c>
      <c r="N4" s="11" t="s">
        <v>16</v>
      </c>
      <c r="O4" s="42" t="s">
        <v>17</v>
      </c>
      <c r="P4" s="42" t="s">
        <v>16</v>
      </c>
      <c r="Q4" s="42" t="s">
        <v>17</v>
      </c>
      <c r="R4" s="42" t="s">
        <v>16</v>
      </c>
      <c r="S4" s="15" t="s">
        <v>17</v>
      </c>
      <c r="T4" s="15" t="s">
        <v>16</v>
      </c>
      <c r="U4" s="50" t="s">
        <v>17</v>
      </c>
      <c r="V4" s="50" t="s">
        <v>16</v>
      </c>
      <c r="W4" s="50" t="s">
        <v>17</v>
      </c>
      <c r="X4" s="50" t="s">
        <v>16</v>
      </c>
      <c r="Y4" s="50" t="s">
        <v>17</v>
      </c>
      <c r="Z4" s="50" t="s">
        <v>16</v>
      </c>
      <c r="AA4" s="50" t="s">
        <v>17</v>
      </c>
      <c r="AB4" s="50" t="s">
        <v>16</v>
      </c>
      <c r="AC4" s="50" t="s">
        <v>17</v>
      </c>
      <c r="AD4" s="50" t="s">
        <v>16</v>
      </c>
      <c r="AE4" s="106"/>
      <c r="AF4" s="108"/>
    </row>
    <row r="5" spans="1:32" ht="15" customHeight="1" x14ac:dyDescent="0.25">
      <c r="A5" s="114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</row>
    <row r="6" spans="1:32" ht="72" customHeight="1" x14ac:dyDescent="0.25">
      <c r="A6" s="4" t="s">
        <v>18</v>
      </c>
      <c r="B6" s="6">
        <v>500</v>
      </c>
      <c r="C6" s="6"/>
      <c r="D6" s="6" t="s">
        <v>19</v>
      </c>
      <c r="E6" s="18">
        <v>5014</v>
      </c>
      <c r="F6" s="19">
        <f>E6*B6</f>
        <v>2507000</v>
      </c>
      <c r="G6" s="26">
        <v>0</v>
      </c>
      <c r="H6" s="26">
        <f>G6*B6</f>
        <v>0</v>
      </c>
      <c r="I6" s="26">
        <v>0</v>
      </c>
      <c r="J6" s="26">
        <f>I6*B6</f>
        <v>0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f>O6*B6</f>
        <v>0</v>
      </c>
      <c r="Q6" s="26">
        <v>0</v>
      </c>
      <c r="R6" s="26">
        <v>0</v>
      </c>
      <c r="S6" s="26">
        <v>0</v>
      </c>
      <c r="T6" s="26">
        <v>0</v>
      </c>
      <c r="U6" s="26">
        <f>T6*C6</f>
        <v>0</v>
      </c>
      <c r="V6" s="26"/>
      <c r="W6" s="26"/>
      <c r="X6" s="26"/>
      <c r="Y6" s="26"/>
      <c r="Z6" s="26"/>
      <c r="AA6" s="26"/>
      <c r="AB6" s="26"/>
      <c r="AC6" s="26"/>
      <c r="AD6" s="26"/>
      <c r="AE6" s="3"/>
      <c r="AF6" s="43">
        <f>(F6+H6+J6+L6+N6+P6+R6+T6)/1</f>
        <v>2507000</v>
      </c>
    </row>
    <row r="7" spans="1:32" ht="51" customHeight="1" x14ac:dyDescent="0.25">
      <c r="A7" s="24" t="s">
        <v>20</v>
      </c>
      <c r="B7" s="25">
        <v>5</v>
      </c>
      <c r="C7" s="25"/>
      <c r="D7" s="25" t="s">
        <v>19</v>
      </c>
      <c r="E7" s="26">
        <v>167145</v>
      </c>
      <c r="F7" s="19">
        <f>E7*B7</f>
        <v>835725</v>
      </c>
      <c r="G7" s="26">
        <v>0</v>
      </c>
      <c r="H7" s="26">
        <f>G7*B7</f>
        <v>0</v>
      </c>
      <c r="I7" s="26">
        <v>0</v>
      </c>
      <c r="J7" s="26">
        <f>I7*B7</f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f>O7*B7</f>
        <v>0</v>
      </c>
      <c r="Q7" s="26">
        <v>0</v>
      </c>
      <c r="R7" s="26">
        <v>0</v>
      </c>
      <c r="S7" s="26">
        <v>0</v>
      </c>
      <c r="T7" s="26">
        <f>S7*B7</f>
        <v>0</v>
      </c>
      <c r="U7" s="26">
        <f>T7*C7</f>
        <v>0</v>
      </c>
      <c r="V7" s="26"/>
      <c r="W7" s="26"/>
      <c r="X7" s="26"/>
      <c r="Y7" s="26"/>
      <c r="Z7" s="26"/>
      <c r="AA7" s="26"/>
      <c r="AB7" s="26"/>
      <c r="AC7" s="26"/>
      <c r="AD7" s="26"/>
      <c r="AE7" s="3"/>
      <c r="AF7" s="43">
        <f>F7/1</f>
        <v>835725</v>
      </c>
    </row>
    <row r="8" spans="1:32" ht="50.25" customHeight="1" x14ac:dyDescent="0.25">
      <c r="A8" s="63" t="s">
        <v>21</v>
      </c>
      <c r="B8" s="6">
        <v>2</v>
      </c>
      <c r="C8" s="6"/>
      <c r="D8" s="6" t="s">
        <v>19</v>
      </c>
      <c r="E8" s="20"/>
      <c r="F8" s="19">
        <f t="shared" ref="F8" si="0">E8*B8</f>
        <v>0</v>
      </c>
      <c r="G8" s="26">
        <v>0</v>
      </c>
      <c r="H8" s="26">
        <f>G8*B8</f>
        <v>0</v>
      </c>
      <c r="I8" s="26">
        <v>0</v>
      </c>
      <c r="J8" s="26">
        <f>I8*B8</f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f>S8*B8</f>
        <v>0</v>
      </c>
      <c r="U8" s="26">
        <f>T8*C8</f>
        <v>0</v>
      </c>
      <c r="V8" s="26"/>
      <c r="W8" s="26">
        <f>4345770/2</f>
        <v>2172885</v>
      </c>
      <c r="X8" s="26">
        <f>W8*B8</f>
        <v>4345770</v>
      </c>
      <c r="Y8" s="26"/>
      <c r="Z8" s="26"/>
      <c r="AA8" s="26"/>
      <c r="AB8" s="26"/>
      <c r="AC8" s="26"/>
      <c r="AD8" s="26"/>
      <c r="AE8" s="3"/>
      <c r="AF8" s="43">
        <f>X8/1</f>
        <v>4345770</v>
      </c>
    </row>
    <row r="9" spans="1:32" ht="30" customHeight="1" x14ac:dyDescent="0.25">
      <c r="A9" s="76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</row>
    <row r="10" spans="1:32" ht="53.25" customHeight="1" x14ac:dyDescent="0.25">
      <c r="A10" s="9" t="s">
        <v>22</v>
      </c>
      <c r="B10" s="6">
        <v>100</v>
      </c>
      <c r="C10" s="6"/>
      <c r="D10" s="6" t="s">
        <v>19</v>
      </c>
      <c r="E10" s="20">
        <v>66858</v>
      </c>
      <c r="F10" s="19">
        <f>E10*B10</f>
        <v>6685800</v>
      </c>
      <c r="G10" s="26">
        <v>0</v>
      </c>
      <c r="H10" s="26">
        <f>G10*B10</f>
        <v>0</v>
      </c>
      <c r="I10" s="26">
        <v>0</v>
      </c>
      <c r="J10" s="26">
        <f>I10*B10</f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f>O10*B10</f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/>
      <c r="X10" s="26"/>
      <c r="Y10" s="26"/>
      <c r="Z10" s="26"/>
      <c r="AA10" s="26"/>
      <c r="AB10" s="26"/>
      <c r="AC10" s="26"/>
      <c r="AD10" s="26"/>
      <c r="AE10" s="3"/>
      <c r="AF10" s="43">
        <f>(F10+H10+J10+L10+N10+P10+R10+T10)/1</f>
        <v>6685800</v>
      </c>
    </row>
    <row r="11" spans="1:32" ht="21.75" customHeight="1" x14ac:dyDescent="0.25">
      <c r="A11" s="9" t="s">
        <v>23</v>
      </c>
      <c r="B11" s="6">
        <v>100</v>
      </c>
      <c r="C11" s="6"/>
      <c r="D11" s="6" t="s">
        <v>19</v>
      </c>
      <c r="E11" s="19">
        <v>13372</v>
      </c>
      <c r="F11" s="19">
        <f>E11*B11</f>
        <v>1337200</v>
      </c>
      <c r="G11" s="26">
        <v>0</v>
      </c>
      <c r="H11" s="26">
        <f>G11*B11</f>
        <v>0</v>
      </c>
      <c r="I11" s="26">
        <v>0</v>
      </c>
      <c r="J11" s="26">
        <f>I11*B11</f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/>
      <c r="X11" s="26"/>
      <c r="Y11" s="26"/>
      <c r="Z11" s="26"/>
      <c r="AA11" s="26"/>
      <c r="AB11" s="26"/>
      <c r="AC11" s="26"/>
      <c r="AD11" s="26"/>
      <c r="AE11" s="3"/>
      <c r="AF11" s="43">
        <f>(F11+H11+J11+L11+N11+P11+R11+T11)/1</f>
        <v>1337200</v>
      </c>
    </row>
    <row r="12" spans="1:32" ht="42.75" customHeight="1" x14ac:dyDescent="0.25">
      <c r="A12" s="9" t="s">
        <v>24</v>
      </c>
      <c r="B12" s="6">
        <v>40</v>
      </c>
      <c r="C12" s="6"/>
      <c r="D12" s="6" t="s">
        <v>25</v>
      </c>
      <c r="E12" s="19">
        <v>53041</v>
      </c>
      <c r="F12" s="19">
        <f>E12*B12</f>
        <v>2121640</v>
      </c>
      <c r="G12" s="26">
        <v>0</v>
      </c>
      <c r="H12" s="26">
        <f>G12*B12</f>
        <v>0</v>
      </c>
      <c r="I12" s="26">
        <v>0</v>
      </c>
      <c r="J12" s="26">
        <f>I12*B12</f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f>O12*B12</f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/>
      <c r="X12" s="26"/>
      <c r="Y12" s="26"/>
      <c r="Z12" s="26"/>
      <c r="AA12" s="26"/>
      <c r="AB12" s="26"/>
      <c r="AC12" s="26"/>
      <c r="AD12" s="26"/>
      <c r="AE12" s="3"/>
      <c r="AF12" s="43">
        <f>(F12+H12+J12+L12+N12+P12+R12+T12)/1</f>
        <v>2121640</v>
      </c>
    </row>
    <row r="13" spans="1:32" ht="57" customHeight="1" x14ac:dyDescent="0.25">
      <c r="A13" s="9" t="s">
        <v>26</v>
      </c>
      <c r="B13" s="6">
        <v>800</v>
      </c>
      <c r="C13" s="6"/>
      <c r="D13" s="6" t="s">
        <v>19</v>
      </c>
      <c r="E13" s="19">
        <v>11832</v>
      </c>
      <c r="F13" s="19">
        <f>E13*B13</f>
        <v>9465600</v>
      </c>
      <c r="G13" s="26">
        <v>0</v>
      </c>
      <c r="H13" s="26">
        <f>G13*B13</f>
        <v>0</v>
      </c>
      <c r="I13" s="26">
        <v>0</v>
      </c>
      <c r="J13" s="26">
        <f>I13*B13</f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11838</v>
      </c>
      <c r="T13" s="26">
        <f>S13*B13</f>
        <v>9470400</v>
      </c>
      <c r="U13" s="26">
        <v>0</v>
      </c>
      <c r="V13" s="26">
        <v>0</v>
      </c>
      <c r="W13" s="26"/>
      <c r="X13" s="26"/>
      <c r="Y13" s="26"/>
      <c r="Z13" s="26"/>
      <c r="AA13" s="26"/>
      <c r="AB13" s="26"/>
      <c r="AC13" s="26"/>
      <c r="AD13" s="26"/>
      <c r="AE13" s="3"/>
      <c r="AF13" s="43">
        <f>(F13+H13+J13+L13+N13+P13+R13+T13)/2</f>
        <v>9468000</v>
      </c>
    </row>
    <row r="14" spans="1:32" ht="15" customHeight="1" x14ac:dyDescent="0.25">
      <c r="A14" s="77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</row>
    <row r="15" spans="1:32" ht="37.5" customHeight="1" x14ac:dyDescent="0.25">
      <c r="A15" s="55" t="s">
        <v>27</v>
      </c>
      <c r="B15" s="6">
        <v>11</v>
      </c>
      <c r="C15" s="56"/>
      <c r="D15" s="6" t="s">
        <v>19</v>
      </c>
      <c r="E15" s="57">
        <v>0</v>
      </c>
      <c r="F15" s="19">
        <v>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65">
        <v>5950000</v>
      </c>
      <c r="Z15" s="65">
        <f>Y15*B15</f>
        <v>65450000</v>
      </c>
      <c r="AA15" s="65"/>
      <c r="AB15" s="65"/>
      <c r="AC15" s="65"/>
      <c r="AD15" s="65"/>
      <c r="AE15" s="56"/>
      <c r="AF15" s="62">
        <f>Z15/1</f>
        <v>65450000</v>
      </c>
    </row>
    <row r="16" spans="1:32" ht="27.75" customHeight="1" x14ac:dyDescent="0.25">
      <c r="A16" s="9" t="s">
        <v>28</v>
      </c>
      <c r="B16" s="6">
        <v>11</v>
      </c>
      <c r="C16" s="6"/>
      <c r="D16" s="54" t="s">
        <v>19</v>
      </c>
      <c r="E16" s="26">
        <v>0</v>
      </c>
      <c r="F16" s="19">
        <v>0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65">
        <v>3570000</v>
      </c>
      <c r="Z16" s="65">
        <f>Y16*B16</f>
        <v>39270000</v>
      </c>
      <c r="AA16" s="65"/>
      <c r="AB16" s="65"/>
      <c r="AC16" s="65"/>
      <c r="AD16" s="65"/>
      <c r="AE16" s="56"/>
      <c r="AF16" s="62">
        <f>Z16/1</f>
        <v>39270000</v>
      </c>
    </row>
    <row r="17" spans="1:32" ht="45.75" customHeight="1" x14ac:dyDescent="0.25">
      <c r="A17" s="55" t="s">
        <v>65</v>
      </c>
      <c r="B17" s="6">
        <v>1</v>
      </c>
      <c r="C17" s="56"/>
      <c r="D17" s="54" t="s">
        <v>29</v>
      </c>
      <c r="E17" s="26">
        <v>0</v>
      </c>
      <c r="F17" s="19">
        <f t="shared" ref="F17:F24" si="1">E17*B17</f>
        <v>0</v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72">
        <v>2841465</v>
      </c>
      <c r="V17" s="72">
        <f>U17*B17</f>
        <v>2841465</v>
      </c>
      <c r="W17" s="60"/>
      <c r="X17" s="60"/>
      <c r="Y17" s="60"/>
      <c r="Z17" s="60"/>
      <c r="AA17" s="60"/>
      <c r="AB17" s="60"/>
      <c r="AC17" s="60"/>
      <c r="AD17" s="60"/>
      <c r="AE17" s="56"/>
      <c r="AF17" s="70">
        <f>V17/1</f>
        <v>2841465</v>
      </c>
    </row>
    <row r="18" spans="1:32" ht="31.5" customHeight="1" x14ac:dyDescent="0.25">
      <c r="A18" s="66" t="s">
        <v>66</v>
      </c>
      <c r="B18" s="6">
        <v>1</v>
      </c>
      <c r="C18" s="56"/>
      <c r="D18" s="54" t="s">
        <v>29</v>
      </c>
      <c r="E18" s="26">
        <v>0</v>
      </c>
      <c r="F18" s="19">
        <f t="shared" si="1"/>
        <v>0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65">
        <v>1829096</v>
      </c>
      <c r="V18" s="64">
        <f>U18*B18</f>
        <v>1829096</v>
      </c>
      <c r="W18" s="65">
        <v>1114300</v>
      </c>
      <c r="X18" s="64">
        <f>W18*B18</f>
        <v>1114300</v>
      </c>
      <c r="Y18" s="58"/>
      <c r="Z18" s="58"/>
      <c r="AA18" s="58"/>
      <c r="AB18" s="58"/>
      <c r="AC18" s="58"/>
      <c r="AD18" s="58"/>
      <c r="AE18" s="56"/>
      <c r="AF18" s="62">
        <f>(X18+V18)/2</f>
        <v>1471698</v>
      </c>
    </row>
    <row r="19" spans="1:32" ht="66" customHeight="1" x14ac:dyDescent="0.25">
      <c r="A19" s="66" t="s">
        <v>67</v>
      </c>
      <c r="B19" s="6">
        <v>5</v>
      </c>
      <c r="C19" s="56"/>
      <c r="D19" s="54" t="s">
        <v>29</v>
      </c>
      <c r="E19" s="26">
        <v>0</v>
      </c>
      <c r="F19" s="19">
        <f t="shared" si="1"/>
        <v>0</v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65">
        <v>235210</v>
      </c>
      <c r="AB19" s="64">
        <f>AA19*B19</f>
        <v>1176050</v>
      </c>
      <c r="AC19" s="64"/>
      <c r="AD19" s="64"/>
      <c r="AE19" s="56"/>
      <c r="AF19" s="62">
        <f>AB19/1</f>
        <v>1176050</v>
      </c>
    </row>
    <row r="20" spans="1:32" ht="69" customHeight="1" x14ac:dyDescent="0.25">
      <c r="A20" s="55" t="s">
        <v>68</v>
      </c>
      <c r="B20" s="6">
        <v>44</v>
      </c>
      <c r="C20" s="56"/>
      <c r="D20" s="54" t="s">
        <v>29</v>
      </c>
      <c r="E20" s="26">
        <v>0</v>
      </c>
      <c r="F20" s="19">
        <f t="shared" si="1"/>
        <v>0</v>
      </c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9">
        <v>3287</v>
      </c>
      <c r="V20" s="67">
        <f>U20*B20</f>
        <v>144628</v>
      </c>
      <c r="W20" s="60"/>
      <c r="X20" s="60"/>
      <c r="Y20" s="60"/>
      <c r="Z20" s="60"/>
      <c r="AA20" s="60"/>
      <c r="AB20" s="60"/>
      <c r="AC20" s="60"/>
      <c r="AD20" s="60"/>
      <c r="AE20" s="56"/>
      <c r="AF20" s="69">
        <f>V20/1</f>
        <v>144628</v>
      </c>
    </row>
    <row r="21" spans="1:32" ht="49.5" customHeight="1" x14ac:dyDescent="0.25">
      <c r="A21" s="55" t="s">
        <v>69</v>
      </c>
      <c r="B21" s="6">
        <v>22</v>
      </c>
      <c r="C21" s="56"/>
      <c r="D21" s="54" t="s">
        <v>29</v>
      </c>
      <c r="E21" s="26">
        <v>0</v>
      </c>
      <c r="F21" s="19">
        <f t="shared" si="1"/>
        <v>0</v>
      </c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9">
        <v>18687</v>
      </c>
      <c r="V21" s="67">
        <f>U21*B20</f>
        <v>822228</v>
      </c>
      <c r="W21" s="60"/>
      <c r="X21" s="60"/>
      <c r="Y21" s="60"/>
      <c r="Z21" s="60"/>
      <c r="AA21" s="60"/>
      <c r="AB21" s="60"/>
      <c r="AC21" s="60"/>
      <c r="AD21" s="60"/>
      <c r="AE21" s="56"/>
      <c r="AF21" s="69">
        <f>V21/1</f>
        <v>822228</v>
      </c>
    </row>
    <row r="22" spans="1:32" ht="73.5" customHeight="1" x14ac:dyDescent="0.25">
      <c r="A22" s="55" t="s">
        <v>26</v>
      </c>
      <c r="B22" s="6">
        <v>60</v>
      </c>
      <c r="C22" s="56"/>
      <c r="D22" s="54" t="s">
        <v>19</v>
      </c>
      <c r="E22" s="26">
        <v>11832</v>
      </c>
      <c r="F22" s="19">
        <f>E22*B22</f>
        <v>709920</v>
      </c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6"/>
      <c r="AF22" s="69">
        <f>F22/1</f>
        <v>709920</v>
      </c>
    </row>
    <row r="23" spans="1:32" ht="70.5" customHeight="1" x14ac:dyDescent="0.25">
      <c r="A23" s="66" t="s">
        <v>30</v>
      </c>
      <c r="B23" s="6">
        <v>3</v>
      </c>
      <c r="C23" s="56"/>
      <c r="D23" s="54" t="s">
        <v>19</v>
      </c>
      <c r="E23" s="26">
        <v>0</v>
      </c>
      <c r="F23" s="19">
        <f t="shared" si="1"/>
        <v>0</v>
      </c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65">
        <v>1671450</v>
      </c>
      <c r="V23" s="67">
        <f>U23*B23</f>
        <v>5014350</v>
      </c>
      <c r="W23" s="60"/>
      <c r="X23" s="60"/>
      <c r="Y23" s="60"/>
      <c r="Z23" s="60"/>
      <c r="AA23" s="60"/>
      <c r="AB23" s="60"/>
      <c r="AC23" s="60"/>
      <c r="AD23" s="60"/>
      <c r="AE23" s="56"/>
      <c r="AF23" s="68">
        <f>V23/1</f>
        <v>5014350</v>
      </c>
    </row>
    <row r="24" spans="1:32" ht="60" customHeight="1" x14ac:dyDescent="0.25">
      <c r="A24" s="51" t="s">
        <v>31</v>
      </c>
      <c r="B24" s="6">
        <v>1</v>
      </c>
      <c r="C24" s="6"/>
      <c r="D24" s="54" t="s">
        <v>29</v>
      </c>
      <c r="E24" s="26">
        <v>0</v>
      </c>
      <c r="F24" s="19">
        <f t="shared" si="1"/>
        <v>0</v>
      </c>
      <c r="G24" s="26">
        <v>0</v>
      </c>
      <c r="H24" s="26">
        <v>0</v>
      </c>
      <c r="I24" s="26">
        <v>0</v>
      </c>
      <c r="J24" s="26">
        <f>I24*B24</f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390000</v>
      </c>
      <c r="V24" s="26">
        <f>U24*B24</f>
        <v>390000</v>
      </c>
      <c r="W24" s="26"/>
      <c r="X24" s="26"/>
      <c r="Y24" s="26"/>
      <c r="Z24" s="26"/>
      <c r="AA24" s="26"/>
      <c r="AB24" s="26"/>
      <c r="AC24" s="26"/>
      <c r="AD24" s="26"/>
      <c r="AE24" s="3">
        <v>0</v>
      </c>
      <c r="AF24" s="43">
        <f>V24/1</f>
        <v>390000</v>
      </c>
    </row>
    <row r="25" spans="1:32" ht="15" customHeight="1" x14ac:dyDescent="0.25">
      <c r="A25" s="77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</row>
    <row r="26" spans="1:32" ht="41.25" customHeight="1" x14ac:dyDescent="0.25">
      <c r="A26" s="9" t="s">
        <v>32</v>
      </c>
      <c r="B26" s="6">
        <v>15</v>
      </c>
      <c r="C26" s="6"/>
      <c r="D26" s="6" t="s">
        <v>19</v>
      </c>
      <c r="E26" s="20">
        <v>0</v>
      </c>
      <c r="F26" s="19">
        <f>E26*B26</f>
        <v>0</v>
      </c>
      <c r="G26" s="26">
        <v>127710</v>
      </c>
      <c r="H26" s="26">
        <f t="shared" ref="H26:H35" si="2">G26*B26</f>
        <v>1915650</v>
      </c>
      <c r="I26" s="26">
        <v>206900</v>
      </c>
      <c r="J26" s="26">
        <f t="shared" ref="J26:J38" si="3">I26*B26</f>
        <v>3103500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/>
      <c r="X26" s="26"/>
      <c r="Y26" s="26"/>
      <c r="Z26" s="26"/>
      <c r="AA26" s="26"/>
      <c r="AB26" s="26"/>
      <c r="AC26" s="26"/>
      <c r="AD26" s="26"/>
      <c r="AE26" s="3">
        <v>3</v>
      </c>
      <c r="AF26" s="43">
        <f>(F26+H26+J26+L26+N26+P26+R26+T26)/2</f>
        <v>2509575</v>
      </c>
    </row>
    <row r="27" spans="1:32" ht="27" customHeight="1" x14ac:dyDescent="0.25">
      <c r="A27" s="9" t="s">
        <v>33</v>
      </c>
      <c r="B27" s="6">
        <v>30</v>
      </c>
      <c r="C27" s="6"/>
      <c r="D27" s="6" t="s">
        <v>19</v>
      </c>
      <c r="E27" s="19">
        <v>0</v>
      </c>
      <c r="F27" s="19">
        <f t="shared" ref="F27:F38" si="4">E27*B27</f>
        <v>0</v>
      </c>
      <c r="G27" s="26">
        <v>10500</v>
      </c>
      <c r="H27" s="26">
        <f t="shared" si="2"/>
        <v>315000</v>
      </c>
      <c r="I27" s="26">
        <v>31900</v>
      </c>
      <c r="J27" s="26">
        <f t="shared" si="3"/>
        <v>957000</v>
      </c>
      <c r="K27" s="26">
        <v>12090</v>
      </c>
      <c r="L27" s="26">
        <f>K27*B27</f>
        <v>362700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/>
      <c r="X27" s="26"/>
      <c r="Y27" s="26"/>
      <c r="Z27" s="26"/>
      <c r="AA27" s="26"/>
      <c r="AB27" s="26"/>
      <c r="AC27" s="26"/>
      <c r="AD27" s="26"/>
      <c r="AE27" s="3">
        <v>3</v>
      </c>
      <c r="AF27" s="43">
        <f>(F27+H27+J27+L27+N27+P27+R27+T27)/3</f>
        <v>544900</v>
      </c>
    </row>
    <row r="28" spans="1:32" ht="29.25" customHeight="1" x14ac:dyDescent="0.25">
      <c r="A28" s="9" t="s">
        <v>34</v>
      </c>
      <c r="B28" s="6">
        <v>20</v>
      </c>
      <c r="C28" s="6"/>
      <c r="D28" s="6" t="s">
        <v>19</v>
      </c>
      <c r="E28" s="32">
        <v>0</v>
      </c>
      <c r="F28" s="19">
        <f t="shared" si="4"/>
        <v>0</v>
      </c>
      <c r="G28" s="26">
        <v>0</v>
      </c>
      <c r="H28" s="26">
        <f t="shared" si="2"/>
        <v>0</v>
      </c>
      <c r="I28" s="26">
        <v>0</v>
      </c>
      <c r="J28" s="26">
        <f t="shared" si="3"/>
        <v>0</v>
      </c>
      <c r="K28" s="26">
        <v>0</v>
      </c>
      <c r="L28" s="26">
        <v>0</v>
      </c>
      <c r="M28" s="26">
        <v>43650</v>
      </c>
      <c r="N28" s="26">
        <f>M28*B28</f>
        <v>873000</v>
      </c>
      <c r="O28" s="26">
        <v>47368</v>
      </c>
      <c r="P28" s="26">
        <f>O28*B28</f>
        <v>947360</v>
      </c>
      <c r="Q28" s="26">
        <v>45000</v>
      </c>
      <c r="R28" s="26">
        <f>Q28*B28</f>
        <v>900000</v>
      </c>
      <c r="S28" s="26">
        <v>0</v>
      </c>
      <c r="T28" s="26">
        <v>0</v>
      </c>
      <c r="U28" s="26">
        <v>0</v>
      </c>
      <c r="V28" s="26">
        <v>0</v>
      </c>
      <c r="W28" s="26"/>
      <c r="X28" s="26"/>
      <c r="Y28" s="26"/>
      <c r="Z28" s="26"/>
      <c r="AA28" s="26"/>
      <c r="AB28" s="26"/>
      <c r="AC28" s="26"/>
      <c r="AD28" s="26"/>
      <c r="AE28" s="3">
        <v>1</v>
      </c>
      <c r="AF28" s="43">
        <f>(F28+H28+J28+L28+N28+P28+R28+T28)/3</f>
        <v>906786.66666666663</v>
      </c>
    </row>
    <row r="29" spans="1:32" s="52" customFormat="1" ht="31.5" customHeight="1" x14ac:dyDescent="0.25">
      <c r="A29" s="51" t="s">
        <v>35</v>
      </c>
      <c r="B29" s="17">
        <v>20</v>
      </c>
      <c r="C29" s="17"/>
      <c r="D29" s="54" t="s">
        <v>19</v>
      </c>
      <c r="E29" s="47"/>
      <c r="F29" s="47">
        <f t="shared" si="4"/>
        <v>0</v>
      </c>
      <c r="G29" s="48">
        <v>0</v>
      </c>
      <c r="H29" s="48">
        <f t="shared" si="2"/>
        <v>0</v>
      </c>
      <c r="I29" s="48">
        <v>0</v>
      </c>
      <c r="J29" s="48">
        <f t="shared" si="3"/>
        <v>0</v>
      </c>
      <c r="K29" s="48">
        <v>0</v>
      </c>
      <c r="L29" s="48">
        <v>0</v>
      </c>
      <c r="M29" s="48">
        <v>18915</v>
      </c>
      <c r="N29" s="48">
        <f>M29*B29</f>
        <v>378300</v>
      </c>
      <c r="O29" s="48">
        <v>20526</v>
      </c>
      <c r="P29" s="48">
        <f>O29*B29</f>
        <v>410520</v>
      </c>
      <c r="Q29" s="48">
        <v>19500</v>
      </c>
      <c r="R29" s="48">
        <f>Q29*B29</f>
        <v>390000</v>
      </c>
      <c r="S29" s="48">
        <v>0</v>
      </c>
      <c r="T29" s="48">
        <v>0</v>
      </c>
      <c r="U29" s="48">
        <v>0</v>
      </c>
      <c r="V29" s="48">
        <v>0</v>
      </c>
      <c r="W29" s="48"/>
      <c r="X29" s="48"/>
      <c r="Y29" s="48"/>
      <c r="Z29" s="48"/>
      <c r="AA29" s="48"/>
      <c r="AB29" s="48"/>
      <c r="AC29" s="48"/>
      <c r="AD29" s="48"/>
      <c r="AE29" s="5">
        <v>0</v>
      </c>
      <c r="AF29" s="49">
        <f>(N29+P29+R29)/3</f>
        <v>392940</v>
      </c>
    </row>
    <row r="30" spans="1:32" ht="48" customHeight="1" x14ac:dyDescent="0.25">
      <c r="A30" s="9" t="s">
        <v>36</v>
      </c>
      <c r="B30" s="6">
        <v>10</v>
      </c>
      <c r="C30" s="6"/>
      <c r="D30" s="6" t="s">
        <v>19</v>
      </c>
      <c r="E30" s="19">
        <v>0</v>
      </c>
      <c r="F30" s="19">
        <f t="shared" si="4"/>
        <v>0</v>
      </c>
      <c r="G30" s="26">
        <v>0</v>
      </c>
      <c r="H30" s="26">
        <f t="shared" si="2"/>
        <v>0</v>
      </c>
      <c r="I30" s="26">
        <v>0</v>
      </c>
      <c r="J30" s="26">
        <f t="shared" si="3"/>
        <v>0</v>
      </c>
      <c r="K30" s="26">
        <v>0</v>
      </c>
      <c r="L30" s="26">
        <v>0</v>
      </c>
      <c r="M30" s="26">
        <v>82450</v>
      </c>
      <c r="N30" s="26">
        <f>M30*B30</f>
        <v>824500</v>
      </c>
      <c r="O30" s="26">
        <v>89474</v>
      </c>
      <c r="P30" s="26">
        <f>O30*B30</f>
        <v>894740</v>
      </c>
      <c r="Q30" s="26">
        <v>85000</v>
      </c>
      <c r="R30" s="26">
        <f>Q30*B30</f>
        <v>850000</v>
      </c>
      <c r="S30" s="26">
        <v>0</v>
      </c>
      <c r="T30" s="26">
        <v>0</v>
      </c>
      <c r="U30" s="26">
        <v>0</v>
      </c>
      <c r="V30" s="26">
        <v>0</v>
      </c>
      <c r="W30" s="26"/>
      <c r="X30" s="26"/>
      <c r="Y30" s="26"/>
      <c r="Z30" s="26"/>
      <c r="AA30" s="26"/>
      <c r="AB30" s="26"/>
      <c r="AC30" s="26"/>
      <c r="AD30" s="26"/>
      <c r="AE30" s="3">
        <v>2</v>
      </c>
      <c r="AF30" s="43">
        <f>(F30+H30+J30+L30+N30+P30+R30+T30)/3</f>
        <v>856413.33333333337</v>
      </c>
    </row>
    <row r="31" spans="1:32" s="52" customFormat="1" ht="57" customHeight="1" x14ac:dyDescent="0.25">
      <c r="A31" s="51" t="s">
        <v>37</v>
      </c>
      <c r="B31" s="17">
        <v>85</v>
      </c>
      <c r="C31" s="17"/>
      <c r="D31" s="53" t="s">
        <v>19</v>
      </c>
      <c r="E31" s="47">
        <v>11832</v>
      </c>
      <c r="F31" s="47">
        <f t="shared" si="4"/>
        <v>1005720</v>
      </c>
      <c r="G31" s="48">
        <v>0</v>
      </c>
      <c r="H31" s="48">
        <f t="shared" si="2"/>
        <v>0</v>
      </c>
      <c r="I31" s="48">
        <v>0</v>
      </c>
      <c r="J31" s="48">
        <f t="shared" si="3"/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/>
      <c r="V31" s="48"/>
      <c r="W31" s="48"/>
      <c r="X31" s="48">
        <f>V3</f>
        <v>0</v>
      </c>
      <c r="Y31" s="48"/>
      <c r="Z31" s="48"/>
      <c r="AA31" s="48"/>
      <c r="AB31" s="48"/>
      <c r="AC31" s="48"/>
      <c r="AD31" s="48"/>
      <c r="AE31" s="5">
        <v>0</v>
      </c>
      <c r="AF31" s="49">
        <f>F31/1</f>
        <v>1005720</v>
      </c>
    </row>
    <row r="32" spans="1:32" ht="33.75" customHeight="1" x14ac:dyDescent="0.25">
      <c r="A32" s="71" t="s">
        <v>70</v>
      </c>
      <c r="B32" s="6">
        <v>3</v>
      </c>
      <c r="C32" s="6"/>
      <c r="D32" s="6" t="s">
        <v>38</v>
      </c>
      <c r="E32" s="19">
        <v>0</v>
      </c>
      <c r="F32" s="19">
        <f t="shared" si="4"/>
        <v>0</v>
      </c>
      <c r="G32" s="26">
        <v>0</v>
      </c>
      <c r="H32" s="26">
        <f t="shared" si="2"/>
        <v>0</v>
      </c>
      <c r="I32" s="26">
        <v>0</v>
      </c>
      <c r="J32" s="26">
        <f t="shared" si="3"/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48">
        <v>1829096</v>
      </c>
      <c r="V32" s="26">
        <f>U32*B32</f>
        <v>5487288</v>
      </c>
      <c r="W32" s="48">
        <v>1114300</v>
      </c>
      <c r="X32" s="26">
        <f>W32*B32</f>
        <v>3342900</v>
      </c>
      <c r="Y32" s="26"/>
      <c r="Z32" s="26"/>
      <c r="AA32" s="26"/>
      <c r="AB32" s="26"/>
      <c r="AC32" s="26"/>
      <c r="AD32" s="26"/>
      <c r="AE32" s="3">
        <v>1</v>
      </c>
      <c r="AF32" s="43">
        <f>(V32+X32)/2</f>
        <v>4415094</v>
      </c>
    </row>
    <row r="33" spans="1:32" ht="76.5" customHeight="1" x14ac:dyDescent="0.25">
      <c r="A33" s="27" t="s">
        <v>60</v>
      </c>
      <c r="B33" s="6">
        <v>300</v>
      </c>
      <c r="C33" s="6"/>
      <c r="D33" s="6" t="s">
        <v>19</v>
      </c>
      <c r="E33" s="19">
        <v>0</v>
      </c>
      <c r="F33" s="19">
        <f t="shared" si="4"/>
        <v>0</v>
      </c>
      <c r="G33" s="26">
        <v>0</v>
      </c>
      <c r="H33" s="26">
        <f t="shared" si="2"/>
        <v>0</v>
      </c>
      <c r="I33" s="26">
        <v>0</v>
      </c>
      <c r="J33" s="26">
        <f t="shared" si="3"/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/>
      <c r="X33" s="26"/>
      <c r="Y33" s="26"/>
      <c r="Z33" s="26"/>
      <c r="AA33" s="26"/>
      <c r="AB33" s="26"/>
      <c r="AC33" s="26">
        <v>13372</v>
      </c>
      <c r="AD33" s="26">
        <f>AC33*B33</f>
        <v>4011600</v>
      </c>
      <c r="AE33" s="3">
        <v>2</v>
      </c>
      <c r="AF33" s="43">
        <f>AD33/1</f>
        <v>4011600</v>
      </c>
    </row>
    <row r="34" spans="1:32" ht="50.25" customHeight="1" x14ac:dyDescent="0.25">
      <c r="A34" s="4" t="s">
        <v>39</v>
      </c>
      <c r="B34" s="6">
        <v>100</v>
      </c>
      <c r="C34" s="6"/>
      <c r="D34" s="6" t="s">
        <v>19</v>
      </c>
      <c r="E34" s="19">
        <v>5014</v>
      </c>
      <c r="F34" s="19">
        <f>E34*B34</f>
        <v>501400</v>
      </c>
      <c r="G34" s="26">
        <v>0</v>
      </c>
      <c r="H34" s="26">
        <f t="shared" si="2"/>
        <v>0</v>
      </c>
      <c r="I34" s="26">
        <v>0</v>
      </c>
      <c r="J34" s="26">
        <f t="shared" si="3"/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/>
      <c r="X34" s="26"/>
      <c r="Y34" s="26"/>
      <c r="Z34" s="26"/>
      <c r="AA34" s="26"/>
      <c r="AB34" s="26"/>
      <c r="AC34" s="26"/>
      <c r="AD34" s="26"/>
      <c r="AE34" s="3">
        <v>1</v>
      </c>
      <c r="AF34" s="43">
        <f>F34/1</f>
        <v>501400</v>
      </c>
    </row>
    <row r="35" spans="1:32" ht="41.25" customHeight="1" x14ac:dyDescent="0.25">
      <c r="A35" s="27" t="s">
        <v>71</v>
      </c>
      <c r="B35" s="6">
        <v>1</v>
      </c>
      <c r="C35" s="6"/>
      <c r="D35" s="6" t="s">
        <v>29</v>
      </c>
      <c r="E35" s="19">
        <v>0</v>
      </c>
      <c r="F35" s="19">
        <f t="shared" si="4"/>
        <v>0</v>
      </c>
      <c r="G35" s="26">
        <v>0</v>
      </c>
      <c r="H35" s="26">
        <f t="shared" si="2"/>
        <v>0</v>
      </c>
      <c r="I35" s="26">
        <v>0</v>
      </c>
      <c r="J35" s="26">
        <f t="shared" si="3"/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2841465</v>
      </c>
      <c r="V35" s="26">
        <f>U35*B35</f>
        <v>2841465</v>
      </c>
      <c r="W35" s="26"/>
      <c r="X35" s="26"/>
      <c r="Y35" s="26"/>
      <c r="Z35" s="26"/>
      <c r="AA35" s="26"/>
      <c r="AB35" s="26"/>
      <c r="AC35" s="26"/>
      <c r="AD35" s="26"/>
      <c r="AE35" s="3">
        <v>1</v>
      </c>
      <c r="AF35" s="43">
        <f>V35/1</f>
        <v>2841465</v>
      </c>
    </row>
    <row r="36" spans="1:32" ht="36.75" customHeight="1" x14ac:dyDescent="0.25">
      <c r="A36" s="73" t="s">
        <v>72</v>
      </c>
      <c r="B36" s="6">
        <v>1</v>
      </c>
      <c r="C36" s="6"/>
      <c r="D36" s="6" t="s">
        <v>29</v>
      </c>
      <c r="E36" s="19">
        <v>0</v>
      </c>
      <c r="F36" s="19">
        <f t="shared" si="4"/>
        <v>0</v>
      </c>
      <c r="G36" s="26"/>
      <c r="H36" s="26"/>
      <c r="I36" s="26">
        <v>0</v>
      </c>
      <c r="J36" s="26">
        <f t="shared" si="3"/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f>Q36*B36</f>
        <v>0</v>
      </c>
      <c r="S36" s="26">
        <v>0</v>
      </c>
      <c r="T36" s="26">
        <v>0</v>
      </c>
      <c r="U36" s="26">
        <v>1829096</v>
      </c>
      <c r="V36" s="26">
        <f>U36*B36</f>
        <v>1829096</v>
      </c>
      <c r="W36" s="48">
        <v>1114300</v>
      </c>
      <c r="X36" s="26">
        <f>W36*B36</f>
        <v>1114300</v>
      </c>
      <c r="Y36" s="26"/>
      <c r="Z36" s="26"/>
      <c r="AA36" s="26"/>
      <c r="AB36" s="26"/>
      <c r="AC36" s="26"/>
      <c r="AD36" s="26"/>
      <c r="AE36" s="3">
        <v>1</v>
      </c>
      <c r="AF36" s="43">
        <f>(V36+X36)/2</f>
        <v>1471698</v>
      </c>
    </row>
    <row r="37" spans="1:32" ht="42.75" customHeight="1" x14ac:dyDescent="0.25">
      <c r="A37" s="31" t="s">
        <v>73</v>
      </c>
      <c r="B37" s="6">
        <v>3</v>
      </c>
      <c r="C37" s="6"/>
      <c r="D37" s="6" t="s">
        <v>19</v>
      </c>
      <c r="E37" s="19">
        <v>0</v>
      </c>
      <c r="F37" s="19">
        <f t="shared" ref="F37" si="5">E37*B37</f>
        <v>0</v>
      </c>
      <c r="G37" s="26">
        <v>0</v>
      </c>
      <c r="H37" s="26">
        <f>G37*B37</f>
        <v>0</v>
      </c>
      <c r="I37" s="26">
        <v>0</v>
      </c>
      <c r="J37" s="26">
        <f t="shared" si="3"/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f>S37*B37</f>
        <v>0</v>
      </c>
      <c r="U37" s="61">
        <v>2550000</v>
      </c>
      <c r="V37" s="26">
        <f>U37*B37+11.43</f>
        <v>7650011.4299999997</v>
      </c>
      <c r="W37" s="26"/>
      <c r="X37" s="26"/>
      <c r="Y37" s="26"/>
      <c r="Z37" s="26"/>
      <c r="AA37" s="26">
        <v>235210</v>
      </c>
      <c r="AB37" s="26">
        <f>AA37*B37</f>
        <v>705630</v>
      </c>
      <c r="AC37" s="26"/>
      <c r="AD37" s="26"/>
      <c r="AE37" s="3">
        <v>2</v>
      </c>
      <c r="AF37" s="43">
        <f>AB37/1</f>
        <v>705630</v>
      </c>
    </row>
    <row r="38" spans="1:32" ht="53.25" customHeight="1" x14ac:dyDescent="0.25">
      <c r="A38" s="74" t="s">
        <v>40</v>
      </c>
      <c r="B38" s="6">
        <v>3</v>
      </c>
      <c r="C38" s="6"/>
      <c r="D38" s="6" t="s">
        <v>19</v>
      </c>
      <c r="E38" s="19">
        <v>0</v>
      </c>
      <c r="F38" s="19">
        <f t="shared" si="4"/>
        <v>0</v>
      </c>
      <c r="G38" s="26">
        <v>0</v>
      </c>
      <c r="H38" s="26">
        <f>G38*B38</f>
        <v>0</v>
      </c>
      <c r="I38" s="26">
        <v>0</v>
      </c>
      <c r="J38" s="26">
        <f t="shared" si="3"/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f>Q38*B38</f>
        <v>0</v>
      </c>
      <c r="S38" s="26">
        <v>0</v>
      </c>
      <c r="T38" s="26">
        <f>S38*B38</f>
        <v>0</v>
      </c>
      <c r="U38" s="26">
        <v>1671450</v>
      </c>
      <c r="V38" s="26">
        <f>U38*B38</f>
        <v>5014350</v>
      </c>
      <c r="W38" s="26"/>
      <c r="X38" s="26"/>
      <c r="Y38" s="26"/>
      <c r="Z38" s="26"/>
      <c r="AA38" s="26"/>
      <c r="AB38" s="26"/>
      <c r="AC38" s="26"/>
      <c r="AD38" s="26"/>
      <c r="AE38" s="3">
        <v>5</v>
      </c>
      <c r="AF38" s="43">
        <f>V38/1</f>
        <v>5014350</v>
      </c>
    </row>
    <row r="39" spans="1:32" x14ac:dyDescent="0.25">
      <c r="A39" s="75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9"/>
    </row>
    <row r="40" spans="1:32" ht="48.75" customHeight="1" x14ac:dyDescent="0.25">
      <c r="A40" s="9" t="s">
        <v>41</v>
      </c>
      <c r="B40" s="6">
        <v>40</v>
      </c>
      <c r="C40" s="6"/>
      <c r="D40" s="6" t="s">
        <v>25</v>
      </c>
      <c r="E40" s="19">
        <v>53041</v>
      </c>
      <c r="F40" s="19">
        <f>E40*B40</f>
        <v>2121640</v>
      </c>
      <c r="G40" s="26">
        <v>0</v>
      </c>
      <c r="H40" s="26">
        <f>G40*B40</f>
        <v>0</v>
      </c>
      <c r="I40" s="26">
        <v>0</v>
      </c>
      <c r="J40" s="26">
        <f>I40*B40</f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/>
      <c r="X40" s="26"/>
      <c r="Y40" s="26"/>
      <c r="Z40" s="26"/>
      <c r="AA40" s="26"/>
      <c r="AB40" s="26"/>
      <c r="AC40" s="26"/>
      <c r="AD40" s="26"/>
      <c r="AE40" s="3">
        <v>1</v>
      </c>
      <c r="AF40" s="43">
        <f>(F40+H40+J40+L40+N40+P40+R40+T40)/1</f>
        <v>2121640</v>
      </c>
    </row>
    <row r="41" spans="1:32" ht="57.75" customHeight="1" x14ac:dyDescent="0.25">
      <c r="A41" s="9" t="s">
        <v>42</v>
      </c>
      <c r="B41" s="6">
        <v>50</v>
      </c>
      <c r="C41" s="6"/>
      <c r="D41" s="6" t="s">
        <v>43</v>
      </c>
      <c r="E41" s="19">
        <v>66858</v>
      </c>
      <c r="F41" s="19">
        <f>E41*B41</f>
        <v>3342900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3"/>
      <c r="AF41" s="43">
        <f>F41/1</f>
        <v>3342900</v>
      </c>
    </row>
    <row r="42" spans="1:32" s="52" customFormat="1" ht="57" customHeight="1" x14ac:dyDescent="0.25">
      <c r="A42" s="79" t="s">
        <v>44</v>
      </c>
      <c r="B42" s="17">
        <v>38</v>
      </c>
      <c r="C42" s="17"/>
      <c r="D42" s="17" t="s">
        <v>43</v>
      </c>
      <c r="E42" s="19">
        <v>0</v>
      </c>
      <c r="F42" s="47">
        <f t="shared" ref="F42:F59" si="6">E42*B42</f>
        <v>0</v>
      </c>
      <c r="G42" s="48">
        <v>0</v>
      </c>
      <c r="H42" s="48">
        <f t="shared" ref="H42:H50" si="7">G42*B42</f>
        <v>0</v>
      </c>
      <c r="I42" s="48">
        <v>0</v>
      </c>
      <c r="J42" s="48">
        <f t="shared" ref="J42:J50" si="8">I42*B42</f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f>U42*B42</f>
        <v>0</v>
      </c>
      <c r="W42" s="48"/>
      <c r="X42" s="48"/>
      <c r="Y42" s="48">
        <v>180000</v>
      </c>
      <c r="Z42" s="48">
        <f>Y42*B42</f>
        <v>6840000</v>
      </c>
      <c r="AA42" s="48"/>
      <c r="AB42" s="48"/>
      <c r="AC42" s="48"/>
      <c r="AD42" s="48"/>
      <c r="AE42" s="5">
        <v>0</v>
      </c>
      <c r="AF42" s="49">
        <f>Z42/1</f>
        <v>6840000</v>
      </c>
    </row>
    <row r="43" spans="1:32" s="52" customFormat="1" ht="79.5" customHeight="1" x14ac:dyDescent="0.25">
      <c r="A43" s="21" t="s">
        <v>45</v>
      </c>
      <c r="B43" s="17">
        <v>38</v>
      </c>
      <c r="C43" s="17"/>
      <c r="D43" s="17" t="s">
        <v>43</v>
      </c>
      <c r="E43" s="19">
        <v>66858</v>
      </c>
      <c r="F43" s="47">
        <f>E43*B43</f>
        <v>2540604</v>
      </c>
      <c r="G43" s="48">
        <v>0</v>
      </c>
      <c r="H43" s="48">
        <f t="shared" si="7"/>
        <v>0</v>
      </c>
      <c r="I43" s="48">
        <v>0</v>
      </c>
      <c r="J43" s="48">
        <f t="shared" si="8"/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f>U43*B43</f>
        <v>0</v>
      </c>
      <c r="W43" s="48"/>
      <c r="X43" s="48"/>
      <c r="Y43" s="48"/>
      <c r="Z43" s="48"/>
      <c r="AA43" s="48"/>
      <c r="AB43" s="48"/>
      <c r="AC43" s="48"/>
      <c r="AD43" s="48"/>
      <c r="AE43" s="5">
        <v>0</v>
      </c>
      <c r="AF43" s="49">
        <f>(F43+H43+J43+L43+N43+P43+R43+T43)/1</f>
        <v>2540604</v>
      </c>
    </row>
    <row r="44" spans="1:32" ht="31.5" customHeight="1" x14ac:dyDescent="0.25">
      <c r="A44" s="46" t="s">
        <v>61</v>
      </c>
      <c r="B44" s="6">
        <v>4</v>
      </c>
      <c r="C44" s="6"/>
      <c r="D44" s="6" t="s">
        <v>43</v>
      </c>
      <c r="E44" s="19">
        <v>18943</v>
      </c>
      <c r="F44" s="19">
        <f t="shared" si="6"/>
        <v>75772</v>
      </c>
      <c r="G44" s="26">
        <v>0</v>
      </c>
      <c r="H44" s="26">
        <f t="shared" si="7"/>
        <v>0</v>
      </c>
      <c r="I44" s="26">
        <v>0</v>
      </c>
      <c r="J44" s="26">
        <f t="shared" si="8"/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/>
      <c r="X44" s="26"/>
      <c r="Y44" s="26"/>
      <c r="Z44" s="26"/>
      <c r="AA44" s="26"/>
      <c r="AB44" s="26"/>
      <c r="AC44" s="26"/>
      <c r="AD44" s="26"/>
      <c r="AE44" s="3">
        <v>1</v>
      </c>
      <c r="AF44" s="43">
        <f>(F44+H44+J44+L44+N44+P44+R44+T44)/1</f>
        <v>75772</v>
      </c>
    </row>
    <row r="45" spans="1:32" s="52" customFormat="1" ht="31.5" customHeight="1" x14ac:dyDescent="0.25">
      <c r="A45" s="46" t="s">
        <v>46</v>
      </c>
      <c r="B45" s="17">
        <v>38</v>
      </c>
      <c r="C45" s="17"/>
      <c r="D45" s="17" t="s">
        <v>43</v>
      </c>
      <c r="E45" s="19">
        <v>0</v>
      </c>
      <c r="F45" s="47">
        <f t="shared" si="6"/>
        <v>0</v>
      </c>
      <c r="G45" s="48">
        <v>0</v>
      </c>
      <c r="H45" s="48">
        <f t="shared" si="7"/>
        <v>0</v>
      </c>
      <c r="I45" s="48">
        <v>0</v>
      </c>
      <c r="J45" s="48">
        <f t="shared" si="8"/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3900</v>
      </c>
      <c r="V45" s="48">
        <f>U45*B45</f>
        <v>148200</v>
      </c>
      <c r="W45" s="48"/>
      <c r="X45" s="48"/>
      <c r="Y45" s="48"/>
      <c r="Z45" s="48"/>
      <c r="AA45" s="48"/>
      <c r="AB45" s="48"/>
      <c r="AC45" s="48"/>
      <c r="AD45" s="48"/>
      <c r="AE45" s="5">
        <v>0</v>
      </c>
      <c r="AF45" s="49">
        <f>V45/1</f>
        <v>148200</v>
      </c>
    </row>
    <row r="46" spans="1:32" ht="43.5" customHeight="1" x14ac:dyDescent="0.25">
      <c r="A46" s="46" t="s">
        <v>62</v>
      </c>
      <c r="B46" s="17">
        <v>1</v>
      </c>
      <c r="C46" s="17"/>
      <c r="D46" s="17" t="s">
        <v>43</v>
      </c>
      <c r="E46" s="19">
        <v>167145</v>
      </c>
      <c r="F46" s="47">
        <f t="shared" si="6"/>
        <v>167145</v>
      </c>
      <c r="G46" s="48">
        <v>0</v>
      </c>
      <c r="H46" s="48">
        <f t="shared" si="7"/>
        <v>0</v>
      </c>
      <c r="I46" s="48">
        <v>0</v>
      </c>
      <c r="J46" s="48">
        <f t="shared" si="8"/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/>
      <c r="X46" s="48"/>
      <c r="Y46" s="48"/>
      <c r="Z46" s="48"/>
      <c r="AA46" s="48"/>
      <c r="AB46" s="48"/>
      <c r="AC46" s="48"/>
      <c r="AD46" s="48"/>
      <c r="AE46" s="5">
        <v>1</v>
      </c>
      <c r="AF46" s="49">
        <f>F46/1</f>
        <v>167145</v>
      </c>
    </row>
    <row r="47" spans="1:32" ht="57" customHeight="1" x14ac:dyDescent="0.25">
      <c r="A47" s="55" t="s">
        <v>74</v>
      </c>
      <c r="B47" s="17">
        <v>50</v>
      </c>
      <c r="C47" s="17"/>
      <c r="D47" s="17" t="s">
        <v>43</v>
      </c>
      <c r="E47" s="19">
        <v>0</v>
      </c>
      <c r="F47" s="47">
        <f t="shared" si="6"/>
        <v>0</v>
      </c>
      <c r="G47" s="48">
        <v>0</v>
      </c>
      <c r="H47" s="48">
        <f t="shared" si="7"/>
        <v>0</v>
      </c>
      <c r="I47" s="48">
        <v>0</v>
      </c>
      <c r="J47" s="48">
        <f t="shared" si="8"/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59">
        <v>3287</v>
      </c>
      <c r="V47" s="48">
        <f>U47*B47</f>
        <v>164350</v>
      </c>
      <c r="W47" s="48"/>
      <c r="X47" s="48"/>
      <c r="Y47" s="48"/>
      <c r="Z47" s="48"/>
      <c r="AA47" s="48"/>
      <c r="AB47" s="48"/>
      <c r="AC47" s="48"/>
      <c r="AD47" s="48"/>
      <c r="AE47" s="5">
        <v>1</v>
      </c>
      <c r="AF47" s="49">
        <f>V47/1</f>
        <v>164350</v>
      </c>
    </row>
    <row r="48" spans="1:32" s="52" customFormat="1" ht="39" customHeight="1" x14ac:dyDescent="0.25">
      <c r="A48" s="55" t="s">
        <v>75</v>
      </c>
      <c r="B48" s="17">
        <v>13</v>
      </c>
      <c r="C48" s="17"/>
      <c r="D48" s="17" t="s">
        <v>43</v>
      </c>
      <c r="E48" s="19">
        <v>0</v>
      </c>
      <c r="F48" s="47">
        <f t="shared" si="6"/>
        <v>0</v>
      </c>
      <c r="G48" s="48">
        <v>0</v>
      </c>
      <c r="H48" s="48">
        <f t="shared" si="7"/>
        <v>0</v>
      </c>
      <c r="I48" s="48">
        <v>0</v>
      </c>
      <c r="J48" s="48">
        <f t="shared" si="8"/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18687</v>
      </c>
      <c r="V48" s="48">
        <f>U48*B48</f>
        <v>242931</v>
      </c>
      <c r="W48" s="48"/>
      <c r="X48" s="48"/>
      <c r="Y48" s="48"/>
      <c r="Z48" s="48"/>
      <c r="AA48" s="48"/>
      <c r="AB48" s="48"/>
      <c r="AC48" s="48"/>
      <c r="AD48" s="48"/>
      <c r="AE48" s="5">
        <v>0</v>
      </c>
      <c r="AF48" s="49">
        <f>V48/1</f>
        <v>242931</v>
      </c>
    </row>
    <row r="49" spans="1:32" ht="90.75" customHeight="1" x14ac:dyDescent="0.25">
      <c r="A49" s="46" t="s">
        <v>63</v>
      </c>
      <c r="B49" s="6">
        <v>50</v>
      </c>
      <c r="C49" s="6"/>
      <c r="D49" s="6" t="s">
        <v>43</v>
      </c>
      <c r="E49" s="19">
        <v>27858</v>
      </c>
      <c r="F49" s="19">
        <f t="shared" si="6"/>
        <v>1392900</v>
      </c>
      <c r="G49" s="26">
        <v>0</v>
      </c>
      <c r="H49" s="26">
        <f t="shared" si="7"/>
        <v>0</v>
      </c>
      <c r="I49" s="26">
        <v>0</v>
      </c>
      <c r="J49" s="26">
        <f t="shared" si="8"/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/>
      <c r="X49" s="26"/>
      <c r="Y49" s="26"/>
      <c r="Z49" s="26"/>
      <c r="AA49" s="26"/>
      <c r="AB49" s="26"/>
      <c r="AC49" s="26"/>
      <c r="AD49" s="26"/>
      <c r="AE49" s="3">
        <v>1</v>
      </c>
      <c r="AF49" s="43">
        <f>(F49+H49+J49+L49+N49+P49+R49+T49)/1</f>
        <v>1392900</v>
      </c>
    </row>
    <row r="50" spans="1:32" ht="57" customHeight="1" x14ac:dyDescent="0.25">
      <c r="A50" s="21" t="s">
        <v>26</v>
      </c>
      <c r="B50" s="6">
        <v>500</v>
      </c>
      <c r="C50" s="6"/>
      <c r="D50" s="6" t="s">
        <v>43</v>
      </c>
      <c r="E50" s="19">
        <v>11832</v>
      </c>
      <c r="F50" s="19">
        <f>E50*B50</f>
        <v>5916000</v>
      </c>
      <c r="G50" s="26">
        <v>0</v>
      </c>
      <c r="H50" s="26">
        <f t="shared" si="7"/>
        <v>0</v>
      </c>
      <c r="I50" s="26">
        <v>0</v>
      </c>
      <c r="J50" s="26">
        <f t="shared" si="8"/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/>
      <c r="X50" s="26"/>
      <c r="Y50" s="26"/>
      <c r="Z50" s="26"/>
      <c r="AA50" s="26"/>
      <c r="AB50" s="26"/>
      <c r="AC50" s="26"/>
      <c r="AD50" s="26"/>
      <c r="AE50" s="3">
        <v>1</v>
      </c>
      <c r="AF50" s="43">
        <f>(F50+H50+J50+L50+N50+P50+R50+T50)/1</f>
        <v>5916000</v>
      </c>
    </row>
    <row r="51" spans="1:32" ht="24" customHeight="1" x14ac:dyDescent="0.25">
      <c r="A51" s="78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</row>
    <row r="52" spans="1:32" ht="96.75" customHeight="1" x14ac:dyDescent="0.25">
      <c r="A52" s="4" t="s">
        <v>47</v>
      </c>
      <c r="B52" s="22">
        <v>1</v>
      </c>
      <c r="C52" s="6">
        <v>6</v>
      </c>
      <c r="D52" s="22" t="s">
        <v>48</v>
      </c>
      <c r="E52" s="19"/>
      <c r="F52" s="19"/>
      <c r="G52" s="26">
        <v>0</v>
      </c>
      <c r="H52" s="26">
        <f t="shared" ref="H52:H59" si="9">G52*B52*C52</f>
        <v>0</v>
      </c>
      <c r="I52" s="26">
        <v>0</v>
      </c>
      <c r="J52" s="26">
        <f t="shared" ref="J52:J59" si="10">I52*B52*C52</f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f>S52*B52*C52</f>
        <v>0</v>
      </c>
      <c r="U52" s="26"/>
      <c r="V52" s="26"/>
      <c r="W52" s="26"/>
      <c r="X52" s="26"/>
      <c r="Y52" s="19">
        <v>6120000</v>
      </c>
      <c r="Z52" s="26">
        <f t="shared" ref="Z52:Z58" si="11">Y52*C52</f>
        <v>36720000</v>
      </c>
      <c r="AA52" s="26"/>
      <c r="AB52" s="26"/>
      <c r="AC52" s="26"/>
      <c r="AD52" s="26"/>
      <c r="AE52" s="3">
        <v>4</v>
      </c>
      <c r="AF52" s="43">
        <f>Z52/1</f>
        <v>36720000</v>
      </c>
    </row>
    <row r="53" spans="1:32" ht="84" customHeight="1" x14ac:dyDescent="0.25">
      <c r="A53" s="4" t="s">
        <v>49</v>
      </c>
      <c r="B53" s="22">
        <v>1</v>
      </c>
      <c r="C53" s="22">
        <v>6</v>
      </c>
      <c r="D53" s="22" t="s">
        <v>48</v>
      </c>
      <c r="E53" s="23">
        <v>0</v>
      </c>
      <c r="F53" s="19">
        <f>E53*B53*C53</f>
        <v>0</v>
      </c>
      <c r="G53" s="26"/>
      <c r="H53" s="26">
        <f t="shared" si="9"/>
        <v>0</v>
      </c>
      <c r="I53" s="26">
        <v>0</v>
      </c>
      <c r="J53" s="26">
        <f t="shared" si="10"/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f>S53*B53*C53</f>
        <v>0</v>
      </c>
      <c r="U53" s="26"/>
      <c r="V53" s="26"/>
      <c r="W53" s="26"/>
      <c r="X53" s="23"/>
      <c r="Y53" s="23">
        <v>3000000</v>
      </c>
      <c r="Z53" s="26">
        <f t="shared" si="11"/>
        <v>18000000</v>
      </c>
      <c r="AA53" s="26"/>
      <c r="AB53" s="26"/>
      <c r="AC53" s="26"/>
      <c r="AD53" s="26"/>
      <c r="AE53" s="3">
        <v>2</v>
      </c>
      <c r="AF53" s="43">
        <f t="shared" ref="AF52:AF60" si="12">Z53/1</f>
        <v>18000000</v>
      </c>
    </row>
    <row r="54" spans="1:32" ht="85.5" customHeight="1" x14ac:dyDescent="0.25">
      <c r="A54" s="4" t="s">
        <v>50</v>
      </c>
      <c r="B54" s="22">
        <v>1</v>
      </c>
      <c r="C54" s="22">
        <v>2</v>
      </c>
      <c r="D54" s="22" t="s">
        <v>48</v>
      </c>
      <c r="E54" s="18">
        <v>0</v>
      </c>
      <c r="F54" s="19">
        <f>E54*B54*C54</f>
        <v>0</v>
      </c>
      <c r="G54" s="26">
        <v>0</v>
      </c>
      <c r="H54" s="26">
        <f t="shared" si="9"/>
        <v>0</v>
      </c>
      <c r="I54" s="26">
        <v>0</v>
      </c>
      <c r="J54" s="26">
        <f t="shared" si="10"/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/>
      <c r="X54" s="26"/>
      <c r="Y54" s="18">
        <v>4874669</v>
      </c>
      <c r="Z54" s="26">
        <f t="shared" si="11"/>
        <v>9749338</v>
      </c>
      <c r="AA54" s="26"/>
      <c r="AB54" s="26"/>
      <c r="AC54" s="26"/>
      <c r="AD54" s="26"/>
      <c r="AE54" s="3">
        <v>1</v>
      </c>
      <c r="AF54" s="43">
        <f t="shared" si="12"/>
        <v>9749338</v>
      </c>
    </row>
    <row r="55" spans="1:32" ht="75.75" customHeight="1" x14ac:dyDescent="0.25">
      <c r="A55" s="86" t="s">
        <v>51</v>
      </c>
      <c r="B55" s="22">
        <v>1</v>
      </c>
      <c r="C55" s="22">
        <v>2</v>
      </c>
      <c r="D55" s="22" t="s">
        <v>48</v>
      </c>
      <c r="E55" s="18">
        <v>0</v>
      </c>
      <c r="F55" s="19">
        <v>0</v>
      </c>
      <c r="G55" s="26">
        <v>0</v>
      </c>
      <c r="H55" s="26">
        <f t="shared" si="9"/>
        <v>0</v>
      </c>
      <c r="I55" s="26">
        <v>0</v>
      </c>
      <c r="J55" s="26">
        <f t="shared" si="10"/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/>
      <c r="X55" s="26"/>
      <c r="Y55" s="18">
        <v>4874669</v>
      </c>
      <c r="Z55" s="26">
        <f t="shared" si="11"/>
        <v>9749338</v>
      </c>
      <c r="AA55" s="26"/>
      <c r="AB55" s="26"/>
      <c r="AC55" s="26"/>
      <c r="AD55" s="26"/>
      <c r="AE55" s="3">
        <v>1</v>
      </c>
      <c r="AF55" s="43">
        <f t="shared" si="12"/>
        <v>9749338</v>
      </c>
    </row>
    <row r="56" spans="1:32" ht="76.5" customHeight="1" x14ac:dyDescent="0.25">
      <c r="A56" s="9" t="s">
        <v>52</v>
      </c>
      <c r="B56" s="6">
        <v>1</v>
      </c>
      <c r="C56" s="22">
        <v>4</v>
      </c>
      <c r="D56" s="22" t="s">
        <v>48</v>
      </c>
      <c r="E56" s="18">
        <v>0</v>
      </c>
      <c r="F56" s="19">
        <f t="shared" si="6"/>
        <v>0</v>
      </c>
      <c r="G56" s="26">
        <v>0</v>
      </c>
      <c r="H56" s="26">
        <f t="shared" si="9"/>
        <v>0</v>
      </c>
      <c r="I56" s="26">
        <v>0</v>
      </c>
      <c r="J56" s="26">
        <f t="shared" si="10"/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/>
      <c r="X56" s="26"/>
      <c r="Y56" s="26">
        <v>4700000</v>
      </c>
      <c r="Z56" s="26">
        <f t="shared" si="11"/>
        <v>18800000</v>
      </c>
      <c r="AA56" s="26"/>
      <c r="AB56" s="26"/>
      <c r="AC56" s="26"/>
      <c r="AD56" s="26"/>
      <c r="AE56" s="3">
        <v>2</v>
      </c>
      <c r="AF56" s="43">
        <f t="shared" si="12"/>
        <v>18800000</v>
      </c>
    </row>
    <row r="57" spans="1:32" ht="57.75" customHeight="1" x14ac:dyDescent="0.25">
      <c r="A57" s="8" t="s">
        <v>53</v>
      </c>
      <c r="B57" s="6">
        <v>1</v>
      </c>
      <c r="C57" s="22">
        <v>2</v>
      </c>
      <c r="D57" s="22" t="s">
        <v>48</v>
      </c>
      <c r="E57" s="18">
        <v>0</v>
      </c>
      <c r="F57" s="19">
        <f t="shared" si="6"/>
        <v>0</v>
      </c>
      <c r="G57" s="26">
        <v>0</v>
      </c>
      <c r="H57" s="26">
        <f t="shared" si="9"/>
        <v>0</v>
      </c>
      <c r="I57" s="26">
        <v>0</v>
      </c>
      <c r="J57" s="26">
        <f t="shared" si="10"/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f>S57*B57*C57</f>
        <v>0</v>
      </c>
      <c r="U57" s="26"/>
      <c r="V57" s="26"/>
      <c r="W57" s="26"/>
      <c r="X57" s="26"/>
      <c r="Y57" s="26">
        <v>4874669</v>
      </c>
      <c r="Z57" s="26">
        <f t="shared" si="11"/>
        <v>9749338</v>
      </c>
      <c r="AA57" s="26"/>
      <c r="AB57" s="26"/>
      <c r="AC57" s="26"/>
      <c r="AD57" s="26"/>
      <c r="AE57" s="3">
        <v>3</v>
      </c>
      <c r="AF57" s="43">
        <f t="shared" si="12"/>
        <v>9749338</v>
      </c>
    </row>
    <row r="58" spans="1:32" ht="50.25" customHeight="1" x14ac:dyDescent="0.25">
      <c r="A58" s="8" t="s">
        <v>54</v>
      </c>
      <c r="B58" s="6">
        <v>1</v>
      </c>
      <c r="C58" s="22">
        <v>6</v>
      </c>
      <c r="D58" s="22" t="s">
        <v>48</v>
      </c>
      <c r="E58" s="18">
        <v>0</v>
      </c>
      <c r="F58" s="19">
        <v>0</v>
      </c>
      <c r="G58" s="26">
        <v>0</v>
      </c>
      <c r="H58" s="26">
        <v>0</v>
      </c>
      <c r="I58" s="26">
        <v>0</v>
      </c>
      <c r="J58" s="26">
        <f t="shared" si="10"/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/>
      <c r="X58" s="26"/>
      <c r="Y58" s="26">
        <v>2230799.5</v>
      </c>
      <c r="Z58" s="26">
        <f t="shared" si="11"/>
        <v>13384797</v>
      </c>
      <c r="AA58" s="26"/>
      <c r="AB58" s="26"/>
      <c r="AC58" s="26"/>
      <c r="AD58" s="26"/>
      <c r="AE58" s="3">
        <v>2</v>
      </c>
      <c r="AF58" s="43">
        <f t="shared" si="12"/>
        <v>13384797</v>
      </c>
    </row>
    <row r="59" spans="1:32" ht="45" customHeight="1" x14ac:dyDescent="0.25">
      <c r="A59" s="27" t="s">
        <v>55</v>
      </c>
      <c r="B59" s="28">
        <v>3</v>
      </c>
      <c r="C59" s="28">
        <v>12</v>
      </c>
      <c r="D59" s="28" t="s">
        <v>38</v>
      </c>
      <c r="E59" s="29">
        <v>0</v>
      </c>
      <c r="F59" s="19">
        <f t="shared" si="6"/>
        <v>0</v>
      </c>
      <c r="G59" s="26">
        <v>0</v>
      </c>
      <c r="H59" s="26">
        <f t="shared" si="9"/>
        <v>0</v>
      </c>
      <c r="I59" s="26">
        <v>0</v>
      </c>
      <c r="J59" s="26">
        <f t="shared" si="10"/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/>
      <c r="X59" s="26"/>
      <c r="Y59" s="26">
        <v>80000</v>
      </c>
      <c r="Z59" s="26">
        <f>Y59*B59*C59</f>
        <v>2880000</v>
      </c>
      <c r="AA59" s="26"/>
      <c r="AB59" s="26"/>
      <c r="AC59" s="26"/>
      <c r="AD59" s="26"/>
      <c r="AE59" s="3">
        <v>2</v>
      </c>
      <c r="AF59" s="43">
        <f t="shared" si="12"/>
        <v>2880000</v>
      </c>
    </row>
    <row r="60" spans="1:32" s="85" customFormat="1" ht="36.75" customHeight="1" x14ac:dyDescent="0.25">
      <c r="A60" s="80" t="s">
        <v>56</v>
      </c>
      <c r="B60" s="81">
        <v>1</v>
      </c>
      <c r="C60" s="81">
        <v>5</v>
      </c>
      <c r="D60" s="82" t="s">
        <v>64</v>
      </c>
      <c r="E60" s="83">
        <v>0</v>
      </c>
      <c r="F60" s="83">
        <v>0</v>
      </c>
      <c r="G60" s="83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  <c r="M60" s="83">
        <v>0</v>
      </c>
      <c r="N60" s="83">
        <v>0</v>
      </c>
      <c r="O60" s="83">
        <v>0</v>
      </c>
      <c r="P60" s="83">
        <v>0</v>
      </c>
      <c r="Q60" s="83">
        <v>0</v>
      </c>
      <c r="R60" s="83">
        <v>0</v>
      </c>
      <c r="S60" s="83">
        <v>0</v>
      </c>
      <c r="T60" s="83">
        <v>0</v>
      </c>
      <c r="U60" s="83">
        <v>0</v>
      </c>
      <c r="V60" s="83">
        <v>0</v>
      </c>
      <c r="W60" s="83"/>
      <c r="X60" s="83"/>
      <c r="Y60" s="83">
        <v>2328000</v>
      </c>
      <c r="Z60" s="83">
        <f>Y60*C60</f>
        <v>11640000</v>
      </c>
      <c r="AA60" s="83"/>
      <c r="AB60" s="83"/>
      <c r="AC60" s="83"/>
      <c r="AD60" s="83"/>
      <c r="AE60" s="81">
        <v>0</v>
      </c>
      <c r="AF60" s="84">
        <f t="shared" si="12"/>
        <v>11640000</v>
      </c>
    </row>
    <row r="61" spans="1:32" s="30" customFormat="1" ht="40.5" customHeight="1" x14ac:dyDescent="0.25">
      <c r="A61" s="34"/>
      <c r="B61" s="35"/>
      <c r="C61" s="35"/>
      <c r="D61" s="33"/>
      <c r="E61" s="36">
        <f>SUM(E6:E60)</f>
        <v>758475</v>
      </c>
      <c r="F61" s="36">
        <f>SUM(F5:F60)</f>
        <v>40726966</v>
      </c>
      <c r="G61" s="41">
        <f t="shared" ref="G61:T61" si="13">SUM(G6:G60)</f>
        <v>138210</v>
      </c>
      <c r="H61" s="41">
        <f t="shared" si="13"/>
        <v>2230650</v>
      </c>
      <c r="I61" s="41">
        <f t="shared" si="13"/>
        <v>238800</v>
      </c>
      <c r="J61" s="41">
        <f t="shared" si="13"/>
        <v>4060500</v>
      </c>
      <c r="K61" s="41">
        <f t="shared" si="13"/>
        <v>12090</v>
      </c>
      <c r="L61" s="41">
        <f t="shared" si="13"/>
        <v>362700</v>
      </c>
      <c r="M61" s="41">
        <f t="shared" si="13"/>
        <v>145015</v>
      </c>
      <c r="N61" s="41">
        <f t="shared" si="13"/>
        <v>2075800</v>
      </c>
      <c r="O61" s="41">
        <f t="shared" si="13"/>
        <v>157368</v>
      </c>
      <c r="P61" s="41">
        <f t="shared" si="13"/>
        <v>2252620</v>
      </c>
      <c r="Q61" s="41">
        <f t="shared" si="13"/>
        <v>149500</v>
      </c>
      <c r="R61" s="41">
        <f t="shared" si="13"/>
        <v>2140000</v>
      </c>
      <c r="S61" s="41">
        <f t="shared" si="13"/>
        <v>11838</v>
      </c>
      <c r="T61" s="41">
        <f t="shared" si="13"/>
        <v>9470400</v>
      </c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16"/>
      <c r="AF61" s="44">
        <f>SUM(AF6:AF60)</f>
        <v>323394299</v>
      </c>
    </row>
    <row r="62" spans="1:32" ht="60.4" customHeight="1" x14ac:dyDescent="0.25">
      <c r="A62" s="113"/>
      <c r="B62" s="113"/>
      <c r="C62" s="113"/>
      <c r="D62" s="113"/>
      <c r="E62" s="113"/>
      <c r="F62" s="113"/>
      <c r="G62" s="113"/>
      <c r="AF62" s="45"/>
    </row>
  </sheetData>
  <mergeCells count="20">
    <mergeCell ref="AC3:AD3"/>
    <mergeCell ref="E3:F3"/>
    <mergeCell ref="A62:G62"/>
    <mergeCell ref="A5:AF5"/>
    <mergeCell ref="A1:AF1"/>
    <mergeCell ref="A2:AF2"/>
    <mergeCell ref="A3:D3"/>
    <mergeCell ref="U3:V3"/>
    <mergeCell ref="O3:P3"/>
    <mergeCell ref="Q3:R3"/>
    <mergeCell ref="G3:H3"/>
    <mergeCell ref="I3:J3"/>
    <mergeCell ref="M3:N3"/>
    <mergeCell ref="K3:L3"/>
    <mergeCell ref="AE3:AE4"/>
    <mergeCell ref="AF3:AF4"/>
    <mergeCell ref="S3:T3"/>
    <mergeCell ref="W3:X3"/>
    <mergeCell ref="Y3:Z3"/>
    <mergeCell ref="AA3:AB3"/>
  </mergeCells>
  <phoneticPr fontId="6" type="noConversion"/>
  <conditionalFormatting sqref="E28">
    <cfRule type="containsText" dxfId="0" priority="1" stopIfTrue="1" operator="containsText" text="COTIZA">
      <formula>NOT(ISERROR(SEARCH("COTIZA",E28)))</formula>
    </cfRule>
  </conditionalFormatting>
  <pageMargins left="0.7" right="0.7" top="0.75" bottom="0.75" header="0.3" footer="0.3"/>
  <pageSetup scale="1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Price List</vt:lpstr>
      <vt:lpstr>'Price List'!Área_de_impresión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marpe</dc:creator>
  <cp:keywords/>
  <dc:description/>
  <cp:lastModifiedBy>USER</cp:lastModifiedBy>
  <cp:revision/>
  <cp:lastPrinted>2023-11-21T23:01:54Z</cp:lastPrinted>
  <dcterms:created xsi:type="dcterms:W3CDTF">2020-07-15T18:35:18Z</dcterms:created>
  <dcterms:modified xsi:type="dcterms:W3CDTF">2023-12-15T20:20:39Z</dcterms:modified>
  <cp:category/>
  <cp:contentStatus/>
</cp:coreProperties>
</file>