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beltrans_sena_edu_co/Documents/Escritorio/TESORERIA 2023/Reembolsos 2023/"/>
    </mc:Choice>
  </mc:AlternateContent>
  <xr:revisionPtr revIDLastSave="330" documentId="8_{D657C083-6E83-44AB-8002-A0C4A0A66222}" xr6:coauthVersionLast="47" xr6:coauthVersionMax="47" xr10:uidLastSave="{5D028FAF-ABD0-49A8-93BA-BED16778E667}"/>
  <bookViews>
    <workbookView xWindow="-120" yWindow="-120" windowWidth="29040" windowHeight="15840" xr2:uid="{00000000-000D-0000-FFFF-FFFF00000000}"/>
  </bookViews>
  <sheets>
    <sheet name="TARIFAS RES_1-824_2022_Vig 2023" sheetId="6" r:id="rId1"/>
    <sheet name="CUOTAS ORTODONCIA" sheetId="7" r:id="rId2"/>
    <sheet name="TARIFAS" sheetId="2" state="hidden" r:id="rId3"/>
  </sheets>
  <definedNames>
    <definedName name="_xlnm._FilterDatabase" localSheetId="0" hidden="1">'TARIFAS RES_1-824_2022_Vig 2023'!$A$4:$AU$287</definedName>
    <definedName name="_xlnm.Print_Titles" localSheetId="0">'TARIFAS RES_1-824_2022_Vig 2023'!$1:$4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258" i="6" l="1"/>
  <c r="AX258" i="6"/>
  <c r="AU17" i="6"/>
  <c r="AV260" i="6"/>
  <c r="AU20" i="6"/>
  <c r="AU22" i="6"/>
  <c r="AL269" i="6"/>
  <c r="AM269" i="6" s="1"/>
  <c r="AN269" i="6" s="1"/>
  <c r="AO269" i="6" s="1"/>
  <c r="AP269" i="6" s="1"/>
  <c r="AQ269" i="6" s="1"/>
  <c r="AS269" i="6" s="1"/>
  <c r="AT269" i="6" s="1"/>
  <c r="AF269" i="6"/>
  <c r="AG269" i="6" s="1"/>
  <c r="AH269" i="6" s="1"/>
  <c r="AI269" i="6" s="1"/>
  <c r="AJ269" i="6" s="1"/>
  <c r="Z269" i="6"/>
  <c r="AA269" i="6" s="1"/>
  <c r="AB269" i="6" s="1"/>
  <c r="AC269" i="6" s="1"/>
  <c r="AD269" i="6" s="1"/>
  <c r="U269" i="6"/>
  <c r="V269" i="6" s="1"/>
  <c r="W269" i="6" s="1"/>
  <c r="X269" i="6" s="1"/>
  <c r="Q269" i="6"/>
  <c r="R269" i="6" s="1"/>
  <c r="S269" i="6" s="1"/>
  <c r="M269" i="6"/>
  <c r="N269" i="6" s="1"/>
  <c r="O269" i="6" s="1"/>
  <c r="I269" i="6"/>
  <c r="J269" i="6" s="1"/>
  <c r="K269" i="6" s="1"/>
  <c r="E269" i="6"/>
  <c r="F269" i="6" s="1"/>
  <c r="G269" i="6" s="1"/>
  <c r="AM267" i="6"/>
  <c r="AN267" i="6" s="1"/>
  <c r="AO267" i="6" s="1"/>
  <c r="AP267" i="6" s="1"/>
  <c r="AQ267" i="6" s="1"/>
  <c r="AS267" i="6" s="1"/>
  <c r="AT267" i="6" s="1"/>
  <c r="AL267" i="6"/>
  <c r="AF267" i="6"/>
  <c r="AG267" i="6" s="1"/>
  <c r="AH267" i="6" s="1"/>
  <c r="AI267" i="6" s="1"/>
  <c r="AJ267" i="6" s="1"/>
  <c r="Z267" i="6"/>
  <c r="AA267" i="6" s="1"/>
  <c r="AB267" i="6" s="1"/>
  <c r="AC267" i="6" s="1"/>
  <c r="AD267" i="6" s="1"/>
  <c r="U267" i="6"/>
  <c r="V267" i="6" s="1"/>
  <c r="W267" i="6" s="1"/>
  <c r="X267" i="6" s="1"/>
  <c r="Q267" i="6"/>
  <c r="R267" i="6" s="1"/>
  <c r="S267" i="6" s="1"/>
  <c r="M267" i="6"/>
  <c r="N267" i="6" s="1"/>
  <c r="O267" i="6" s="1"/>
  <c r="I267" i="6"/>
  <c r="J267" i="6" s="1"/>
  <c r="K267" i="6" s="1"/>
  <c r="E267" i="6"/>
  <c r="F267" i="6" s="1"/>
  <c r="G267" i="6" s="1"/>
  <c r="AL265" i="6"/>
  <c r="AM265" i="6" s="1"/>
  <c r="AN265" i="6" s="1"/>
  <c r="AO265" i="6" s="1"/>
  <c r="AP265" i="6" s="1"/>
  <c r="AQ265" i="6" s="1"/>
  <c r="AS265" i="6" s="1"/>
  <c r="AT265" i="6" s="1"/>
  <c r="AF265" i="6"/>
  <c r="AG265" i="6" s="1"/>
  <c r="AH265" i="6" s="1"/>
  <c r="AI265" i="6" s="1"/>
  <c r="AJ265" i="6" s="1"/>
  <c r="Z265" i="6"/>
  <c r="AA265" i="6" s="1"/>
  <c r="AB265" i="6" s="1"/>
  <c r="AC265" i="6" s="1"/>
  <c r="AD265" i="6" s="1"/>
  <c r="U265" i="6"/>
  <c r="V265" i="6" s="1"/>
  <c r="W265" i="6" s="1"/>
  <c r="X265" i="6" s="1"/>
  <c r="Q265" i="6"/>
  <c r="R265" i="6" s="1"/>
  <c r="S265" i="6" s="1"/>
  <c r="M265" i="6"/>
  <c r="N265" i="6" s="1"/>
  <c r="O265" i="6" s="1"/>
  <c r="I265" i="6"/>
  <c r="J265" i="6" s="1"/>
  <c r="K265" i="6" s="1"/>
  <c r="E265" i="6"/>
  <c r="F265" i="6" s="1"/>
  <c r="G265" i="6" s="1"/>
  <c r="AL264" i="6"/>
  <c r="AM264" i="6" s="1"/>
  <c r="AN264" i="6" s="1"/>
  <c r="AO264" i="6" s="1"/>
  <c r="AP264" i="6" s="1"/>
  <c r="AQ264" i="6" s="1"/>
  <c r="AS264" i="6" s="1"/>
  <c r="AT264" i="6" s="1"/>
  <c r="AF264" i="6"/>
  <c r="AG264" i="6" s="1"/>
  <c r="AH264" i="6" s="1"/>
  <c r="AI264" i="6" s="1"/>
  <c r="AJ264" i="6" s="1"/>
  <c r="Z264" i="6"/>
  <c r="AA264" i="6" s="1"/>
  <c r="AB264" i="6" s="1"/>
  <c r="AC264" i="6" s="1"/>
  <c r="AD264" i="6" s="1"/>
  <c r="U264" i="6"/>
  <c r="V264" i="6" s="1"/>
  <c r="W264" i="6" s="1"/>
  <c r="X264" i="6" s="1"/>
  <c r="Q264" i="6"/>
  <c r="R264" i="6" s="1"/>
  <c r="S264" i="6" s="1"/>
  <c r="M264" i="6"/>
  <c r="N264" i="6" s="1"/>
  <c r="O264" i="6" s="1"/>
  <c r="I264" i="6"/>
  <c r="J264" i="6" s="1"/>
  <c r="K264" i="6" s="1"/>
  <c r="E264" i="6"/>
  <c r="F264" i="6" s="1"/>
  <c r="G264" i="6" s="1"/>
  <c r="AL261" i="6"/>
  <c r="AM261" i="6" s="1"/>
  <c r="AN261" i="6" s="1"/>
  <c r="AO261" i="6" s="1"/>
  <c r="AP261" i="6" s="1"/>
  <c r="AQ261" i="6" s="1"/>
  <c r="AS261" i="6" s="1"/>
  <c r="AT261" i="6" s="1"/>
  <c r="AF261" i="6"/>
  <c r="AG261" i="6" s="1"/>
  <c r="AH261" i="6" s="1"/>
  <c r="AI261" i="6" s="1"/>
  <c r="AJ261" i="6" s="1"/>
  <c r="Z261" i="6"/>
  <c r="AA261" i="6" s="1"/>
  <c r="AB261" i="6" s="1"/>
  <c r="AC261" i="6" s="1"/>
  <c r="AD261" i="6" s="1"/>
  <c r="U261" i="6"/>
  <c r="V261" i="6" s="1"/>
  <c r="W261" i="6" s="1"/>
  <c r="X261" i="6" s="1"/>
  <c r="Q261" i="6"/>
  <c r="R261" i="6" s="1"/>
  <c r="S261" i="6" s="1"/>
  <c r="N261" i="6"/>
  <c r="O261" i="6" s="1"/>
  <c r="M261" i="6"/>
  <c r="I261" i="6"/>
  <c r="J261" i="6" s="1"/>
  <c r="K261" i="6" s="1"/>
  <c r="F261" i="6"/>
  <c r="G261" i="6" s="1"/>
  <c r="E261" i="6"/>
  <c r="AL260" i="6"/>
  <c r="AM260" i="6" s="1"/>
  <c r="AN260" i="6" s="1"/>
  <c r="AO260" i="6" s="1"/>
  <c r="AP260" i="6" s="1"/>
  <c r="AQ260" i="6" s="1"/>
  <c r="AS260" i="6" s="1"/>
  <c r="AT260" i="6" s="1"/>
  <c r="AF260" i="6"/>
  <c r="AG260" i="6" s="1"/>
  <c r="AH260" i="6" s="1"/>
  <c r="AI260" i="6" s="1"/>
  <c r="AJ260" i="6" s="1"/>
  <c r="Z260" i="6"/>
  <c r="AA260" i="6" s="1"/>
  <c r="AB260" i="6" s="1"/>
  <c r="AC260" i="6" s="1"/>
  <c r="AD260" i="6" s="1"/>
  <c r="U260" i="6"/>
  <c r="V260" i="6" s="1"/>
  <c r="W260" i="6" s="1"/>
  <c r="X260" i="6" s="1"/>
  <c r="Q260" i="6"/>
  <c r="R260" i="6" s="1"/>
  <c r="S260" i="6" s="1"/>
  <c r="M260" i="6"/>
  <c r="N260" i="6" s="1"/>
  <c r="O260" i="6" s="1"/>
  <c r="I260" i="6"/>
  <c r="J260" i="6" s="1"/>
  <c r="K260" i="6" s="1"/>
  <c r="E260" i="6"/>
  <c r="F260" i="6" s="1"/>
  <c r="G260" i="6" s="1"/>
  <c r="AL259" i="6"/>
  <c r="AM259" i="6" s="1"/>
  <c r="AN259" i="6" s="1"/>
  <c r="AO259" i="6" s="1"/>
  <c r="AP259" i="6" s="1"/>
  <c r="AQ259" i="6" s="1"/>
  <c r="AS259" i="6" s="1"/>
  <c r="AT259" i="6" s="1"/>
  <c r="AF259" i="6"/>
  <c r="AG259" i="6" s="1"/>
  <c r="AH259" i="6" s="1"/>
  <c r="AI259" i="6" s="1"/>
  <c r="AJ259" i="6" s="1"/>
  <c r="Z259" i="6"/>
  <c r="AA259" i="6" s="1"/>
  <c r="AB259" i="6" s="1"/>
  <c r="AC259" i="6" s="1"/>
  <c r="AD259" i="6" s="1"/>
  <c r="U259" i="6"/>
  <c r="V259" i="6" s="1"/>
  <c r="W259" i="6" s="1"/>
  <c r="X259" i="6" s="1"/>
  <c r="Q259" i="6"/>
  <c r="R259" i="6" s="1"/>
  <c r="S259" i="6" s="1"/>
  <c r="M259" i="6"/>
  <c r="N259" i="6" s="1"/>
  <c r="O259" i="6" s="1"/>
  <c r="J259" i="6"/>
  <c r="K259" i="6" s="1"/>
  <c r="I259" i="6"/>
  <c r="E259" i="6"/>
  <c r="F259" i="6" s="1"/>
  <c r="G259" i="6" s="1"/>
  <c r="AL258" i="6"/>
  <c r="AM258" i="6" s="1"/>
  <c r="AN258" i="6" s="1"/>
  <c r="AO258" i="6" s="1"/>
  <c r="AP258" i="6" s="1"/>
  <c r="AQ258" i="6" s="1"/>
  <c r="AS258" i="6" s="1"/>
  <c r="AT258" i="6" s="1"/>
  <c r="AF258" i="6"/>
  <c r="AG258" i="6" s="1"/>
  <c r="AH258" i="6" s="1"/>
  <c r="AI258" i="6" s="1"/>
  <c r="AJ258" i="6" s="1"/>
  <c r="Z258" i="6"/>
  <c r="AA258" i="6" s="1"/>
  <c r="AB258" i="6" s="1"/>
  <c r="AC258" i="6" s="1"/>
  <c r="AD258" i="6" s="1"/>
  <c r="U258" i="6"/>
  <c r="V258" i="6" s="1"/>
  <c r="W258" i="6" s="1"/>
  <c r="X258" i="6" s="1"/>
  <c r="Q258" i="6"/>
  <c r="R258" i="6" s="1"/>
  <c r="S258" i="6" s="1"/>
  <c r="M258" i="6"/>
  <c r="N258" i="6" s="1"/>
  <c r="O258" i="6" s="1"/>
  <c r="I258" i="6"/>
  <c r="J258" i="6" s="1"/>
  <c r="K258" i="6" s="1"/>
  <c r="E258" i="6"/>
  <c r="F258" i="6" s="1"/>
  <c r="G258" i="6" s="1"/>
  <c r="AL257" i="6"/>
  <c r="AM257" i="6" s="1"/>
  <c r="AN257" i="6" s="1"/>
  <c r="AO257" i="6" s="1"/>
  <c r="AP257" i="6" s="1"/>
  <c r="AQ257" i="6" s="1"/>
  <c r="AS257" i="6" s="1"/>
  <c r="AT257" i="6" s="1"/>
  <c r="AF257" i="6"/>
  <c r="AG257" i="6" s="1"/>
  <c r="AH257" i="6" s="1"/>
  <c r="AI257" i="6" s="1"/>
  <c r="AJ257" i="6" s="1"/>
  <c r="Z257" i="6"/>
  <c r="AA257" i="6" s="1"/>
  <c r="AB257" i="6" s="1"/>
  <c r="AC257" i="6" s="1"/>
  <c r="AD257" i="6" s="1"/>
  <c r="U257" i="6"/>
  <c r="V257" i="6" s="1"/>
  <c r="W257" i="6" s="1"/>
  <c r="X257" i="6" s="1"/>
  <c r="Q257" i="6"/>
  <c r="R257" i="6" s="1"/>
  <c r="S257" i="6" s="1"/>
  <c r="M257" i="6"/>
  <c r="N257" i="6" s="1"/>
  <c r="O257" i="6" s="1"/>
  <c r="I257" i="6"/>
  <c r="J257" i="6" s="1"/>
  <c r="K257" i="6" s="1"/>
  <c r="E257" i="6"/>
  <c r="F257" i="6" s="1"/>
  <c r="G257" i="6" s="1"/>
  <c r="AL256" i="6"/>
  <c r="AM256" i="6" s="1"/>
  <c r="AN256" i="6" s="1"/>
  <c r="AO256" i="6" s="1"/>
  <c r="AP256" i="6" s="1"/>
  <c r="AQ256" i="6" s="1"/>
  <c r="AS256" i="6" s="1"/>
  <c r="AT256" i="6" s="1"/>
  <c r="AG256" i="6"/>
  <c r="AH256" i="6" s="1"/>
  <c r="AI256" i="6" s="1"/>
  <c r="AJ256" i="6" s="1"/>
  <c r="AF256" i="6"/>
  <c r="Z256" i="6"/>
  <c r="AA256" i="6" s="1"/>
  <c r="AB256" i="6" s="1"/>
  <c r="AC256" i="6" s="1"/>
  <c r="AD256" i="6" s="1"/>
  <c r="W256" i="6"/>
  <c r="X256" i="6" s="1"/>
  <c r="U256" i="6"/>
  <c r="V256" i="6" s="1"/>
  <c r="Q256" i="6"/>
  <c r="R256" i="6" s="1"/>
  <c r="S256" i="6" s="1"/>
  <c r="M256" i="6"/>
  <c r="N256" i="6" s="1"/>
  <c r="O256" i="6" s="1"/>
  <c r="I256" i="6"/>
  <c r="J256" i="6" s="1"/>
  <c r="K256" i="6" s="1"/>
  <c r="E256" i="6"/>
  <c r="F256" i="6" s="1"/>
  <c r="G256" i="6" s="1"/>
  <c r="AL255" i="6"/>
  <c r="AM255" i="6" s="1"/>
  <c r="AN255" i="6" s="1"/>
  <c r="AO255" i="6" s="1"/>
  <c r="AP255" i="6" s="1"/>
  <c r="AQ255" i="6" s="1"/>
  <c r="AS255" i="6" s="1"/>
  <c r="AT255" i="6" s="1"/>
  <c r="AF255" i="6"/>
  <c r="AG255" i="6" s="1"/>
  <c r="AH255" i="6" s="1"/>
  <c r="AI255" i="6" s="1"/>
  <c r="AJ255" i="6" s="1"/>
  <c r="Z255" i="6"/>
  <c r="AA255" i="6" s="1"/>
  <c r="AB255" i="6" s="1"/>
  <c r="AC255" i="6" s="1"/>
  <c r="AD255" i="6" s="1"/>
  <c r="U255" i="6"/>
  <c r="V255" i="6" s="1"/>
  <c r="W255" i="6" s="1"/>
  <c r="X255" i="6" s="1"/>
  <c r="Q255" i="6"/>
  <c r="R255" i="6" s="1"/>
  <c r="S255" i="6" s="1"/>
  <c r="N255" i="6"/>
  <c r="O255" i="6" s="1"/>
  <c r="M255" i="6"/>
  <c r="I255" i="6"/>
  <c r="J255" i="6" s="1"/>
  <c r="K255" i="6" s="1"/>
  <c r="E255" i="6"/>
  <c r="F255" i="6" s="1"/>
  <c r="G255" i="6" s="1"/>
  <c r="AL253" i="6"/>
  <c r="AM253" i="6" s="1"/>
  <c r="AN253" i="6" s="1"/>
  <c r="AO253" i="6" s="1"/>
  <c r="AP253" i="6" s="1"/>
  <c r="AQ253" i="6" s="1"/>
  <c r="AS253" i="6" s="1"/>
  <c r="AT253" i="6" s="1"/>
  <c r="AI253" i="6"/>
  <c r="AJ253" i="6" s="1"/>
  <c r="AG253" i="6"/>
  <c r="AH253" i="6" s="1"/>
  <c r="AF253" i="6"/>
  <c r="Z253" i="6"/>
  <c r="AA253" i="6" s="1"/>
  <c r="AB253" i="6" s="1"/>
  <c r="AC253" i="6" s="1"/>
  <c r="AD253" i="6" s="1"/>
  <c r="U253" i="6"/>
  <c r="V253" i="6" s="1"/>
  <c r="W253" i="6" s="1"/>
  <c r="X253" i="6" s="1"/>
  <c r="Q253" i="6"/>
  <c r="R253" i="6" s="1"/>
  <c r="S253" i="6" s="1"/>
  <c r="M253" i="6"/>
  <c r="N253" i="6" s="1"/>
  <c r="O253" i="6" s="1"/>
  <c r="I253" i="6"/>
  <c r="J253" i="6" s="1"/>
  <c r="K253" i="6" s="1"/>
  <c r="F253" i="6"/>
  <c r="G253" i="6" s="1"/>
  <c r="E253" i="6"/>
  <c r="AL251" i="6"/>
  <c r="AM251" i="6" s="1"/>
  <c r="AN251" i="6" s="1"/>
  <c r="AO251" i="6" s="1"/>
  <c r="AP251" i="6" s="1"/>
  <c r="AQ251" i="6" s="1"/>
  <c r="AS251" i="6" s="1"/>
  <c r="AT251" i="6" s="1"/>
  <c r="AF251" i="6"/>
  <c r="AG251" i="6" s="1"/>
  <c r="AH251" i="6" s="1"/>
  <c r="AI251" i="6" s="1"/>
  <c r="AJ251" i="6" s="1"/>
  <c r="Z251" i="6"/>
  <c r="AA251" i="6" s="1"/>
  <c r="AB251" i="6" s="1"/>
  <c r="AC251" i="6" s="1"/>
  <c r="AD251" i="6" s="1"/>
  <c r="U251" i="6"/>
  <c r="V251" i="6" s="1"/>
  <c r="W251" i="6" s="1"/>
  <c r="X251" i="6" s="1"/>
  <c r="Q251" i="6"/>
  <c r="R251" i="6" s="1"/>
  <c r="S251" i="6" s="1"/>
  <c r="N251" i="6"/>
  <c r="O251" i="6" s="1"/>
  <c r="M251" i="6"/>
  <c r="I251" i="6"/>
  <c r="J251" i="6" s="1"/>
  <c r="K251" i="6" s="1"/>
  <c r="F251" i="6"/>
  <c r="G251" i="6" s="1"/>
  <c r="E251" i="6"/>
  <c r="AL249" i="6"/>
  <c r="AM249" i="6" s="1"/>
  <c r="AN249" i="6" s="1"/>
  <c r="AO249" i="6" s="1"/>
  <c r="AP249" i="6" s="1"/>
  <c r="AQ249" i="6" s="1"/>
  <c r="AS249" i="6" s="1"/>
  <c r="AT249" i="6" s="1"/>
  <c r="AF249" i="6"/>
  <c r="AG249" i="6" s="1"/>
  <c r="AH249" i="6" s="1"/>
  <c r="AI249" i="6" s="1"/>
  <c r="AJ249" i="6" s="1"/>
  <c r="Z249" i="6"/>
  <c r="AA249" i="6" s="1"/>
  <c r="AB249" i="6" s="1"/>
  <c r="AC249" i="6" s="1"/>
  <c r="AD249" i="6" s="1"/>
  <c r="U249" i="6"/>
  <c r="V249" i="6" s="1"/>
  <c r="W249" i="6" s="1"/>
  <c r="X249" i="6" s="1"/>
  <c r="Q249" i="6"/>
  <c r="R249" i="6" s="1"/>
  <c r="S249" i="6" s="1"/>
  <c r="M249" i="6"/>
  <c r="N249" i="6" s="1"/>
  <c r="O249" i="6" s="1"/>
  <c r="I249" i="6"/>
  <c r="J249" i="6" s="1"/>
  <c r="K249" i="6" s="1"/>
  <c r="E249" i="6"/>
  <c r="F249" i="6" s="1"/>
  <c r="G249" i="6" s="1"/>
  <c r="AL248" i="6"/>
  <c r="AM248" i="6" s="1"/>
  <c r="AN248" i="6" s="1"/>
  <c r="AO248" i="6" s="1"/>
  <c r="AP248" i="6" s="1"/>
  <c r="AQ248" i="6" s="1"/>
  <c r="AS248" i="6" s="1"/>
  <c r="AT248" i="6" s="1"/>
  <c r="AF248" i="6"/>
  <c r="AG248" i="6" s="1"/>
  <c r="AH248" i="6" s="1"/>
  <c r="AI248" i="6" s="1"/>
  <c r="AJ248" i="6" s="1"/>
  <c r="Z248" i="6"/>
  <c r="AA248" i="6" s="1"/>
  <c r="AB248" i="6" s="1"/>
  <c r="AC248" i="6" s="1"/>
  <c r="AD248" i="6" s="1"/>
  <c r="U248" i="6"/>
  <c r="V248" i="6" s="1"/>
  <c r="W248" i="6" s="1"/>
  <c r="X248" i="6" s="1"/>
  <c r="Q248" i="6"/>
  <c r="R248" i="6" s="1"/>
  <c r="S248" i="6" s="1"/>
  <c r="M248" i="6"/>
  <c r="N248" i="6" s="1"/>
  <c r="O248" i="6" s="1"/>
  <c r="I248" i="6"/>
  <c r="J248" i="6" s="1"/>
  <c r="K248" i="6" s="1"/>
  <c r="E248" i="6"/>
  <c r="F248" i="6" s="1"/>
  <c r="G248" i="6" s="1"/>
  <c r="AL247" i="6"/>
  <c r="AM247" i="6" s="1"/>
  <c r="AN247" i="6" s="1"/>
  <c r="AO247" i="6" s="1"/>
  <c r="AP247" i="6" s="1"/>
  <c r="AQ247" i="6" s="1"/>
  <c r="AS247" i="6" s="1"/>
  <c r="AT247" i="6" s="1"/>
  <c r="AF247" i="6"/>
  <c r="AG247" i="6" s="1"/>
  <c r="AH247" i="6" s="1"/>
  <c r="AI247" i="6" s="1"/>
  <c r="AJ247" i="6" s="1"/>
  <c r="AD247" i="6"/>
  <c r="Z247" i="6"/>
  <c r="AA247" i="6" s="1"/>
  <c r="AB247" i="6" s="1"/>
  <c r="AC247" i="6" s="1"/>
  <c r="U247" i="6"/>
  <c r="V247" i="6" s="1"/>
  <c r="W247" i="6" s="1"/>
  <c r="X247" i="6" s="1"/>
  <c r="Q247" i="6"/>
  <c r="R247" i="6" s="1"/>
  <c r="S247" i="6" s="1"/>
  <c r="M247" i="6"/>
  <c r="N247" i="6" s="1"/>
  <c r="O247" i="6" s="1"/>
  <c r="I247" i="6"/>
  <c r="J247" i="6" s="1"/>
  <c r="K247" i="6" s="1"/>
  <c r="E247" i="6"/>
  <c r="F247" i="6" s="1"/>
  <c r="G247" i="6" s="1"/>
  <c r="AL246" i="6"/>
  <c r="AM246" i="6" s="1"/>
  <c r="AN246" i="6" s="1"/>
  <c r="AO246" i="6" s="1"/>
  <c r="AP246" i="6" s="1"/>
  <c r="AQ246" i="6" s="1"/>
  <c r="AS246" i="6" s="1"/>
  <c r="AT246" i="6" s="1"/>
  <c r="AF246" i="6"/>
  <c r="AG246" i="6" s="1"/>
  <c r="AH246" i="6" s="1"/>
  <c r="AI246" i="6" s="1"/>
  <c r="AJ246" i="6" s="1"/>
  <c r="Z246" i="6"/>
  <c r="AA246" i="6" s="1"/>
  <c r="AB246" i="6" s="1"/>
  <c r="AC246" i="6" s="1"/>
  <c r="AD246" i="6" s="1"/>
  <c r="V246" i="6"/>
  <c r="W246" i="6" s="1"/>
  <c r="X246" i="6" s="1"/>
  <c r="U246" i="6"/>
  <c r="Q246" i="6"/>
  <c r="R246" i="6" s="1"/>
  <c r="S246" i="6" s="1"/>
  <c r="M246" i="6"/>
  <c r="N246" i="6" s="1"/>
  <c r="O246" i="6" s="1"/>
  <c r="I246" i="6"/>
  <c r="J246" i="6" s="1"/>
  <c r="K246" i="6" s="1"/>
  <c r="E246" i="6"/>
  <c r="F246" i="6" s="1"/>
  <c r="G246" i="6" s="1"/>
  <c r="AL245" i="6"/>
  <c r="AM245" i="6" s="1"/>
  <c r="AN245" i="6" s="1"/>
  <c r="AO245" i="6" s="1"/>
  <c r="AP245" i="6" s="1"/>
  <c r="AQ245" i="6" s="1"/>
  <c r="AS245" i="6" s="1"/>
  <c r="AT245" i="6" s="1"/>
  <c r="AF245" i="6"/>
  <c r="AG245" i="6" s="1"/>
  <c r="AH245" i="6" s="1"/>
  <c r="AI245" i="6" s="1"/>
  <c r="AJ245" i="6" s="1"/>
  <c r="AA245" i="6"/>
  <c r="AB245" i="6" s="1"/>
  <c r="AC245" i="6" s="1"/>
  <c r="AD245" i="6" s="1"/>
  <c r="Z245" i="6"/>
  <c r="U245" i="6"/>
  <c r="V245" i="6" s="1"/>
  <c r="W245" i="6" s="1"/>
  <c r="X245" i="6" s="1"/>
  <c r="Q245" i="6"/>
  <c r="R245" i="6" s="1"/>
  <c r="S245" i="6" s="1"/>
  <c r="M245" i="6"/>
  <c r="N245" i="6" s="1"/>
  <c r="O245" i="6" s="1"/>
  <c r="I245" i="6"/>
  <c r="J245" i="6" s="1"/>
  <c r="K245" i="6" s="1"/>
  <c r="F245" i="6"/>
  <c r="G245" i="6" s="1"/>
  <c r="E245" i="6"/>
  <c r="AL244" i="6"/>
  <c r="AM244" i="6" s="1"/>
  <c r="AN244" i="6" s="1"/>
  <c r="AO244" i="6" s="1"/>
  <c r="AP244" i="6" s="1"/>
  <c r="AQ244" i="6" s="1"/>
  <c r="AS244" i="6" s="1"/>
  <c r="AT244" i="6" s="1"/>
  <c r="AF244" i="6"/>
  <c r="AG244" i="6" s="1"/>
  <c r="AH244" i="6" s="1"/>
  <c r="AI244" i="6" s="1"/>
  <c r="AJ244" i="6" s="1"/>
  <c r="Z244" i="6"/>
  <c r="AA244" i="6" s="1"/>
  <c r="AB244" i="6" s="1"/>
  <c r="AC244" i="6" s="1"/>
  <c r="AD244" i="6" s="1"/>
  <c r="U244" i="6"/>
  <c r="V244" i="6" s="1"/>
  <c r="W244" i="6" s="1"/>
  <c r="X244" i="6" s="1"/>
  <c r="R244" i="6"/>
  <c r="S244" i="6" s="1"/>
  <c r="Q244" i="6"/>
  <c r="M244" i="6"/>
  <c r="N244" i="6" s="1"/>
  <c r="O244" i="6" s="1"/>
  <c r="I244" i="6"/>
  <c r="J244" i="6" s="1"/>
  <c r="K244" i="6" s="1"/>
  <c r="E244" i="6"/>
  <c r="F244" i="6" s="1"/>
  <c r="G244" i="6" s="1"/>
  <c r="AM243" i="6"/>
  <c r="AN243" i="6" s="1"/>
  <c r="AO243" i="6" s="1"/>
  <c r="AP243" i="6" s="1"/>
  <c r="AQ243" i="6" s="1"/>
  <c r="AS243" i="6" s="1"/>
  <c r="AT243" i="6" s="1"/>
  <c r="AL243" i="6"/>
  <c r="AF243" i="6"/>
  <c r="AG243" i="6" s="1"/>
  <c r="AH243" i="6" s="1"/>
  <c r="AI243" i="6" s="1"/>
  <c r="AJ243" i="6" s="1"/>
  <c r="Z243" i="6"/>
  <c r="AA243" i="6" s="1"/>
  <c r="AB243" i="6" s="1"/>
  <c r="AC243" i="6" s="1"/>
  <c r="AD243" i="6" s="1"/>
  <c r="U243" i="6"/>
  <c r="V243" i="6" s="1"/>
  <c r="W243" i="6" s="1"/>
  <c r="X243" i="6" s="1"/>
  <c r="Q243" i="6"/>
  <c r="R243" i="6" s="1"/>
  <c r="S243" i="6" s="1"/>
  <c r="M243" i="6"/>
  <c r="N243" i="6" s="1"/>
  <c r="O243" i="6" s="1"/>
  <c r="I243" i="6"/>
  <c r="J243" i="6" s="1"/>
  <c r="K243" i="6" s="1"/>
  <c r="E243" i="6"/>
  <c r="F243" i="6" s="1"/>
  <c r="G243" i="6" s="1"/>
  <c r="AL242" i="6"/>
  <c r="AM242" i="6" s="1"/>
  <c r="AN242" i="6" s="1"/>
  <c r="AO242" i="6" s="1"/>
  <c r="AP242" i="6" s="1"/>
  <c r="AQ242" i="6" s="1"/>
  <c r="AS242" i="6" s="1"/>
  <c r="AT242" i="6" s="1"/>
  <c r="AF242" i="6"/>
  <c r="AG242" i="6" s="1"/>
  <c r="AH242" i="6" s="1"/>
  <c r="AI242" i="6" s="1"/>
  <c r="AJ242" i="6" s="1"/>
  <c r="Z242" i="6"/>
  <c r="AA242" i="6" s="1"/>
  <c r="AB242" i="6" s="1"/>
  <c r="AC242" i="6" s="1"/>
  <c r="AD242" i="6" s="1"/>
  <c r="U242" i="6"/>
  <c r="V242" i="6" s="1"/>
  <c r="W242" i="6" s="1"/>
  <c r="X242" i="6" s="1"/>
  <c r="Q242" i="6"/>
  <c r="R242" i="6" s="1"/>
  <c r="S242" i="6" s="1"/>
  <c r="M242" i="6"/>
  <c r="N242" i="6" s="1"/>
  <c r="O242" i="6" s="1"/>
  <c r="I242" i="6"/>
  <c r="J242" i="6" s="1"/>
  <c r="K242" i="6" s="1"/>
  <c r="E242" i="6"/>
  <c r="F242" i="6" s="1"/>
  <c r="G242" i="6" s="1"/>
  <c r="AS241" i="6"/>
  <c r="AT241" i="6" s="1"/>
  <c r="AL241" i="6"/>
  <c r="AM241" i="6" s="1"/>
  <c r="AN241" i="6" s="1"/>
  <c r="AO241" i="6" s="1"/>
  <c r="AP241" i="6" s="1"/>
  <c r="AQ241" i="6" s="1"/>
  <c r="AF241" i="6"/>
  <c r="AG241" i="6" s="1"/>
  <c r="AH241" i="6" s="1"/>
  <c r="AI241" i="6" s="1"/>
  <c r="AJ241" i="6" s="1"/>
  <c r="Z241" i="6"/>
  <c r="AA241" i="6" s="1"/>
  <c r="AB241" i="6" s="1"/>
  <c r="AC241" i="6" s="1"/>
  <c r="AD241" i="6" s="1"/>
  <c r="U241" i="6"/>
  <c r="V241" i="6" s="1"/>
  <c r="W241" i="6" s="1"/>
  <c r="X241" i="6" s="1"/>
  <c r="Q241" i="6"/>
  <c r="R241" i="6" s="1"/>
  <c r="S241" i="6" s="1"/>
  <c r="N241" i="6"/>
  <c r="O241" i="6" s="1"/>
  <c r="M241" i="6"/>
  <c r="I241" i="6"/>
  <c r="J241" i="6" s="1"/>
  <c r="K241" i="6" s="1"/>
  <c r="E241" i="6"/>
  <c r="F241" i="6" s="1"/>
  <c r="G241" i="6" s="1"/>
  <c r="AM240" i="6"/>
  <c r="AN240" i="6" s="1"/>
  <c r="AO240" i="6" s="1"/>
  <c r="AP240" i="6" s="1"/>
  <c r="AQ240" i="6" s="1"/>
  <c r="AS240" i="6" s="1"/>
  <c r="AT240" i="6" s="1"/>
  <c r="AL240" i="6"/>
  <c r="AF240" i="6"/>
  <c r="AG240" i="6" s="1"/>
  <c r="AH240" i="6" s="1"/>
  <c r="AI240" i="6" s="1"/>
  <c r="AJ240" i="6" s="1"/>
  <c r="AA240" i="6"/>
  <c r="AB240" i="6" s="1"/>
  <c r="AC240" i="6" s="1"/>
  <c r="AD240" i="6" s="1"/>
  <c r="Z240" i="6"/>
  <c r="U240" i="6"/>
  <c r="V240" i="6" s="1"/>
  <c r="W240" i="6" s="1"/>
  <c r="X240" i="6" s="1"/>
  <c r="Q240" i="6"/>
  <c r="R240" i="6" s="1"/>
  <c r="S240" i="6" s="1"/>
  <c r="M240" i="6"/>
  <c r="N240" i="6" s="1"/>
  <c r="O240" i="6" s="1"/>
  <c r="I240" i="6"/>
  <c r="J240" i="6" s="1"/>
  <c r="K240" i="6" s="1"/>
  <c r="E240" i="6"/>
  <c r="F240" i="6" s="1"/>
  <c r="G240" i="6" s="1"/>
  <c r="AL239" i="6"/>
  <c r="AM239" i="6" s="1"/>
  <c r="AN239" i="6" s="1"/>
  <c r="AO239" i="6" s="1"/>
  <c r="AP239" i="6" s="1"/>
  <c r="AQ239" i="6" s="1"/>
  <c r="AS239" i="6" s="1"/>
  <c r="AT239" i="6" s="1"/>
  <c r="AF239" i="6"/>
  <c r="AG239" i="6" s="1"/>
  <c r="AH239" i="6" s="1"/>
  <c r="AI239" i="6" s="1"/>
  <c r="AJ239" i="6" s="1"/>
  <c r="Z239" i="6"/>
  <c r="AA239" i="6" s="1"/>
  <c r="AB239" i="6" s="1"/>
  <c r="AC239" i="6" s="1"/>
  <c r="AD239" i="6" s="1"/>
  <c r="U239" i="6"/>
  <c r="V239" i="6" s="1"/>
  <c r="W239" i="6" s="1"/>
  <c r="X239" i="6" s="1"/>
  <c r="Q239" i="6"/>
  <c r="R239" i="6" s="1"/>
  <c r="S239" i="6" s="1"/>
  <c r="M239" i="6"/>
  <c r="N239" i="6" s="1"/>
  <c r="O239" i="6" s="1"/>
  <c r="I239" i="6"/>
  <c r="J239" i="6" s="1"/>
  <c r="K239" i="6" s="1"/>
  <c r="G239" i="6"/>
  <c r="E239" i="6"/>
  <c r="F239" i="6" s="1"/>
  <c r="AL238" i="6"/>
  <c r="AM238" i="6" s="1"/>
  <c r="AN238" i="6" s="1"/>
  <c r="AO238" i="6" s="1"/>
  <c r="AP238" i="6" s="1"/>
  <c r="AQ238" i="6" s="1"/>
  <c r="AS238" i="6" s="1"/>
  <c r="AT238" i="6" s="1"/>
  <c r="AF238" i="6"/>
  <c r="AG238" i="6" s="1"/>
  <c r="AH238" i="6" s="1"/>
  <c r="AI238" i="6" s="1"/>
  <c r="AJ238" i="6" s="1"/>
  <c r="Z238" i="6"/>
  <c r="AA238" i="6" s="1"/>
  <c r="AB238" i="6" s="1"/>
  <c r="AC238" i="6" s="1"/>
  <c r="AD238" i="6" s="1"/>
  <c r="V238" i="6"/>
  <c r="W238" i="6" s="1"/>
  <c r="X238" i="6" s="1"/>
  <c r="U238" i="6"/>
  <c r="Q238" i="6"/>
  <c r="R238" i="6" s="1"/>
  <c r="S238" i="6" s="1"/>
  <c r="M238" i="6"/>
  <c r="N238" i="6" s="1"/>
  <c r="O238" i="6" s="1"/>
  <c r="I238" i="6"/>
  <c r="J238" i="6" s="1"/>
  <c r="K238" i="6" s="1"/>
  <c r="E238" i="6"/>
  <c r="F238" i="6" s="1"/>
  <c r="G238" i="6" s="1"/>
  <c r="AL237" i="6"/>
  <c r="AM237" i="6" s="1"/>
  <c r="AN237" i="6" s="1"/>
  <c r="AO237" i="6" s="1"/>
  <c r="AP237" i="6" s="1"/>
  <c r="AQ237" i="6" s="1"/>
  <c r="AS237" i="6" s="1"/>
  <c r="AT237" i="6" s="1"/>
  <c r="AF237" i="6"/>
  <c r="AG237" i="6" s="1"/>
  <c r="AH237" i="6" s="1"/>
  <c r="AI237" i="6" s="1"/>
  <c r="AJ237" i="6" s="1"/>
  <c r="Z237" i="6"/>
  <c r="AA237" i="6" s="1"/>
  <c r="AB237" i="6" s="1"/>
  <c r="AC237" i="6" s="1"/>
  <c r="AD237" i="6" s="1"/>
  <c r="U237" i="6"/>
  <c r="V237" i="6" s="1"/>
  <c r="W237" i="6" s="1"/>
  <c r="X237" i="6" s="1"/>
  <c r="Q237" i="6"/>
  <c r="R237" i="6" s="1"/>
  <c r="S237" i="6" s="1"/>
  <c r="M237" i="6"/>
  <c r="N237" i="6" s="1"/>
  <c r="O237" i="6" s="1"/>
  <c r="I237" i="6"/>
  <c r="J237" i="6" s="1"/>
  <c r="K237" i="6" s="1"/>
  <c r="E237" i="6"/>
  <c r="F237" i="6" s="1"/>
  <c r="G237" i="6" s="1"/>
  <c r="AL236" i="6"/>
  <c r="AM236" i="6" s="1"/>
  <c r="AN236" i="6" s="1"/>
  <c r="AO236" i="6" s="1"/>
  <c r="AP236" i="6" s="1"/>
  <c r="AQ236" i="6" s="1"/>
  <c r="AS236" i="6" s="1"/>
  <c r="AT236" i="6" s="1"/>
  <c r="AF236" i="6"/>
  <c r="AG236" i="6" s="1"/>
  <c r="AH236" i="6" s="1"/>
  <c r="AI236" i="6" s="1"/>
  <c r="AJ236" i="6" s="1"/>
  <c r="Z236" i="6"/>
  <c r="AA236" i="6" s="1"/>
  <c r="AB236" i="6" s="1"/>
  <c r="AC236" i="6" s="1"/>
  <c r="AD236" i="6" s="1"/>
  <c r="U236" i="6"/>
  <c r="V236" i="6" s="1"/>
  <c r="W236" i="6" s="1"/>
  <c r="X236" i="6" s="1"/>
  <c r="Q236" i="6"/>
  <c r="R236" i="6" s="1"/>
  <c r="S236" i="6" s="1"/>
  <c r="M236" i="6"/>
  <c r="N236" i="6" s="1"/>
  <c r="O236" i="6" s="1"/>
  <c r="I236" i="6"/>
  <c r="J236" i="6" s="1"/>
  <c r="K236" i="6" s="1"/>
  <c r="E236" i="6"/>
  <c r="F236" i="6" s="1"/>
  <c r="G236" i="6" s="1"/>
  <c r="AL235" i="6"/>
  <c r="AM235" i="6" s="1"/>
  <c r="AN235" i="6" s="1"/>
  <c r="AO235" i="6" s="1"/>
  <c r="AP235" i="6" s="1"/>
  <c r="AQ235" i="6" s="1"/>
  <c r="AS235" i="6" s="1"/>
  <c r="AT235" i="6" s="1"/>
  <c r="AF235" i="6"/>
  <c r="AG235" i="6" s="1"/>
  <c r="AH235" i="6" s="1"/>
  <c r="AI235" i="6" s="1"/>
  <c r="AJ235" i="6" s="1"/>
  <c r="Z235" i="6"/>
  <c r="AA235" i="6" s="1"/>
  <c r="AB235" i="6" s="1"/>
  <c r="AC235" i="6" s="1"/>
  <c r="AD235" i="6" s="1"/>
  <c r="U235" i="6"/>
  <c r="V235" i="6" s="1"/>
  <c r="W235" i="6" s="1"/>
  <c r="X235" i="6" s="1"/>
  <c r="Q235" i="6"/>
  <c r="R235" i="6" s="1"/>
  <c r="S235" i="6" s="1"/>
  <c r="M235" i="6"/>
  <c r="N235" i="6" s="1"/>
  <c r="O235" i="6" s="1"/>
  <c r="I235" i="6"/>
  <c r="J235" i="6" s="1"/>
  <c r="K235" i="6" s="1"/>
  <c r="E235" i="6"/>
  <c r="F235" i="6" s="1"/>
  <c r="G235" i="6" s="1"/>
  <c r="AL234" i="6"/>
  <c r="AM234" i="6" s="1"/>
  <c r="AN234" i="6" s="1"/>
  <c r="AO234" i="6" s="1"/>
  <c r="AP234" i="6" s="1"/>
  <c r="AQ234" i="6" s="1"/>
  <c r="AS234" i="6" s="1"/>
  <c r="AT234" i="6" s="1"/>
  <c r="AF234" i="6"/>
  <c r="AG234" i="6" s="1"/>
  <c r="AH234" i="6" s="1"/>
  <c r="AI234" i="6" s="1"/>
  <c r="AJ234" i="6" s="1"/>
  <c r="Z234" i="6"/>
  <c r="AA234" i="6" s="1"/>
  <c r="AB234" i="6" s="1"/>
  <c r="AC234" i="6" s="1"/>
  <c r="AD234" i="6" s="1"/>
  <c r="U234" i="6"/>
  <c r="V234" i="6" s="1"/>
  <c r="W234" i="6" s="1"/>
  <c r="X234" i="6" s="1"/>
  <c r="Q234" i="6"/>
  <c r="R234" i="6" s="1"/>
  <c r="S234" i="6" s="1"/>
  <c r="M234" i="6"/>
  <c r="N234" i="6" s="1"/>
  <c r="O234" i="6" s="1"/>
  <c r="I234" i="6"/>
  <c r="J234" i="6" s="1"/>
  <c r="K234" i="6" s="1"/>
  <c r="E234" i="6"/>
  <c r="F234" i="6" s="1"/>
  <c r="G234" i="6" s="1"/>
  <c r="AL233" i="6"/>
  <c r="AM233" i="6" s="1"/>
  <c r="AN233" i="6" s="1"/>
  <c r="AO233" i="6" s="1"/>
  <c r="AP233" i="6" s="1"/>
  <c r="AQ233" i="6" s="1"/>
  <c r="AS233" i="6" s="1"/>
  <c r="AT233" i="6" s="1"/>
  <c r="AF233" i="6"/>
  <c r="AG233" i="6" s="1"/>
  <c r="AH233" i="6" s="1"/>
  <c r="AI233" i="6" s="1"/>
  <c r="AJ233" i="6" s="1"/>
  <c r="AA233" i="6"/>
  <c r="AB233" i="6" s="1"/>
  <c r="AC233" i="6" s="1"/>
  <c r="AD233" i="6" s="1"/>
  <c r="Z233" i="6"/>
  <c r="U233" i="6"/>
  <c r="V233" i="6" s="1"/>
  <c r="W233" i="6" s="1"/>
  <c r="X233" i="6" s="1"/>
  <c r="Q233" i="6"/>
  <c r="R233" i="6" s="1"/>
  <c r="S233" i="6" s="1"/>
  <c r="M233" i="6"/>
  <c r="N233" i="6" s="1"/>
  <c r="O233" i="6" s="1"/>
  <c r="I233" i="6"/>
  <c r="J233" i="6" s="1"/>
  <c r="K233" i="6" s="1"/>
  <c r="E233" i="6"/>
  <c r="F233" i="6" s="1"/>
  <c r="G233" i="6" s="1"/>
  <c r="AL231" i="6"/>
  <c r="AM231" i="6" s="1"/>
  <c r="AN231" i="6" s="1"/>
  <c r="AO231" i="6" s="1"/>
  <c r="AP231" i="6" s="1"/>
  <c r="AQ231" i="6" s="1"/>
  <c r="AS231" i="6" s="1"/>
  <c r="AT231" i="6" s="1"/>
  <c r="AF231" i="6"/>
  <c r="AG231" i="6" s="1"/>
  <c r="AH231" i="6" s="1"/>
  <c r="AI231" i="6" s="1"/>
  <c r="AJ231" i="6" s="1"/>
  <c r="AD231" i="6"/>
  <c r="Z231" i="6"/>
  <c r="AA231" i="6" s="1"/>
  <c r="AB231" i="6" s="1"/>
  <c r="AC231" i="6" s="1"/>
  <c r="U231" i="6"/>
  <c r="V231" i="6" s="1"/>
  <c r="W231" i="6" s="1"/>
  <c r="X231" i="6" s="1"/>
  <c r="Q231" i="6"/>
  <c r="R231" i="6" s="1"/>
  <c r="S231" i="6" s="1"/>
  <c r="M231" i="6"/>
  <c r="N231" i="6" s="1"/>
  <c r="O231" i="6" s="1"/>
  <c r="I231" i="6"/>
  <c r="J231" i="6" s="1"/>
  <c r="K231" i="6" s="1"/>
  <c r="E231" i="6"/>
  <c r="F231" i="6" s="1"/>
  <c r="G231" i="6" s="1"/>
  <c r="AL229" i="6"/>
  <c r="AM229" i="6" s="1"/>
  <c r="AN229" i="6" s="1"/>
  <c r="AO229" i="6" s="1"/>
  <c r="AP229" i="6" s="1"/>
  <c r="AQ229" i="6" s="1"/>
  <c r="AS229" i="6" s="1"/>
  <c r="AT229" i="6" s="1"/>
  <c r="AF229" i="6"/>
  <c r="AG229" i="6" s="1"/>
  <c r="AH229" i="6" s="1"/>
  <c r="AI229" i="6" s="1"/>
  <c r="AJ229" i="6" s="1"/>
  <c r="Z229" i="6"/>
  <c r="AA229" i="6" s="1"/>
  <c r="AB229" i="6" s="1"/>
  <c r="AC229" i="6" s="1"/>
  <c r="AD229" i="6" s="1"/>
  <c r="U229" i="6"/>
  <c r="V229" i="6" s="1"/>
  <c r="W229" i="6" s="1"/>
  <c r="X229" i="6" s="1"/>
  <c r="Q229" i="6"/>
  <c r="R229" i="6" s="1"/>
  <c r="S229" i="6" s="1"/>
  <c r="M229" i="6"/>
  <c r="N229" i="6" s="1"/>
  <c r="O229" i="6" s="1"/>
  <c r="I229" i="6"/>
  <c r="J229" i="6" s="1"/>
  <c r="K229" i="6" s="1"/>
  <c r="E229" i="6"/>
  <c r="F229" i="6" s="1"/>
  <c r="G229" i="6" s="1"/>
  <c r="AL228" i="6"/>
  <c r="AM228" i="6" s="1"/>
  <c r="AN228" i="6" s="1"/>
  <c r="AO228" i="6" s="1"/>
  <c r="AP228" i="6" s="1"/>
  <c r="AQ228" i="6" s="1"/>
  <c r="AS228" i="6" s="1"/>
  <c r="AT228" i="6" s="1"/>
  <c r="AF228" i="6"/>
  <c r="AG228" i="6" s="1"/>
  <c r="AH228" i="6" s="1"/>
  <c r="AI228" i="6" s="1"/>
  <c r="AJ228" i="6" s="1"/>
  <c r="Z228" i="6"/>
  <c r="AA228" i="6" s="1"/>
  <c r="AB228" i="6" s="1"/>
  <c r="AC228" i="6" s="1"/>
  <c r="AD228" i="6" s="1"/>
  <c r="U228" i="6"/>
  <c r="V228" i="6" s="1"/>
  <c r="W228" i="6" s="1"/>
  <c r="X228" i="6" s="1"/>
  <c r="Q228" i="6"/>
  <c r="R228" i="6" s="1"/>
  <c r="S228" i="6" s="1"/>
  <c r="M228" i="6"/>
  <c r="N228" i="6" s="1"/>
  <c r="O228" i="6" s="1"/>
  <c r="I228" i="6"/>
  <c r="J228" i="6" s="1"/>
  <c r="K228" i="6" s="1"/>
  <c r="E228" i="6"/>
  <c r="F228" i="6" s="1"/>
  <c r="G228" i="6" s="1"/>
  <c r="AL227" i="6"/>
  <c r="AM227" i="6" s="1"/>
  <c r="AN227" i="6" s="1"/>
  <c r="AO227" i="6" s="1"/>
  <c r="AP227" i="6" s="1"/>
  <c r="AQ227" i="6" s="1"/>
  <c r="AS227" i="6" s="1"/>
  <c r="AT227" i="6" s="1"/>
  <c r="AF227" i="6"/>
  <c r="AG227" i="6" s="1"/>
  <c r="AH227" i="6" s="1"/>
  <c r="AI227" i="6" s="1"/>
  <c r="AJ227" i="6" s="1"/>
  <c r="Z227" i="6"/>
  <c r="AA227" i="6" s="1"/>
  <c r="AB227" i="6" s="1"/>
  <c r="AC227" i="6" s="1"/>
  <c r="AD227" i="6" s="1"/>
  <c r="U227" i="6"/>
  <c r="V227" i="6" s="1"/>
  <c r="W227" i="6" s="1"/>
  <c r="X227" i="6" s="1"/>
  <c r="Q227" i="6"/>
  <c r="R227" i="6" s="1"/>
  <c r="S227" i="6" s="1"/>
  <c r="M227" i="6"/>
  <c r="N227" i="6" s="1"/>
  <c r="O227" i="6" s="1"/>
  <c r="I227" i="6"/>
  <c r="J227" i="6" s="1"/>
  <c r="K227" i="6" s="1"/>
  <c r="E227" i="6"/>
  <c r="F227" i="6" s="1"/>
  <c r="G227" i="6" s="1"/>
  <c r="AL226" i="6"/>
  <c r="AM226" i="6" s="1"/>
  <c r="AN226" i="6" s="1"/>
  <c r="AO226" i="6" s="1"/>
  <c r="AP226" i="6" s="1"/>
  <c r="AQ226" i="6" s="1"/>
  <c r="AS226" i="6" s="1"/>
  <c r="AT226" i="6" s="1"/>
  <c r="AF226" i="6"/>
  <c r="AG226" i="6" s="1"/>
  <c r="AH226" i="6" s="1"/>
  <c r="AI226" i="6" s="1"/>
  <c r="AJ226" i="6" s="1"/>
  <c r="AA226" i="6"/>
  <c r="AB226" i="6" s="1"/>
  <c r="AC226" i="6" s="1"/>
  <c r="AD226" i="6" s="1"/>
  <c r="Z226" i="6"/>
  <c r="U226" i="6"/>
  <c r="V226" i="6" s="1"/>
  <c r="W226" i="6" s="1"/>
  <c r="X226" i="6" s="1"/>
  <c r="Q226" i="6"/>
  <c r="R226" i="6" s="1"/>
  <c r="S226" i="6" s="1"/>
  <c r="M226" i="6"/>
  <c r="N226" i="6" s="1"/>
  <c r="O226" i="6" s="1"/>
  <c r="I226" i="6"/>
  <c r="J226" i="6" s="1"/>
  <c r="K226" i="6" s="1"/>
  <c r="E226" i="6"/>
  <c r="F226" i="6" s="1"/>
  <c r="G226" i="6" s="1"/>
  <c r="AL225" i="6"/>
  <c r="AM225" i="6" s="1"/>
  <c r="AN225" i="6" s="1"/>
  <c r="AO225" i="6" s="1"/>
  <c r="AP225" i="6" s="1"/>
  <c r="AQ225" i="6" s="1"/>
  <c r="AS225" i="6" s="1"/>
  <c r="AT225" i="6" s="1"/>
  <c r="AF225" i="6"/>
  <c r="AG225" i="6" s="1"/>
  <c r="AH225" i="6" s="1"/>
  <c r="AI225" i="6" s="1"/>
  <c r="AJ225" i="6" s="1"/>
  <c r="Z225" i="6"/>
  <c r="AA225" i="6" s="1"/>
  <c r="AB225" i="6" s="1"/>
  <c r="AC225" i="6" s="1"/>
  <c r="AD225" i="6" s="1"/>
  <c r="U225" i="6"/>
  <c r="V225" i="6" s="1"/>
  <c r="W225" i="6" s="1"/>
  <c r="X225" i="6" s="1"/>
  <c r="Q225" i="6"/>
  <c r="R225" i="6" s="1"/>
  <c r="S225" i="6" s="1"/>
  <c r="M225" i="6"/>
  <c r="N225" i="6" s="1"/>
  <c r="O225" i="6" s="1"/>
  <c r="I225" i="6"/>
  <c r="J225" i="6" s="1"/>
  <c r="K225" i="6" s="1"/>
  <c r="F225" i="6"/>
  <c r="G225" i="6" s="1"/>
  <c r="E225" i="6"/>
  <c r="AL224" i="6"/>
  <c r="AM224" i="6" s="1"/>
  <c r="AN224" i="6" s="1"/>
  <c r="AO224" i="6" s="1"/>
  <c r="AP224" i="6" s="1"/>
  <c r="AQ224" i="6" s="1"/>
  <c r="AS224" i="6" s="1"/>
  <c r="AT224" i="6" s="1"/>
  <c r="AI224" i="6"/>
  <c r="AJ224" i="6" s="1"/>
  <c r="AF224" i="6"/>
  <c r="AG224" i="6" s="1"/>
  <c r="AH224" i="6" s="1"/>
  <c r="Z224" i="6"/>
  <c r="AA224" i="6" s="1"/>
  <c r="AB224" i="6" s="1"/>
  <c r="AC224" i="6" s="1"/>
  <c r="AD224" i="6" s="1"/>
  <c r="U224" i="6"/>
  <c r="V224" i="6" s="1"/>
  <c r="W224" i="6" s="1"/>
  <c r="X224" i="6" s="1"/>
  <c r="Q224" i="6"/>
  <c r="R224" i="6" s="1"/>
  <c r="S224" i="6" s="1"/>
  <c r="M224" i="6"/>
  <c r="N224" i="6" s="1"/>
  <c r="O224" i="6" s="1"/>
  <c r="I224" i="6"/>
  <c r="J224" i="6" s="1"/>
  <c r="K224" i="6" s="1"/>
  <c r="E224" i="6"/>
  <c r="F224" i="6" s="1"/>
  <c r="G224" i="6" s="1"/>
  <c r="AM223" i="6"/>
  <c r="AN223" i="6" s="1"/>
  <c r="AO223" i="6" s="1"/>
  <c r="AP223" i="6" s="1"/>
  <c r="AQ223" i="6" s="1"/>
  <c r="AS223" i="6" s="1"/>
  <c r="AT223" i="6" s="1"/>
  <c r="AL223" i="6"/>
  <c r="AF223" i="6"/>
  <c r="AG223" i="6" s="1"/>
  <c r="AH223" i="6" s="1"/>
  <c r="AI223" i="6" s="1"/>
  <c r="AJ223" i="6" s="1"/>
  <c r="Z223" i="6"/>
  <c r="AA223" i="6" s="1"/>
  <c r="AB223" i="6" s="1"/>
  <c r="AC223" i="6" s="1"/>
  <c r="AD223" i="6" s="1"/>
  <c r="U223" i="6"/>
  <c r="V223" i="6" s="1"/>
  <c r="W223" i="6" s="1"/>
  <c r="X223" i="6" s="1"/>
  <c r="S223" i="6"/>
  <c r="Q223" i="6"/>
  <c r="R223" i="6" s="1"/>
  <c r="M223" i="6"/>
  <c r="N223" i="6" s="1"/>
  <c r="O223" i="6" s="1"/>
  <c r="I223" i="6"/>
  <c r="J223" i="6" s="1"/>
  <c r="K223" i="6" s="1"/>
  <c r="E223" i="6"/>
  <c r="F223" i="6" s="1"/>
  <c r="G223" i="6" s="1"/>
  <c r="AL222" i="6"/>
  <c r="AM222" i="6" s="1"/>
  <c r="AN222" i="6" s="1"/>
  <c r="AO222" i="6" s="1"/>
  <c r="AP222" i="6" s="1"/>
  <c r="AQ222" i="6" s="1"/>
  <c r="AS222" i="6" s="1"/>
  <c r="AT222" i="6" s="1"/>
  <c r="AG222" i="6"/>
  <c r="AH222" i="6" s="1"/>
  <c r="AI222" i="6" s="1"/>
  <c r="AJ222" i="6" s="1"/>
  <c r="AF222" i="6"/>
  <c r="Z222" i="6"/>
  <c r="AA222" i="6" s="1"/>
  <c r="AB222" i="6" s="1"/>
  <c r="AC222" i="6" s="1"/>
  <c r="AD222" i="6" s="1"/>
  <c r="U222" i="6"/>
  <c r="V222" i="6" s="1"/>
  <c r="W222" i="6" s="1"/>
  <c r="X222" i="6" s="1"/>
  <c r="Q222" i="6"/>
  <c r="R222" i="6" s="1"/>
  <c r="S222" i="6" s="1"/>
  <c r="M222" i="6"/>
  <c r="N222" i="6" s="1"/>
  <c r="O222" i="6" s="1"/>
  <c r="I222" i="6"/>
  <c r="J222" i="6" s="1"/>
  <c r="K222" i="6" s="1"/>
  <c r="E222" i="6"/>
  <c r="F222" i="6" s="1"/>
  <c r="G222" i="6" s="1"/>
  <c r="AL221" i="6"/>
  <c r="AM221" i="6" s="1"/>
  <c r="AN221" i="6" s="1"/>
  <c r="AO221" i="6" s="1"/>
  <c r="AP221" i="6" s="1"/>
  <c r="AQ221" i="6" s="1"/>
  <c r="AS221" i="6" s="1"/>
  <c r="AT221" i="6" s="1"/>
  <c r="AF221" i="6"/>
  <c r="AG221" i="6" s="1"/>
  <c r="AH221" i="6" s="1"/>
  <c r="AI221" i="6" s="1"/>
  <c r="AJ221" i="6" s="1"/>
  <c r="Z221" i="6"/>
  <c r="AA221" i="6" s="1"/>
  <c r="AB221" i="6" s="1"/>
  <c r="AC221" i="6" s="1"/>
  <c r="AD221" i="6" s="1"/>
  <c r="U221" i="6"/>
  <c r="V221" i="6" s="1"/>
  <c r="W221" i="6" s="1"/>
  <c r="X221" i="6" s="1"/>
  <c r="S221" i="6"/>
  <c r="Q221" i="6"/>
  <c r="R221" i="6" s="1"/>
  <c r="M221" i="6"/>
  <c r="N221" i="6" s="1"/>
  <c r="O221" i="6" s="1"/>
  <c r="I221" i="6"/>
  <c r="J221" i="6" s="1"/>
  <c r="K221" i="6" s="1"/>
  <c r="E221" i="6"/>
  <c r="F221" i="6" s="1"/>
  <c r="G221" i="6" s="1"/>
  <c r="AL220" i="6"/>
  <c r="AM220" i="6" s="1"/>
  <c r="AN220" i="6" s="1"/>
  <c r="AO220" i="6" s="1"/>
  <c r="AP220" i="6" s="1"/>
  <c r="AQ220" i="6" s="1"/>
  <c r="AS220" i="6" s="1"/>
  <c r="AT220" i="6" s="1"/>
  <c r="AF220" i="6"/>
  <c r="AG220" i="6" s="1"/>
  <c r="AH220" i="6" s="1"/>
  <c r="AI220" i="6" s="1"/>
  <c r="AJ220" i="6" s="1"/>
  <c r="AA220" i="6"/>
  <c r="AB220" i="6" s="1"/>
  <c r="AC220" i="6" s="1"/>
  <c r="AD220" i="6" s="1"/>
  <c r="Z220" i="6"/>
  <c r="U220" i="6"/>
  <c r="V220" i="6" s="1"/>
  <c r="W220" i="6" s="1"/>
  <c r="X220" i="6" s="1"/>
  <c r="Q220" i="6"/>
  <c r="R220" i="6" s="1"/>
  <c r="S220" i="6" s="1"/>
  <c r="M220" i="6"/>
  <c r="N220" i="6" s="1"/>
  <c r="O220" i="6" s="1"/>
  <c r="I220" i="6"/>
  <c r="J220" i="6" s="1"/>
  <c r="K220" i="6" s="1"/>
  <c r="E220" i="6"/>
  <c r="F220" i="6" s="1"/>
  <c r="G220" i="6" s="1"/>
  <c r="AL219" i="6"/>
  <c r="AM219" i="6" s="1"/>
  <c r="AN219" i="6" s="1"/>
  <c r="AO219" i="6" s="1"/>
  <c r="AP219" i="6" s="1"/>
  <c r="AQ219" i="6" s="1"/>
  <c r="AS219" i="6" s="1"/>
  <c r="AT219" i="6" s="1"/>
  <c r="AF219" i="6"/>
  <c r="AG219" i="6" s="1"/>
  <c r="AH219" i="6" s="1"/>
  <c r="AI219" i="6" s="1"/>
  <c r="AJ219" i="6" s="1"/>
  <c r="Z219" i="6"/>
  <c r="AA219" i="6" s="1"/>
  <c r="AB219" i="6" s="1"/>
  <c r="AC219" i="6" s="1"/>
  <c r="AD219" i="6" s="1"/>
  <c r="V219" i="6"/>
  <c r="W219" i="6" s="1"/>
  <c r="X219" i="6" s="1"/>
  <c r="U219" i="6"/>
  <c r="Q219" i="6"/>
  <c r="R219" i="6" s="1"/>
  <c r="S219" i="6" s="1"/>
  <c r="N219" i="6"/>
  <c r="O219" i="6" s="1"/>
  <c r="M219" i="6"/>
  <c r="I219" i="6"/>
  <c r="J219" i="6" s="1"/>
  <c r="K219" i="6" s="1"/>
  <c r="E219" i="6"/>
  <c r="F219" i="6" s="1"/>
  <c r="G219" i="6" s="1"/>
  <c r="AL218" i="6"/>
  <c r="AM218" i="6" s="1"/>
  <c r="AN218" i="6" s="1"/>
  <c r="AO218" i="6" s="1"/>
  <c r="AP218" i="6" s="1"/>
  <c r="AQ218" i="6" s="1"/>
  <c r="AS218" i="6" s="1"/>
  <c r="AT218" i="6" s="1"/>
  <c r="AF218" i="6"/>
  <c r="AG218" i="6" s="1"/>
  <c r="AH218" i="6" s="1"/>
  <c r="AI218" i="6" s="1"/>
  <c r="AJ218" i="6" s="1"/>
  <c r="Z218" i="6"/>
  <c r="AA218" i="6" s="1"/>
  <c r="AB218" i="6" s="1"/>
  <c r="AC218" i="6" s="1"/>
  <c r="AD218" i="6" s="1"/>
  <c r="U218" i="6"/>
  <c r="V218" i="6" s="1"/>
  <c r="W218" i="6" s="1"/>
  <c r="X218" i="6" s="1"/>
  <c r="Q218" i="6"/>
  <c r="R218" i="6" s="1"/>
  <c r="S218" i="6" s="1"/>
  <c r="M218" i="6"/>
  <c r="N218" i="6" s="1"/>
  <c r="O218" i="6" s="1"/>
  <c r="I218" i="6"/>
  <c r="J218" i="6" s="1"/>
  <c r="K218" i="6" s="1"/>
  <c r="E218" i="6"/>
  <c r="F218" i="6" s="1"/>
  <c r="G218" i="6" s="1"/>
  <c r="AL217" i="6"/>
  <c r="AM217" i="6" s="1"/>
  <c r="AN217" i="6" s="1"/>
  <c r="AO217" i="6" s="1"/>
  <c r="AP217" i="6" s="1"/>
  <c r="AQ217" i="6" s="1"/>
  <c r="AS217" i="6" s="1"/>
  <c r="AT217" i="6" s="1"/>
  <c r="AF217" i="6"/>
  <c r="AG217" i="6" s="1"/>
  <c r="AH217" i="6" s="1"/>
  <c r="AI217" i="6" s="1"/>
  <c r="AJ217" i="6" s="1"/>
  <c r="Z217" i="6"/>
  <c r="AA217" i="6" s="1"/>
  <c r="AB217" i="6" s="1"/>
  <c r="AC217" i="6" s="1"/>
  <c r="AD217" i="6" s="1"/>
  <c r="U217" i="6"/>
  <c r="V217" i="6" s="1"/>
  <c r="W217" i="6" s="1"/>
  <c r="X217" i="6" s="1"/>
  <c r="R217" i="6"/>
  <c r="S217" i="6" s="1"/>
  <c r="Q217" i="6"/>
  <c r="M217" i="6"/>
  <c r="N217" i="6" s="1"/>
  <c r="O217" i="6" s="1"/>
  <c r="I217" i="6"/>
  <c r="J217" i="6" s="1"/>
  <c r="K217" i="6" s="1"/>
  <c r="E217" i="6"/>
  <c r="F217" i="6" s="1"/>
  <c r="G217" i="6" s="1"/>
  <c r="AM216" i="6"/>
  <c r="AN216" i="6" s="1"/>
  <c r="AO216" i="6" s="1"/>
  <c r="AP216" i="6" s="1"/>
  <c r="AQ216" i="6" s="1"/>
  <c r="AS216" i="6" s="1"/>
  <c r="AT216" i="6" s="1"/>
  <c r="AL216" i="6"/>
  <c r="AF216" i="6"/>
  <c r="AG216" i="6" s="1"/>
  <c r="AH216" i="6" s="1"/>
  <c r="AI216" i="6" s="1"/>
  <c r="AJ216" i="6" s="1"/>
  <c r="AA216" i="6"/>
  <c r="AB216" i="6" s="1"/>
  <c r="AC216" i="6" s="1"/>
  <c r="AD216" i="6" s="1"/>
  <c r="Z216" i="6"/>
  <c r="U216" i="6"/>
  <c r="V216" i="6" s="1"/>
  <c r="W216" i="6" s="1"/>
  <c r="X216" i="6" s="1"/>
  <c r="Q216" i="6"/>
  <c r="R216" i="6" s="1"/>
  <c r="S216" i="6" s="1"/>
  <c r="O216" i="6"/>
  <c r="N216" i="6"/>
  <c r="M216" i="6"/>
  <c r="I216" i="6"/>
  <c r="J216" i="6" s="1"/>
  <c r="K216" i="6" s="1"/>
  <c r="F216" i="6"/>
  <c r="G216" i="6" s="1"/>
  <c r="E216" i="6"/>
  <c r="AL215" i="6"/>
  <c r="AM215" i="6" s="1"/>
  <c r="AN215" i="6" s="1"/>
  <c r="AO215" i="6" s="1"/>
  <c r="AP215" i="6" s="1"/>
  <c r="AQ215" i="6" s="1"/>
  <c r="AS215" i="6" s="1"/>
  <c r="AT215" i="6" s="1"/>
  <c r="AF215" i="6"/>
  <c r="AG215" i="6" s="1"/>
  <c r="AH215" i="6" s="1"/>
  <c r="AI215" i="6" s="1"/>
  <c r="AJ215" i="6" s="1"/>
  <c r="AA215" i="6"/>
  <c r="AB215" i="6" s="1"/>
  <c r="AC215" i="6" s="1"/>
  <c r="AD215" i="6" s="1"/>
  <c r="Z215" i="6"/>
  <c r="U215" i="6"/>
  <c r="V215" i="6" s="1"/>
  <c r="W215" i="6" s="1"/>
  <c r="X215" i="6" s="1"/>
  <c r="Q215" i="6"/>
  <c r="R215" i="6" s="1"/>
  <c r="S215" i="6" s="1"/>
  <c r="M215" i="6"/>
  <c r="N215" i="6" s="1"/>
  <c r="O215" i="6" s="1"/>
  <c r="I215" i="6"/>
  <c r="J215" i="6" s="1"/>
  <c r="K215" i="6" s="1"/>
  <c r="E215" i="6"/>
  <c r="F215" i="6" s="1"/>
  <c r="G215" i="6" s="1"/>
  <c r="AL214" i="6"/>
  <c r="AM214" i="6" s="1"/>
  <c r="AN214" i="6" s="1"/>
  <c r="AO214" i="6" s="1"/>
  <c r="AP214" i="6" s="1"/>
  <c r="AQ214" i="6" s="1"/>
  <c r="AS214" i="6" s="1"/>
  <c r="AT214" i="6" s="1"/>
  <c r="AF214" i="6"/>
  <c r="AG214" i="6" s="1"/>
  <c r="AH214" i="6" s="1"/>
  <c r="AI214" i="6" s="1"/>
  <c r="AJ214" i="6" s="1"/>
  <c r="Z214" i="6"/>
  <c r="AA214" i="6" s="1"/>
  <c r="AB214" i="6" s="1"/>
  <c r="AC214" i="6" s="1"/>
  <c r="AD214" i="6" s="1"/>
  <c r="U214" i="6"/>
  <c r="V214" i="6" s="1"/>
  <c r="W214" i="6" s="1"/>
  <c r="X214" i="6" s="1"/>
  <c r="Q214" i="6"/>
  <c r="R214" i="6" s="1"/>
  <c r="S214" i="6" s="1"/>
  <c r="M214" i="6"/>
  <c r="N214" i="6" s="1"/>
  <c r="O214" i="6" s="1"/>
  <c r="I214" i="6"/>
  <c r="J214" i="6" s="1"/>
  <c r="K214" i="6" s="1"/>
  <c r="E214" i="6"/>
  <c r="F214" i="6" s="1"/>
  <c r="G214" i="6" s="1"/>
  <c r="AM213" i="6"/>
  <c r="AN213" i="6" s="1"/>
  <c r="AO213" i="6" s="1"/>
  <c r="AP213" i="6" s="1"/>
  <c r="AQ213" i="6" s="1"/>
  <c r="AS213" i="6" s="1"/>
  <c r="AT213" i="6" s="1"/>
  <c r="AL213" i="6"/>
  <c r="AF213" i="6"/>
  <c r="AG213" i="6" s="1"/>
  <c r="AH213" i="6" s="1"/>
  <c r="AI213" i="6" s="1"/>
  <c r="AJ213" i="6" s="1"/>
  <c r="AC213" i="6"/>
  <c r="AD213" i="6" s="1"/>
  <c r="Z213" i="6"/>
  <c r="AA213" i="6" s="1"/>
  <c r="AB213" i="6" s="1"/>
  <c r="U213" i="6"/>
  <c r="V213" i="6" s="1"/>
  <c r="W213" i="6" s="1"/>
  <c r="X213" i="6" s="1"/>
  <c r="R213" i="6"/>
  <c r="S213" i="6" s="1"/>
  <c r="Q213" i="6"/>
  <c r="M213" i="6"/>
  <c r="N213" i="6" s="1"/>
  <c r="O213" i="6" s="1"/>
  <c r="I213" i="6"/>
  <c r="J213" i="6" s="1"/>
  <c r="K213" i="6" s="1"/>
  <c r="E213" i="6"/>
  <c r="F213" i="6" s="1"/>
  <c r="G213" i="6" s="1"/>
  <c r="AL211" i="6"/>
  <c r="AM211" i="6" s="1"/>
  <c r="AN211" i="6" s="1"/>
  <c r="AO211" i="6" s="1"/>
  <c r="AP211" i="6" s="1"/>
  <c r="AQ211" i="6" s="1"/>
  <c r="AS211" i="6" s="1"/>
  <c r="AT211" i="6" s="1"/>
  <c r="AF211" i="6"/>
  <c r="AG211" i="6" s="1"/>
  <c r="AH211" i="6" s="1"/>
  <c r="AI211" i="6" s="1"/>
  <c r="AJ211" i="6" s="1"/>
  <c r="Z211" i="6"/>
  <c r="AA211" i="6" s="1"/>
  <c r="AB211" i="6" s="1"/>
  <c r="AC211" i="6" s="1"/>
  <c r="AD211" i="6" s="1"/>
  <c r="U211" i="6"/>
  <c r="V211" i="6" s="1"/>
  <c r="W211" i="6" s="1"/>
  <c r="X211" i="6" s="1"/>
  <c r="Q211" i="6"/>
  <c r="R211" i="6" s="1"/>
  <c r="S211" i="6" s="1"/>
  <c r="M211" i="6"/>
  <c r="N211" i="6" s="1"/>
  <c r="O211" i="6" s="1"/>
  <c r="K211" i="6"/>
  <c r="J211" i="6"/>
  <c r="I211" i="6"/>
  <c r="E211" i="6"/>
  <c r="F211" i="6" s="1"/>
  <c r="G211" i="6" s="1"/>
  <c r="AL209" i="6"/>
  <c r="AM209" i="6" s="1"/>
  <c r="AN209" i="6" s="1"/>
  <c r="AO209" i="6" s="1"/>
  <c r="AP209" i="6" s="1"/>
  <c r="AQ209" i="6" s="1"/>
  <c r="AS209" i="6" s="1"/>
  <c r="AT209" i="6" s="1"/>
  <c r="AF209" i="6"/>
  <c r="AG209" i="6" s="1"/>
  <c r="AH209" i="6" s="1"/>
  <c r="AI209" i="6" s="1"/>
  <c r="AJ209" i="6" s="1"/>
  <c r="Z209" i="6"/>
  <c r="AA209" i="6" s="1"/>
  <c r="AB209" i="6" s="1"/>
  <c r="AC209" i="6" s="1"/>
  <c r="AD209" i="6" s="1"/>
  <c r="U209" i="6"/>
  <c r="V209" i="6" s="1"/>
  <c r="W209" i="6" s="1"/>
  <c r="X209" i="6" s="1"/>
  <c r="Q209" i="6"/>
  <c r="R209" i="6" s="1"/>
  <c r="S209" i="6" s="1"/>
  <c r="M209" i="6"/>
  <c r="N209" i="6" s="1"/>
  <c r="O209" i="6" s="1"/>
  <c r="I209" i="6"/>
  <c r="J209" i="6" s="1"/>
  <c r="K209" i="6" s="1"/>
  <c r="E209" i="6"/>
  <c r="F209" i="6" s="1"/>
  <c r="G209" i="6" s="1"/>
  <c r="AL207" i="6"/>
  <c r="AM207" i="6" s="1"/>
  <c r="AN207" i="6" s="1"/>
  <c r="AO207" i="6" s="1"/>
  <c r="AP207" i="6" s="1"/>
  <c r="AQ207" i="6" s="1"/>
  <c r="AS207" i="6" s="1"/>
  <c r="AT207" i="6" s="1"/>
  <c r="AG207" i="6"/>
  <c r="AH207" i="6" s="1"/>
  <c r="AI207" i="6" s="1"/>
  <c r="AJ207" i="6" s="1"/>
  <c r="AF207" i="6"/>
  <c r="Z207" i="6"/>
  <c r="AA207" i="6" s="1"/>
  <c r="AB207" i="6" s="1"/>
  <c r="AC207" i="6" s="1"/>
  <c r="AD207" i="6" s="1"/>
  <c r="U207" i="6"/>
  <c r="V207" i="6" s="1"/>
  <c r="W207" i="6" s="1"/>
  <c r="X207" i="6" s="1"/>
  <c r="Q207" i="6"/>
  <c r="R207" i="6" s="1"/>
  <c r="S207" i="6" s="1"/>
  <c r="N207" i="6"/>
  <c r="O207" i="6" s="1"/>
  <c r="M207" i="6"/>
  <c r="I207" i="6"/>
  <c r="J207" i="6" s="1"/>
  <c r="K207" i="6" s="1"/>
  <c r="E207" i="6"/>
  <c r="F207" i="6" s="1"/>
  <c r="G207" i="6" s="1"/>
  <c r="AL206" i="6"/>
  <c r="AM206" i="6" s="1"/>
  <c r="AN206" i="6" s="1"/>
  <c r="AO206" i="6" s="1"/>
  <c r="AP206" i="6" s="1"/>
  <c r="AQ206" i="6" s="1"/>
  <c r="AS206" i="6" s="1"/>
  <c r="AT206" i="6" s="1"/>
  <c r="AG206" i="6"/>
  <c r="AH206" i="6" s="1"/>
  <c r="AI206" i="6" s="1"/>
  <c r="AJ206" i="6" s="1"/>
  <c r="AF206" i="6"/>
  <c r="Z206" i="6"/>
  <c r="AA206" i="6" s="1"/>
  <c r="AB206" i="6" s="1"/>
  <c r="AC206" i="6" s="1"/>
  <c r="AD206" i="6" s="1"/>
  <c r="U206" i="6"/>
  <c r="V206" i="6" s="1"/>
  <c r="W206" i="6" s="1"/>
  <c r="X206" i="6" s="1"/>
  <c r="Q206" i="6"/>
  <c r="R206" i="6" s="1"/>
  <c r="S206" i="6" s="1"/>
  <c r="M206" i="6"/>
  <c r="N206" i="6" s="1"/>
  <c r="O206" i="6" s="1"/>
  <c r="I206" i="6"/>
  <c r="J206" i="6" s="1"/>
  <c r="K206" i="6" s="1"/>
  <c r="E206" i="6"/>
  <c r="F206" i="6" s="1"/>
  <c r="G206" i="6" s="1"/>
  <c r="AM205" i="6"/>
  <c r="AN205" i="6" s="1"/>
  <c r="AO205" i="6" s="1"/>
  <c r="AP205" i="6" s="1"/>
  <c r="AQ205" i="6" s="1"/>
  <c r="AS205" i="6" s="1"/>
  <c r="AT205" i="6" s="1"/>
  <c r="AL205" i="6"/>
  <c r="AI205" i="6"/>
  <c r="AJ205" i="6" s="1"/>
  <c r="AF205" i="6"/>
  <c r="AG205" i="6" s="1"/>
  <c r="AH205" i="6" s="1"/>
  <c r="Z205" i="6"/>
  <c r="AA205" i="6" s="1"/>
  <c r="AB205" i="6" s="1"/>
  <c r="AC205" i="6" s="1"/>
  <c r="AD205" i="6" s="1"/>
  <c r="U205" i="6"/>
  <c r="V205" i="6" s="1"/>
  <c r="W205" i="6" s="1"/>
  <c r="X205" i="6" s="1"/>
  <c r="Q205" i="6"/>
  <c r="R205" i="6" s="1"/>
  <c r="S205" i="6" s="1"/>
  <c r="N205" i="6"/>
  <c r="O205" i="6" s="1"/>
  <c r="M205" i="6"/>
  <c r="I205" i="6"/>
  <c r="J205" i="6" s="1"/>
  <c r="K205" i="6" s="1"/>
  <c r="E205" i="6"/>
  <c r="F205" i="6" s="1"/>
  <c r="G205" i="6" s="1"/>
  <c r="AL204" i="6"/>
  <c r="AM204" i="6" s="1"/>
  <c r="AN204" i="6" s="1"/>
  <c r="AO204" i="6" s="1"/>
  <c r="AP204" i="6" s="1"/>
  <c r="AQ204" i="6" s="1"/>
  <c r="AS204" i="6" s="1"/>
  <c r="AT204" i="6" s="1"/>
  <c r="AF204" i="6"/>
  <c r="AG204" i="6" s="1"/>
  <c r="AH204" i="6" s="1"/>
  <c r="AI204" i="6" s="1"/>
  <c r="AJ204" i="6" s="1"/>
  <c r="AA204" i="6"/>
  <c r="AB204" i="6" s="1"/>
  <c r="AC204" i="6" s="1"/>
  <c r="AD204" i="6" s="1"/>
  <c r="Z204" i="6"/>
  <c r="U204" i="6"/>
  <c r="V204" i="6" s="1"/>
  <c r="W204" i="6" s="1"/>
  <c r="X204" i="6" s="1"/>
  <c r="Q204" i="6"/>
  <c r="R204" i="6" s="1"/>
  <c r="S204" i="6" s="1"/>
  <c r="M204" i="6"/>
  <c r="N204" i="6" s="1"/>
  <c r="O204" i="6" s="1"/>
  <c r="I204" i="6"/>
  <c r="J204" i="6" s="1"/>
  <c r="K204" i="6" s="1"/>
  <c r="E204" i="6"/>
  <c r="F204" i="6" s="1"/>
  <c r="G204" i="6" s="1"/>
  <c r="AL203" i="6"/>
  <c r="AM203" i="6" s="1"/>
  <c r="AN203" i="6" s="1"/>
  <c r="AO203" i="6" s="1"/>
  <c r="AP203" i="6" s="1"/>
  <c r="AQ203" i="6" s="1"/>
  <c r="AS203" i="6" s="1"/>
  <c r="AT203" i="6" s="1"/>
  <c r="AF203" i="6"/>
  <c r="AG203" i="6" s="1"/>
  <c r="AH203" i="6" s="1"/>
  <c r="AI203" i="6" s="1"/>
  <c r="AJ203" i="6" s="1"/>
  <c r="AC203" i="6"/>
  <c r="AD203" i="6" s="1"/>
  <c r="Z203" i="6"/>
  <c r="AA203" i="6" s="1"/>
  <c r="AB203" i="6" s="1"/>
  <c r="U203" i="6"/>
  <c r="V203" i="6" s="1"/>
  <c r="W203" i="6" s="1"/>
  <c r="X203" i="6" s="1"/>
  <c r="Q203" i="6"/>
  <c r="R203" i="6" s="1"/>
  <c r="S203" i="6" s="1"/>
  <c r="M203" i="6"/>
  <c r="N203" i="6" s="1"/>
  <c r="O203" i="6" s="1"/>
  <c r="I203" i="6"/>
  <c r="J203" i="6" s="1"/>
  <c r="K203" i="6" s="1"/>
  <c r="F203" i="6"/>
  <c r="G203" i="6" s="1"/>
  <c r="E203" i="6"/>
  <c r="AL202" i="6"/>
  <c r="AM202" i="6" s="1"/>
  <c r="AN202" i="6" s="1"/>
  <c r="AO202" i="6" s="1"/>
  <c r="AP202" i="6" s="1"/>
  <c r="AQ202" i="6" s="1"/>
  <c r="AS202" i="6" s="1"/>
  <c r="AT202" i="6" s="1"/>
  <c r="AF202" i="6"/>
  <c r="AG202" i="6" s="1"/>
  <c r="AH202" i="6" s="1"/>
  <c r="AI202" i="6" s="1"/>
  <c r="AJ202" i="6" s="1"/>
  <c r="Z202" i="6"/>
  <c r="AA202" i="6" s="1"/>
  <c r="AB202" i="6" s="1"/>
  <c r="AC202" i="6" s="1"/>
  <c r="AD202" i="6" s="1"/>
  <c r="U202" i="6"/>
  <c r="V202" i="6" s="1"/>
  <c r="W202" i="6" s="1"/>
  <c r="X202" i="6" s="1"/>
  <c r="Q202" i="6"/>
  <c r="R202" i="6" s="1"/>
  <c r="S202" i="6" s="1"/>
  <c r="M202" i="6"/>
  <c r="N202" i="6" s="1"/>
  <c r="O202" i="6" s="1"/>
  <c r="I202" i="6"/>
  <c r="J202" i="6" s="1"/>
  <c r="K202" i="6" s="1"/>
  <c r="E202" i="6"/>
  <c r="F202" i="6" s="1"/>
  <c r="G202" i="6" s="1"/>
  <c r="AL201" i="6"/>
  <c r="AM201" i="6" s="1"/>
  <c r="AN201" i="6" s="1"/>
  <c r="AO201" i="6" s="1"/>
  <c r="AP201" i="6" s="1"/>
  <c r="AQ201" i="6" s="1"/>
  <c r="AS201" i="6" s="1"/>
  <c r="AT201" i="6" s="1"/>
  <c r="AF201" i="6"/>
  <c r="AG201" i="6" s="1"/>
  <c r="AH201" i="6" s="1"/>
  <c r="AI201" i="6" s="1"/>
  <c r="AJ201" i="6" s="1"/>
  <c r="Z201" i="6"/>
  <c r="AA201" i="6" s="1"/>
  <c r="AB201" i="6" s="1"/>
  <c r="AC201" i="6" s="1"/>
  <c r="AD201" i="6" s="1"/>
  <c r="U201" i="6"/>
  <c r="V201" i="6" s="1"/>
  <c r="W201" i="6" s="1"/>
  <c r="X201" i="6" s="1"/>
  <c r="Q201" i="6"/>
  <c r="R201" i="6" s="1"/>
  <c r="S201" i="6" s="1"/>
  <c r="M201" i="6"/>
  <c r="N201" i="6" s="1"/>
  <c r="O201" i="6" s="1"/>
  <c r="I201" i="6"/>
  <c r="J201" i="6" s="1"/>
  <c r="K201" i="6" s="1"/>
  <c r="E201" i="6"/>
  <c r="F201" i="6" s="1"/>
  <c r="G201" i="6" s="1"/>
  <c r="AL200" i="6"/>
  <c r="AM200" i="6" s="1"/>
  <c r="AN200" i="6" s="1"/>
  <c r="AO200" i="6" s="1"/>
  <c r="AP200" i="6" s="1"/>
  <c r="AQ200" i="6" s="1"/>
  <c r="AS200" i="6" s="1"/>
  <c r="AT200" i="6" s="1"/>
  <c r="AF200" i="6"/>
  <c r="AG200" i="6" s="1"/>
  <c r="AH200" i="6" s="1"/>
  <c r="AI200" i="6" s="1"/>
  <c r="AJ200" i="6" s="1"/>
  <c r="Z200" i="6"/>
  <c r="AA200" i="6" s="1"/>
  <c r="AB200" i="6" s="1"/>
  <c r="AC200" i="6" s="1"/>
  <c r="AD200" i="6" s="1"/>
  <c r="U200" i="6"/>
  <c r="V200" i="6" s="1"/>
  <c r="W200" i="6" s="1"/>
  <c r="X200" i="6" s="1"/>
  <c r="Q200" i="6"/>
  <c r="R200" i="6" s="1"/>
  <c r="S200" i="6" s="1"/>
  <c r="O200" i="6"/>
  <c r="M200" i="6"/>
  <c r="N200" i="6" s="1"/>
  <c r="I200" i="6"/>
  <c r="J200" i="6" s="1"/>
  <c r="K200" i="6" s="1"/>
  <c r="E200" i="6"/>
  <c r="F200" i="6" s="1"/>
  <c r="G200" i="6" s="1"/>
  <c r="AL199" i="6"/>
  <c r="AM199" i="6" s="1"/>
  <c r="AN199" i="6" s="1"/>
  <c r="AO199" i="6" s="1"/>
  <c r="AP199" i="6" s="1"/>
  <c r="AQ199" i="6" s="1"/>
  <c r="AS199" i="6" s="1"/>
  <c r="AT199" i="6" s="1"/>
  <c r="AF199" i="6"/>
  <c r="AG199" i="6" s="1"/>
  <c r="AH199" i="6" s="1"/>
  <c r="AI199" i="6" s="1"/>
  <c r="AJ199" i="6" s="1"/>
  <c r="Z199" i="6"/>
  <c r="AA199" i="6" s="1"/>
  <c r="AB199" i="6" s="1"/>
  <c r="AC199" i="6" s="1"/>
  <c r="AD199" i="6" s="1"/>
  <c r="U199" i="6"/>
  <c r="V199" i="6" s="1"/>
  <c r="W199" i="6" s="1"/>
  <c r="X199" i="6" s="1"/>
  <c r="Q199" i="6"/>
  <c r="R199" i="6" s="1"/>
  <c r="S199" i="6" s="1"/>
  <c r="M199" i="6"/>
  <c r="N199" i="6" s="1"/>
  <c r="O199" i="6" s="1"/>
  <c r="J199" i="6"/>
  <c r="K199" i="6" s="1"/>
  <c r="I199" i="6"/>
  <c r="E199" i="6"/>
  <c r="F199" i="6" s="1"/>
  <c r="G199" i="6" s="1"/>
  <c r="AL198" i="6"/>
  <c r="AM198" i="6" s="1"/>
  <c r="AN198" i="6" s="1"/>
  <c r="AO198" i="6" s="1"/>
  <c r="AP198" i="6" s="1"/>
  <c r="AQ198" i="6" s="1"/>
  <c r="AS198" i="6" s="1"/>
  <c r="AT198" i="6" s="1"/>
  <c r="AG198" i="6"/>
  <c r="AH198" i="6" s="1"/>
  <c r="AI198" i="6" s="1"/>
  <c r="AJ198" i="6" s="1"/>
  <c r="AF198" i="6"/>
  <c r="Z198" i="6"/>
  <c r="AA198" i="6" s="1"/>
  <c r="AB198" i="6" s="1"/>
  <c r="AC198" i="6" s="1"/>
  <c r="AD198" i="6" s="1"/>
  <c r="V198" i="6"/>
  <c r="W198" i="6" s="1"/>
  <c r="X198" i="6" s="1"/>
  <c r="U198" i="6"/>
  <c r="Q198" i="6"/>
  <c r="R198" i="6" s="1"/>
  <c r="S198" i="6" s="1"/>
  <c r="M198" i="6"/>
  <c r="N198" i="6" s="1"/>
  <c r="O198" i="6" s="1"/>
  <c r="I198" i="6"/>
  <c r="J198" i="6" s="1"/>
  <c r="K198" i="6" s="1"/>
  <c r="E198" i="6"/>
  <c r="F198" i="6" s="1"/>
  <c r="G198" i="6" s="1"/>
  <c r="AL197" i="6"/>
  <c r="AM197" i="6" s="1"/>
  <c r="AN197" i="6" s="1"/>
  <c r="AO197" i="6" s="1"/>
  <c r="AP197" i="6" s="1"/>
  <c r="AQ197" i="6" s="1"/>
  <c r="AS197" i="6" s="1"/>
  <c r="AT197" i="6" s="1"/>
  <c r="AH197" i="6"/>
  <c r="AI197" i="6" s="1"/>
  <c r="AJ197" i="6" s="1"/>
  <c r="AG197" i="6"/>
  <c r="AF197" i="6"/>
  <c r="Z197" i="6"/>
  <c r="AA197" i="6" s="1"/>
  <c r="AB197" i="6" s="1"/>
  <c r="AC197" i="6" s="1"/>
  <c r="AD197" i="6" s="1"/>
  <c r="U197" i="6"/>
  <c r="V197" i="6" s="1"/>
  <c r="W197" i="6" s="1"/>
  <c r="X197" i="6" s="1"/>
  <c r="Q197" i="6"/>
  <c r="R197" i="6" s="1"/>
  <c r="S197" i="6" s="1"/>
  <c r="M197" i="6"/>
  <c r="N197" i="6" s="1"/>
  <c r="O197" i="6" s="1"/>
  <c r="I197" i="6"/>
  <c r="J197" i="6" s="1"/>
  <c r="K197" i="6" s="1"/>
  <c r="E197" i="6"/>
  <c r="F197" i="6" s="1"/>
  <c r="G197" i="6" s="1"/>
  <c r="AL196" i="6"/>
  <c r="AM196" i="6" s="1"/>
  <c r="AN196" i="6" s="1"/>
  <c r="AO196" i="6" s="1"/>
  <c r="AP196" i="6" s="1"/>
  <c r="AQ196" i="6" s="1"/>
  <c r="AS196" i="6" s="1"/>
  <c r="AT196" i="6" s="1"/>
  <c r="AF196" i="6"/>
  <c r="AG196" i="6" s="1"/>
  <c r="AH196" i="6" s="1"/>
  <c r="AI196" i="6" s="1"/>
  <c r="AJ196" i="6" s="1"/>
  <c r="Z196" i="6"/>
  <c r="AA196" i="6" s="1"/>
  <c r="AB196" i="6" s="1"/>
  <c r="AC196" i="6" s="1"/>
  <c r="AD196" i="6" s="1"/>
  <c r="U196" i="6"/>
  <c r="V196" i="6" s="1"/>
  <c r="W196" i="6" s="1"/>
  <c r="X196" i="6" s="1"/>
  <c r="Q196" i="6"/>
  <c r="R196" i="6" s="1"/>
  <c r="S196" i="6" s="1"/>
  <c r="N196" i="6"/>
  <c r="O196" i="6" s="1"/>
  <c r="M196" i="6"/>
  <c r="J196" i="6"/>
  <c r="K196" i="6" s="1"/>
  <c r="I196" i="6"/>
  <c r="E196" i="6"/>
  <c r="F196" i="6" s="1"/>
  <c r="G196" i="6" s="1"/>
  <c r="AM195" i="6"/>
  <c r="AN195" i="6" s="1"/>
  <c r="AO195" i="6" s="1"/>
  <c r="AP195" i="6" s="1"/>
  <c r="AQ195" i="6" s="1"/>
  <c r="AS195" i="6" s="1"/>
  <c r="AT195" i="6" s="1"/>
  <c r="AL195" i="6"/>
  <c r="AF195" i="6"/>
  <c r="AG195" i="6" s="1"/>
  <c r="AH195" i="6" s="1"/>
  <c r="AI195" i="6" s="1"/>
  <c r="AJ195" i="6" s="1"/>
  <c r="Z195" i="6"/>
  <c r="AA195" i="6" s="1"/>
  <c r="AB195" i="6" s="1"/>
  <c r="AC195" i="6" s="1"/>
  <c r="AD195" i="6" s="1"/>
  <c r="U195" i="6"/>
  <c r="V195" i="6" s="1"/>
  <c r="W195" i="6" s="1"/>
  <c r="X195" i="6" s="1"/>
  <c r="Q195" i="6"/>
  <c r="R195" i="6" s="1"/>
  <c r="S195" i="6" s="1"/>
  <c r="M195" i="6"/>
  <c r="N195" i="6" s="1"/>
  <c r="O195" i="6" s="1"/>
  <c r="K195" i="6"/>
  <c r="I195" i="6"/>
  <c r="J195" i="6" s="1"/>
  <c r="E195" i="6"/>
  <c r="F195" i="6" s="1"/>
  <c r="G195" i="6" s="1"/>
  <c r="AM194" i="6"/>
  <c r="AN194" i="6" s="1"/>
  <c r="AO194" i="6" s="1"/>
  <c r="AP194" i="6" s="1"/>
  <c r="AQ194" i="6" s="1"/>
  <c r="AS194" i="6" s="1"/>
  <c r="AT194" i="6" s="1"/>
  <c r="AL194" i="6"/>
  <c r="AF194" i="6"/>
  <c r="AG194" i="6" s="1"/>
  <c r="AH194" i="6" s="1"/>
  <c r="AI194" i="6" s="1"/>
  <c r="AJ194" i="6" s="1"/>
  <c r="AB194" i="6"/>
  <c r="AC194" i="6" s="1"/>
  <c r="AD194" i="6" s="1"/>
  <c r="Z194" i="6"/>
  <c r="AA194" i="6" s="1"/>
  <c r="U194" i="6"/>
  <c r="V194" i="6" s="1"/>
  <c r="W194" i="6" s="1"/>
  <c r="X194" i="6" s="1"/>
  <c r="R194" i="6"/>
  <c r="S194" i="6" s="1"/>
  <c r="Q194" i="6"/>
  <c r="M194" i="6"/>
  <c r="N194" i="6" s="1"/>
  <c r="O194" i="6" s="1"/>
  <c r="I194" i="6"/>
  <c r="J194" i="6" s="1"/>
  <c r="K194" i="6" s="1"/>
  <c r="E194" i="6"/>
  <c r="F194" i="6" s="1"/>
  <c r="G194" i="6" s="1"/>
  <c r="AM193" i="6"/>
  <c r="AN193" i="6" s="1"/>
  <c r="AO193" i="6" s="1"/>
  <c r="AP193" i="6" s="1"/>
  <c r="AQ193" i="6" s="1"/>
  <c r="AS193" i="6" s="1"/>
  <c r="AT193" i="6" s="1"/>
  <c r="AL193" i="6"/>
  <c r="AF193" i="6"/>
  <c r="AG193" i="6" s="1"/>
  <c r="AH193" i="6" s="1"/>
  <c r="AI193" i="6" s="1"/>
  <c r="AJ193" i="6" s="1"/>
  <c r="Z193" i="6"/>
  <c r="AA193" i="6" s="1"/>
  <c r="AB193" i="6" s="1"/>
  <c r="AC193" i="6" s="1"/>
  <c r="AD193" i="6" s="1"/>
  <c r="U193" i="6"/>
  <c r="V193" i="6" s="1"/>
  <c r="W193" i="6" s="1"/>
  <c r="X193" i="6" s="1"/>
  <c r="R193" i="6"/>
  <c r="S193" i="6" s="1"/>
  <c r="Q193" i="6"/>
  <c r="M193" i="6"/>
  <c r="N193" i="6" s="1"/>
  <c r="O193" i="6" s="1"/>
  <c r="I193" i="6"/>
  <c r="J193" i="6" s="1"/>
  <c r="K193" i="6" s="1"/>
  <c r="E193" i="6"/>
  <c r="F193" i="6" s="1"/>
  <c r="G193" i="6" s="1"/>
  <c r="AM192" i="6"/>
  <c r="AN192" i="6" s="1"/>
  <c r="AO192" i="6" s="1"/>
  <c r="AP192" i="6" s="1"/>
  <c r="AQ192" i="6" s="1"/>
  <c r="AS192" i="6" s="1"/>
  <c r="AT192" i="6" s="1"/>
  <c r="AL192" i="6"/>
  <c r="AF192" i="6"/>
  <c r="AG192" i="6" s="1"/>
  <c r="AH192" i="6" s="1"/>
  <c r="AI192" i="6" s="1"/>
  <c r="AJ192" i="6" s="1"/>
  <c r="Z192" i="6"/>
  <c r="AA192" i="6" s="1"/>
  <c r="AB192" i="6" s="1"/>
  <c r="AC192" i="6" s="1"/>
  <c r="AD192" i="6" s="1"/>
  <c r="U192" i="6"/>
  <c r="V192" i="6" s="1"/>
  <c r="W192" i="6" s="1"/>
  <c r="X192" i="6" s="1"/>
  <c r="Q192" i="6"/>
  <c r="R192" i="6" s="1"/>
  <c r="S192" i="6" s="1"/>
  <c r="M192" i="6"/>
  <c r="N192" i="6" s="1"/>
  <c r="O192" i="6" s="1"/>
  <c r="I192" i="6"/>
  <c r="J192" i="6" s="1"/>
  <c r="K192" i="6" s="1"/>
  <c r="E192" i="6"/>
  <c r="F192" i="6" s="1"/>
  <c r="G192" i="6" s="1"/>
  <c r="AN191" i="6"/>
  <c r="AO191" i="6" s="1"/>
  <c r="AP191" i="6" s="1"/>
  <c r="AQ191" i="6" s="1"/>
  <c r="AS191" i="6" s="1"/>
  <c r="AT191" i="6" s="1"/>
  <c r="AL191" i="6"/>
  <c r="AM191" i="6" s="1"/>
  <c r="AF191" i="6"/>
  <c r="AG191" i="6" s="1"/>
  <c r="AH191" i="6" s="1"/>
  <c r="AI191" i="6" s="1"/>
  <c r="AJ191" i="6" s="1"/>
  <c r="Z191" i="6"/>
  <c r="AA191" i="6" s="1"/>
  <c r="AB191" i="6" s="1"/>
  <c r="AC191" i="6" s="1"/>
  <c r="AD191" i="6" s="1"/>
  <c r="U191" i="6"/>
  <c r="V191" i="6" s="1"/>
  <c r="W191" i="6" s="1"/>
  <c r="X191" i="6" s="1"/>
  <c r="Q191" i="6"/>
  <c r="R191" i="6" s="1"/>
  <c r="S191" i="6" s="1"/>
  <c r="M191" i="6"/>
  <c r="N191" i="6" s="1"/>
  <c r="O191" i="6" s="1"/>
  <c r="J191" i="6"/>
  <c r="K191" i="6" s="1"/>
  <c r="I191" i="6"/>
  <c r="E191" i="6"/>
  <c r="F191" i="6" s="1"/>
  <c r="G191" i="6" s="1"/>
  <c r="AN190" i="6"/>
  <c r="AO190" i="6" s="1"/>
  <c r="AP190" i="6" s="1"/>
  <c r="AH190" i="6"/>
  <c r="AI190" i="6" s="1"/>
  <c r="AJ190" i="6" s="1"/>
  <c r="AB190" i="6"/>
  <c r="AC190" i="6" s="1"/>
  <c r="AD190" i="6" s="1"/>
  <c r="V190" i="6"/>
  <c r="W190" i="6" s="1"/>
  <c r="X190" i="6" s="1"/>
  <c r="R190" i="6"/>
  <c r="S190" i="6" s="1"/>
  <c r="N190" i="6"/>
  <c r="O190" i="6" s="1"/>
  <c r="J190" i="6"/>
  <c r="K190" i="6" s="1"/>
  <c r="F190" i="6"/>
  <c r="G190" i="6" s="1"/>
  <c r="AN189" i="6"/>
  <c r="AO189" i="6" s="1"/>
  <c r="AP189" i="6" s="1"/>
  <c r="AJ189" i="6"/>
  <c r="AH189" i="6"/>
  <c r="AI189" i="6" s="1"/>
  <c r="AB189" i="6"/>
  <c r="AC189" i="6" s="1"/>
  <c r="AD189" i="6" s="1"/>
  <c r="V189" i="6"/>
  <c r="W189" i="6" s="1"/>
  <c r="X189" i="6" s="1"/>
  <c r="Q189" i="6"/>
  <c r="R189" i="6" s="1"/>
  <c r="S189" i="6" s="1"/>
  <c r="M189" i="6"/>
  <c r="N189" i="6" s="1"/>
  <c r="O189" i="6" s="1"/>
  <c r="I189" i="6"/>
  <c r="J189" i="6" s="1"/>
  <c r="K189" i="6" s="1"/>
  <c r="E189" i="6"/>
  <c r="F189" i="6" s="1"/>
  <c r="G189" i="6" s="1"/>
  <c r="AL188" i="6"/>
  <c r="AM188" i="6" s="1"/>
  <c r="AN188" i="6" s="1"/>
  <c r="AO188" i="6" s="1"/>
  <c r="AP188" i="6" s="1"/>
  <c r="AQ188" i="6" s="1"/>
  <c r="AS188" i="6" s="1"/>
  <c r="AT188" i="6" s="1"/>
  <c r="AF188" i="6"/>
  <c r="AG188" i="6" s="1"/>
  <c r="AH188" i="6" s="1"/>
  <c r="AI188" i="6" s="1"/>
  <c r="AJ188" i="6" s="1"/>
  <c r="Z188" i="6"/>
  <c r="AA188" i="6" s="1"/>
  <c r="AB188" i="6" s="1"/>
  <c r="AC188" i="6" s="1"/>
  <c r="AD188" i="6" s="1"/>
  <c r="U188" i="6"/>
  <c r="V188" i="6" s="1"/>
  <c r="W188" i="6" s="1"/>
  <c r="X188" i="6" s="1"/>
  <c r="Q188" i="6"/>
  <c r="R188" i="6" s="1"/>
  <c r="S188" i="6" s="1"/>
  <c r="M188" i="6"/>
  <c r="N188" i="6" s="1"/>
  <c r="O188" i="6" s="1"/>
  <c r="I188" i="6"/>
  <c r="J188" i="6" s="1"/>
  <c r="K188" i="6" s="1"/>
  <c r="E188" i="6"/>
  <c r="F188" i="6" s="1"/>
  <c r="G188" i="6" s="1"/>
  <c r="AL187" i="6"/>
  <c r="AM187" i="6" s="1"/>
  <c r="AN187" i="6" s="1"/>
  <c r="AO187" i="6" s="1"/>
  <c r="AP187" i="6" s="1"/>
  <c r="AQ187" i="6" s="1"/>
  <c r="AS187" i="6" s="1"/>
  <c r="AT187" i="6" s="1"/>
  <c r="AG187" i="6"/>
  <c r="AH187" i="6" s="1"/>
  <c r="AI187" i="6" s="1"/>
  <c r="AJ187" i="6" s="1"/>
  <c r="AF187" i="6"/>
  <c r="AD187" i="6"/>
  <c r="Z187" i="6"/>
  <c r="AA187" i="6" s="1"/>
  <c r="AB187" i="6" s="1"/>
  <c r="AC187" i="6" s="1"/>
  <c r="U187" i="6"/>
  <c r="V187" i="6" s="1"/>
  <c r="W187" i="6" s="1"/>
  <c r="X187" i="6" s="1"/>
  <c r="Q187" i="6"/>
  <c r="R187" i="6" s="1"/>
  <c r="S187" i="6" s="1"/>
  <c r="M187" i="6"/>
  <c r="N187" i="6" s="1"/>
  <c r="O187" i="6" s="1"/>
  <c r="I187" i="6"/>
  <c r="J187" i="6" s="1"/>
  <c r="K187" i="6" s="1"/>
  <c r="E187" i="6"/>
  <c r="F187" i="6" s="1"/>
  <c r="G187" i="6" s="1"/>
  <c r="AL186" i="6"/>
  <c r="AM186" i="6" s="1"/>
  <c r="AN186" i="6" s="1"/>
  <c r="AO186" i="6" s="1"/>
  <c r="AP186" i="6" s="1"/>
  <c r="AQ186" i="6" s="1"/>
  <c r="AS186" i="6" s="1"/>
  <c r="AT186" i="6" s="1"/>
  <c r="AF186" i="6"/>
  <c r="AG186" i="6" s="1"/>
  <c r="AH186" i="6" s="1"/>
  <c r="AI186" i="6" s="1"/>
  <c r="AJ186" i="6" s="1"/>
  <c r="Z186" i="6"/>
  <c r="AA186" i="6" s="1"/>
  <c r="AB186" i="6" s="1"/>
  <c r="AC186" i="6" s="1"/>
  <c r="AD186" i="6" s="1"/>
  <c r="X186" i="6"/>
  <c r="V186" i="6"/>
  <c r="W186" i="6" s="1"/>
  <c r="U186" i="6"/>
  <c r="Q186" i="6"/>
  <c r="R186" i="6" s="1"/>
  <c r="S186" i="6" s="1"/>
  <c r="M186" i="6"/>
  <c r="N186" i="6" s="1"/>
  <c r="O186" i="6" s="1"/>
  <c r="I186" i="6"/>
  <c r="J186" i="6" s="1"/>
  <c r="K186" i="6" s="1"/>
  <c r="E186" i="6"/>
  <c r="F186" i="6" s="1"/>
  <c r="G186" i="6" s="1"/>
  <c r="AL184" i="6"/>
  <c r="AM184" i="6" s="1"/>
  <c r="AN184" i="6" s="1"/>
  <c r="AO184" i="6" s="1"/>
  <c r="AP184" i="6" s="1"/>
  <c r="AQ184" i="6" s="1"/>
  <c r="AS184" i="6" s="1"/>
  <c r="AT184" i="6" s="1"/>
  <c r="AG184" i="6"/>
  <c r="AH184" i="6" s="1"/>
  <c r="AI184" i="6" s="1"/>
  <c r="AJ184" i="6" s="1"/>
  <c r="AF184" i="6"/>
  <c r="Z184" i="6"/>
  <c r="AA184" i="6" s="1"/>
  <c r="AB184" i="6" s="1"/>
  <c r="AC184" i="6" s="1"/>
  <c r="AD184" i="6" s="1"/>
  <c r="U184" i="6"/>
  <c r="V184" i="6" s="1"/>
  <c r="W184" i="6" s="1"/>
  <c r="X184" i="6" s="1"/>
  <c r="Q184" i="6"/>
  <c r="R184" i="6" s="1"/>
  <c r="S184" i="6" s="1"/>
  <c r="M184" i="6"/>
  <c r="N184" i="6" s="1"/>
  <c r="O184" i="6" s="1"/>
  <c r="I184" i="6"/>
  <c r="J184" i="6" s="1"/>
  <c r="K184" i="6" s="1"/>
  <c r="E184" i="6"/>
  <c r="F184" i="6" s="1"/>
  <c r="G184" i="6" s="1"/>
  <c r="AM183" i="6"/>
  <c r="AN183" i="6" s="1"/>
  <c r="AO183" i="6" s="1"/>
  <c r="AP183" i="6" s="1"/>
  <c r="AQ183" i="6" s="1"/>
  <c r="AS183" i="6" s="1"/>
  <c r="AT183" i="6" s="1"/>
  <c r="AL183" i="6"/>
  <c r="AF183" i="6"/>
  <c r="AG183" i="6" s="1"/>
  <c r="AH183" i="6" s="1"/>
  <c r="AI183" i="6" s="1"/>
  <c r="AJ183" i="6" s="1"/>
  <c r="AA183" i="6"/>
  <c r="AB183" i="6" s="1"/>
  <c r="AC183" i="6" s="1"/>
  <c r="AD183" i="6" s="1"/>
  <c r="Z183" i="6"/>
  <c r="U183" i="6"/>
  <c r="V183" i="6" s="1"/>
  <c r="W183" i="6" s="1"/>
  <c r="X183" i="6" s="1"/>
  <c r="R183" i="6"/>
  <c r="S183" i="6" s="1"/>
  <c r="Q183" i="6"/>
  <c r="M183" i="6"/>
  <c r="N183" i="6" s="1"/>
  <c r="O183" i="6" s="1"/>
  <c r="I183" i="6"/>
  <c r="J183" i="6" s="1"/>
  <c r="K183" i="6" s="1"/>
  <c r="E183" i="6"/>
  <c r="F183" i="6" s="1"/>
  <c r="G183" i="6" s="1"/>
  <c r="AL182" i="6"/>
  <c r="AM182" i="6" s="1"/>
  <c r="AN182" i="6" s="1"/>
  <c r="AO182" i="6" s="1"/>
  <c r="AP182" i="6" s="1"/>
  <c r="AQ182" i="6" s="1"/>
  <c r="AS182" i="6" s="1"/>
  <c r="AT182" i="6" s="1"/>
  <c r="AF182" i="6"/>
  <c r="AG182" i="6" s="1"/>
  <c r="AH182" i="6" s="1"/>
  <c r="AI182" i="6" s="1"/>
  <c r="AJ182" i="6" s="1"/>
  <c r="AB182" i="6"/>
  <c r="AC182" i="6" s="1"/>
  <c r="AD182" i="6" s="1"/>
  <c r="Z182" i="6"/>
  <c r="AA182" i="6" s="1"/>
  <c r="U182" i="6"/>
  <c r="V182" i="6" s="1"/>
  <c r="W182" i="6" s="1"/>
  <c r="X182" i="6" s="1"/>
  <c r="Q182" i="6"/>
  <c r="R182" i="6" s="1"/>
  <c r="S182" i="6" s="1"/>
  <c r="M182" i="6"/>
  <c r="N182" i="6" s="1"/>
  <c r="O182" i="6" s="1"/>
  <c r="I182" i="6"/>
  <c r="J182" i="6" s="1"/>
  <c r="K182" i="6" s="1"/>
  <c r="E182" i="6"/>
  <c r="F182" i="6" s="1"/>
  <c r="G182" i="6" s="1"/>
  <c r="AL181" i="6"/>
  <c r="AM181" i="6" s="1"/>
  <c r="AN181" i="6" s="1"/>
  <c r="AO181" i="6" s="1"/>
  <c r="AP181" i="6" s="1"/>
  <c r="AQ181" i="6" s="1"/>
  <c r="AS181" i="6" s="1"/>
  <c r="AT181" i="6" s="1"/>
  <c r="AF181" i="6"/>
  <c r="AG181" i="6" s="1"/>
  <c r="AH181" i="6" s="1"/>
  <c r="AI181" i="6" s="1"/>
  <c r="AJ181" i="6" s="1"/>
  <c r="Z181" i="6"/>
  <c r="AA181" i="6" s="1"/>
  <c r="AB181" i="6" s="1"/>
  <c r="AC181" i="6" s="1"/>
  <c r="AD181" i="6" s="1"/>
  <c r="U181" i="6"/>
  <c r="V181" i="6" s="1"/>
  <c r="W181" i="6" s="1"/>
  <c r="X181" i="6" s="1"/>
  <c r="Q181" i="6"/>
  <c r="R181" i="6" s="1"/>
  <c r="S181" i="6" s="1"/>
  <c r="M181" i="6"/>
  <c r="N181" i="6" s="1"/>
  <c r="O181" i="6" s="1"/>
  <c r="I181" i="6"/>
  <c r="J181" i="6" s="1"/>
  <c r="K181" i="6" s="1"/>
  <c r="E181" i="6"/>
  <c r="F181" i="6" s="1"/>
  <c r="G181" i="6" s="1"/>
  <c r="AL179" i="6"/>
  <c r="AM179" i="6" s="1"/>
  <c r="AN179" i="6" s="1"/>
  <c r="AO179" i="6" s="1"/>
  <c r="AP179" i="6" s="1"/>
  <c r="AQ179" i="6" s="1"/>
  <c r="AS179" i="6" s="1"/>
  <c r="AT179" i="6" s="1"/>
  <c r="AF179" i="6"/>
  <c r="AG179" i="6" s="1"/>
  <c r="AH179" i="6" s="1"/>
  <c r="AI179" i="6" s="1"/>
  <c r="AJ179" i="6" s="1"/>
  <c r="Z179" i="6"/>
  <c r="AA179" i="6" s="1"/>
  <c r="AB179" i="6" s="1"/>
  <c r="AC179" i="6" s="1"/>
  <c r="AD179" i="6" s="1"/>
  <c r="U179" i="6"/>
  <c r="V179" i="6" s="1"/>
  <c r="W179" i="6" s="1"/>
  <c r="X179" i="6" s="1"/>
  <c r="Q179" i="6"/>
  <c r="R179" i="6" s="1"/>
  <c r="S179" i="6" s="1"/>
  <c r="M179" i="6"/>
  <c r="N179" i="6" s="1"/>
  <c r="O179" i="6" s="1"/>
  <c r="I179" i="6"/>
  <c r="J179" i="6" s="1"/>
  <c r="K179" i="6" s="1"/>
  <c r="E179" i="6"/>
  <c r="F179" i="6" s="1"/>
  <c r="G179" i="6" s="1"/>
  <c r="AL178" i="6"/>
  <c r="AM178" i="6" s="1"/>
  <c r="AN178" i="6" s="1"/>
  <c r="AO178" i="6" s="1"/>
  <c r="AP178" i="6" s="1"/>
  <c r="AQ178" i="6" s="1"/>
  <c r="AS178" i="6" s="1"/>
  <c r="AT178" i="6" s="1"/>
  <c r="AF178" i="6"/>
  <c r="AG178" i="6" s="1"/>
  <c r="AH178" i="6" s="1"/>
  <c r="AI178" i="6" s="1"/>
  <c r="AJ178" i="6" s="1"/>
  <c r="Z178" i="6"/>
  <c r="AA178" i="6" s="1"/>
  <c r="AB178" i="6" s="1"/>
  <c r="AC178" i="6" s="1"/>
  <c r="AD178" i="6" s="1"/>
  <c r="U178" i="6"/>
  <c r="V178" i="6" s="1"/>
  <c r="W178" i="6" s="1"/>
  <c r="X178" i="6" s="1"/>
  <c r="S178" i="6"/>
  <c r="Q178" i="6"/>
  <c r="R178" i="6" s="1"/>
  <c r="M178" i="6"/>
  <c r="N178" i="6" s="1"/>
  <c r="O178" i="6" s="1"/>
  <c r="I178" i="6"/>
  <c r="J178" i="6" s="1"/>
  <c r="K178" i="6" s="1"/>
  <c r="E178" i="6"/>
  <c r="F178" i="6" s="1"/>
  <c r="G178" i="6" s="1"/>
  <c r="AL177" i="6"/>
  <c r="AM177" i="6" s="1"/>
  <c r="AN177" i="6" s="1"/>
  <c r="AO177" i="6" s="1"/>
  <c r="AP177" i="6" s="1"/>
  <c r="AQ177" i="6" s="1"/>
  <c r="AS177" i="6" s="1"/>
  <c r="AT177" i="6" s="1"/>
  <c r="AF177" i="6"/>
  <c r="AG177" i="6" s="1"/>
  <c r="AH177" i="6" s="1"/>
  <c r="AI177" i="6" s="1"/>
  <c r="AJ177" i="6" s="1"/>
  <c r="Z177" i="6"/>
  <c r="AA177" i="6" s="1"/>
  <c r="AB177" i="6" s="1"/>
  <c r="AC177" i="6" s="1"/>
  <c r="AD177" i="6" s="1"/>
  <c r="U177" i="6"/>
  <c r="V177" i="6" s="1"/>
  <c r="W177" i="6" s="1"/>
  <c r="X177" i="6" s="1"/>
  <c r="Q177" i="6"/>
  <c r="R177" i="6" s="1"/>
  <c r="S177" i="6" s="1"/>
  <c r="M177" i="6"/>
  <c r="N177" i="6" s="1"/>
  <c r="O177" i="6" s="1"/>
  <c r="J177" i="6"/>
  <c r="K177" i="6" s="1"/>
  <c r="I177" i="6"/>
  <c r="E177" i="6"/>
  <c r="F177" i="6" s="1"/>
  <c r="G177" i="6" s="1"/>
  <c r="AL176" i="6"/>
  <c r="AM176" i="6" s="1"/>
  <c r="AN176" i="6" s="1"/>
  <c r="AO176" i="6" s="1"/>
  <c r="AP176" i="6" s="1"/>
  <c r="AQ176" i="6" s="1"/>
  <c r="AS176" i="6" s="1"/>
  <c r="AT176" i="6" s="1"/>
  <c r="AF176" i="6"/>
  <c r="AG176" i="6" s="1"/>
  <c r="AH176" i="6" s="1"/>
  <c r="AI176" i="6" s="1"/>
  <c r="AJ176" i="6" s="1"/>
  <c r="Z176" i="6"/>
  <c r="AA176" i="6" s="1"/>
  <c r="AB176" i="6" s="1"/>
  <c r="AC176" i="6" s="1"/>
  <c r="AD176" i="6" s="1"/>
  <c r="V176" i="6"/>
  <c r="W176" i="6" s="1"/>
  <c r="X176" i="6" s="1"/>
  <c r="U176" i="6"/>
  <c r="Q176" i="6"/>
  <c r="R176" i="6" s="1"/>
  <c r="S176" i="6" s="1"/>
  <c r="N176" i="6"/>
  <c r="O176" i="6" s="1"/>
  <c r="M176" i="6"/>
  <c r="I176" i="6"/>
  <c r="J176" i="6" s="1"/>
  <c r="K176" i="6" s="1"/>
  <c r="E176" i="6"/>
  <c r="F176" i="6" s="1"/>
  <c r="G176" i="6" s="1"/>
  <c r="AM175" i="6"/>
  <c r="AN175" i="6" s="1"/>
  <c r="AO175" i="6" s="1"/>
  <c r="AP175" i="6" s="1"/>
  <c r="AQ175" i="6" s="1"/>
  <c r="AS175" i="6" s="1"/>
  <c r="AT175" i="6" s="1"/>
  <c r="AL175" i="6"/>
  <c r="AF175" i="6"/>
  <c r="AG175" i="6" s="1"/>
  <c r="AH175" i="6" s="1"/>
  <c r="AI175" i="6" s="1"/>
  <c r="AJ175" i="6" s="1"/>
  <c r="Z175" i="6"/>
  <c r="AA175" i="6" s="1"/>
  <c r="AB175" i="6" s="1"/>
  <c r="AC175" i="6" s="1"/>
  <c r="AD175" i="6" s="1"/>
  <c r="U175" i="6"/>
  <c r="V175" i="6" s="1"/>
  <c r="W175" i="6" s="1"/>
  <c r="X175" i="6" s="1"/>
  <c r="Q175" i="6"/>
  <c r="R175" i="6" s="1"/>
  <c r="S175" i="6" s="1"/>
  <c r="M175" i="6"/>
  <c r="N175" i="6" s="1"/>
  <c r="O175" i="6" s="1"/>
  <c r="I175" i="6"/>
  <c r="J175" i="6" s="1"/>
  <c r="K175" i="6" s="1"/>
  <c r="E175" i="6"/>
  <c r="F175" i="6" s="1"/>
  <c r="G175" i="6" s="1"/>
  <c r="AL174" i="6"/>
  <c r="AM174" i="6" s="1"/>
  <c r="AN174" i="6" s="1"/>
  <c r="AO174" i="6" s="1"/>
  <c r="AP174" i="6" s="1"/>
  <c r="AQ174" i="6" s="1"/>
  <c r="AS174" i="6" s="1"/>
  <c r="AT174" i="6" s="1"/>
  <c r="AH174" i="6"/>
  <c r="AI174" i="6" s="1"/>
  <c r="AJ174" i="6" s="1"/>
  <c r="AF174" i="6"/>
  <c r="AG174" i="6" s="1"/>
  <c r="Z174" i="6"/>
  <c r="AA174" i="6" s="1"/>
  <c r="AB174" i="6" s="1"/>
  <c r="AC174" i="6" s="1"/>
  <c r="AD174" i="6" s="1"/>
  <c r="V174" i="6"/>
  <c r="W174" i="6" s="1"/>
  <c r="X174" i="6" s="1"/>
  <c r="U174" i="6"/>
  <c r="Q174" i="6"/>
  <c r="R174" i="6" s="1"/>
  <c r="S174" i="6" s="1"/>
  <c r="M174" i="6"/>
  <c r="N174" i="6" s="1"/>
  <c r="O174" i="6" s="1"/>
  <c r="I174" i="6"/>
  <c r="J174" i="6" s="1"/>
  <c r="K174" i="6" s="1"/>
  <c r="E174" i="6"/>
  <c r="F174" i="6" s="1"/>
  <c r="G174" i="6" s="1"/>
  <c r="AL173" i="6"/>
  <c r="AM173" i="6" s="1"/>
  <c r="AN173" i="6" s="1"/>
  <c r="AO173" i="6" s="1"/>
  <c r="AP173" i="6" s="1"/>
  <c r="AQ173" i="6" s="1"/>
  <c r="AS173" i="6" s="1"/>
  <c r="AT173" i="6" s="1"/>
  <c r="AG173" i="6"/>
  <c r="AH173" i="6" s="1"/>
  <c r="AI173" i="6" s="1"/>
  <c r="AJ173" i="6" s="1"/>
  <c r="AF173" i="6"/>
  <c r="Z173" i="6"/>
  <c r="AA173" i="6" s="1"/>
  <c r="AB173" i="6" s="1"/>
  <c r="AC173" i="6" s="1"/>
  <c r="AD173" i="6" s="1"/>
  <c r="U173" i="6"/>
  <c r="V173" i="6" s="1"/>
  <c r="W173" i="6" s="1"/>
  <c r="X173" i="6" s="1"/>
  <c r="Q173" i="6"/>
  <c r="R173" i="6" s="1"/>
  <c r="S173" i="6" s="1"/>
  <c r="M173" i="6"/>
  <c r="N173" i="6" s="1"/>
  <c r="O173" i="6" s="1"/>
  <c r="I173" i="6"/>
  <c r="J173" i="6" s="1"/>
  <c r="K173" i="6" s="1"/>
  <c r="E173" i="6"/>
  <c r="F173" i="6" s="1"/>
  <c r="G173" i="6" s="1"/>
  <c r="AL172" i="6"/>
  <c r="AM172" i="6" s="1"/>
  <c r="AN172" i="6" s="1"/>
  <c r="AO172" i="6" s="1"/>
  <c r="AP172" i="6" s="1"/>
  <c r="AQ172" i="6" s="1"/>
  <c r="AS172" i="6" s="1"/>
  <c r="AT172" i="6" s="1"/>
  <c r="AF172" i="6"/>
  <c r="AG172" i="6" s="1"/>
  <c r="AH172" i="6" s="1"/>
  <c r="AI172" i="6" s="1"/>
  <c r="AJ172" i="6" s="1"/>
  <c r="Z172" i="6"/>
  <c r="AA172" i="6" s="1"/>
  <c r="AB172" i="6" s="1"/>
  <c r="AC172" i="6" s="1"/>
  <c r="AD172" i="6" s="1"/>
  <c r="U172" i="6"/>
  <c r="V172" i="6" s="1"/>
  <c r="W172" i="6" s="1"/>
  <c r="X172" i="6" s="1"/>
  <c r="Q172" i="6"/>
  <c r="R172" i="6" s="1"/>
  <c r="S172" i="6" s="1"/>
  <c r="M172" i="6"/>
  <c r="N172" i="6" s="1"/>
  <c r="O172" i="6" s="1"/>
  <c r="I172" i="6"/>
  <c r="J172" i="6" s="1"/>
  <c r="K172" i="6" s="1"/>
  <c r="E172" i="6"/>
  <c r="F172" i="6" s="1"/>
  <c r="G172" i="6" s="1"/>
  <c r="AL171" i="6"/>
  <c r="AM171" i="6" s="1"/>
  <c r="AN171" i="6" s="1"/>
  <c r="AO171" i="6" s="1"/>
  <c r="AP171" i="6" s="1"/>
  <c r="AQ171" i="6" s="1"/>
  <c r="AS171" i="6" s="1"/>
  <c r="AT171" i="6" s="1"/>
  <c r="AF171" i="6"/>
  <c r="AG171" i="6" s="1"/>
  <c r="AH171" i="6" s="1"/>
  <c r="AI171" i="6" s="1"/>
  <c r="AJ171" i="6" s="1"/>
  <c r="Z171" i="6"/>
  <c r="AA171" i="6" s="1"/>
  <c r="AB171" i="6" s="1"/>
  <c r="AC171" i="6" s="1"/>
  <c r="AD171" i="6" s="1"/>
  <c r="U171" i="6"/>
  <c r="V171" i="6" s="1"/>
  <c r="W171" i="6" s="1"/>
  <c r="X171" i="6" s="1"/>
  <c r="R171" i="6"/>
  <c r="S171" i="6" s="1"/>
  <c r="Q171" i="6"/>
  <c r="M171" i="6"/>
  <c r="N171" i="6" s="1"/>
  <c r="O171" i="6" s="1"/>
  <c r="I171" i="6"/>
  <c r="J171" i="6" s="1"/>
  <c r="K171" i="6" s="1"/>
  <c r="E171" i="6"/>
  <c r="F171" i="6" s="1"/>
  <c r="G171" i="6" s="1"/>
  <c r="AL170" i="6"/>
  <c r="AM170" i="6" s="1"/>
  <c r="AN170" i="6" s="1"/>
  <c r="AO170" i="6" s="1"/>
  <c r="AP170" i="6" s="1"/>
  <c r="AQ170" i="6" s="1"/>
  <c r="AS170" i="6" s="1"/>
  <c r="AT170" i="6" s="1"/>
  <c r="AF170" i="6"/>
  <c r="AG170" i="6" s="1"/>
  <c r="AH170" i="6" s="1"/>
  <c r="AI170" i="6" s="1"/>
  <c r="AJ170" i="6" s="1"/>
  <c r="Z170" i="6"/>
  <c r="AA170" i="6" s="1"/>
  <c r="AB170" i="6" s="1"/>
  <c r="AC170" i="6" s="1"/>
  <c r="AD170" i="6" s="1"/>
  <c r="V170" i="6"/>
  <c r="W170" i="6" s="1"/>
  <c r="X170" i="6" s="1"/>
  <c r="U170" i="6"/>
  <c r="Q170" i="6"/>
  <c r="R170" i="6" s="1"/>
  <c r="S170" i="6" s="1"/>
  <c r="N170" i="6"/>
  <c r="O170" i="6" s="1"/>
  <c r="M170" i="6"/>
  <c r="I170" i="6"/>
  <c r="J170" i="6" s="1"/>
  <c r="K170" i="6" s="1"/>
  <c r="E170" i="6"/>
  <c r="F170" i="6" s="1"/>
  <c r="G170" i="6" s="1"/>
  <c r="AL169" i="6"/>
  <c r="AM169" i="6" s="1"/>
  <c r="AN169" i="6" s="1"/>
  <c r="AO169" i="6" s="1"/>
  <c r="AP169" i="6" s="1"/>
  <c r="AQ169" i="6" s="1"/>
  <c r="AS169" i="6" s="1"/>
  <c r="AT169" i="6" s="1"/>
  <c r="AF169" i="6"/>
  <c r="AG169" i="6" s="1"/>
  <c r="AH169" i="6" s="1"/>
  <c r="AI169" i="6" s="1"/>
  <c r="AJ169" i="6" s="1"/>
  <c r="AA169" i="6"/>
  <c r="AB169" i="6" s="1"/>
  <c r="AC169" i="6" s="1"/>
  <c r="AD169" i="6" s="1"/>
  <c r="Z169" i="6"/>
  <c r="U169" i="6"/>
  <c r="V169" i="6" s="1"/>
  <c r="W169" i="6" s="1"/>
  <c r="X169" i="6" s="1"/>
  <c r="Q169" i="6"/>
  <c r="R169" i="6" s="1"/>
  <c r="S169" i="6" s="1"/>
  <c r="M169" i="6"/>
  <c r="N169" i="6" s="1"/>
  <c r="O169" i="6" s="1"/>
  <c r="I169" i="6"/>
  <c r="J169" i="6" s="1"/>
  <c r="K169" i="6" s="1"/>
  <c r="F169" i="6"/>
  <c r="G169" i="6" s="1"/>
  <c r="E169" i="6"/>
  <c r="AL168" i="6"/>
  <c r="AM168" i="6" s="1"/>
  <c r="AN168" i="6" s="1"/>
  <c r="AO168" i="6" s="1"/>
  <c r="AP168" i="6" s="1"/>
  <c r="AQ168" i="6" s="1"/>
  <c r="AS168" i="6" s="1"/>
  <c r="AT168" i="6" s="1"/>
  <c r="AF168" i="6"/>
  <c r="AG168" i="6" s="1"/>
  <c r="AH168" i="6" s="1"/>
  <c r="AI168" i="6" s="1"/>
  <c r="AJ168" i="6" s="1"/>
  <c r="Z168" i="6"/>
  <c r="AA168" i="6" s="1"/>
  <c r="AB168" i="6" s="1"/>
  <c r="AC168" i="6" s="1"/>
  <c r="AD168" i="6" s="1"/>
  <c r="V168" i="6"/>
  <c r="W168" i="6" s="1"/>
  <c r="X168" i="6" s="1"/>
  <c r="U168" i="6"/>
  <c r="Q168" i="6"/>
  <c r="R168" i="6" s="1"/>
  <c r="S168" i="6" s="1"/>
  <c r="M168" i="6"/>
  <c r="N168" i="6" s="1"/>
  <c r="O168" i="6" s="1"/>
  <c r="I168" i="6"/>
  <c r="J168" i="6" s="1"/>
  <c r="K168" i="6" s="1"/>
  <c r="E168" i="6"/>
  <c r="F168" i="6" s="1"/>
  <c r="G168" i="6" s="1"/>
  <c r="AL167" i="6"/>
  <c r="AM167" i="6" s="1"/>
  <c r="AN167" i="6" s="1"/>
  <c r="AO167" i="6" s="1"/>
  <c r="AP167" i="6" s="1"/>
  <c r="AQ167" i="6" s="1"/>
  <c r="AS167" i="6" s="1"/>
  <c r="AT167" i="6" s="1"/>
  <c r="AF167" i="6"/>
  <c r="AG167" i="6" s="1"/>
  <c r="AH167" i="6" s="1"/>
  <c r="AI167" i="6" s="1"/>
  <c r="AJ167" i="6" s="1"/>
  <c r="Z167" i="6"/>
  <c r="AA167" i="6" s="1"/>
  <c r="AB167" i="6" s="1"/>
  <c r="AC167" i="6" s="1"/>
  <c r="AD167" i="6" s="1"/>
  <c r="U167" i="6"/>
  <c r="V167" i="6" s="1"/>
  <c r="W167" i="6" s="1"/>
  <c r="X167" i="6" s="1"/>
  <c r="R167" i="6"/>
  <c r="S167" i="6" s="1"/>
  <c r="Q167" i="6"/>
  <c r="M167" i="6"/>
  <c r="N167" i="6" s="1"/>
  <c r="O167" i="6" s="1"/>
  <c r="I167" i="6"/>
  <c r="J167" i="6" s="1"/>
  <c r="K167" i="6" s="1"/>
  <c r="E167" i="6"/>
  <c r="F167" i="6" s="1"/>
  <c r="G167" i="6" s="1"/>
  <c r="AL166" i="6"/>
  <c r="AM166" i="6" s="1"/>
  <c r="AN166" i="6" s="1"/>
  <c r="AO166" i="6" s="1"/>
  <c r="AP166" i="6" s="1"/>
  <c r="AQ166" i="6" s="1"/>
  <c r="AS166" i="6" s="1"/>
  <c r="AT166" i="6" s="1"/>
  <c r="AF166" i="6"/>
  <c r="AG166" i="6" s="1"/>
  <c r="AH166" i="6" s="1"/>
  <c r="AI166" i="6" s="1"/>
  <c r="AJ166" i="6" s="1"/>
  <c r="Z166" i="6"/>
  <c r="AA166" i="6" s="1"/>
  <c r="AB166" i="6" s="1"/>
  <c r="AC166" i="6" s="1"/>
  <c r="AD166" i="6" s="1"/>
  <c r="U166" i="6"/>
  <c r="V166" i="6" s="1"/>
  <c r="W166" i="6" s="1"/>
  <c r="X166" i="6" s="1"/>
  <c r="Q166" i="6"/>
  <c r="R166" i="6" s="1"/>
  <c r="S166" i="6" s="1"/>
  <c r="M166" i="6"/>
  <c r="N166" i="6" s="1"/>
  <c r="O166" i="6" s="1"/>
  <c r="I166" i="6"/>
  <c r="J166" i="6" s="1"/>
  <c r="K166" i="6" s="1"/>
  <c r="E166" i="6"/>
  <c r="F166" i="6" s="1"/>
  <c r="G166" i="6" s="1"/>
  <c r="AL165" i="6"/>
  <c r="AM165" i="6" s="1"/>
  <c r="AN165" i="6" s="1"/>
  <c r="AO165" i="6" s="1"/>
  <c r="AP165" i="6" s="1"/>
  <c r="AQ165" i="6" s="1"/>
  <c r="AS165" i="6" s="1"/>
  <c r="AT165" i="6" s="1"/>
  <c r="AF165" i="6"/>
  <c r="AG165" i="6" s="1"/>
  <c r="AH165" i="6" s="1"/>
  <c r="AI165" i="6" s="1"/>
  <c r="AJ165" i="6" s="1"/>
  <c r="AB165" i="6"/>
  <c r="AC165" i="6" s="1"/>
  <c r="AD165" i="6" s="1"/>
  <c r="Z165" i="6"/>
  <c r="AA165" i="6" s="1"/>
  <c r="U165" i="6"/>
  <c r="V165" i="6" s="1"/>
  <c r="W165" i="6" s="1"/>
  <c r="X165" i="6" s="1"/>
  <c r="Q165" i="6"/>
  <c r="R165" i="6" s="1"/>
  <c r="S165" i="6" s="1"/>
  <c r="M165" i="6"/>
  <c r="N165" i="6" s="1"/>
  <c r="O165" i="6" s="1"/>
  <c r="J165" i="6"/>
  <c r="K165" i="6" s="1"/>
  <c r="I165" i="6"/>
  <c r="E165" i="6"/>
  <c r="F165" i="6" s="1"/>
  <c r="G165" i="6" s="1"/>
  <c r="AL164" i="6"/>
  <c r="AM164" i="6" s="1"/>
  <c r="AN164" i="6" s="1"/>
  <c r="AO164" i="6" s="1"/>
  <c r="AP164" i="6" s="1"/>
  <c r="AQ164" i="6" s="1"/>
  <c r="AS164" i="6" s="1"/>
  <c r="AT164" i="6" s="1"/>
  <c r="AF164" i="6"/>
  <c r="AG164" i="6" s="1"/>
  <c r="AH164" i="6" s="1"/>
  <c r="AI164" i="6" s="1"/>
  <c r="AJ164" i="6" s="1"/>
  <c r="AA164" i="6"/>
  <c r="AB164" i="6" s="1"/>
  <c r="AC164" i="6" s="1"/>
  <c r="AD164" i="6" s="1"/>
  <c r="Z164" i="6"/>
  <c r="U164" i="6"/>
  <c r="V164" i="6" s="1"/>
  <c r="W164" i="6" s="1"/>
  <c r="X164" i="6" s="1"/>
  <c r="Q164" i="6"/>
  <c r="R164" i="6" s="1"/>
  <c r="S164" i="6" s="1"/>
  <c r="M164" i="6"/>
  <c r="N164" i="6" s="1"/>
  <c r="O164" i="6" s="1"/>
  <c r="K164" i="6"/>
  <c r="I164" i="6"/>
  <c r="J164" i="6" s="1"/>
  <c r="F164" i="6"/>
  <c r="G164" i="6" s="1"/>
  <c r="E164" i="6"/>
  <c r="AL163" i="6"/>
  <c r="AM163" i="6" s="1"/>
  <c r="AN163" i="6" s="1"/>
  <c r="AO163" i="6" s="1"/>
  <c r="AP163" i="6" s="1"/>
  <c r="AQ163" i="6" s="1"/>
  <c r="AS163" i="6" s="1"/>
  <c r="AT163" i="6" s="1"/>
  <c r="AG163" i="6"/>
  <c r="AH163" i="6" s="1"/>
  <c r="AI163" i="6" s="1"/>
  <c r="AJ163" i="6" s="1"/>
  <c r="AF163" i="6"/>
  <c r="AD163" i="6"/>
  <c r="Z163" i="6"/>
  <c r="AA163" i="6" s="1"/>
  <c r="AB163" i="6" s="1"/>
  <c r="AC163" i="6" s="1"/>
  <c r="U163" i="6"/>
  <c r="V163" i="6" s="1"/>
  <c r="W163" i="6" s="1"/>
  <c r="X163" i="6" s="1"/>
  <c r="R163" i="6"/>
  <c r="S163" i="6" s="1"/>
  <c r="Q163" i="6"/>
  <c r="M163" i="6"/>
  <c r="N163" i="6" s="1"/>
  <c r="O163" i="6" s="1"/>
  <c r="J163" i="6"/>
  <c r="K163" i="6" s="1"/>
  <c r="I163" i="6"/>
  <c r="E163" i="6"/>
  <c r="F163" i="6" s="1"/>
  <c r="G163" i="6" s="1"/>
  <c r="AL162" i="6"/>
  <c r="AM162" i="6" s="1"/>
  <c r="AN162" i="6" s="1"/>
  <c r="AO162" i="6" s="1"/>
  <c r="AP162" i="6" s="1"/>
  <c r="AF162" i="6"/>
  <c r="AG162" i="6" s="1"/>
  <c r="AH162" i="6" s="1"/>
  <c r="AI162" i="6" s="1"/>
  <c r="AJ162" i="6" s="1"/>
  <c r="AA162" i="6"/>
  <c r="AB162" i="6" s="1"/>
  <c r="AC162" i="6" s="1"/>
  <c r="AD162" i="6" s="1"/>
  <c r="Z162" i="6"/>
  <c r="W162" i="6"/>
  <c r="X162" i="6" s="1"/>
  <c r="U162" i="6"/>
  <c r="V162" i="6" s="1"/>
  <c r="R162" i="6"/>
  <c r="S162" i="6" s="1"/>
  <c r="O162" i="6"/>
  <c r="N162" i="6"/>
  <c r="J162" i="6"/>
  <c r="K162" i="6" s="1"/>
  <c r="G162" i="6"/>
  <c r="F162" i="6"/>
  <c r="AL160" i="6"/>
  <c r="AM160" i="6" s="1"/>
  <c r="AN160" i="6" s="1"/>
  <c r="AO160" i="6" s="1"/>
  <c r="AP160" i="6" s="1"/>
  <c r="AF160" i="6"/>
  <c r="AG160" i="6" s="1"/>
  <c r="AH160" i="6" s="1"/>
  <c r="AI160" i="6" s="1"/>
  <c r="AJ160" i="6" s="1"/>
  <c r="AA160" i="6"/>
  <c r="AB160" i="6" s="1"/>
  <c r="AC160" i="6" s="1"/>
  <c r="AD160" i="6" s="1"/>
  <c r="Z160" i="6"/>
  <c r="U160" i="6"/>
  <c r="V160" i="6" s="1"/>
  <c r="W160" i="6" s="1"/>
  <c r="X160" i="6" s="1"/>
  <c r="Q160" i="6"/>
  <c r="R160" i="6" s="1"/>
  <c r="S160" i="6" s="1"/>
  <c r="M160" i="6"/>
  <c r="N160" i="6" s="1"/>
  <c r="O160" i="6" s="1"/>
  <c r="I160" i="6"/>
  <c r="J160" i="6" s="1"/>
  <c r="K160" i="6" s="1"/>
  <c r="E160" i="6"/>
  <c r="F160" i="6" s="1"/>
  <c r="G160" i="6" s="1"/>
  <c r="AL159" i="6"/>
  <c r="AM159" i="6" s="1"/>
  <c r="AN159" i="6" s="1"/>
  <c r="AO159" i="6" s="1"/>
  <c r="AP159" i="6" s="1"/>
  <c r="AQ159" i="6" s="1"/>
  <c r="AS159" i="6" s="1"/>
  <c r="AT159" i="6" s="1"/>
  <c r="AH159" i="6"/>
  <c r="AI159" i="6" s="1"/>
  <c r="AJ159" i="6" s="1"/>
  <c r="AF159" i="6"/>
  <c r="AG159" i="6" s="1"/>
  <c r="AA159" i="6"/>
  <c r="AB159" i="6" s="1"/>
  <c r="AC159" i="6" s="1"/>
  <c r="AD159" i="6" s="1"/>
  <c r="Z159" i="6"/>
  <c r="U159" i="6"/>
  <c r="V159" i="6" s="1"/>
  <c r="W159" i="6" s="1"/>
  <c r="X159" i="6" s="1"/>
  <c r="R159" i="6"/>
  <c r="S159" i="6" s="1"/>
  <c r="Q159" i="6"/>
  <c r="M159" i="6"/>
  <c r="N159" i="6" s="1"/>
  <c r="O159" i="6" s="1"/>
  <c r="I159" i="6"/>
  <c r="J159" i="6" s="1"/>
  <c r="K159" i="6" s="1"/>
  <c r="E159" i="6"/>
  <c r="F159" i="6" s="1"/>
  <c r="G159" i="6" s="1"/>
  <c r="AS158" i="6"/>
  <c r="AT158" i="6" s="1"/>
  <c r="AL158" i="6"/>
  <c r="AM158" i="6" s="1"/>
  <c r="AN158" i="6" s="1"/>
  <c r="AO158" i="6" s="1"/>
  <c r="AP158" i="6" s="1"/>
  <c r="AQ158" i="6" s="1"/>
  <c r="AF158" i="6"/>
  <c r="AG158" i="6" s="1"/>
  <c r="AH158" i="6" s="1"/>
  <c r="AI158" i="6" s="1"/>
  <c r="AJ158" i="6" s="1"/>
  <c r="Z158" i="6"/>
  <c r="AA158" i="6" s="1"/>
  <c r="AB158" i="6" s="1"/>
  <c r="AC158" i="6" s="1"/>
  <c r="AD158" i="6" s="1"/>
  <c r="U158" i="6"/>
  <c r="V158" i="6" s="1"/>
  <c r="W158" i="6" s="1"/>
  <c r="X158" i="6" s="1"/>
  <c r="Q158" i="6"/>
  <c r="R158" i="6" s="1"/>
  <c r="S158" i="6" s="1"/>
  <c r="M158" i="6"/>
  <c r="N158" i="6" s="1"/>
  <c r="O158" i="6" s="1"/>
  <c r="I158" i="6"/>
  <c r="J158" i="6" s="1"/>
  <c r="K158" i="6" s="1"/>
  <c r="G158" i="6"/>
  <c r="E158" i="6"/>
  <c r="F158" i="6" s="1"/>
  <c r="AL157" i="6"/>
  <c r="AM157" i="6" s="1"/>
  <c r="AN157" i="6" s="1"/>
  <c r="AO157" i="6" s="1"/>
  <c r="AP157" i="6" s="1"/>
  <c r="AQ157" i="6" s="1"/>
  <c r="AS157" i="6" s="1"/>
  <c r="AT157" i="6" s="1"/>
  <c r="AF157" i="6"/>
  <c r="AG157" i="6" s="1"/>
  <c r="AH157" i="6" s="1"/>
  <c r="AI157" i="6" s="1"/>
  <c r="AJ157" i="6" s="1"/>
  <c r="Z157" i="6"/>
  <c r="AA157" i="6" s="1"/>
  <c r="AB157" i="6" s="1"/>
  <c r="AC157" i="6" s="1"/>
  <c r="AD157" i="6" s="1"/>
  <c r="U157" i="6"/>
  <c r="V157" i="6" s="1"/>
  <c r="W157" i="6" s="1"/>
  <c r="X157" i="6" s="1"/>
  <c r="Q157" i="6"/>
  <c r="R157" i="6" s="1"/>
  <c r="S157" i="6" s="1"/>
  <c r="M157" i="6"/>
  <c r="N157" i="6" s="1"/>
  <c r="O157" i="6" s="1"/>
  <c r="I157" i="6"/>
  <c r="J157" i="6" s="1"/>
  <c r="K157" i="6" s="1"/>
  <c r="E157" i="6"/>
  <c r="F157" i="6" s="1"/>
  <c r="G157" i="6" s="1"/>
  <c r="AL156" i="6"/>
  <c r="AM156" i="6" s="1"/>
  <c r="AN156" i="6" s="1"/>
  <c r="AO156" i="6" s="1"/>
  <c r="AP156" i="6" s="1"/>
  <c r="AQ156" i="6" s="1"/>
  <c r="AS156" i="6" s="1"/>
  <c r="AT156" i="6" s="1"/>
  <c r="AF156" i="6"/>
  <c r="AG156" i="6" s="1"/>
  <c r="AH156" i="6" s="1"/>
  <c r="AI156" i="6" s="1"/>
  <c r="AJ156" i="6" s="1"/>
  <c r="Z156" i="6"/>
  <c r="AA156" i="6" s="1"/>
  <c r="AB156" i="6" s="1"/>
  <c r="AC156" i="6" s="1"/>
  <c r="AD156" i="6" s="1"/>
  <c r="U156" i="6"/>
  <c r="V156" i="6" s="1"/>
  <c r="W156" i="6" s="1"/>
  <c r="X156" i="6" s="1"/>
  <c r="Q156" i="6"/>
  <c r="R156" i="6" s="1"/>
  <c r="S156" i="6" s="1"/>
  <c r="M156" i="6"/>
  <c r="N156" i="6" s="1"/>
  <c r="O156" i="6" s="1"/>
  <c r="I156" i="6"/>
  <c r="J156" i="6" s="1"/>
  <c r="K156" i="6" s="1"/>
  <c r="E156" i="6"/>
  <c r="F156" i="6" s="1"/>
  <c r="G156" i="6" s="1"/>
  <c r="AL155" i="6"/>
  <c r="AM155" i="6" s="1"/>
  <c r="AN155" i="6" s="1"/>
  <c r="AO155" i="6" s="1"/>
  <c r="AP155" i="6" s="1"/>
  <c r="AQ155" i="6" s="1"/>
  <c r="AS155" i="6" s="1"/>
  <c r="AT155" i="6" s="1"/>
  <c r="AH155" i="6"/>
  <c r="AI155" i="6" s="1"/>
  <c r="AJ155" i="6" s="1"/>
  <c r="AF155" i="6"/>
  <c r="AG155" i="6" s="1"/>
  <c r="Z155" i="6"/>
  <c r="AA155" i="6" s="1"/>
  <c r="AB155" i="6" s="1"/>
  <c r="AC155" i="6" s="1"/>
  <c r="AD155" i="6" s="1"/>
  <c r="W155" i="6"/>
  <c r="X155" i="6" s="1"/>
  <c r="V155" i="6"/>
  <c r="U155" i="6"/>
  <c r="Q155" i="6"/>
  <c r="R155" i="6" s="1"/>
  <c r="S155" i="6" s="1"/>
  <c r="M155" i="6"/>
  <c r="N155" i="6" s="1"/>
  <c r="O155" i="6" s="1"/>
  <c r="I155" i="6"/>
  <c r="J155" i="6" s="1"/>
  <c r="K155" i="6" s="1"/>
  <c r="E155" i="6"/>
  <c r="F155" i="6" s="1"/>
  <c r="G155" i="6" s="1"/>
  <c r="AL154" i="6"/>
  <c r="AM154" i="6" s="1"/>
  <c r="AN154" i="6" s="1"/>
  <c r="AO154" i="6" s="1"/>
  <c r="AP154" i="6" s="1"/>
  <c r="AQ154" i="6" s="1"/>
  <c r="AS154" i="6" s="1"/>
  <c r="AT154" i="6" s="1"/>
  <c r="AG154" i="6"/>
  <c r="AH154" i="6" s="1"/>
  <c r="AI154" i="6" s="1"/>
  <c r="AJ154" i="6" s="1"/>
  <c r="AF154" i="6"/>
  <c r="Z154" i="6"/>
  <c r="AA154" i="6" s="1"/>
  <c r="AB154" i="6" s="1"/>
  <c r="AC154" i="6" s="1"/>
  <c r="AD154" i="6" s="1"/>
  <c r="U154" i="6"/>
  <c r="V154" i="6" s="1"/>
  <c r="W154" i="6" s="1"/>
  <c r="X154" i="6" s="1"/>
  <c r="R154" i="6"/>
  <c r="S154" i="6" s="1"/>
  <c r="Q154" i="6"/>
  <c r="M154" i="6"/>
  <c r="N154" i="6" s="1"/>
  <c r="O154" i="6" s="1"/>
  <c r="J154" i="6"/>
  <c r="K154" i="6" s="1"/>
  <c r="I154" i="6"/>
  <c r="E154" i="6"/>
  <c r="F154" i="6" s="1"/>
  <c r="G154" i="6" s="1"/>
  <c r="AB153" i="6"/>
  <c r="AB152" i="6"/>
  <c r="AL149" i="6"/>
  <c r="AM149" i="6" s="1"/>
  <c r="AN149" i="6" s="1"/>
  <c r="AO149" i="6" s="1"/>
  <c r="AP149" i="6" s="1"/>
  <c r="AQ149" i="6" s="1"/>
  <c r="AS149" i="6" s="1"/>
  <c r="AT149" i="6" s="1"/>
  <c r="AF149" i="6"/>
  <c r="AG149" i="6" s="1"/>
  <c r="AH149" i="6" s="1"/>
  <c r="AI149" i="6" s="1"/>
  <c r="AJ149" i="6" s="1"/>
  <c r="Z149" i="6"/>
  <c r="AA149" i="6" s="1"/>
  <c r="AB149" i="6" s="1"/>
  <c r="AC149" i="6" s="1"/>
  <c r="AD149" i="6" s="1"/>
  <c r="U149" i="6"/>
  <c r="V149" i="6" s="1"/>
  <c r="W149" i="6" s="1"/>
  <c r="X149" i="6" s="1"/>
  <c r="Q149" i="6"/>
  <c r="R149" i="6" s="1"/>
  <c r="S149" i="6" s="1"/>
  <c r="M149" i="6"/>
  <c r="N149" i="6" s="1"/>
  <c r="O149" i="6" s="1"/>
  <c r="I149" i="6"/>
  <c r="J149" i="6" s="1"/>
  <c r="K149" i="6" s="1"/>
  <c r="F149" i="6"/>
  <c r="G149" i="6" s="1"/>
  <c r="E149" i="6"/>
  <c r="AL148" i="6"/>
  <c r="AM148" i="6" s="1"/>
  <c r="AN148" i="6" s="1"/>
  <c r="AO148" i="6" s="1"/>
  <c r="AP148" i="6" s="1"/>
  <c r="AQ148" i="6" s="1"/>
  <c r="AS148" i="6" s="1"/>
  <c r="AT148" i="6" s="1"/>
  <c r="AF148" i="6"/>
  <c r="AG148" i="6" s="1"/>
  <c r="AH148" i="6" s="1"/>
  <c r="AI148" i="6" s="1"/>
  <c r="AJ148" i="6" s="1"/>
  <c r="Z148" i="6"/>
  <c r="AA148" i="6" s="1"/>
  <c r="AB148" i="6" s="1"/>
  <c r="AC148" i="6" s="1"/>
  <c r="AD148" i="6" s="1"/>
  <c r="U148" i="6"/>
  <c r="V148" i="6" s="1"/>
  <c r="W148" i="6" s="1"/>
  <c r="X148" i="6" s="1"/>
  <c r="R148" i="6"/>
  <c r="S148" i="6" s="1"/>
  <c r="Q148" i="6"/>
  <c r="M148" i="6"/>
  <c r="N148" i="6" s="1"/>
  <c r="O148" i="6" s="1"/>
  <c r="J148" i="6"/>
  <c r="K148" i="6" s="1"/>
  <c r="I148" i="6"/>
  <c r="E148" i="6"/>
  <c r="F148" i="6" s="1"/>
  <c r="G148" i="6" s="1"/>
  <c r="AL147" i="6"/>
  <c r="AM147" i="6" s="1"/>
  <c r="AN147" i="6" s="1"/>
  <c r="AO147" i="6" s="1"/>
  <c r="AP147" i="6" s="1"/>
  <c r="AQ147" i="6" s="1"/>
  <c r="AS147" i="6" s="1"/>
  <c r="AT147" i="6" s="1"/>
  <c r="AF147" i="6"/>
  <c r="AG147" i="6" s="1"/>
  <c r="AH147" i="6" s="1"/>
  <c r="AI147" i="6" s="1"/>
  <c r="AJ147" i="6" s="1"/>
  <c r="Z147" i="6"/>
  <c r="AA147" i="6" s="1"/>
  <c r="AB147" i="6" s="1"/>
  <c r="AC147" i="6" s="1"/>
  <c r="AD147" i="6" s="1"/>
  <c r="U147" i="6"/>
  <c r="V147" i="6" s="1"/>
  <c r="W147" i="6" s="1"/>
  <c r="X147" i="6" s="1"/>
  <c r="Q147" i="6"/>
  <c r="R147" i="6" s="1"/>
  <c r="S147" i="6" s="1"/>
  <c r="M147" i="6"/>
  <c r="N147" i="6" s="1"/>
  <c r="O147" i="6" s="1"/>
  <c r="I147" i="6"/>
  <c r="J147" i="6" s="1"/>
  <c r="K147" i="6" s="1"/>
  <c r="F147" i="6"/>
  <c r="G147" i="6" s="1"/>
  <c r="E147" i="6"/>
  <c r="AM146" i="6"/>
  <c r="AN146" i="6" s="1"/>
  <c r="AO146" i="6" s="1"/>
  <c r="AP146" i="6" s="1"/>
  <c r="AQ146" i="6" s="1"/>
  <c r="AS146" i="6" s="1"/>
  <c r="AT146" i="6" s="1"/>
  <c r="AL146" i="6"/>
  <c r="AF146" i="6"/>
  <c r="AG146" i="6" s="1"/>
  <c r="AH146" i="6" s="1"/>
  <c r="AI146" i="6" s="1"/>
  <c r="AJ146" i="6" s="1"/>
  <c r="AB146" i="6"/>
  <c r="AC146" i="6" s="1"/>
  <c r="AD146" i="6" s="1"/>
  <c r="Z146" i="6"/>
  <c r="AA146" i="6" s="1"/>
  <c r="U146" i="6"/>
  <c r="V146" i="6" s="1"/>
  <c r="W146" i="6" s="1"/>
  <c r="X146" i="6" s="1"/>
  <c r="R146" i="6"/>
  <c r="S146" i="6" s="1"/>
  <c r="Q146" i="6"/>
  <c r="M146" i="6"/>
  <c r="N146" i="6" s="1"/>
  <c r="O146" i="6" s="1"/>
  <c r="I146" i="6"/>
  <c r="J146" i="6" s="1"/>
  <c r="K146" i="6" s="1"/>
  <c r="E146" i="6"/>
  <c r="F146" i="6" s="1"/>
  <c r="G146" i="6" s="1"/>
  <c r="AL145" i="6"/>
  <c r="AM145" i="6" s="1"/>
  <c r="AN145" i="6" s="1"/>
  <c r="AO145" i="6" s="1"/>
  <c r="AP145" i="6" s="1"/>
  <c r="AQ145" i="6" s="1"/>
  <c r="AS145" i="6" s="1"/>
  <c r="AT145" i="6" s="1"/>
  <c r="AF145" i="6"/>
  <c r="AG145" i="6" s="1"/>
  <c r="AH145" i="6" s="1"/>
  <c r="AI145" i="6" s="1"/>
  <c r="AJ145" i="6" s="1"/>
  <c r="Z145" i="6"/>
  <c r="AA145" i="6" s="1"/>
  <c r="AB145" i="6" s="1"/>
  <c r="AC145" i="6" s="1"/>
  <c r="AD145" i="6" s="1"/>
  <c r="U145" i="6"/>
  <c r="V145" i="6" s="1"/>
  <c r="W145" i="6" s="1"/>
  <c r="X145" i="6" s="1"/>
  <c r="Q145" i="6"/>
  <c r="R145" i="6" s="1"/>
  <c r="S145" i="6" s="1"/>
  <c r="M145" i="6"/>
  <c r="N145" i="6" s="1"/>
  <c r="O145" i="6" s="1"/>
  <c r="I145" i="6"/>
  <c r="J145" i="6" s="1"/>
  <c r="K145" i="6" s="1"/>
  <c r="F145" i="6"/>
  <c r="G145" i="6" s="1"/>
  <c r="E145" i="6"/>
  <c r="AL144" i="6"/>
  <c r="AM144" i="6" s="1"/>
  <c r="AN144" i="6" s="1"/>
  <c r="AO144" i="6" s="1"/>
  <c r="AP144" i="6" s="1"/>
  <c r="AQ144" i="6" s="1"/>
  <c r="AS144" i="6" s="1"/>
  <c r="AT144" i="6" s="1"/>
  <c r="AG144" i="6"/>
  <c r="AH144" i="6" s="1"/>
  <c r="AI144" i="6" s="1"/>
  <c r="AJ144" i="6" s="1"/>
  <c r="AF144" i="6"/>
  <c r="Z144" i="6"/>
  <c r="AA144" i="6" s="1"/>
  <c r="AB144" i="6" s="1"/>
  <c r="AC144" i="6" s="1"/>
  <c r="AD144" i="6" s="1"/>
  <c r="V144" i="6"/>
  <c r="W144" i="6" s="1"/>
  <c r="X144" i="6" s="1"/>
  <c r="U144" i="6"/>
  <c r="Q144" i="6"/>
  <c r="R144" i="6" s="1"/>
  <c r="S144" i="6" s="1"/>
  <c r="M144" i="6"/>
  <c r="N144" i="6" s="1"/>
  <c r="O144" i="6" s="1"/>
  <c r="I144" i="6"/>
  <c r="J144" i="6" s="1"/>
  <c r="K144" i="6" s="1"/>
  <c r="E144" i="6"/>
  <c r="F144" i="6" s="1"/>
  <c r="G144" i="6" s="1"/>
  <c r="AL142" i="6"/>
  <c r="AM142" i="6" s="1"/>
  <c r="AN142" i="6" s="1"/>
  <c r="AO142" i="6" s="1"/>
  <c r="AP142" i="6" s="1"/>
  <c r="AQ142" i="6" s="1"/>
  <c r="AS142" i="6" s="1"/>
  <c r="AT142" i="6" s="1"/>
  <c r="AF142" i="6"/>
  <c r="AG142" i="6" s="1"/>
  <c r="AH142" i="6" s="1"/>
  <c r="AI142" i="6" s="1"/>
  <c r="AJ142" i="6" s="1"/>
  <c r="Z142" i="6"/>
  <c r="AA142" i="6" s="1"/>
  <c r="AB142" i="6" s="1"/>
  <c r="AC142" i="6" s="1"/>
  <c r="AD142" i="6" s="1"/>
  <c r="U142" i="6"/>
  <c r="V142" i="6" s="1"/>
  <c r="W142" i="6" s="1"/>
  <c r="X142" i="6" s="1"/>
  <c r="Q142" i="6"/>
  <c r="R142" i="6" s="1"/>
  <c r="S142" i="6" s="1"/>
  <c r="M142" i="6"/>
  <c r="N142" i="6" s="1"/>
  <c r="O142" i="6" s="1"/>
  <c r="K142" i="6"/>
  <c r="I142" i="6"/>
  <c r="J142" i="6" s="1"/>
  <c r="E142" i="6"/>
  <c r="F142" i="6" s="1"/>
  <c r="G142" i="6" s="1"/>
  <c r="AL141" i="6"/>
  <c r="AM141" i="6" s="1"/>
  <c r="AN141" i="6" s="1"/>
  <c r="AO141" i="6" s="1"/>
  <c r="AP141" i="6" s="1"/>
  <c r="AQ141" i="6" s="1"/>
  <c r="AS141" i="6" s="1"/>
  <c r="AT141" i="6" s="1"/>
  <c r="AF141" i="6"/>
  <c r="AG141" i="6" s="1"/>
  <c r="AH141" i="6" s="1"/>
  <c r="AI141" i="6" s="1"/>
  <c r="AJ141" i="6" s="1"/>
  <c r="Z141" i="6"/>
  <c r="AA141" i="6" s="1"/>
  <c r="AB141" i="6" s="1"/>
  <c r="AC141" i="6" s="1"/>
  <c r="AD141" i="6" s="1"/>
  <c r="U141" i="6"/>
  <c r="V141" i="6" s="1"/>
  <c r="W141" i="6" s="1"/>
  <c r="X141" i="6" s="1"/>
  <c r="Q141" i="6"/>
  <c r="R141" i="6" s="1"/>
  <c r="S141" i="6" s="1"/>
  <c r="M141" i="6"/>
  <c r="N141" i="6" s="1"/>
  <c r="O141" i="6" s="1"/>
  <c r="I141" i="6"/>
  <c r="J141" i="6" s="1"/>
  <c r="K141" i="6" s="1"/>
  <c r="E141" i="6"/>
  <c r="F141" i="6" s="1"/>
  <c r="G141" i="6" s="1"/>
  <c r="AL140" i="6"/>
  <c r="AM140" i="6" s="1"/>
  <c r="AN140" i="6" s="1"/>
  <c r="AO140" i="6" s="1"/>
  <c r="AP140" i="6" s="1"/>
  <c r="AQ140" i="6" s="1"/>
  <c r="AS140" i="6" s="1"/>
  <c r="AT140" i="6" s="1"/>
  <c r="AF140" i="6"/>
  <c r="AG140" i="6" s="1"/>
  <c r="AH140" i="6" s="1"/>
  <c r="AI140" i="6" s="1"/>
  <c r="AJ140" i="6" s="1"/>
  <c r="AD140" i="6"/>
  <c r="Z140" i="6"/>
  <c r="AA140" i="6" s="1"/>
  <c r="AB140" i="6" s="1"/>
  <c r="AC140" i="6" s="1"/>
  <c r="U140" i="6"/>
  <c r="V140" i="6" s="1"/>
  <c r="W140" i="6" s="1"/>
  <c r="X140" i="6" s="1"/>
  <c r="R140" i="6"/>
  <c r="S140" i="6" s="1"/>
  <c r="Q140" i="6"/>
  <c r="M140" i="6"/>
  <c r="N140" i="6" s="1"/>
  <c r="O140" i="6" s="1"/>
  <c r="J140" i="6"/>
  <c r="K140" i="6" s="1"/>
  <c r="I140" i="6"/>
  <c r="E140" i="6"/>
  <c r="F140" i="6" s="1"/>
  <c r="G140" i="6" s="1"/>
  <c r="AM139" i="6"/>
  <c r="AN139" i="6" s="1"/>
  <c r="AO139" i="6" s="1"/>
  <c r="AP139" i="6" s="1"/>
  <c r="AQ139" i="6" s="1"/>
  <c r="AS139" i="6" s="1"/>
  <c r="AT139" i="6" s="1"/>
  <c r="AL139" i="6"/>
  <c r="AF139" i="6"/>
  <c r="AG139" i="6" s="1"/>
  <c r="AH139" i="6" s="1"/>
  <c r="AI139" i="6" s="1"/>
  <c r="AJ139" i="6" s="1"/>
  <c r="Z139" i="6"/>
  <c r="AA139" i="6" s="1"/>
  <c r="AB139" i="6" s="1"/>
  <c r="AC139" i="6" s="1"/>
  <c r="AD139" i="6" s="1"/>
  <c r="U139" i="6"/>
  <c r="V139" i="6" s="1"/>
  <c r="W139" i="6" s="1"/>
  <c r="X139" i="6" s="1"/>
  <c r="Q139" i="6"/>
  <c r="R139" i="6" s="1"/>
  <c r="S139" i="6" s="1"/>
  <c r="M139" i="6"/>
  <c r="N139" i="6" s="1"/>
  <c r="O139" i="6" s="1"/>
  <c r="I139" i="6"/>
  <c r="J139" i="6" s="1"/>
  <c r="K139" i="6" s="1"/>
  <c r="E139" i="6"/>
  <c r="F139" i="6" s="1"/>
  <c r="G139" i="6" s="1"/>
  <c r="AL138" i="6"/>
  <c r="AM138" i="6" s="1"/>
  <c r="AN138" i="6" s="1"/>
  <c r="AO138" i="6" s="1"/>
  <c r="AP138" i="6" s="1"/>
  <c r="AQ138" i="6" s="1"/>
  <c r="AS138" i="6" s="1"/>
  <c r="AT138" i="6" s="1"/>
  <c r="AF138" i="6"/>
  <c r="AG138" i="6" s="1"/>
  <c r="AH138" i="6" s="1"/>
  <c r="AI138" i="6" s="1"/>
  <c r="AJ138" i="6" s="1"/>
  <c r="Z138" i="6"/>
  <c r="AA138" i="6" s="1"/>
  <c r="AB138" i="6" s="1"/>
  <c r="AC138" i="6" s="1"/>
  <c r="AD138" i="6" s="1"/>
  <c r="U138" i="6"/>
  <c r="V138" i="6" s="1"/>
  <c r="W138" i="6" s="1"/>
  <c r="X138" i="6" s="1"/>
  <c r="Q138" i="6"/>
  <c r="R138" i="6" s="1"/>
  <c r="S138" i="6" s="1"/>
  <c r="M138" i="6"/>
  <c r="N138" i="6" s="1"/>
  <c r="O138" i="6" s="1"/>
  <c r="I138" i="6"/>
  <c r="J138" i="6" s="1"/>
  <c r="K138" i="6" s="1"/>
  <c r="E138" i="6"/>
  <c r="F138" i="6" s="1"/>
  <c r="G138" i="6" s="1"/>
  <c r="AL137" i="6"/>
  <c r="AM137" i="6" s="1"/>
  <c r="AN137" i="6" s="1"/>
  <c r="AO137" i="6" s="1"/>
  <c r="AP137" i="6" s="1"/>
  <c r="AQ137" i="6" s="1"/>
  <c r="AS137" i="6" s="1"/>
  <c r="AT137" i="6" s="1"/>
  <c r="AF137" i="6"/>
  <c r="AG137" i="6" s="1"/>
  <c r="AH137" i="6" s="1"/>
  <c r="AI137" i="6" s="1"/>
  <c r="AJ137" i="6" s="1"/>
  <c r="Z137" i="6"/>
  <c r="AA137" i="6" s="1"/>
  <c r="AB137" i="6" s="1"/>
  <c r="AC137" i="6" s="1"/>
  <c r="AD137" i="6" s="1"/>
  <c r="X137" i="6"/>
  <c r="U137" i="6"/>
  <c r="V137" i="6" s="1"/>
  <c r="W137" i="6" s="1"/>
  <c r="Q137" i="6"/>
  <c r="R137" i="6" s="1"/>
  <c r="S137" i="6" s="1"/>
  <c r="M137" i="6"/>
  <c r="N137" i="6" s="1"/>
  <c r="O137" i="6" s="1"/>
  <c r="I137" i="6"/>
  <c r="J137" i="6" s="1"/>
  <c r="K137" i="6" s="1"/>
  <c r="E137" i="6"/>
  <c r="F137" i="6" s="1"/>
  <c r="G137" i="6" s="1"/>
  <c r="AL136" i="6"/>
  <c r="AM136" i="6" s="1"/>
  <c r="AN136" i="6" s="1"/>
  <c r="AO136" i="6" s="1"/>
  <c r="AP136" i="6" s="1"/>
  <c r="AQ136" i="6" s="1"/>
  <c r="AS136" i="6" s="1"/>
  <c r="AT136" i="6" s="1"/>
  <c r="AG136" i="6"/>
  <c r="AH136" i="6" s="1"/>
  <c r="AI136" i="6" s="1"/>
  <c r="AJ136" i="6" s="1"/>
  <c r="AF136" i="6"/>
  <c r="Z136" i="6"/>
  <c r="AA136" i="6" s="1"/>
  <c r="AB136" i="6" s="1"/>
  <c r="AC136" i="6" s="1"/>
  <c r="AD136" i="6" s="1"/>
  <c r="U136" i="6"/>
  <c r="V136" i="6" s="1"/>
  <c r="W136" i="6" s="1"/>
  <c r="X136" i="6" s="1"/>
  <c r="Q136" i="6"/>
  <c r="R136" i="6" s="1"/>
  <c r="S136" i="6" s="1"/>
  <c r="M136" i="6"/>
  <c r="N136" i="6" s="1"/>
  <c r="O136" i="6" s="1"/>
  <c r="I136" i="6"/>
  <c r="J136" i="6" s="1"/>
  <c r="K136" i="6" s="1"/>
  <c r="E136" i="6"/>
  <c r="F136" i="6" s="1"/>
  <c r="G136" i="6" s="1"/>
  <c r="AL135" i="6"/>
  <c r="AM135" i="6" s="1"/>
  <c r="AN135" i="6" s="1"/>
  <c r="AO135" i="6" s="1"/>
  <c r="AP135" i="6" s="1"/>
  <c r="AQ135" i="6" s="1"/>
  <c r="AS135" i="6" s="1"/>
  <c r="AT135" i="6" s="1"/>
  <c r="AF135" i="6"/>
  <c r="AG135" i="6" s="1"/>
  <c r="AH135" i="6" s="1"/>
  <c r="AI135" i="6" s="1"/>
  <c r="AJ135" i="6" s="1"/>
  <c r="Z135" i="6"/>
  <c r="AA135" i="6" s="1"/>
  <c r="AB135" i="6" s="1"/>
  <c r="AC135" i="6" s="1"/>
  <c r="AD135" i="6" s="1"/>
  <c r="U135" i="6"/>
  <c r="V135" i="6" s="1"/>
  <c r="W135" i="6" s="1"/>
  <c r="X135" i="6" s="1"/>
  <c r="Q135" i="6"/>
  <c r="R135" i="6" s="1"/>
  <c r="S135" i="6" s="1"/>
  <c r="N135" i="6"/>
  <c r="O135" i="6" s="1"/>
  <c r="M135" i="6"/>
  <c r="J135" i="6"/>
  <c r="K135" i="6" s="1"/>
  <c r="I135" i="6"/>
  <c r="E135" i="6"/>
  <c r="F135" i="6" s="1"/>
  <c r="G135" i="6" s="1"/>
  <c r="AL134" i="6"/>
  <c r="AM134" i="6" s="1"/>
  <c r="AN134" i="6" s="1"/>
  <c r="AO134" i="6" s="1"/>
  <c r="AP134" i="6" s="1"/>
  <c r="AQ134" i="6" s="1"/>
  <c r="AS134" i="6" s="1"/>
  <c r="AT134" i="6" s="1"/>
  <c r="AF134" i="6"/>
  <c r="AG134" i="6" s="1"/>
  <c r="AH134" i="6" s="1"/>
  <c r="AI134" i="6" s="1"/>
  <c r="AJ134" i="6" s="1"/>
  <c r="AB134" i="6"/>
  <c r="AC134" i="6" s="1"/>
  <c r="AD134" i="6" s="1"/>
  <c r="Z134" i="6"/>
  <c r="AA134" i="6" s="1"/>
  <c r="U134" i="6"/>
  <c r="V134" i="6" s="1"/>
  <c r="W134" i="6" s="1"/>
  <c r="X134" i="6" s="1"/>
  <c r="R134" i="6"/>
  <c r="S134" i="6" s="1"/>
  <c r="Q134" i="6"/>
  <c r="M134" i="6"/>
  <c r="N134" i="6" s="1"/>
  <c r="O134" i="6" s="1"/>
  <c r="I134" i="6"/>
  <c r="J134" i="6" s="1"/>
  <c r="K134" i="6" s="1"/>
  <c r="E134" i="6"/>
  <c r="F134" i="6" s="1"/>
  <c r="G134" i="6" s="1"/>
  <c r="AL133" i="6"/>
  <c r="AM133" i="6" s="1"/>
  <c r="AN133" i="6" s="1"/>
  <c r="AO133" i="6" s="1"/>
  <c r="AP133" i="6" s="1"/>
  <c r="AQ133" i="6" s="1"/>
  <c r="AS133" i="6" s="1"/>
  <c r="AT133" i="6" s="1"/>
  <c r="AF133" i="6"/>
  <c r="AG133" i="6" s="1"/>
  <c r="AH133" i="6" s="1"/>
  <c r="AI133" i="6" s="1"/>
  <c r="AJ133" i="6" s="1"/>
  <c r="AD133" i="6"/>
  <c r="Z133" i="6"/>
  <c r="AA133" i="6" s="1"/>
  <c r="AB133" i="6" s="1"/>
  <c r="AC133" i="6" s="1"/>
  <c r="U133" i="6"/>
  <c r="V133" i="6" s="1"/>
  <c r="W133" i="6" s="1"/>
  <c r="X133" i="6" s="1"/>
  <c r="Q133" i="6"/>
  <c r="R133" i="6" s="1"/>
  <c r="S133" i="6" s="1"/>
  <c r="M133" i="6"/>
  <c r="N133" i="6" s="1"/>
  <c r="O133" i="6" s="1"/>
  <c r="I133" i="6"/>
  <c r="J133" i="6" s="1"/>
  <c r="K133" i="6" s="1"/>
  <c r="E133" i="6"/>
  <c r="F133" i="6" s="1"/>
  <c r="G133" i="6" s="1"/>
  <c r="AN132" i="6"/>
  <c r="AO132" i="6" s="1"/>
  <c r="AP132" i="6" s="1"/>
  <c r="AQ132" i="6" s="1"/>
  <c r="AS132" i="6" s="1"/>
  <c r="AT132" i="6" s="1"/>
  <c r="AL132" i="6"/>
  <c r="AM132" i="6" s="1"/>
  <c r="AF132" i="6"/>
  <c r="AG132" i="6" s="1"/>
  <c r="AH132" i="6" s="1"/>
  <c r="AI132" i="6" s="1"/>
  <c r="AJ132" i="6" s="1"/>
  <c r="Z132" i="6"/>
  <c r="AA132" i="6" s="1"/>
  <c r="AB132" i="6" s="1"/>
  <c r="AC132" i="6" s="1"/>
  <c r="AD132" i="6" s="1"/>
  <c r="U132" i="6"/>
  <c r="V132" i="6" s="1"/>
  <c r="W132" i="6" s="1"/>
  <c r="X132" i="6" s="1"/>
  <c r="Q132" i="6"/>
  <c r="R132" i="6" s="1"/>
  <c r="S132" i="6" s="1"/>
  <c r="M132" i="6"/>
  <c r="N132" i="6" s="1"/>
  <c r="O132" i="6" s="1"/>
  <c r="K132" i="6"/>
  <c r="I132" i="6"/>
  <c r="J132" i="6" s="1"/>
  <c r="E132" i="6"/>
  <c r="F132" i="6" s="1"/>
  <c r="G132" i="6" s="1"/>
  <c r="AL131" i="6"/>
  <c r="AM131" i="6" s="1"/>
  <c r="AN131" i="6" s="1"/>
  <c r="AO131" i="6" s="1"/>
  <c r="AP131" i="6" s="1"/>
  <c r="AQ131" i="6" s="1"/>
  <c r="AS131" i="6" s="1"/>
  <c r="AT131" i="6" s="1"/>
  <c r="AF131" i="6"/>
  <c r="AG131" i="6" s="1"/>
  <c r="AH131" i="6" s="1"/>
  <c r="AI131" i="6" s="1"/>
  <c r="AJ131" i="6" s="1"/>
  <c r="Z131" i="6"/>
  <c r="AA131" i="6" s="1"/>
  <c r="AB131" i="6" s="1"/>
  <c r="AC131" i="6" s="1"/>
  <c r="AD131" i="6" s="1"/>
  <c r="U131" i="6"/>
  <c r="V131" i="6" s="1"/>
  <c r="W131" i="6" s="1"/>
  <c r="X131" i="6" s="1"/>
  <c r="Q131" i="6"/>
  <c r="R131" i="6" s="1"/>
  <c r="S131" i="6" s="1"/>
  <c r="M131" i="6"/>
  <c r="N131" i="6" s="1"/>
  <c r="O131" i="6" s="1"/>
  <c r="I131" i="6"/>
  <c r="J131" i="6" s="1"/>
  <c r="K131" i="6" s="1"/>
  <c r="E131" i="6"/>
  <c r="F131" i="6" s="1"/>
  <c r="G131" i="6" s="1"/>
  <c r="AL130" i="6"/>
  <c r="AM130" i="6" s="1"/>
  <c r="AN130" i="6" s="1"/>
  <c r="AO130" i="6" s="1"/>
  <c r="AP130" i="6" s="1"/>
  <c r="AQ130" i="6" s="1"/>
  <c r="AS130" i="6" s="1"/>
  <c r="AT130" i="6" s="1"/>
  <c r="AF130" i="6"/>
  <c r="AG130" i="6" s="1"/>
  <c r="AH130" i="6" s="1"/>
  <c r="AI130" i="6" s="1"/>
  <c r="AJ130" i="6" s="1"/>
  <c r="AA130" i="6"/>
  <c r="AB130" i="6" s="1"/>
  <c r="AC130" i="6" s="1"/>
  <c r="AD130" i="6" s="1"/>
  <c r="Z130" i="6"/>
  <c r="U130" i="6"/>
  <c r="V130" i="6" s="1"/>
  <c r="W130" i="6" s="1"/>
  <c r="X130" i="6" s="1"/>
  <c r="Q130" i="6"/>
  <c r="R130" i="6" s="1"/>
  <c r="S130" i="6" s="1"/>
  <c r="M130" i="6"/>
  <c r="N130" i="6" s="1"/>
  <c r="O130" i="6" s="1"/>
  <c r="I130" i="6"/>
  <c r="J130" i="6" s="1"/>
  <c r="K130" i="6" s="1"/>
  <c r="F130" i="6"/>
  <c r="G130" i="6" s="1"/>
  <c r="E130" i="6"/>
  <c r="AO129" i="6"/>
  <c r="AP129" i="6" s="1"/>
  <c r="AN129" i="6"/>
  <c r="AH129" i="6"/>
  <c r="AI129" i="6" s="1"/>
  <c r="AJ129" i="6" s="1"/>
  <c r="AB129" i="6"/>
  <c r="AC129" i="6" s="1"/>
  <c r="AD129" i="6" s="1"/>
  <c r="V129" i="6"/>
  <c r="W129" i="6" s="1"/>
  <c r="X129" i="6" s="1"/>
  <c r="R129" i="6"/>
  <c r="S129" i="6" s="1"/>
  <c r="N129" i="6"/>
  <c r="O129" i="6" s="1"/>
  <c r="J129" i="6"/>
  <c r="K129" i="6" s="1"/>
  <c r="F129" i="6"/>
  <c r="G129" i="6" s="1"/>
  <c r="AN128" i="6"/>
  <c r="AO128" i="6" s="1"/>
  <c r="AP128" i="6" s="1"/>
  <c r="AH128" i="6"/>
  <c r="AI128" i="6" s="1"/>
  <c r="AJ128" i="6" s="1"/>
  <c r="AB128" i="6"/>
  <c r="AC128" i="6" s="1"/>
  <c r="AD128" i="6" s="1"/>
  <c r="W128" i="6"/>
  <c r="X128" i="6" s="1"/>
  <c r="V128" i="6"/>
  <c r="Q128" i="6"/>
  <c r="R128" i="6" s="1"/>
  <c r="S128" i="6" s="1"/>
  <c r="O128" i="6"/>
  <c r="M128" i="6"/>
  <c r="N128" i="6" s="1"/>
  <c r="I128" i="6"/>
  <c r="J128" i="6" s="1"/>
  <c r="K128" i="6" s="1"/>
  <c r="E128" i="6"/>
  <c r="F128" i="6" s="1"/>
  <c r="G128" i="6" s="1"/>
  <c r="AL127" i="6"/>
  <c r="AM127" i="6" s="1"/>
  <c r="AN127" i="6" s="1"/>
  <c r="AO127" i="6" s="1"/>
  <c r="AP127" i="6" s="1"/>
  <c r="AQ127" i="6" s="1"/>
  <c r="AS127" i="6" s="1"/>
  <c r="AT127" i="6" s="1"/>
  <c r="AF127" i="6"/>
  <c r="AG127" i="6" s="1"/>
  <c r="AH127" i="6" s="1"/>
  <c r="AI127" i="6" s="1"/>
  <c r="AJ127" i="6" s="1"/>
  <c r="AA127" i="6"/>
  <c r="AB127" i="6" s="1"/>
  <c r="AC127" i="6" s="1"/>
  <c r="AD127" i="6" s="1"/>
  <c r="Z127" i="6"/>
  <c r="U127" i="6"/>
  <c r="V127" i="6" s="1"/>
  <c r="W127" i="6" s="1"/>
  <c r="X127" i="6" s="1"/>
  <c r="S127" i="6"/>
  <c r="Q127" i="6"/>
  <c r="R127" i="6" s="1"/>
  <c r="M127" i="6"/>
  <c r="N127" i="6" s="1"/>
  <c r="O127" i="6" s="1"/>
  <c r="I127" i="6"/>
  <c r="J127" i="6" s="1"/>
  <c r="K127" i="6" s="1"/>
  <c r="E127" i="6"/>
  <c r="F127" i="6" s="1"/>
  <c r="G127" i="6" s="1"/>
  <c r="AL126" i="6"/>
  <c r="AM126" i="6" s="1"/>
  <c r="AN126" i="6" s="1"/>
  <c r="AO126" i="6" s="1"/>
  <c r="AP126" i="6" s="1"/>
  <c r="AQ126" i="6" s="1"/>
  <c r="AS126" i="6" s="1"/>
  <c r="AT126" i="6" s="1"/>
  <c r="AF126" i="6"/>
  <c r="AG126" i="6" s="1"/>
  <c r="AH126" i="6" s="1"/>
  <c r="AI126" i="6" s="1"/>
  <c r="AJ126" i="6" s="1"/>
  <c r="AA126" i="6"/>
  <c r="AB126" i="6" s="1"/>
  <c r="AC126" i="6" s="1"/>
  <c r="AD126" i="6" s="1"/>
  <c r="Z126" i="6"/>
  <c r="U126" i="6"/>
  <c r="V126" i="6" s="1"/>
  <c r="W126" i="6" s="1"/>
  <c r="X126" i="6" s="1"/>
  <c r="Q126" i="6"/>
  <c r="R126" i="6" s="1"/>
  <c r="S126" i="6" s="1"/>
  <c r="M126" i="6"/>
  <c r="N126" i="6" s="1"/>
  <c r="O126" i="6" s="1"/>
  <c r="I126" i="6"/>
  <c r="J126" i="6" s="1"/>
  <c r="K126" i="6" s="1"/>
  <c r="F126" i="6"/>
  <c r="G126" i="6" s="1"/>
  <c r="E126" i="6"/>
  <c r="AL125" i="6"/>
  <c r="AM125" i="6" s="1"/>
  <c r="AN125" i="6" s="1"/>
  <c r="AO125" i="6" s="1"/>
  <c r="AP125" i="6" s="1"/>
  <c r="AQ125" i="6" s="1"/>
  <c r="AS125" i="6" s="1"/>
  <c r="AT125" i="6" s="1"/>
  <c r="AF125" i="6"/>
  <c r="AG125" i="6" s="1"/>
  <c r="AH125" i="6" s="1"/>
  <c r="AI125" i="6" s="1"/>
  <c r="AJ125" i="6" s="1"/>
  <c r="Z125" i="6"/>
  <c r="AA125" i="6" s="1"/>
  <c r="AB125" i="6" s="1"/>
  <c r="AC125" i="6" s="1"/>
  <c r="AD125" i="6" s="1"/>
  <c r="U125" i="6"/>
  <c r="V125" i="6" s="1"/>
  <c r="W125" i="6" s="1"/>
  <c r="X125" i="6" s="1"/>
  <c r="Q125" i="6"/>
  <c r="R125" i="6" s="1"/>
  <c r="S125" i="6" s="1"/>
  <c r="O125" i="6"/>
  <c r="M125" i="6"/>
  <c r="N125" i="6" s="1"/>
  <c r="I125" i="6"/>
  <c r="J125" i="6" s="1"/>
  <c r="K125" i="6" s="1"/>
  <c r="E125" i="6"/>
  <c r="F125" i="6" s="1"/>
  <c r="G125" i="6" s="1"/>
  <c r="AL124" i="6"/>
  <c r="AM124" i="6" s="1"/>
  <c r="AN124" i="6" s="1"/>
  <c r="AO124" i="6" s="1"/>
  <c r="AP124" i="6" s="1"/>
  <c r="AQ124" i="6" s="1"/>
  <c r="AS124" i="6" s="1"/>
  <c r="AT124" i="6" s="1"/>
  <c r="AG124" i="6"/>
  <c r="AH124" i="6" s="1"/>
  <c r="AI124" i="6" s="1"/>
  <c r="AJ124" i="6" s="1"/>
  <c r="AF124" i="6"/>
  <c r="Z124" i="6"/>
  <c r="AA124" i="6" s="1"/>
  <c r="AB124" i="6" s="1"/>
  <c r="AC124" i="6" s="1"/>
  <c r="AD124" i="6" s="1"/>
  <c r="U124" i="6"/>
  <c r="V124" i="6" s="1"/>
  <c r="W124" i="6" s="1"/>
  <c r="X124" i="6" s="1"/>
  <c r="Q124" i="6"/>
  <c r="R124" i="6" s="1"/>
  <c r="S124" i="6" s="1"/>
  <c r="M124" i="6"/>
  <c r="N124" i="6" s="1"/>
  <c r="O124" i="6" s="1"/>
  <c r="I124" i="6"/>
  <c r="J124" i="6" s="1"/>
  <c r="K124" i="6" s="1"/>
  <c r="E124" i="6"/>
  <c r="F124" i="6" s="1"/>
  <c r="G124" i="6" s="1"/>
  <c r="AL123" i="6"/>
  <c r="AM123" i="6" s="1"/>
  <c r="AN123" i="6" s="1"/>
  <c r="AO123" i="6" s="1"/>
  <c r="AP123" i="6" s="1"/>
  <c r="AQ123" i="6" s="1"/>
  <c r="AS123" i="6" s="1"/>
  <c r="AT123" i="6" s="1"/>
  <c r="AF123" i="6"/>
  <c r="AG123" i="6" s="1"/>
  <c r="AH123" i="6" s="1"/>
  <c r="AI123" i="6" s="1"/>
  <c r="AJ123" i="6" s="1"/>
  <c r="Z123" i="6"/>
  <c r="AA123" i="6" s="1"/>
  <c r="AB123" i="6" s="1"/>
  <c r="AC123" i="6" s="1"/>
  <c r="AD123" i="6" s="1"/>
  <c r="U123" i="6"/>
  <c r="V123" i="6" s="1"/>
  <c r="W123" i="6" s="1"/>
  <c r="X123" i="6" s="1"/>
  <c r="R123" i="6"/>
  <c r="S123" i="6" s="1"/>
  <c r="Q123" i="6"/>
  <c r="M123" i="6"/>
  <c r="N123" i="6" s="1"/>
  <c r="O123" i="6" s="1"/>
  <c r="J123" i="6"/>
  <c r="K123" i="6" s="1"/>
  <c r="I123" i="6"/>
  <c r="F123" i="6"/>
  <c r="G123" i="6" s="1"/>
  <c r="E123" i="6"/>
  <c r="AL122" i="6"/>
  <c r="AM122" i="6" s="1"/>
  <c r="AN122" i="6" s="1"/>
  <c r="AO122" i="6" s="1"/>
  <c r="AP122" i="6" s="1"/>
  <c r="AQ122" i="6" s="1"/>
  <c r="AS122" i="6" s="1"/>
  <c r="AT122" i="6" s="1"/>
  <c r="AF122" i="6"/>
  <c r="AG122" i="6" s="1"/>
  <c r="AH122" i="6" s="1"/>
  <c r="AI122" i="6" s="1"/>
  <c r="AJ122" i="6" s="1"/>
  <c r="Z122" i="6"/>
  <c r="AA122" i="6" s="1"/>
  <c r="AB122" i="6" s="1"/>
  <c r="AC122" i="6" s="1"/>
  <c r="AD122" i="6" s="1"/>
  <c r="V122" i="6"/>
  <c r="W122" i="6" s="1"/>
  <c r="X122" i="6" s="1"/>
  <c r="U122" i="6"/>
  <c r="R122" i="6"/>
  <c r="S122" i="6" s="1"/>
  <c r="Q122" i="6"/>
  <c r="M122" i="6"/>
  <c r="N122" i="6" s="1"/>
  <c r="O122" i="6" s="1"/>
  <c r="I122" i="6"/>
  <c r="J122" i="6" s="1"/>
  <c r="K122" i="6" s="1"/>
  <c r="E122" i="6"/>
  <c r="F122" i="6" s="1"/>
  <c r="G122" i="6" s="1"/>
  <c r="AN121" i="6"/>
  <c r="AO121" i="6" s="1"/>
  <c r="AP121" i="6" s="1"/>
  <c r="AH121" i="6"/>
  <c r="AI121" i="6" s="1"/>
  <c r="AJ121" i="6" s="1"/>
  <c r="AB121" i="6"/>
  <c r="AC121" i="6" s="1"/>
  <c r="AD121" i="6" s="1"/>
  <c r="V121" i="6"/>
  <c r="W121" i="6" s="1"/>
  <c r="X121" i="6" s="1"/>
  <c r="R121" i="6"/>
  <c r="S121" i="6" s="1"/>
  <c r="N121" i="6"/>
  <c r="O121" i="6" s="1"/>
  <c r="J121" i="6"/>
  <c r="K121" i="6" s="1"/>
  <c r="G121" i="6"/>
  <c r="F121" i="6"/>
  <c r="AL120" i="6"/>
  <c r="AM120" i="6" s="1"/>
  <c r="AN120" i="6" s="1"/>
  <c r="AO120" i="6" s="1"/>
  <c r="AP120" i="6" s="1"/>
  <c r="AQ120" i="6" s="1"/>
  <c r="AS120" i="6" s="1"/>
  <c r="AT120" i="6" s="1"/>
  <c r="AF120" i="6"/>
  <c r="AG120" i="6" s="1"/>
  <c r="AH120" i="6" s="1"/>
  <c r="AI120" i="6" s="1"/>
  <c r="AJ120" i="6" s="1"/>
  <c r="Z120" i="6"/>
  <c r="AA120" i="6" s="1"/>
  <c r="AB120" i="6" s="1"/>
  <c r="AC120" i="6" s="1"/>
  <c r="AD120" i="6" s="1"/>
  <c r="U120" i="6"/>
  <c r="V120" i="6" s="1"/>
  <c r="W120" i="6" s="1"/>
  <c r="X120" i="6" s="1"/>
  <c r="R120" i="6"/>
  <c r="S120" i="6" s="1"/>
  <c r="Q120" i="6"/>
  <c r="M120" i="6"/>
  <c r="N120" i="6" s="1"/>
  <c r="O120" i="6" s="1"/>
  <c r="J120" i="6"/>
  <c r="K120" i="6" s="1"/>
  <c r="I120" i="6"/>
  <c r="F120" i="6"/>
  <c r="G120" i="6" s="1"/>
  <c r="E120" i="6"/>
  <c r="AL119" i="6"/>
  <c r="AM119" i="6" s="1"/>
  <c r="AN119" i="6" s="1"/>
  <c r="AO119" i="6" s="1"/>
  <c r="AP119" i="6" s="1"/>
  <c r="AQ119" i="6" s="1"/>
  <c r="AS119" i="6" s="1"/>
  <c r="AT119" i="6" s="1"/>
  <c r="AF119" i="6"/>
  <c r="AG119" i="6" s="1"/>
  <c r="AH119" i="6" s="1"/>
  <c r="AI119" i="6" s="1"/>
  <c r="AJ119" i="6" s="1"/>
  <c r="Z119" i="6"/>
  <c r="AA119" i="6" s="1"/>
  <c r="AB119" i="6" s="1"/>
  <c r="AC119" i="6" s="1"/>
  <c r="AD119" i="6" s="1"/>
  <c r="U119" i="6"/>
  <c r="V119" i="6" s="1"/>
  <c r="W119" i="6" s="1"/>
  <c r="X119" i="6" s="1"/>
  <c r="R119" i="6"/>
  <c r="S119" i="6" s="1"/>
  <c r="Q119" i="6"/>
  <c r="M119" i="6"/>
  <c r="N119" i="6" s="1"/>
  <c r="O119" i="6" s="1"/>
  <c r="I119" i="6"/>
  <c r="J119" i="6" s="1"/>
  <c r="K119" i="6" s="1"/>
  <c r="E119" i="6"/>
  <c r="F119" i="6" s="1"/>
  <c r="G119" i="6" s="1"/>
  <c r="AL118" i="6"/>
  <c r="AM118" i="6" s="1"/>
  <c r="AN118" i="6" s="1"/>
  <c r="AO118" i="6" s="1"/>
  <c r="AP118" i="6" s="1"/>
  <c r="AQ118" i="6" s="1"/>
  <c r="AS118" i="6" s="1"/>
  <c r="AT118" i="6" s="1"/>
  <c r="AF118" i="6"/>
  <c r="AG118" i="6" s="1"/>
  <c r="AH118" i="6" s="1"/>
  <c r="AI118" i="6" s="1"/>
  <c r="AJ118" i="6" s="1"/>
  <c r="Z118" i="6"/>
  <c r="AA118" i="6" s="1"/>
  <c r="AB118" i="6" s="1"/>
  <c r="AC118" i="6" s="1"/>
  <c r="AD118" i="6" s="1"/>
  <c r="U118" i="6"/>
  <c r="V118" i="6" s="1"/>
  <c r="W118" i="6" s="1"/>
  <c r="X118" i="6" s="1"/>
  <c r="Q118" i="6"/>
  <c r="R118" i="6" s="1"/>
  <c r="S118" i="6" s="1"/>
  <c r="M118" i="6"/>
  <c r="N118" i="6" s="1"/>
  <c r="O118" i="6" s="1"/>
  <c r="I118" i="6"/>
  <c r="J118" i="6" s="1"/>
  <c r="K118" i="6" s="1"/>
  <c r="E118" i="6"/>
  <c r="F118" i="6" s="1"/>
  <c r="G118" i="6" s="1"/>
  <c r="AL117" i="6"/>
  <c r="AM117" i="6" s="1"/>
  <c r="AN117" i="6" s="1"/>
  <c r="AO117" i="6" s="1"/>
  <c r="AP117" i="6" s="1"/>
  <c r="AQ117" i="6" s="1"/>
  <c r="AS117" i="6" s="1"/>
  <c r="AT117" i="6" s="1"/>
  <c r="AF117" i="6"/>
  <c r="AG117" i="6" s="1"/>
  <c r="AH117" i="6" s="1"/>
  <c r="AI117" i="6" s="1"/>
  <c r="AJ117" i="6" s="1"/>
  <c r="Z117" i="6"/>
  <c r="AA117" i="6" s="1"/>
  <c r="AB117" i="6" s="1"/>
  <c r="AC117" i="6" s="1"/>
  <c r="AD117" i="6" s="1"/>
  <c r="U117" i="6"/>
  <c r="V117" i="6" s="1"/>
  <c r="W117" i="6" s="1"/>
  <c r="X117" i="6" s="1"/>
  <c r="Q117" i="6"/>
  <c r="R117" i="6" s="1"/>
  <c r="S117" i="6" s="1"/>
  <c r="M117" i="6"/>
  <c r="N117" i="6" s="1"/>
  <c r="O117" i="6" s="1"/>
  <c r="J117" i="6"/>
  <c r="K117" i="6" s="1"/>
  <c r="I117" i="6"/>
  <c r="G117" i="6"/>
  <c r="E117" i="6"/>
  <c r="F117" i="6" s="1"/>
  <c r="AL116" i="6"/>
  <c r="AM116" i="6" s="1"/>
  <c r="AN116" i="6" s="1"/>
  <c r="AO116" i="6" s="1"/>
  <c r="AP116" i="6" s="1"/>
  <c r="AQ116" i="6" s="1"/>
  <c r="AS116" i="6" s="1"/>
  <c r="AT116" i="6" s="1"/>
  <c r="AF116" i="6"/>
  <c r="AG116" i="6" s="1"/>
  <c r="AH116" i="6" s="1"/>
  <c r="AI116" i="6" s="1"/>
  <c r="AJ116" i="6" s="1"/>
  <c r="Z116" i="6"/>
  <c r="AA116" i="6" s="1"/>
  <c r="AB116" i="6" s="1"/>
  <c r="AC116" i="6" s="1"/>
  <c r="AD116" i="6" s="1"/>
  <c r="U116" i="6"/>
  <c r="V116" i="6" s="1"/>
  <c r="W116" i="6" s="1"/>
  <c r="X116" i="6" s="1"/>
  <c r="Q116" i="6"/>
  <c r="R116" i="6" s="1"/>
  <c r="S116" i="6" s="1"/>
  <c r="M116" i="6"/>
  <c r="N116" i="6" s="1"/>
  <c r="O116" i="6" s="1"/>
  <c r="I116" i="6"/>
  <c r="J116" i="6" s="1"/>
  <c r="K116" i="6" s="1"/>
  <c r="E116" i="6"/>
  <c r="F116" i="6" s="1"/>
  <c r="G116" i="6" s="1"/>
  <c r="AL115" i="6"/>
  <c r="AM115" i="6" s="1"/>
  <c r="AN115" i="6" s="1"/>
  <c r="AO115" i="6" s="1"/>
  <c r="AP115" i="6" s="1"/>
  <c r="AQ115" i="6" s="1"/>
  <c r="AS115" i="6" s="1"/>
  <c r="AT115" i="6" s="1"/>
  <c r="AF115" i="6"/>
  <c r="AG115" i="6" s="1"/>
  <c r="AH115" i="6" s="1"/>
  <c r="AI115" i="6" s="1"/>
  <c r="AJ115" i="6" s="1"/>
  <c r="Z115" i="6"/>
  <c r="AA115" i="6" s="1"/>
  <c r="AB115" i="6" s="1"/>
  <c r="AC115" i="6" s="1"/>
  <c r="AD115" i="6" s="1"/>
  <c r="W115" i="6"/>
  <c r="X115" i="6" s="1"/>
  <c r="U115" i="6"/>
  <c r="V115" i="6" s="1"/>
  <c r="Q115" i="6"/>
  <c r="R115" i="6" s="1"/>
  <c r="S115" i="6" s="1"/>
  <c r="M115" i="6"/>
  <c r="N115" i="6" s="1"/>
  <c r="O115" i="6" s="1"/>
  <c r="I115" i="6"/>
  <c r="J115" i="6" s="1"/>
  <c r="K115" i="6" s="1"/>
  <c r="E115" i="6"/>
  <c r="F115" i="6" s="1"/>
  <c r="G115" i="6" s="1"/>
  <c r="AL114" i="6"/>
  <c r="AM114" i="6" s="1"/>
  <c r="AN114" i="6" s="1"/>
  <c r="AO114" i="6" s="1"/>
  <c r="AP114" i="6" s="1"/>
  <c r="AQ114" i="6" s="1"/>
  <c r="AS114" i="6" s="1"/>
  <c r="AT114" i="6" s="1"/>
  <c r="AF114" i="6"/>
  <c r="AG114" i="6" s="1"/>
  <c r="AH114" i="6" s="1"/>
  <c r="AI114" i="6" s="1"/>
  <c r="AJ114" i="6" s="1"/>
  <c r="Z114" i="6"/>
  <c r="AA114" i="6" s="1"/>
  <c r="AB114" i="6" s="1"/>
  <c r="AC114" i="6" s="1"/>
  <c r="AD114" i="6" s="1"/>
  <c r="U114" i="6"/>
  <c r="V114" i="6" s="1"/>
  <c r="W114" i="6" s="1"/>
  <c r="X114" i="6" s="1"/>
  <c r="Q114" i="6"/>
  <c r="R114" i="6" s="1"/>
  <c r="S114" i="6" s="1"/>
  <c r="N114" i="6"/>
  <c r="O114" i="6" s="1"/>
  <c r="M114" i="6"/>
  <c r="I114" i="6"/>
  <c r="J114" i="6" s="1"/>
  <c r="K114" i="6" s="1"/>
  <c r="E114" i="6"/>
  <c r="F114" i="6" s="1"/>
  <c r="G114" i="6" s="1"/>
  <c r="AL113" i="6"/>
  <c r="AM113" i="6" s="1"/>
  <c r="AN113" i="6" s="1"/>
  <c r="AO113" i="6" s="1"/>
  <c r="AP113" i="6" s="1"/>
  <c r="AQ113" i="6" s="1"/>
  <c r="AS113" i="6" s="1"/>
  <c r="AT113" i="6" s="1"/>
  <c r="AG113" i="6"/>
  <c r="AH113" i="6" s="1"/>
  <c r="AI113" i="6" s="1"/>
  <c r="AJ113" i="6" s="1"/>
  <c r="AF113" i="6"/>
  <c r="Z113" i="6"/>
  <c r="AA113" i="6" s="1"/>
  <c r="AB113" i="6" s="1"/>
  <c r="AC113" i="6" s="1"/>
  <c r="AD113" i="6" s="1"/>
  <c r="U113" i="6"/>
  <c r="V113" i="6" s="1"/>
  <c r="W113" i="6" s="1"/>
  <c r="X113" i="6" s="1"/>
  <c r="Q113" i="6"/>
  <c r="R113" i="6" s="1"/>
  <c r="S113" i="6" s="1"/>
  <c r="M113" i="6"/>
  <c r="N113" i="6" s="1"/>
  <c r="O113" i="6" s="1"/>
  <c r="I113" i="6"/>
  <c r="J113" i="6" s="1"/>
  <c r="K113" i="6" s="1"/>
  <c r="E113" i="6"/>
  <c r="F113" i="6" s="1"/>
  <c r="G113" i="6" s="1"/>
  <c r="AL112" i="6"/>
  <c r="AM112" i="6" s="1"/>
  <c r="AN112" i="6" s="1"/>
  <c r="AO112" i="6" s="1"/>
  <c r="AP112" i="6" s="1"/>
  <c r="AQ112" i="6" s="1"/>
  <c r="AS112" i="6" s="1"/>
  <c r="AT112" i="6" s="1"/>
  <c r="AF112" i="6"/>
  <c r="AG112" i="6" s="1"/>
  <c r="AH112" i="6" s="1"/>
  <c r="AI112" i="6" s="1"/>
  <c r="AJ112" i="6" s="1"/>
  <c r="AA112" i="6"/>
  <c r="AB112" i="6" s="1"/>
  <c r="AC112" i="6" s="1"/>
  <c r="AD112" i="6" s="1"/>
  <c r="Z112" i="6"/>
  <c r="U112" i="6"/>
  <c r="V112" i="6" s="1"/>
  <c r="W112" i="6" s="1"/>
  <c r="X112" i="6" s="1"/>
  <c r="Q112" i="6"/>
  <c r="R112" i="6" s="1"/>
  <c r="S112" i="6" s="1"/>
  <c r="M112" i="6"/>
  <c r="N112" i="6" s="1"/>
  <c r="O112" i="6" s="1"/>
  <c r="J112" i="6"/>
  <c r="K112" i="6" s="1"/>
  <c r="I112" i="6"/>
  <c r="E112" i="6"/>
  <c r="F112" i="6" s="1"/>
  <c r="G112" i="6" s="1"/>
  <c r="AN111" i="6"/>
  <c r="AO111" i="6" s="1"/>
  <c r="AP111" i="6" s="1"/>
  <c r="AH111" i="6"/>
  <c r="AI111" i="6" s="1"/>
  <c r="AJ111" i="6" s="1"/>
  <c r="AB111" i="6"/>
  <c r="AC111" i="6" s="1"/>
  <c r="AD111" i="6" s="1"/>
  <c r="V111" i="6"/>
  <c r="W111" i="6" s="1"/>
  <c r="X111" i="6" s="1"/>
  <c r="R111" i="6"/>
  <c r="S111" i="6" s="1"/>
  <c r="N111" i="6"/>
  <c r="O111" i="6" s="1"/>
  <c r="I111" i="6"/>
  <c r="J111" i="6" s="1"/>
  <c r="K111" i="6" s="1"/>
  <c r="F111" i="6"/>
  <c r="G111" i="6" s="1"/>
  <c r="AL110" i="6"/>
  <c r="AM110" i="6" s="1"/>
  <c r="AN110" i="6" s="1"/>
  <c r="AO110" i="6" s="1"/>
  <c r="AP110" i="6" s="1"/>
  <c r="AQ110" i="6" s="1"/>
  <c r="AS110" i="6" s="1"/>
  <c r="AT110" i="6" s="1"/>
  <c r="AF110" i="6"/>
  <c r="AG110" i="6" s="1"/>
  <c r="AH110" i="6" s="1"/>
  <c r="AI110" i="6" s="1"/>
  <c r="AJ110" i="6" s="1"/>
  <c r="Z110" i="6"/>
  <c r="AA110" i="6" s="1"/>
  <c r="AB110" i="6" s="1"/>
  <c r="AC110" i="6" s="1"/>
  <c r="AD110" i="6" s="1"/>
  <c r="U110" i="6"/>
  <c r="V110" i="6" s="1"/>
  <c r="W110" i="6" s="1"/>
  <c r="X110" i="6" s="1"/>
  <c r="Q110" i="6"/>
  <c r="R110" i="6" s="1"/>
  <c r="S110" i="6" s="1"/>
  <c r="M110" i="6"/>
  <c r="N110" i="6" s="1"/>
  <c r="O110" i="6" s="1"/>
  <c r="I110" i="6"/>
  <c r="J110" i="6" s="1"/>
  <c r="K110" i="6" s="1"/>
  <c r="E110" i="6"/>
  <c r="F110" i="6" s="1"/>
  <c r="G110" i="6" s="1"/>
  <c r="AL109" i="6"/>
  <c r="AM109" i="6" s="1"/>
  <c r="AN109" i="6" s="1"/>
  <c r="AO109" i="6" s="1"/>
  <c r="AP109" i="6" s="1"/>
  <c r="AQ109" i="6" s="1"/>
  <c r="AS109" i="6" s="1"/>
  <c r="AT109" i="6" s="1"/>
  <c r="AF109" i="6"/>
  <c r="AG109" i="6" s="1"/>
  <c r="AH109" i="6" s="1"/>
  <c r="AI109" i="6" s="1"/>
  <c r="AJ109" i="6" s="1"/>
  <c r="Z109" i="6"/>
  <c r="AA109" i="6" s="1"/>
  <c r="AB109" i="6" s="1"/>
  <c r="AC109" i="6" s="1"/>
  <c r="AD109" i="6" s="1"/>
  <c r="U109" i="6"/>
  <c r="V109" i="6" s="1"/>
  <c r="W109" i="6" s="1"/>
  <c r="X109" i="6" s="1"/>
  <c r="Q109" i="6"/>
  <c r="R109" i="6" s="1"/>
  <c r="S109" i="6" s="1"/>
  <c r="M109" i="6"/>
  <c r="N109" i="6" s="1"/>
  <c r="O109" i="6" s="1"/>
  <c r="I109" i="6"/>
  <c r="J109" i="6" s="1"/>
  <c r="K109" i="6" s="1"/>
  <c r="E109" i="6"/>
  <c r="F109" i="6" s="1"/>
  <c r="G109" i="6" s="1"/>
  <c r="AM108" i="6"/>
  <c r="AN108" i="6" s="1"/>
  <c r="AO108" i="6" s="1"/>
  <c r="AP108" i="6" s="1"/>
  <c r="AQ108" i="6" s="1"/>
  <c r="AS108" i="6" s="1"/>
  <c r="AT108" i="6" s="1"/>
  <c r="AL108" i="6"/>
  <c r="AF108" i="6"/>
  <c r="AG108" i="6" s="1"/>
  <c r="AH108" i="6" s="1"/>
  <c r="AI108" i="6" s="1"/>
  <c r="AJ108" i="6" s="1"/>
  <c r="AA108" i="6"/>
  <c r="AB108" i="6" s="1"/>
  <c r="AC108" i="6" s="1"/>
  <c r="AD108" i="6" s="1"/>
  <c r="Z108" i="6"/>
  <c r="U108" i="6"/>
  <c r="V108" i="6" s="1"/>
  <c r="W108" i="6" s="1"/>
  <c r="X108" i="6" s="1"/>
  <c r="Q108" i="6"/>
  <c r="R108" i="6" s="1"/>
  <c r="S108" i="6" s="1"/>
  <c r="M108" i="6"/>
  <c r="N108" i="6" s="1"/>
  <c r="O108" i="6" s="1"/>
  <c r="I108" i="6"/>
  <c r="J108" i="6" s="1"/>
  <c r="K108" i="6" s="1"/>
  <c r="E108" i="6"/>
  <c r="F108" i="6" s="1"/>
  <c r="G108" i="6" s="1"/>
  <c r="AL107" i="6"/>
  <c r="AM107" i="6" s="1"/>
  <c r="AN107" i="6" s="1"/>
  <c r="AO107" i="6" s="1"/>
  <c r="AP107" i="6" s="1"/>
  <c r="AQ107" i="6" s="1"/>
  <c r="AS107" i="6" s="1"/>
  <c r="AT107" i="6" s="1"/>
  <c r="AF107" i="6"/>
  <c r="AG107" i="6" s="1"/>
  <c r="AH107" i="6" s="1"/>
  <c r="AI107" i="6" s="1"/>
  <c r="AJ107" i="6" s="1"/>
  <c r="Z107" i="6"/>
  <c r="AA107" i="6" s="1"/>
  <c r="AB107" i="6" s="1"/>
  <c r="AC107" i="6" s="1"/>
  <c r="AD107" i="6" s="1"/>
  <c r="U107" i="6"/>
  <c r="V107" i="6" s="1"/>
  <c r="W107" i="6" s="1"/>
  <c r="X107" i="6" s="1"/>
  <c r="Q107" i="6"/>
  <c r="R107" i="6" s="1"/>
  <c r="S107" i="6" s="1"/>
  <c r="M107" i="6"/>
  <c r="N107" i="6" s="1"/>
  <c r="O107" i="6" s="1"/>
  <c r="I107" i="6"/>
  <c r="J107" i="6" s="1"/>
  <c r="K107" i="6" s="1"/>
  <c r="E107" i="6"/>
  <c r="F107" i="6" s="1"/>
  <c r="G107" i="6" s="1"/>
  <c r="AL106" i="6"/>
  <c r="AM106" i="6" s="1"/>
  <c r="AN106" i="6" s="1"/>
  <c r="AO106" i="6" s="1"/>
  <c r="AP106" i="6" s="1"/>
  <c r="AQ106" i="6" s="1"/>
  <c r="AS106" i="6" s="1"/>
  <c r="AT106" i="6" s="1"/>
  <c r="AF106" i="6"/>
  <c r="AG106" i="6" s="1"/>
  <c r="AH106" i="6" s="1"/>
  <c r="AI106" i="6" s="1"/>
  <c r="AJ106" i="6" s="1"/>
  <c r="Z106" i="6"/>
  <c r="AA106" i="6" s="1"/>
  <c r="AB106" i="6" s="1"/>
  <c r="AC106" i="6" s="1"/>
  <c r="AD106" i="6" s="1"/>
  <c r="U106" i="6"/>
  <c r="V106" i="6" s="1"/>
  <c r="W106" i="6" s="1"/>
  <c r="X106" i="6" s="1"/>
  <c r="Q106" i="6"/>
  <c r="R106" i="6" s="1"/>
  <c r="S106" i="6" s="1"/>
  <c r="M106" i="6"/>
  <c r="N106" i="6" s="1"/>
  <c r="O106" i="6" s="1"/>
  <c r="I106" i="6"/>
  <c r="J106" i="6" s="1"/>
  <c r="K106" i="6" s="1"/>
  <c r="E106" i="6"/>
  <c r="F106" i="6" s="1"/>
  <c r="G106" i="6" s="1"/>
  <c r="AL105" i="6"/>
  <c r="AM105" i="6" s="1"/>
  <c r="AN105" i="6" s="1"/>
  <c r="AO105" i="6" s="1"/>
  <c r="AP105" i="6" s="1"/>
  <c r="AQ105" i="6" s="1"/>
  <c r="AS105" i="6" s="1"/>
  <c r="AT105" i="6" s="1"/>
  <c r="AJ105" i="6"/>
  <c r="AF105" i="6"/>
  <c r="AG105" i="6" s="1"/>
  <c r="AH105" i="6" s="1"/>
  <c r="AI105" i="6" s="1"/>
  <c r="Z105" i="6"/>
  <c r="AA105" i="6" s="1"/>
  <c r="AB105" i="6" s="1"/>
  <c r="AC105" i="6" s="1"/>
  <c r="AD105" i="6" s="1"/>
  <c r="U105" i="6"/>
  <c r="V105" i="6" s="1"/>
  <c r="W105" i="6" s="1"/>
  <c r="X105" i="6" s="1"/>
  <c r="Q105" i="6"/>
  <c r="R105" i="6" s="1"/>
  <c r="S105" i="6" s="1"/>
  <c r="M105" i="6"/>
  <c r="N105" i="6" s="1"/>
  <c r="O105" i="6" s="1"/>
  <c r="I105" i="6"/>
  <c r="J105" i="6" s="1"/>
  <c r="K105" i="6" s="1"/>
  <c r="E105" i="6"/>
  <c r="F105" i="6" s="1"/>
  <c r="G105" i="6" s="1"/>
  <c r="AL104" i="6"/>
  <c r="AM104" i="6" s="1"/>
  <c r="AN104" i="6" s="1"/>
  <c r="AO104" i="6" s="1"/>
  <c r="AP104" i="6" s="1"/>
  <c r="AQ104" i="6" s="1"/>
  <c r="AS104" i="6" s="1"/>
  <c r="AT104" i="6" s="1"/>
  <c r="AF104" i="6"/>
  <c r="AG104" i="6" s="1"/>
  <c r="AH104" i="6" s="1"/>
  <c r="AI104" i="6" s="1"/>
  <c r="AJ104" i="6" s="1"/>
  <c r="Z104" i="6"/>
  <c r="AA104" i="6" s="1"/>
  <c r="AB104" i="6" s="1"/>
  <c r="AC104" i="6" s="1"/>
  <c r="AD104" i="6" s="1"/>
  <c r="V104" i="6"/>
  <c r="W104" i="6" s="1"/>
  <c r="X104" i="6" s="1"/>
  <c r="U104" i="6"/>
  <c r="Q104" i="6"/>
  <c r="R104" i="6" s="1"/>
  <c r="S104" i="6" s="1"/>
  <c r="M104" i="6"/>
  <c r="N104" i="6" s="1"/>
  <c r="O104" i="6" s="1"/>
  <c r="I104" i="6"/>
  <c r="J104" i="6" s="1"/>
  <c r="K104" i="6" s="1"/>
  <c r="E104" i="6"/>
  <c r="F104" i="6" s="1"/>
  <c r="G104" i="6" s="1"/>
  <c r="AL103" i="6"/>
  <c r="AM103" i="6" s="1"/>
  <c r="AN103" i="6" s="1"/>
  <c r="AO103" i="6" s="1"/>
  <c r="AP103" i="6" s="1"/>
  <c r="AQ103" i="6" s="1"/>
  <c r="AS103" i="6" s="1"/>
  <c r="AT103" i="6" s="1"/>
  <c r="AF103" i="6"/>
  <c r="AG103" i="6" s="1"/>
  <c r="AH103" i="6" s="1"/>
  <c r="AI103" i="6" s="1"/>
  <c r="AJ103" i="6" s="1"/>
  <c r="AA103" i="6"/>
  <c r="AB103" i="6" s="1"/>
  <c r="AC103" i="6" s="1"/>
  <c r="AD103" i="6" s="1"/>
  <c r="Z103" i="6"/>
  <c r="U103" i="6"/>
  <c r="V103" i="6" s="1"/>
  <c r="W103" i="6" s="1"/>
  <c r="X103" i="6" s="1"/>
  <c r="R103" i="6"/>
  <c r="S103" i="6" s="1"/>
  <c r="Q103" i="6"/>
  <c r="M103" i="6"/>
  <c r="N103" i="6" s="1"/>
  <c r="O103" i="6" s="1"/>
  <c r="I103" i="6"/>
  <c r="J103" i="6" s="1"/>
  <c r="K103" i="6" s="1"/>
  <c r="E103" i="6"/>
  <c r="F103" i="6" s="1"/>
  <c r="G103" i="6" s="1"/>
  <c r="AL102" i="6"/>
  <c r="AM102" i="6" s="1"/>
  <c r="AN102" i="6" s="1"/>
  <c r="AO102" i="6" s="1"/>
  <c r="AP102" i="6" s="1"/>
  <c r="AQ102" i="6" s="1"/>
  <c r="AS102" i="6" s="1"/>
  <c r="AT102" i="6" s="1"/>
  <c r="AF102" i="6"/>
  <c r="AG102" i="6" s="1"/>
  <c r="AH102" i="6" s="1"/>
  <c r="AI102" i="6" s="1"/>
  <c r="AJ102" i="6" s="1"/>
  <c r="Z102" i="6"/>
  <c r="AA102" i="6" s="1"/>
  <c r="AB102" i="6" s="1"/>
  <c r="AC102" i="6" s="1"/>
  <c r="AD102" i="6" s="1"/>
  <c r="U102" i="6"/>
  <c r="V102" i="6" s="1"/>
  <c r="W102" i="6" s="1"/>
  <c r="X102" i="6" s="1"/>
  <c r="Q102" i="6"/>
  <c r="R102" i="6" s="1"/>
  <c r="S102" i="6" s="1"/>
  <c r="N102" i="6"/>
  <c r="O102" i="6" s="1"/>
  <c r="M102" i="6"/>
  <c r="I102" i="6"/>
  <c r="J102" i="6" s="1"/>
  <c r="K102" i="6" s="1"/>
  <c r="F102" i="6"/>
  <c r="G102" i="6" s="1"/>
  <c r="E102" i="6"/>
  <c r="AL101" i="6"/>
  <c r="AM101" i="6" s="1"/>
  <c r="AN101" i="6" s="1"/>
  <c r="AO101" i="6" s="1"/>
  <c r="AP101" i="6" s="1"/>
  <c r="AQ101" i="6" s="1"/>
  <c r="AS101" i="6" s="1"/>
  <c r="AT101" i="6" s="1"/>
  <c r="AF101" i="6"/>
  <c r="AG101" i="6" s="1"/>
  <c r="AH101" i="6" s="1"/>
  <c r="AI101" i="6" s="1"/>
  <c r="AJ101" i="6" s="1"/>
  <c r="Z101" i="6"/>
  <c r="AA101" i="6" s="1"/>
  <c r="AB101" i="6" s="1"/>
  <c r="AC101" i="6" s="1"/>
  <c r="AD101" i="6" s="1"/>
  <c r="U101" i="6"/>
  <c r="V101" i="6" s="1"/>
  <c r="W101" i="6" s="1"/>
  <c r="X101" i="6" s="1"/>
  <c r="Q101" i="6"/>
  <c r="R101" i="6" s="1"/>
  <c r="S101" i="6" s="1"/>
  <c r="M101" i="6"/>
  <c r="N101" i="6" s="1"/>
  <c r="O101" i="6" s="1"/>
  <c r="I101" i="6"/>
  <c r="J101" i="6" s="1"/>
  <c r="K101" i="6" s="1"/>
  <c r="E101" i="6"/>
  <c r="F101" i="6" s="1"/>
  <c r="G101" i="6" s="1"/>
  <c r="AL100" i="6"/>
  <c r="AM100" i="6" s="1"/>
  <c r="AN100" i="6" s="1"/>
  <c r="AO100" i="6" s="1"/>
  <c r="AP100" i="6" s="1"/>
  <c r="AQ100" i="6" s="1"/>
  <c r="AS100" i="6" s="1"/>
  <c r="AT100" i="6" s="1"/>
  <c r="AF100" i="6"/>
  <c r="AG100" i="6" s="1"/>
  <c r="AH100" i="6" s="1"/>
  <c r="AI100" i="6" s="1"/>
  <c r="AJ100" i="6" s="1"/>
  <c r="Z100" i="6"/>
  <c r="AA100" i="6" s="1"/>
  <c r="AB100" i="6" s="1"/>
  <c r="AC100" i="6" s="1"/>
  <c r="AD100" i="6" s="1"/>
  <c r="U100" i="6"/>
  <c r="V100" i="6" s="1"/>
  <c r="W100" i="6" s="1"/>
  <c r="X100" i="6" s="1"/>
  <c r="Q100" i="6"/>
  <c r="R100" i="6" s="1"/>
  <c r="S100" i="6" s="1"/>
  <c r="M100" i="6"/>
  <c r="N100" i="6" s="1"/>
  <c r="O100" i="6" s="1"/>
  <c r="I100" i="6"/>
  <c r="J100" i="6" s="1"/>
  <c r="K100" i="6" s="1"/>
  <c r="E100" i="6"/>
  <c r="F100" i="6" s="1"/>
  <c r="G100" i="6" s="1"/>
  <c r="AL99" i="6"/>
  <c r="AM99" i="6" s="1"/>
  <c r="AN99" i="6" s="1"/>
  <c r="AO99" i="6" s="1"/>
  <c r="AP99" i="6" s="1"/>
  <c r="AQ99" i="6" s="1"/>
  <c r="AS99" i="6" s="1"/>
  <c r="AT99" i="6" s="1"/>
  <c r="AF99" i="6"/>
  <c r="AG99" i="6" s="1"/>
  <c r="AH99" i="6" s="1"/>
  <c r="AI99" i="6" s="1"/>
  <c r="AJ99" i="6" s="1"/>
  <c r="Z99" i="6"/>
  <c r="AA99" i="6" s="1"/>
  <c r="AB99" i="6" s="1"/>
  <c r="AC99" i="6" s="1"/>
  <c r="AD99" i="6" s="1"/>
  <c r="U99" i="6"/>
  <c r="V99" i="6" s="1"/>
  <c r="W99" i="6" s="1"/>
  <c r="X99" i="6" s="1"/>
  <c r="Q99" i="6"/>
  <c r="R99" i="6" s="1"/>
  <c r="S99" i="6" s="1"/>
  <c r="M99" i="6"/>
  <c r="N99" i="6" s="1"/>
  <c r="O99" i="6" s="1"/>
  <c r="I99" i="6"/>
  <c r="J99" i="6" s="1"/>
  <c r="K99" i="6" s="1"/>
  <c r="E99" i="6"/>
  <c r="F99" i="6" s="1"/>
  <c r="G99" i="6" s="1"/>
  <c r="AM98" i="6"/>
  <c r="AN98" i="6" s="1"/>
  <c r="AO98" i="6" s="1"/>
  <c r="AP98" i="6" s="1"/>
  <c r="AQ98" i="6" s="1"/>
  <c r="AS98" i="6" s="1"/>
  <c r="AT98" i="6" s="1"/>
  <c r="AL98" i="6"/>
  <c r="AF98" i="6"/>
  <c r="AG98" i="6" s="1"/>
  <c r="AH98" i="6" s="1"/>
  <c r="AI98" i="6" s="1"/>
  <c r="AJ98" i="6" s="1"/>
  <c r="Z98" i="6"/>
  <c r="AA98" i="6" s="1"/>
  <c r="AB98" i="6" s="1"/>
  <c r="AC98" i="6" s="1"/>
  <c r="AD98" i="6" s="1"/>
  <c r="U98" i="6"/>
  <c r="V98" i="6" s="1"/>
  <c r="W98" i="6" s="1"/>
  <c r="X98" i="6" s="1"/>
  <c r="Q98" i="6"/>
  <c r="R98" i="6" s="1"/>
  <c r="S98" i="6" s="1"/>
  <c r="M98" i="6"/>
  <c r="N98" i="6" s="1"/>
  <c r="O98" i="6" s="1"/>
  <c r="I98" i="6"/>
  <c r="J98" i="6" s="1"/>
  <c r="K98" i="6" s="1"/>
  <c r="F98" i="6"/>
  <c r="G98" i="6" s="1"/>
  <c r="E98" i="6"/>
  <c r="AL97" i="6"/>
  <c r="AM97" i="6" s="1"/>
  <c r="AN97" i="6" s="1"/>
  <c r="AO97" i="6" s="1"/>
  <c r="AP97" i="6" s="1"/>
  <c r="AQ97" i="6" s="1"/>
  <c r="AS97" i="6" s="1"/>
  <c r="AT97" i="6" s="1"/>
  <c r="AF97" i="6"/>
  <c r="AG97" i="6" s="1"/>
  <c r="AH97" i="6" s="1"/>
  <c r="AI97" i="6" s="1"/>
  <c r="AJ97" i="6" s="1"/>
  <c r="Z97" i="6"/>
  <c r="AA97" i="6" s="1"/>
  <c r="AB97" i="6" s="1"/>
  <c r="AC97" i="6" s="1"/>
  <c r="AD97" i="6" s="1"/>
  <c r="V97" i="6"/>
  <c r="W97" i="6" s="1"/>
  <c r="X97" i="6" s="1"/>
  <c r="U97" i="6"/>
  <c r="Q97" i="6"/>
  <c r="R97" i="6" s="1"/>
  <c r="S97" i="6" s="1"/>
  <c r="M97" i="6"/>
  <c r="N97" i="6" s="1"/>
  <c r="O97" i="6" s="1"/>
  <c r="I97" i="6"/>
  <c r="J97" i="6" s="1"/>
  <c r="K97" i="6" s="1"/>
  <c r="E97" i="6"/>
  <c r="F97" i="6" s="1"/>
  <c r="G97" i="6" s="1"/>
  <c r="AL96" i="6"/>
  <c r="AM96" i="6" s="1"/>
  <c r="AN96" i="6" s="1"/>
  <c r="AO96" i="6" s="1"/>
  <c r="AP96" i="6" s="1"/>
  <c r="AQ96" i="6" s="1"/>
  <c r="AS96" i="6" s="1"/>
  <c r="AT96" i="6" s="1"/>
  <c r="AF96" i="6"/>
  <c r="AG96" i="6" s="1"/>
  <c r="AH96" i="6" s="1"/>
  <c r="AI96" i="6" s="1"/>
  <c r="AJ96" i="6" s="1"/>
  <c r="Z96" i="6"/>
  <c r="AA96" i="6" s="1"/>
  <c r="AB96" i="6" s="1"/>
  <c r="AC96" i="6" s="1"/>
  <c r="AD96" i="6" s="1"/>
  <c r="U96" i="6"/>
  <c r="V96" i="6" s="1"/>
  <c r="W96" i="6" s="1"/>
  <c r="X96" i="6" s="1"/>
  <c r="Q96" i="6"/>
  <c r="R96" i="6" s="1"/>
  <c r="S96" i="6" s="1"/>
  <c r="M96" i="6"/>
  <c r="N96" i="6" s="1"/>
  <c r="O96" i="6" s="1"/>
  <c r="I96" i="6"/>
  <c r="J96" i="6" s="1"/>
  <c r="K96" i="6" s="1"/>
  <c r="E96" i="6"/>
  <c r="F96" i="6" s="1"/>
  <c r="G96" i="6" s="1"/>
  <c r="AL95" i="6"/>
  <c r="AM95" i="6" s="1"/>
  <c r="AN95" i="6" s="1"/>
  <c r="AO95" i="6" s="1"/>
  <c r="AP95" i="6" s="1"/>
  <c r="AQ95" i="6" s="1"/>
  <c r="AS95" i="6" s="1"/>
  <c r="AT95" i="6" s="1"/>
  <c r="AF95" i="6"/>
  <c r="AG95" i="6" s="1"/>
  <c r="AH95" i="6" s="1"/>
  <c r="AI95" i="6" s="1"/>
  <c r="AJ95" i="6" s="1"/>
  <c r="Z95" i="6"/>
  <c r="AA95" i="6" s="1"/>
  <c r="AB95" i="6" s="1"/>
  <c r="AC95" i="6" s="1"/>
  <c r="AD95" i="6" s="1"/>
  <c r="U95" i="6"/>
  <c r="V95" i="6" s="1"/>
  <c r="W95" i="6" s="1"/>
  <c r="X95" i="6" s="1"/>
  <c r="Q95" i="6"/>
  <c r="R95" i="6" s="1"/>
  <c r="S95" i="6" s="1"/>
  <c r="M95" i="6"/>
  <c r="N95" i="6" s="1"/>
  <c r="O95" i="6" s="1"/>
  <c r="I95" i="6"/>
  <c r="J95" i="6" s="1"/>
  <c r="K95" i="6" s="1"/>
  <c r="E95" i="6"/>
  <c r="F95" i="6" s="1"/>
  <c r="G95" i="6" s="1"/>
  <c r="AL94" i="6"/>
  <c r="AM94" i="6" s="1"/>
  <c r="AN94" i="6" s="1"/>
  <c r="AO94" i="6" s="1"/>
  <c r="AP94" i="6" s="1"/>
  <c r="AQ94" i="6" s="1"/>
  <c r="AS94" i="6" s="1"/>
  <c r="AT94" i="6" s="1"/>
  <c r="AF94" i="6"/>
  <c r="AG94" i="6" s="1"/>
  <c r="AH94" i="6" s="1"/>
  <c r="AI94" i="6" s="1"/>
  <c r="AJ94" i="6" s="1"/>
  <c r="Z94" i="6"/>
  <c r="AA94" i="6" s="1"/>
  <c r="AB94" i="6" s="1"/>
  <c r="AC94" i="6" s="1"/>
  <c r="AD94" i="6" s="1"/>
  <c r="U94" i="6"/>
  <c r="V94" i="6" s="1"/>
  <c r="W94" i="6" s="1"/>
  <c r="X94" i="6" s="1"/>
  <c r="Q94" i="6"/>
  <c r="R94" i="6" s="1"/>
  <c r="S94" i="6" s="1"/>
  <c r="N94" i="6"/>
  <c r="O94" i="6" s="1"/>
  <c r="M94" i="6"/>
  <c r="I94" i="6"/>
  <c r="J94" i="6" s="1"/>
  <c r="K94" i="6" s="1"/>
  <c r="E94" i="6"/>
  <c r="F94" i="6" s="1"/>
  <c r="G94" i="6" s="1"/>
  <c r="AN93" i="6"/>
  <c r="AO93" i="6" s="1"/>
  <c r="AP93" i="6" s="1"/>
  <c r="AH93" i="6"/>
  <c r="AI93" i="6" s="1"/>
  <c r="AJ93" i="6" s="1"/>
  <c r="AB93" i="6"/>
  <c r="AC93" i="6" s="1"/>
  <c r="AD93" i="6" s="1"/>
  <c r="V93" i="6"/>
  <c r="W93" i="6" s="1"/>
  <c r="X93" i="6" s="1"/>
  <c r="R93" i="6"/>
  <c r="S93" i="6" s="1"/>
  <c r="O93" i="6"/>
  <c r="N93" i="6"/>
  <c r="J93" i="6"/>
  <c r="K93" i="6" s="1"/>
  <c r="G93" i="6"/>
  <c r="F93" i="6"/>
  <c r="AL92" i="6"/>
  <c r="AM92" i="6" s="1"/>
  <c r="AN92" i="6" s="1"/>
  <c r="AO92" i="6" s="1"/>
  <c r="AP92" i="6" s="1"/>
  <c r="AQ92" i="6" s="1"/>
  <c r="AS92" i="6" s="1"/>
  <c r="AT92" i="6" s="1"/>
  <c r="AG92" i="6"/>
  <c r="AH92" i="6" s="1"/>
  <c r="AI92" i="6" s="1"/>
  <c r="AJ92" i="6" s="1"/>
  <c r="AF92" i="6"/>
  <c r="Z92" i="6"/>
  <c r="AA92" i="6" s="1"/>
  <c r="AB92" i="6" s="1"/>
  <c r="AC92" i="6" s="1"/>
  <c r="AD92" i="6" s="1"/>
  <c r="U92" i="6"/>
  <c r="V92" i="6" s="1"/>
  <c r="W92" i="6" s="1"/>
  <c r="X92" i="6" s="1"/>
  <c r="Q92" i="6"/>
  <c r="R92" i="6" s="1"/>
  <c r="S92" i="6" s="1"/>
  <c r="M92" i="6"/>
  <c r="N92" i="6" s="1"/>
  <c r="O92" i="6" s="1"/>
  <c r="I92" i="6"/>
  <c r="J92" i="6" s="1"/>
  <c r="K92" i="6" s="1"/>
  <c r="E92" i="6"/>
  <c r="F92" i="6" s="1"/>
  <c r="G92" i="6" s="1"/>
  <c r="AL91" i="6"/>
  <c r="AM91" i="6" s="1"/>
  <c r="AN91" i="6" s="1"/>
  <c r="AO91" i="6" s="1"/>
  <c r="AP91" i="6" s="1"/>
  <c r="AQ91" i="6" s="1"/>
  <c r="AS91" i="6" s="1"/>
  <c r="AT91" i="6" s="1"/>
  <c r="AF91" i="6"/>
  <c r="AG91" i="6" s="1"/>
  <c r="AH91" i="6" s="1"/>
  <c r="AI91" i="6" s="1"/>
  <c r="AJ91" i="6" s="1"/>
  <c r="Z91" i="6"/>
  <c r="AA91" i="6" s="1"/>
  <c r="AB91" i="6" s="1"/>
  <c r="AC91" i="6" s="1"/>
  <c r="AD91" i="6" s="1"/>
  <c r="U91" i="6"/>
  <c r="V91" i="6" s="1"/>
  <c r="W91" i="6" s="1"/>
  <c r="X91" i="6" s="1"/>
  <c r="R91" i="6"/>
  <c r="S91" i="6" s="1"/>
  <c r="Q91" i="6"/>
  <c r="M91" i="6"/>
  <c r="N91" i="6" s="1"/>
  <c r="O91" i="6" s="1"/>
  <c r="I91" i="6"/>
  <c r="J91" i="6" s="1"/>
  <c r="K91" i="6" s="1"/>
  <c r="E91" i="6"/>
  <c r="F91" i="6" s="1"/>
  <c r="G91" i="6" s="1"/>
  <c r="AL90" i="6"/>
  <c r="AM90" i="6" s="1"/>
  <c r="AN90" i="6" s="1"/>
  <c r="AO90" i="6" s="1"/>
  <c r="AP90" i="6" s="1"/>
  <c r="AQ90" i="6" s="1"/>
  <c r="AS90" i="6" s="1"/>
  <c r="AT90" i="6" s="1"/>
  <c r="AF90" i="6"/>
  <c r="AG90" i="6" s="1"/>
  <c r="AH90" i="6" s="1"/>
  <c r="AI90" i="6" s="1"/>
  <c r="AJ90" i="6" s="1"/>
  <c r="Z90" i="6"/>
  <c r="AA90" i="6" s="1"/>
  <c r="AB90" i="6" s="1"/>
  <c r="AC90" i="6" s="1"/>
  <c r="AD90" i="6" s="1"/>
  <c r="U90" i="6"/>
  <c r="V90" i="6" s="1"/>
  <c r="W90" i="6" s="1"/>
  <c r="X90" i="6" s="1"/>
  <c r="R90" i="6"/>
  <c r="S90" i="6" s="1"/>
  <c r="Q90" i="6"/>
  <c r="M90" i="6"/>
  <c r="N90" i="6" s="1"/>
  <c r="O90" i="6" s="1"/>
  <c r="I90" i="6"/>
  <c r="J90" i="6" s="1"/>
  <c r="K90" i="6" s="1"/>
  <c r="E90" i="6"/>
  <c r="F90" i="6" s="1"/>
  <c r="G90" i="6" s="1"/>
  <c r="AL89" i="6"/>
  <c r="AM89" i="6" s="1"/>
  <c r="AN89" i="6" s="1"/>
  <c r="AO89" i="6" s="1"/>
  <c r="AP89" i="6" s="1"/>
  <c r="AQ89" i="6" s="1"/>
  <c r="AS89" i="6" s="1"/>
  <c r="AT89" i="6" s="1"/>
  <c r="AF89" i="6"/>
  <c r="AG89" i="6" s="1"/>
  <c r="AH89" i="6" s="1"/>
  <c r="AI89" i="6" s="1"/>
  <c r="AJ89" i="6" s="1"/>
  <c r="Z89" i="6"/>
  <c r="AA89" i="6" s="1"/>
  <c r="AB89" i="6" s="1"/>
  <c r="AC89" i="6" s="1"/>
  <c r="AD89" i="6" s="1"/>
  <c r="U89" i="6"/>
  <c r="V89" i="6" s="1"/>
  <c r="W89" i="6" s="1"/>
  <c r="X89" i="6" s="1"/>
  <c r="Q89" i="6"/>
  <c r="R89" i="6" s="1"/>
  <c r="S89" i="6" s="1"/>
  <c r="M89" i="6"/>
  <c r="N89" i="6" s="1"/>
  <c r="O89" i="6" s="1"/>
  <c r="I89" i="6"/>
  <c r="J89" i="6" s="1"/>
  <c r="K89" i="6" s="1"/>
  <c r="E89" i="6"/>
  <c r="F89" i="6" s="1"/>
  <c r="G89" i="6" s="1"/>
  <c r="AL88" i="6"/>
  <c r="AM88" i="6" s="1"/>
  <c r="AN88" i="6" s="1"/>
  <c r="AO88" i="6" s="1"/>
  <c r="AP88" i="6" s="1"/>
  <c r="AQ88" i="6" s="1"/>
  <c r="AS88" i="6" s="1"/>
  <c r="AT88" i="6" s="1"/>
  <c r="AF88" i="6"/>
  <c r="AG88" i="6" s="1"/>
  <c r="AH88" i="6" s="1"/>
  <c r="AI88" i="6" s="1"/>
  <c r="AJ88" i="6" s="1"/>
  <c r="Z88" i="6"/>
  <c r="AA88" i="6" s="1"/>
  <c r="AB88" i="6" s="1"/>
  <c r="AC88" i="6" s="1"/>
  <c r="AD88" i="6" s="1"/>
  <c r="U88" i="6"/>
  <c r="V88" i="6" s="1"/>
  <c r="W88" i="6" s="1"/>
  <c r="X88" i="6" s="1"/>
  <c r="Q88" i="6"/>
  <c r="R88" i="6" s="1"/>
  <c r="S88" i="6" s="1"/>
  <c r="M88" i="6"/>
  <c r="N88" i="6" s="1"/>
  <c r="O88" i="6" s="1"/>
  <c r="I88" i="6"/>
  <c r="J88" i="6" s="1"/>
  <c r="K88" i="6" s="1"/>
  <c r="E88" i="6"/>
  <c r="F88" i="6" s="1"/>
  <c r="G88" i="6" s="1"/>
  <c r="AL87" i="6"/>
  <c r="AM87" i="6" s="1"/>
  <c r="AN87" i="6" s="1"/>
  <c r="AO87" i="6" s="1"/>
  <c r="AP87" i="6" s="1"/>
  <c r="AQ87" i="6" s="1"/>
  <c r="AS87" i="6" s="1"/>
  <c r="AT87" i="6" s="1"/>
  <c r="AF87" i="6"/>
  <c r="AG87" i="6" s="1"/>
  <c r="AH87" i="6" s="1"/>
  <c r="AI87" i="6" s="1"/>
  <c r="AJ87" i="6" s="1"/>
  <c r="Z87" i="6"/>
  <c r="AA87" i="6" s="1"/>
  <c r="AB87" i="6" s="1"/>
  <c r="AC87" i="6" s="1"/>
  <c r="AD87" i="6" s="1"/>
  <c r="U87" i="6"/>
  <c r="V87" i="6" s="1"/>
  <c r="W87" i="6" s="1"/>
  <c r="X87" i="6" s="1"/>
  <c r="Q87" i="6"/>
  <c r="R87" i="6" s="1"/>
  <c r="S87" i="6" s="1"/>
  <c r="M87" i="6"/>
  <c r="N87" i="6" s="1"/>
  <c r="O87" i="6" s="1"/>
  <c r="I87" i="6"/>
  <c r="J87" i="6" s="1"/>
  <c r="K87" i="6" s="1"/>
  <c r="E87" i="6"/>
  <c r="F87" i="6" s="1"/>
  <c r="G87" i="6" s="1"/>
  <c r="AL86" i="6"/>
  <c r="AM86" i="6" s="1"/>
  <c r="AN86" i="6" s="1"/>
  <c r="AO86" i="6" s="1"/>
  <c r="AP86" i="6" s="1"/>
  <c r="AQ86" i="6" s="1"/>
  <c r="AS86" i="6" s="1"/>
  <c r="AT86" i="6" s="1"/>
  <c r="AG86" i="6"/>
  <c r="AH86" i="6" s="1"/>
  <c r="AI86" i="6" s="1"/>
  <c r="AJ86" i="6" s="1"/>
  <c r="AF86" i="6"/>
  <c r="Z86" i="6"/>
  <c r="AA86" i="6" s="1"/>
  <c r="AB86" i="6" s="1"/>
  <c r="AC86" i="6" s="1"/>
  <c r="AD86" i="6" s="1"/>
  <c r="U86" i="6"/>
  <c r="V86" i="6" s="1"/>
  <c r="W86" i="6" s="1"/>
  <c r="X86" i="6" s="1"/>
  <c r="Q86" i="6"/>
  <c r="R86" i="6" s="1"/>
  <c r="S86" i="6" s="1"/>
  <c r="N86" i="6"/>
  <c r="O86" i="6" s="1"/>
  <c r="M86" i="6"/>
  <c r="I86" i="6"/>
  <c r="J86" i="6" s="1"/>
  <c r="K86" i="6" s="1"/>
  <c r="E86" i="6"/>
  <c r="F86" i="6" s="1"/>
  <c r="G86" i="6" s="1"/>
  <c r="AL85" i="6"/>
  <c r="AM85" i="6" s="1"/>
  <c r="AN85" i="6" s="1"/>
  <c r="AO85" i="6" s="1"/>
  <c r="AP85" i="6" s="1"/>
  <c r="AQ85" i="6" s="1"/>
  <c r="AS85" i="6" s="1"/>
  <c r="AT85" i="6" s="1"/>
  <c r="AF85" i="6"/>
  <c r="AG85" i="6" s="1"/>
  <c r="AH85" i="6" s="1"/>
  <c r="AI85" i="6" s="1"/>
  <c r="AJ85" i="6" s="1"/>
  <c r="Z85" i="6"/>
  <c r="AA85" i="6" s="1"/>
  <c r="AB85" i="6" s="1"/>
  <c r="AC85" i="6" s="1"/>
  <c r="AD85" i="6" s="1"/>
  <c r="U85" i="6"/>
  <c r="V85" i="6" s="1"/>
  <c r="W85" i="6" s="1"/>
  <c r="X85" i="6" s="1"/>
  <c r="Q85" i="6"/>
  <c r="R85" i="6" s="1"/>
  <c r="S85" i="6" s="1"/>
  <c r="M85" i="6"/>
  <c r="N85" i="6" s="1"/>
  <c r="O85" i="6" s="1"/>
  <c r="I85" i="6"/>
  <c r="J85" i="6" s="1"/>
  <c r="K85" i="6" s="1"/>
  <c r="E85" i="6"/>
  <c r="F85" i="6" s="1"/>
  <c r="G85" i="6" s="1"/>
  <c r="AL84" i="6"/>
  <c r="AM84" i="6" s="1"/>
  <c r="AN84" i="6" s="1"/>
  <c r="AO84" i="6" s="1"/>
  <c r="AP84" i="6" s="1"/>
  <c r="AQ84" i="6" s="1"/>
  <c r="AS84" i="6" s="1"/>
  <c r="AT84" i="6" s="1"/>
  <c r="AG84" i="6"/>
  <c r="AH84" i="6" s="1"/>
  <c r="AI84" i="6" s="1"/>
  <c r="AJ84" i="6" s="1"/>
  <c r="AF84" i="6"/>
  <c r="AA84" i="6"/>
  <c r="AB84" i="6" s="1"/>
  <c r="AC84" i="6" s="1"/>
  <c r="AD84" i="6" s="1"/>
  <c r="Z84" i="6"/>
  <c r="U84" i="6"/>
  <c r="V84" i="6" s="1"/>
  <c r="W84" i="6" s="1"/>
  <c r="X84" i="6" s="1"/>
  <c r="Q84" i="6"/>
  <c r="R84" i="6" s="1"/>
  <c r="S84" i="6" s="1"/>
  <c r="M84" i="6"/>
  <c r="N84" i="6" s="1"/>
  <c r="O84" i="6" s="1"/>
  <c r="J84" i="6"/>
  <c r="K84" i="6" s="1"/>
  <c r="I84" i="6"/>
  <c r="F84" i="6"/>
  <c r="G84" i="6" s="1"/>
  <c r="E84" i="6"/>
  <c r="AL83" i="6"/>
  <c r="AM83" i="6" s="1"/>
  <c r="AN83" i="6" s="1"/>
  <c r="AO83" i="6" s="1"/>
  <c r="AP83" i="6" s="1"/>
  <c r="AQ83" i="6" s="1"/>
  <c r="AS83" i="6" s="1"/>
  <c r="AT83" i="6" s="1"/>
  <c r="AF83" i="6"/>
  <c r="AG83" i="6" s="1"/>
  <c r="AH83" i="6" s="1"/>
  <c r="AI83" i="6" s="1"/>
  <c r="AJ83" i="6" s="1"/>
  <c r="Z83" i="6"/>
  <c r="AA83" i="6" s="1"/>
  <c r="AB83" i="6" s="1"/>
  <c r="AC83" i="6" s="1"/>
  <c r="AD83" i="6" s="1"/>
  <c r="V83" i="6"/>
  <c r="W83" i="6" s="1"/>
  <c r="X83" i="6" s="1"/>
  <c r="U83" i="6"/>
  <c r="Q83" i="6"/>
  <c r="R83" i="6" s="1"/>
  <c r="S83" i="6" s="1"/>
  <c r="N83" i="6"/>
  <c r="O83" i="6" s="1"/>
  <c r="M83" i="6"/>
  <c r="I83" i="6"/>
  <c r="J83" i="6" s="1"/>
  <c r="K83" i="6" s="1"/>
  <c r="E83" i="6"/>
  <c r="F83" i="6" s="1"/>
  <c r="G83" i="6" s="1"/>
  <c r="AN82" i="6"/>
  <c r="AO82" i="6" s="1"/>
  <c r="AP82" i="6" s="1"/>
  <c r="AH82" i="6"/>
  <c r="AI82" i="6" s="1"/>
  <c r="AJ82" i="6" s="1"/>
  <c r="AD82" i="6"/>
  <c r="AB82" i="6"/>
  <c r="AC82" i="6" s="1"/>
  <c r="V82" i="6"/>
  <c r="W82" i="6" s="1"/>
  <c r="X82" i="6" s="1"/>
  <c r="R82" i="6"/>
  <c r="S82" i="6" s="1"/>
  <c r="N82" i="6"/>
  <c r="O82" i="6" s="1"/>
  <c r="J82" i="6"/>
  <c r="K82" i="6" s="1"/>
  <c r="F82" i="6"/>
  <c r="G82" i="6" s="1"/>
  <c r="AN81" i="6"/>
  <c r="AO81" i="6" s="1"/>
  <c r="AP81" i="6" s="1"/>
  <c r="AH81" i="6"/>
  <c r="AI81" i="6" s="1"/>
  <c r="AJ81" i="6" s="1"/>
  <c r="AB81" i="6"/>
  <c r="AC81" i="6" s="1"/>
  <c r="AD81" i="6" s="1"/>
  <c r="V81" i="6"/>
  <c r="W81" i="6" s="1"/>
  <c r="X81" i="6" s="1"/>
  <c r="Q81" i="6"/>
  <c r="R81" i="6" s="1"/>
  <c r="S81" i="6" s="1"/>
  <c r="M81" i="6"/>
  <c r="N81" i="6" s="1"/>
  <c r="O81" i="6" s="1"/>
  <c r="I81" i="6"/>
  <c r="J81" i="6" s="1"/>
  <c r="K81" i="6" s="1"/>
  <c r="E81" i="6"/>
  <c r="F81" i="6" s="1"/>
  <c r="G81" i="6" s="1"/>
  <c r="AL80" i="6"/>
  <c r="AM80" i="6" s="1"/>
  <c r="AN80" i="6" s="1"/>
  <c r="AO80" i="6" s="1"/>
  <c r="AP80" i="6" s="1"/>
  <c r="AQ80" i="6" s="1"/>
  <c r="AS80" i="6" s="1"/>
  <c r="AT80" i="6" s="1"/>
  <c r="AF80" i="6"/>
  <c r="AG80" i="6" s="1"/>
  <c r="AH80" i="6" s="1"/>
  <c r="AI80" i="6" s="1"/>
  <c r="AJ80" i="6" s="1"/>
  <c r="Z80" i="6"/>
  <c r="AA80" i="6" s="1"/>
  <c r="AB80" i="6" s="1"/>
  <c r="AC80" i="6" s="1"/>
  <c r="AD80" i="6" s="1"/>
  <c r="U80" i="6"/>
  <c r="V80" i="6" s="1"/>
  <c r="W80" i="6" s="1"/>
  <c r="X80" i="6" s="1"/>
  <c r="Q80" i="6"/>
  <c r="R80" i="6" s="1"/>
  <c r="S80" i="6" s="1"/>
  <c r="M80" i="6"/>
  <c r="N80" i="6" s="1"/>
  <c r="O80" i="6" s="1"/>
  <c r="J80" i="6"/>
  <c r="K80" i="6" s="1"/>
  <c r="I80" i="6"/>
  <c r="E80" i="6"/>
  <c r="F80" i="6" s="1"/>
  <c r="G80" i="6" s="1"/>
  <c r="AL79" i="6"/>
  <c r="AM79" i="6" s="1"/>
  <c r="AN79" i="6" s="1"/>
  <c r="AO79" i="6" s="1"/>
  <c r="AP79" i="6" s="1"/>
  <c r="AQ79" i="6" s="1"/>
  <c r="AS79" i="6" s="1"/>
  <c r="AT79" i="6" s="1"/>
  <c r="AF79" i="6"/>
  <c r="AG79" i="6" s="1"/>
  <c r="AH79" i="6" s="1"/>
  <c r="AI79" i="6" s="1"/>
  <c r="AJ79" i="6" s="1"/>
  <c r="Z79" i="6"/>
  <c r="AA79" i="6" s="1"/>
  <c r="AB79" i="6" s="1"/>
  <c r="AC79" i="6" s="1"/>
  <c r="AD79" i="6" s="1"/>
  <c r="U79" i="6"/>
  <c r="V79" i="6" s="1"/>
  <c r="W79" i="6" s="1"/>
  <c r="X79" i="6" s="1"/>
  <c r="Q79" i="6"/>
  <c r="R79" i="6" s="1"/>
  <c r="S79" i="6" s="1"/>
  <c r="M79" i="6"/>
  <c r="N79" i="6" s="1"/>
  <c r="O79" i="6" s="1"/>
  <c r="I79" i="6"/>
  <c r="J79" i="6" s="1"/>
  <c r="K79" i="6" s="1"/>
  <c r="E79" i="6"/>
  <c r="F79" i="6" s="1"/>
  <c r="G79" i="6" s="1"/>
  <c r="AL78" i="6"/>
  <c r="AM78" i="6" s="1"/>
  <c r="AN78" i="6" s="1"/>
  <c r="AO78" i="6" s="1"/>
  <c r="AP78" i="6" s="1"/>
  <c r="AQ78" i="6" s="1"/>
  <c r="AS78" i="6" s="1"/>
  <c r="AT78" i="6" s="1"/>
  <c r="AF78" i="6"/>
  <c r="AG78" i="6" s="1"/>
  <c r="AH78" i="6" s="1"/>
  <c r="AI78" i="6" s="1"/>
  <c r="AJ78" i="6" s="1"/>
  <c r="AA78" i="6"/>
  <c r="AB78" i="6" s="1"/>
  <c r="AC78" i="6" s="1"/>
  <c r="AD78" i="6" s="1"/>
  <c r="Z78" i="6"/>
  <c r="U78" i="6"/>
  <c r="V78" i="6" s="1"/>
  <c r="W78" i="6" s="1"/>
  <c r="X78" i="6" s="1"/>
  <c r="Q78" i="6"/>
  <c r="R78" i="6" s="1"/>
  <c r="S78" i="6" s="1"/>
  <c r="M78" i="6"/>
  <c r="N78" i="6" s="1"/>
  <c r="O78" i="6" s="1"/>
  <c r="I78" i="6"/>
  <c r="J78" i="6" s="1"/>
  <c r="K78" i="6" s="1"/>
  <c r="E78" i="6"/>
  <c r="F78" i="6" s="1"/>
  <c r="G78" i="6" s="1"/>
  <c r="AL77" i="6"/>
  <c r="AM77" i="6" s="1"/>
  <c r="AN77" i="6" s="1"/>
  <c r="AO77" i="6" s="1"/>
  <c r="AP77" i="6" s="1"/>
  <c r="AQ77" i="6" s="1"/>
  <c r="AS77" i="6" s="1"/>
  <c r="AT77" i="6" s="1"/>
  <c r="AF77" i="6"/>
  <c r="AG77" i="6" s="1"/>
  <c r="AH77" i="6" s="1"/>
  <c r="AI77" i="6" s="1"/>
  <c r="AJ77" i="6" s="1"/>
  <c r="Z77" i="6"/>
  <c r="AA77" i="6" s="1"/>
  <c r="AB77" i="6" s="1"/>
  <c r="AC77" i="6" s="1"/>
  <c r="AD77" i="6" s="1"/>
  <c r="U77" i="6"/>
  <c r="V77" i="6" s="1"/>
  <c r="W77" i="6" s="1"/>
  <c r="X77" i="6" s="1"/>
  <c r="Q77" i="6"/>
  <c r="R77" i="6" s="1"/>
  <c r="S77" i="6" s="1"/>
  <c r="M77" i="6"/>
  <c r="N77" i="6" s="1"/>
  <c r="O77" i="6" s="1"/>
  <c r="I77" i="6"/>
  <c r="J77" i="6" s="1"/>
  <c r="K77" i="6" s="1"/>
  <c r="E77" i="6"/>
  <c r="F77" i="6" s="1"/>
  <c r="G77" i="6" s="1"/>
  <c r="AL76" i="6"/>
  <c r="AM76" i="6" s="1"/>
  <c r="AN76" i="6" s="1"/>
  <c r="AO76" i="6" s="1"/>
  <c r="AP76" i="6" s="1"/>
  <c r="AQ76" i="6" s="1"/>
  <c r="AS76" i="6" s="1"/>
  <c r="AT76" i="6" s="1"/>
  <c r="AF76" i="6"/>
  <c r="AG76" i="6" s="1"/>
  <c r="AH76" i="6" s="1"/>
  <c r="AI76" i="6" s="1"/>
  <c r="AJ76" i="6" s="1"/>
  <c r="Z76" i="6"/>
  <c r="AA76" i="6" s="1"/>
  <c r="AB76" i="6" s="1"/>
  <c r="AC76" i="6" s="1"/>
  <c r="AD76" i="6" s="1"/>
  <c r="U76" i="6"/>
  <c r="V76" i="6" s="1"/>
  <c r="W76" i="6" s="1"/>
  <c r="X76" i="6" s="1"/>
  <c r="Q76" i="6"/>
  <c r="R76" i="6" s="1"/>
  <c r="S76" i="6" s="1"/>
  <c r="M76" i="6"/>
  <c r="N76" i="6" s="1"/>
  <c r="O76" i="6" s="1"/>
  <c r="I76" i="6"/>
  <c r="J76" i="6" s="1"/>
  <c r="K76" i="6" s="1"/>
  <c r="E76" i="6"/>
  <c r="F76" i="6" s="1"/>
  <c r="G76" i="6" s="1"/>
  <c r="AM75" i="6"/>
  <c r="AN75" i="6" s="1"/>
  <c r="AO75" i="6" s="1"/>
  <c r="AP75" i="6" s="1"/>
  <c r="AQ75" i="6" s="1"/>
  <c r="AS75" i="6" s="1"/>
  <c r="AT75" i="6" s="1"/>
  <c r="AL75" i="6"/>
  <c r="AG75" i="6"/>
  <c r="AH75" i="6" s="1"/>
  <c r="AI75" i="6" s="1"/>
  <c r="AJ75" i="6" s="1"/>
  <c r="AF75" i="6"/>
  <c r="Z75" i="6"/>
  <c r="AA75" i="6" s="1"/>
  <c r="AB75" i="6" s="1"/>
  <c r="AC75" i="6" s="1"/>
  <c r="AD75" i="6" s="1"/>
  <c r="U75" i="6"/>
  <c r="V75" i="6" s="1"/>
  <c r="W75" i="6" s="1"/>
  <c r="X75" i="6" s="1"/>
  <c r="Q75" i="6"/>
  <c r="R75" i="6" s="1"/>
  <c r="S75" i="6" s="1"/>
  <c r="M75" i="6"/>
  <c r="N75" i="6" s="1"/>
  <c r="O75" i="6" s="1"/>
  <c r="I75" i="6"/>
  <c r="J75" i="6" s="1"/>
  <c r="K75" i="6" s="1"/>
  <c r="E75" i="6"/>
  <c r="F75" i="6" s="1"/>
  <c r="G75" i="6" s="1"/>
  <c r="AL74" i="6"/>
  <c r="AM74" i="6" s="1"/>
  <c r="AN74" i="6" s="1"/>
  <c r="AO74" i="6" s="1"/>
  <c r="AP74" i="6" s="1"/>
  <c r="AQ74" i="6" s="1"/>
  <c r="AS74" i="6" s="1"/>
  <c r="AT74" i="6" s="1"/>
  <c r="AF74" i="6"/>
  <c r="AG74" i="6" s="1"/>
  <c r="AH74" i="6" s="1"/>
  <c r="AI74" i="6" s="1"/>
  <c r="AJ74" i="6" s="1"/>
  <c r="Z74" i="6"/>
  <c r="AA74" i="6" s="1"/>
  <c r="AB74" i="6" s="1"/>
  <c r="AC74" i="6" s="1"/>
  <c r="AD74" i="6" s="1"/>
  <c r="U74" i="6"/>
  <c r="V74" i="6" s="1"/>
  <c r="W74" i="6" s="1"/>
  <c r="X74" i="6" s="1"/>
  <c r="Q74" i="6"/>
  <c r="R74" i="6" s="1"/>
  <c r="S74" i="6" s="1"/>
  <c r="M74" i="6"/>
  <c r="N74" i="6" s="1"/>
  <c r="O74" i="6" s="1"/>
  <c r="I74" i="6"/>
  <c r="J74" i="6" s="1"/>
  <c r="K74" i="6" s="1"/>
  <c r="E74" i="6"/>
  <c r="F74" i="6" s="1"/>
  <c r="G74" i="6" s="1"/>
  <c r="AL73" i="6"/>
  <c r="AM73" i="6" s="1"/>
  <c r="AN73" i="6" s="1"/>
  <c r="AO73" i="6" s="1"/>
  <c r="AP73" i="6" s="1"/>
  <c r="AQ73" i="6" s="1"/>
  <c r="AS73" i="6" s="1"/>
  <c r="AT73" i="6" s="1"/>
  <c r="AF73" i="6"/>
  <c r="AG73" i="6" s="1"/>
  <c r="AH73" i="6" s="1"/>
  <c r="AI73" i="6" s="1"/>
  <c r="AJ73" i="6" s="1"/>
  <c r="Z73" i="6"/>
  <c r="AA73" i="6" s="1"/>
  <c r="AB73" i="6" s="1"/>
  <c r="AC73" i="6" s="1"/>
  <c r="AD73" i="6" s="1"/>
  <c r="V73" i="6"/>
  <c r="W73" i="6" s="1"/>
  <c r="X73" i="6" s="1"/>
  <c r="U73" i="6"/>
  <c r="Q73" i="6"/>
  <c r="R73" i="6" s="1"/>
  <c r="S73" i="6" s="1"/>
  <c r="M73" i="6"/>
  <c r="N73" i="6" s="1"/>
  <c r="O73" i="6" s="1"/>
  <c r="I73" i="6"/>
  <c r="J73" i="6" s="1"/>
  <c r="K73" i="6" s="1"/>
  <c r="G73" i="6"/>
  <c r="F73" i="6"/>
  <c r="E73" i="6"/>
  <c r="AM72" i="6"/>
  <c r="AN72" i="6" s="1"/>
  <c r="AO72" i="6" s="1"/>
  <c r="AP72" i="6" s="1"/>
  <c r="AQ72" i="6" s="1"/>
  <c r="AS72" i="6" s="1"/>
  <c r="AT72" i="6" s="1"/>
  <c r="AL72" i="6"/>
  <c r="AF72" i="6"/>
  <c r="AG72" i="6" s="1"/>
  <c r="AH72" i="6" s="1"/>
  <c r="AI72" i="6" s="1"/>
  <c r="AJ72" i="6" s="1"/>
  <c r="Z72" i="6"/>
  <c r="AA72" i="6" s="1"/>
  <c r="AB72" i="6" s="1"/>
  <c r="AC72" i="6" s="1"/>
  <c r="AD72" i="6" s="1"/>
  <c r="U72" i="6"/>
  <c r="V72" i="6" s="1"/>
  <c r="W72" i="6" s="1"/>
  <c r="X72" i="6" s="1"/>
  <c r="S72" i="6"/>
  <c r="R72" i="6"/>
  <c r="Q72" i="6"/>
  <c r="M72" i="6"/>
  <c r="N72" i="6" s="1"/>
  <c r="O72" i="6" s="1"/>
  <c r="I72" i="6"/>
  <c r="J72" i="6" s="1"/>
  <c r="K72" i="6" s="1"/>
  <c r="E72" i="6"/>
  <c r="F72" i="6" s="1"/>
  <c r="G72" i="6" s="1"/>
  <c r="AN71" i="6"/>
  <c r="AO71" i="6" s="1"/>
  <c r="AP71" i="6" s="1"/>
  <c r="AH71" i="6"/>
  <c r="AI71" i="6" s="1"/>
  <c r="AJ71" i="6" s="1"/>
  <c r="AB71" i="6"/>
  <c r="AC71" i="6" s="1"/>
  <c r="AD71" i="6" s="1"/>
  <c r="V71" i="6"/>
  <c r="W71" i="6" s="1"/>
  <c r="X71" i="6" s="1"/>
  <c r="R71" i="6"/>
  <c r="S71" i="6" s="1"/>
  <c r="N71" i="6"/>
  <c r="O71" i="6" s="1"/>
  <c r="J71" i="6"/>
  <c r="K71" i="6" s="1"/>
  <c r="F71" i="6"/>
  <c r="G71" i="6" s="1"/>
  <c r="AL70" i="6"/>
  <c r="AM70" i="6" s="1"/>
  <c r="AN70" i="6" s="1"/>
  <c r="AO70" i="6" s="1"/>
  <c r="AP70" i="6" s="1"/>
  <c r="AQ70" i="6" s="1"/>
  <c r="AS70" i="6" s="1"/>
  <c r="AT70" i="6" s="1"/>
  <c r="AH70" i="6"/>
  <c r="AI70" i="6" s="1"/>
  <c r="AJ70" i="6" s="1"/>
  <c r="AF70" i="6"/>
  <c r="AG70" i="6" s="1"/>
  <c r="Z70" i="6"/>
  <c r="AA70" i="6" s="1"/>
  <c r="AB70" i="6" s="1"/>
  <c r="AC70" i="6" s="1"/>
  <c r="AD70" i="6" s="1"/>
  <c r="U70" i="6"/>
  <c r="V70" i="6" s="1"/>
  <c r="W70" i="6" s="1"/>
  <c r="X70" i="6" s="1"/>
  <c r="Q70" i="6"/>
  <c r="R70" i="6" s="1"/>
  <c r="S70" i="6" s="1"/>
  <c r="M70" i="6"/>
  <c r="N70" i="6" s="1"/>
  <c r="O70" i="6" s="1"/>
  <c r="I70" i="6"/>
  <c r="J70" i="6" s="1"/>
  <c r="K70" i="6" s="1"/>
  <c r="E70" i="6"/>
  <c r="F70" i="6" s="1"/>
  <c r="G70" i="6" s="1"/>
  <c r="AM69" i="6"/>
  <c r="AN69" i="6" s="1"/>
  <c r="AO69" i="6" s="1"/>
  <c r="AP69" i="6" s="1"/>
  <c r="AQ69" i="6" s="1"/>
  <c r="AS69" i="6" s="1"/>
  <c r="AT69" i="6" s="1"/>
  <c r="AL69" i="6"/>
  <c r="AF69" i="6"/>
  <c r="AG69" i="6" s="1"/>
  <c r="AH69" i="6" s="1"/>
  <c r="AI69" i="6" s="1"/>
  <c r="AJ69" i="6" s="1"/>
  <c r="AA69" i="6"/>
  <c r="AB69" i="6" s="1"/>
  <c r="AC69" i="6" s="1"/>
  <c r="AD69" i="6" s="1"/>
  <c r="Z69" i="6"/>
  <c r="U69" i="6"/>
  <c r="V69" i="6" s="1"/>
  <c r="W69" i="6" s="1"/>
  <c r="X69" i="6" s="1"/>
  <c r="Q69" i="6"/>
  <c r="R69" i="6" s="1"/>
  <c r="S69" i="6" s="1"/>
  <c r="M69" i="6"/>
  <c r="N69" i="6" s="1"/>
  <c r="O69" i="6" s="1"/>
  <c r="I69" i="6"/>
  <c r="J69" i="6" s="1"/>
  <c r="K69" i="6" s="1"/>
  <c r="E69" i="6"/>
  <c r="F69" i="6" s="1"/>
  <c r="G69" i="6" s="1"/>
  <c r="AL68" i="6"/>
  <c r="AM68" i="6" s="1"/>
  <c r="AN68" i="6" s="1"/>
  <c r="AO68" i="6" s="1"/>
  <c r="AP68" i="6" s="1"/>
  <c r="AQ68" i="6" s="1"/>
  <c r="AS68" i="6" s="1"/>
  <c r="AT68" i="6" s="1"/>
  <c r="AF68" i="6"/>
  <c r="AG68" i="6" s="1"/>
  <c r="AH68" i="6" s="1"/>
  <c r="AI68" i="6" s="1"/>
  <c r="AJ68" i="6" s="1"/>
  <c r="Z68" i="6"/>
  <c r="AA68" i="6" s="1"/>
  <c r="AB68" i="6" s="1"/>
  <c r="AC68" i="6" s="1"/>
  <c r="AD68" i="6" s="1"/>
  <c r="U68" i="6"/>
  <c r="V68" i="6" s="1"/>
  <c r="W68" i="6" s="1"/>
  <c r="X68" i="6" s="1"/>
  <c r="Q68" i="6"/>
  <c r="R68" i="6" s="1"/>
  <c r="S68" i="6" s="1"/>
  <c r="M68" i="6"/>
  <c r="N68" i="6" s="1"/>
  <c r="O68" i="6" s="1"/>
  <c r="I68" i="6"/>
  <c r="J68" i="6" s="1"/>
  <c r="K68" i="6" s="1"/>
  <c r="E68" i="6"/>
  <c r="F68" i="6" s="1"/>
  <c r="G68" i="6" s="1"/>
  <c r="AM67" i="6"/>
  <c r="AN67" i="6" s="1"/>
  <c r="AO67" i="6" s="1"/>
  <c r="AP67" i="6" s="1"/>
  <c r="AQ67" i="6" s="1"/>
  <c r="AS67" i="6" s="1"/>
  <c r="AT67" i="6" s="1"/>
  <c r="AL67" i="6"/>
  <c r="AF67" i="6"/>
  <c r="AG67" i="6" s="1"/>
  <c r="AH67" i="6" s="1"/>
  <c r="AI67" i="6" s="1"/>
  <c r="AJ67" i="6" s="1"/>
  <c r="Z67" i="6"/>
  <c r="AA67" i="6" s="1"/>
  <c r="AB67" i="6" s="1"/>
  <c r="AC67" i="6" s="1"/>
  <c r="AD67" i="6" s="1"/>
  <c r="U67" i="6"/>
  <c r="V67" i="6" s="1"/>
  <c r="W67" i="6" s="1"/>
  <c r="X67" i="6" s="1"/>
  <c r="Q67" i="6"/>
  <c r="R67" i="6" s="1"/>
  <c r="S67" i="6" s="1"/>
  <c r="M67" i="6"/>
  <c r="N67" i="6" s="1"/>
  <c r="O67" i="6" s="1"/>
  <c r="I67" i="6"/>
  <c r="J67" i="6" s="1"/>
  <c r="K67" i="6" s="1"/>
  <c r="E67" i="6"/>
  <c r="F67" i="6" s="1"/>
  <c r="G67" i="6" s="1"/>
  <c r="AL66" i="6"/>
  <c r="AM66" i="6" s="1"/>
  <c r="AN66" i="6" s="1"/>
  <c r="AO66" i="6" s="1"/>
  <c r="AP66" i="6" s="1"/>
  <c r="AQ66" i="6" s="1"/>
  <c r="AS66" i="6" s="1"/>
  <c r="AT66" i="6" s="1"/>
  <c r="AF66" i="6"/>
  <c r="AG66" i="6" s="1"/>
  <c r="AH66" i="6" s="1"/>
  <c r="AI66" i="6" s="1"/>
  <c r="AJ66" i="6" s="1"/>
  <c r="Z66" i="6"/>
  <c r="AA66" i="6" s="1"/>
  <c r="AB66" i="6" s="1"/>
  <c r="AC66" i="6" s="1"/>
  <c r="AD66" i="6" s="1"/>
  <c r="V66" i="6"/>
  <c r="W66" i="6" s="1"/>
  <c r="X66" i="6" s="1"/>
  <c r="U66" i="6"/>
  <c r="Q66" i="6"/>
  <c r="R66" i="6" s="1"/>
  <c r="S66" i="6" s="1"/>
  <c r="M66" i="6"/>
  <c r="N66" i="6" s="1"/>
  <c r="O66" i="6" s="1"/>
  <c r="I66" i="6"/>
  <c r="J66" i="6" s="1"/>
  <c r="K66" i="6" s="1"/>
  <c r="F66" i="6"/>
  <c r="G66" i="6" s="1"/>
  <c r="E66" i="6"/>
  <c r="AL65" i="6"/>
  <c r="AM65" i="6" s="1"/>
  <c r="AN65" i="6" s="1"/>
  <c r="AO65" i="6" s="1"/>
  <c r="AP65" i="6" s="1"/>
  <c r="AQ65" i="6" s="1"/>
  <c r="AS65" i="6" s="1"/>
  <c r="AT65" i="6" s="1"/>
  <c r="AF65" i="6"/>
  <c r="AG65" i="6" s="1"/>
  <c r="AH65" i="6" s="1"/>
  <c r="AI65" i="6" s="1"/>
  <c r="AJ65" i="6" s="1"/>
  <c r="Z65" i="6"/>
  <c r="AA65" i="6" s="1"/>
  <c r="AB65" i="6" s="1"/>
  <c r="AC65" i="6" s="1"/>
  <c r="AD65" i="6" s="1"/>
  <c r="U65" i="6"/>
  <c r="V65" i="6" s="1"/>
  <c r="W65" i="6" s="1"/>
  <c r="X65" i="6" s="1"/>
  <c r="Q65" i="6"/>
  <c r="R65" i="6" s="1"/>
  <c r="S65" i="6" s="1"/>
  <c r="M65" i="6"/>
  <c r="N65" i="6" s="1"/>
  <c r="O65" i="6" s="1"/>
  <c r="I65" i="6"/>
  <c r="J65" i="6" s="1"/>
  <c r="K65" i="6" s="1"/>
  <c r="E65" i="6"/>
  <c r="F65" i="6" s="1"/>
  <c r="G65" i="6" s="1"/>
  <c r="AL64" i="6"/>
  <c r="AM64" i="6" s="1"/>
  <c r="AN64" i="6" s="1"/>
  <c r="AO64" i="6" s="1"/>
  <c r="AP64" i="6" s="1"/>
  <c r="AQ64" i="6" s="1"/>
  <c r="AS64" i="6" s="1"/>
  <c r="AT64" i="6" s="1"/>
  <c r="AF64" i="6"/>
  <c r="AG64" i="6" s="1"/>
  <c r="AH64" i="6" s="1"/>
  <c r="AI64" i="6" s="1"/>
  <c r="AJ64" i="6" s="1"/>
  <c r="Z64" i="6"/>
  <c r="AA64" i="6" s="1"/>
  <c r="AB64" i="6" s="1"/>
  <c r="AC64" i="6" s="1"/>
  <c r="AD64" i="6" s="1"/>
  <c r="U64" i="6"/>
  <c r="V64" i="6" s="1"/>
  <c r="W64" i="6" s="1"/>
  <c r="X64" i="6" s="1"/>
  <c r="Q64" i="6"/>
  <c r="R64" i="6" s="1"/>
  <c r="S64" i="6" s="1"/>
  <c r="M64" i="6"/>
  <c r="N64" i="6" s="1"/>
  <c r="O64" i="6" s="1"/>
  <c r="I64" i="6"/>
  <c r="J64" i="6" s="1"/>
  <c r="K64" i="6" s="1"/>
  <c r="E64" i="6"/>
  <c r="F64" i="6" s="1"/>
  <c r="G64" i="6" s="1"/>
  <c r="AL63" i="6"/>
  <c r="AM63" i="6" s="1"/>
  <c r="AN63" i="6" s="1"/>
  <c r="AO63" i="6" s="1"/>
  <c r="AP63" i="6" s="1"/>
  <c r="AQ63" i="6" s="1"/>
  <c r="AS63" i="6" s="1"/>
  <c r="AT63" i="6" s="1"/>
  <c r="AG63" i="6"/>
  <c r="AH63" i="6" s="1"/>
  <c r="AI63" i="6" s="1"/>
  <c r="AJ63" i="6" s="1"/>
  <c r="AF63" i="6"/>
  <c r="Z63" i="6"/>
  <c r="AA63" i="6" s="1"/>
  <c r="AB63" i="6" s="1"/>
  <c r="AC63" i="6" s="1"/>
  <c r="AD63" i="6" s="1"/>
  <c r="W63" i="6"/>
  <c r="X63" i="6" s="1"/>
  <c r="U63" i="6"/>
  <c r="V63" i="6" s="1"/>
  <c r="Q63" i="6"/>
  <c r="R63" i="6" s="1"/>
  <c r="S63" i="6" s="1"/>
  <c r="M63" i="6"/>
  <c r="N63" i="6" s="1"/>
  <c r="O63" i="6" s="1"/>
  <c r="I63" i="6"/>
  <c r="J63" i="6" s="1"/>
  <c r="K63" i="6" s="1"/>
  <c r="F63" i="6"/>
  <c r="G63" i="6" s="1"/>
  <c r="E63" i="6"/>
  <c r="AL62" i="6"/>
  <c r="AM62" i="6" s="1"/>
  <c r="AN62" i="6" s="1"/>
  <c r="AO62" i="6" s="1"/>
  <c r="AP62" i="6" s="1"/>
  <c r="AQ62" i="6" s="1"/>
  <c r="AS62" i="6" s="1"/>
  <c r="AT62" i="6" s="1"/>
  <c r="AF62" i="6"/>
  <c r="AG62" i="6" s="1"/>
  <c r="AH62" i="6" s="1"/>
  <c r="AI62" i="6" s="1"/>
  <c r="AJ62" i="6" s="1"/>
  <c r="Z62" i="6"/>
  <c r="AA62" i="6" s="1"/>
  <c r="AB62" i="6" s="1"/>
  <c r="AC62" i="6" s="1"/>
  <c r="AD62" i="6" s="1"/>
  <c r="U62" i="6"/>
  <c r="V62" i="6" s="1"/>
  <c r="W62" i="6" s="1"/>
  <c r="X62" i="6" s="1"/>
  <c r="Q62" i="6"/>
  <c r="R62" i="6" s="1"/>
  <c r="S62" i="6" s="1"/>
  <c r="M62" i="6"/>
  <c r="N62" i="6" s="1"/>
  <c r="O62" i="6" s="1"/>
  <c r="J62" i="6"/>
  <c r="K62" i="6" s="1"/>
  <c r="I62" i="6"/>
  <c r="E62" i="6"/>
  <c r="F62" i="6" s="1"/>
  <c r="G62" i="6" s="1"/>
  <c r="AL61" i="6"/>
  <c r="AM61" i="6" s="1"/>
  <c r="AN61" i="6" s="1"/>
  <c r="AO61" i="6" s="1"/>
  <c r="AP61" i="6" s="1"/>
  <c r="AQ61" i="6" s="1"/>
  <c r="AS61" i="6" s="1"/>
  <c r="AT61" i="6" s="1"/>
  <c r="AF61" i="6"/>
  <c r="AG61" i="6" s="1"/>
  <c r="AH61" i="6" s="1"/>
  <c r="AI61" i="6" s="1"/>
  <c r="AJ61" i="6" s="1"/>
  <c r="Z61" i="6"/>
  <c r="AA61" i="6" s="1"/>
  <c r="AB61" i="6" s="1"/>
  <c r="AC61" i="6" s="1"/>
  <c r="AD61" i="6" s="1"/>
  <c r="U61" i="6"/>
  <c r="V61" i="6" s="1"/>
  <c r="W61" i="6" s="1"/>
  <c r="X61" i="6" s="1"/>
  <c r="Q61" i="6"/>
  <c r="R61" i="6" s="1"/>
  <c r="S61" i="6" s="1"/>
  <c r="M61" i="6"/>
  <c r="N61" i="6" s="1"/>
  <c r="O61" i="6" s="1"/>
  <c r="I61" i="6"/>
  <c r="J61" i="6" s="1"/>
  <c r="K61" i="6" s="1"/>
  <c r="E61" i="6"/>
  <c r="F61" i="6" s="1"/>
  <c r="G61" i="6" s="1"/>
  <c r="AL60" i="6"/>
  <c r="AM60" i="6" s="1"/>
  <c r="AN60" i="6" s="1"/>
  <c r="AO60" i="6" s="1"/>
  <c r="AP60" i="6" s="1"/>
  <c r="AQ60" i="6" s="1"/>
  <c r="AS60" i="6" s="1"/>
  <c r="AT60" i="6" s="1"/>
  <c r="AF60" i="6"/>
  <c r="AG60" i="6" s="1"/>
  <c r="AH60" i="6" s="1"/>
  <c r="AI60" i="6" s="1"/>
  <c r="AJ60" i="6" s="1"/>
  <c r="AA60" i="6"/>
  <c r="AB60" i="6" s="1"/>
  <c r="AC60" i="6" s="1"/>
  <c r="AD60" i="6" s="1"/>
  <c r="Z60" i="6"/>
  <c r="U60" i="6"/>
  <c r="V60" i="6" s="1"/>
  <c r="W60" i="6" s="1"/>
  <c r="X60" i="6" s="1"/>
  <c r="Q60" i="6"/>
  <c r="R60" i="6" s="1"/>
  <c r="S60" i="6" s="1"/>
  <c r="M60" i="6"/>
  <c r="N60" i="6" s="1"/>
  <c r="O60" i="6" s="1"/>
  <c r="I60" i="6"/>
  <c r="J60" i="6" s="1"/>
  <c r="K60" i="6" s="1"/>
  <c r="E60" i="6"/>
  <c r="F60" i="6" s="1"/>
  <c r="G60" i="6" s="1"/>
  <c r="AL59" i="6"/>
  <c r="AM59" i="6" s="1"/>
  <c r="AN59" i="6" s="1"/>
  <c r="AO59" i="6" s="1"/>
  <c r="AP59" i="6" s="1"/>
  <c r="AQ59" i="6" s="1"/>
  <c r="AS59" i="6" s="1"/>
  <c r="AT59" i="6" s="1"/>
  <c r="AF59" i="6"/>
  <c r="AG59" i="6" s="1"/>
  <c r="AH59" i="6" s="1"/>
  <c r="AI59" i="6" s="1"/>
  <c r="AJ59" i="6" s="1"/>
  <c r="Z59" i="6"/>
  <c r="AA59" i="6" s="1"/>
  <c r="AB59" i="6" s="1"/>
  <c r="AC59" i="6" s="1"/>
  <c r="AD59" i="6" s="1"/>
  <c r="U59" i="6"/>
  <c r="V59" i="6" s="1"/>
  <c r="W59" i="6" s="1"/>
  <c r="X59" i="6" s="1"/>
  <c r="Q59" i="6"/>
  <c r="R59" i="6" s="1"/>
  <c r="S59" i="6" s="1"/>
  <c r="M59" i="6"/>
  <c r="N59" i="6" s="1"/>
  <c r="O59" i="6" s="1"/>
  <c r="I59" i="6"/>
  <c r="J59" i="6" s="1"/>
  <c r="K59" i="6" s="1"/>
  <c r="E59" i="6"/>
  <c r="F59" i="6" s="1"/>
  <c r="G59" i="6" s="1"/>
  <c r="AP58" i="6"/>
  <c r="AQ58" i="6" s="1"/>
  <c r="AS58" i="6" s="1"/>
  <c r="AT58" i="6" s="1"/>
  <c r="AL58" i="6"/>
  <c r="AM58" i="6" s="1"/>
  <c r="AN58" i="6" s="1"/>
  <c r="AO58" i="6" s="1"/>
  <c r="AF58" i="6"/>
  <c r="AG58" i="6" s="1"/>
  <c r="AH58" i="6" s="1"/>
  <c r="AI58" i="6" s="1"/>
  <c r="AJ58" i="6" s="1"/>
  <c r="Z58" i="6"/>
  <c r="AA58" i="6" s="1"/>
  <c r="AB58" i="6" s="1"/>
  <c r="AC58" i="6" s="1"/>
  <c r="AD58" i="6" s="1"/>
  <c r="U58" i="6"/>
  <c r="V58" i="6" s="1"/>
  <c r="W58" i="6" s="1"/>
  <c r="X58" i="6" s="1"/>
  <c r="Q58" i="6"/>
  <c r="R58" i="6" s="1"/>
  <c r="S58" i="6" s="1"/>
  <c r="M58" i="6"/>
  <c r="N58" i="6" s="1"/>
  <c r="O58" i="6" s="1"/>
  <c r="I58" i="6"/>
  <c r="J58" i="6" s="1"/>
  <c r="K58" i="6" s="1"/>
  <c r="E58" i="6"/>
  <c r="F58" i="6" s="1"/>
  <c r="G58" i="6" s="1"/>
  <c r="AL57" i="6"/>
  <c r="AM57" i="6" s="1"/>
  <c r="AN57" i="6" s="1"/>
  <c r="AO57" i="6" s="1"/>
  <c r="AP57" i="6" s="1"/>
  <c r="AQ57" i="6" s="1"/>
  <c r="AS57" i="6" s="1"/>
  <c r="AT57" i="6" s="1"/>
  <c r="AG57" i="6"/>
  <c r="AH57" i="6" s="1"/>
  <c r="AI57" i="6" s="1"/>
  <c r="AJ57" i="6" s="1"/>
  <c r="AF57" i="6"/>
  <c r="Z57" i="6"/>
  <c r="AA57" i="6" s="1"/>
  <c r="AB57" i="6" s="1"/>
  <c r="AC57" i="6" s="1"/>
  <c r="AD57" i="6" s="1"/>
  <c r="U57" i="6"/>
  <c r="V57" i="6" s="1"/>
  <c r="W57" i="6" s="1"/>
  <c r="X57" i="6" s="1"/>
  <c r="Q57" i="6"/>
  <c r="R57" i="6" s="1"/>
  <c r="S57" i="6" s="1"/>
  <c r="M57" i="6"/>
  <c r="N57" i="6" s="1"/>
  <c r="O57" i="6" s="1"/>
  <c r="I57" i="6"/>
  <c r="J57" i="6" s="1"/>
  <c r="K57" i="6" s="1"/>
  <c r="E57" i="6"/>
  <c r="F57" i="6" s="1"/>
  <c r="G57" i="6" s="1"/>
  <c r="AL56" i="6"/>
  <c r="AM56" i="6" s="1"/>
  <c r="AN56" i="6" s="1"/>
  <c r="AO56" i="6" s="1"/>
  <c r="AP56" i="6" s="1"/>
  <c r="AQ56" i="6" s="1"/>
  <c r="AS56" i="6" s="1"/>
  <c r="AT56" i="6" s="1"/>
  <c r="AF56" i="6"/>
  <c r="AG56" i="6" s="1"/>
  <c r="AH56" i="6" s="1"/>
  <c r="AI56" i="6" s="1"/>
  <c r="AJ56" i="6" s="1"/>
  <c r="Z56" i="6"/>
  <c r="AA56" i="6" s="1"/>
  <c r="AB56" i="6" s="1"/>
  <c r="AC56" i="6" s="1"/>
  <c r="AD56" i="6" s="1"/>
  <c r="U56" i="6"/>
  <c r="V56" i="6" s="1"/>
  <c r="W56" i="6" s="1"/>
  <c r="X56" i="6" s="1"/>
  <c r="Q56" i="6"/>
  <c r="R56" i="6" s="1"/>
  <c r="S56" i="6" s="1"/>
  <c r="M56" i="6"/>
  <c r="N56" i="6" s="1"/>
  <c r="O56" i="6" s="1"/>
  <c r="I56" i="6"/>
  <c r="J56" i="6" s="1"/>
  <c r="K56" i="6" s="1"/>
  <c r="E56" i="6"/>
  <c r="F56" i="6" s="1"/>
  <c r="G56" i="6" s="1"/>
  <c r="AN55" i="6"/>
  <c r="AO55" i="6" s="1"/>
  <c r="AP55" i="6" s="1"/>
  <c r="AH55" i="6"/>
  <c r="AI55" i="6" s="1"/>
  <c r="AJ55" i="6" s="1"/>
  <c r="AC55" i="6"/>
  <c r="AD55" i="6" s="1"/>
  <c r="AB55" i="6"/>
  <c r="V55" i="6"/>
  <c r="W55" i="6" s="1"/>
  <c r="X55" i="6" s="1"/>
  <c r="R55" i="6"/>
  <c r="S55" i="6" s="1"/>
  <c r="N55" i="6"/>
  <c r="O55" i="6" s="1"/>
  <c r="J55" i="6"/>
  <c r="K55" i="6" s="1"/>
  <c r="F55" i="6"/>
  <c r="G55" i="6" s="1"/>
  <c r="AL54" i="6"/>
  <c r="AM54" i="6" s="1"/>
  <c r="AN54" i="6" s="1"/>
  <c r="AO54" i="6" s="1"/>
  <c r="AP54" i="6" s="1"/>
  <c r="AQ54" i="6" s="1"/>
  <c r="AS54" i="6" s="1"/>
  <c r="AT54" i="6" s="1"/>
  <c r="AF54" i="6"/>
  <c r="AG54" i="6" s="1"/>
  <c r="AH54" i="6" s="1"/>
  <c r="AI54" i="6" s="1"/>
  <c r="AJ54" i="6" s="1"/>
  <c r="Z54" i="6"/>
  <c r="AA54" i="6" s="1"/>
  <c r="AB54" i="6" s="1"/>
  <c r="AC54" i="6" s="1"/>
  <c r="AD54" i="6" s="1"/>
  <c r="V54" i="6"/>
  <c r="W54" i="6" s="1"/>
  <c r="X54" i="6" s="1"/>
  <c r="U54" i="6"/>
  <c r="Q54" i="6"/>
  <c r="R54" i="6" s="1"/>
  <c r="S54" i="6" s="1"/>
  <c r="N54" i="6"/>
  <c r="O54" i="6" s="1"/>
  <c r="M54" i="6"/>
  <c r="I54" i="6"/>
  <c r="J54" i="6" s="1"/>
  <c r="K54" i="6" s="1"/>
  <c r="E54" i="6"/>
  <c r="F54" i="6" s="1"/>
  <c r="G54" i="6" s="1"/>
  <c r="AO53" i="6"/>
  <c r="AP53" i="6" s="1"/>
  <c r="AQ53" i="6" s="1"/>
  <c r="AS53" i="6" s="1"/>
  <c r="AT53" i="6" s="1"/>
  <c r="AL53" i="6"/>
  <c r="AM53" i="6" s="1"/>
  <c r="AN53" i="6" s="1"/>
  <c r="AF53" i="6"/>
  <c r="AG53" i="6" s="1"/>
  <c r="AH53" i="6" s="1"/>
  <c r="AI53" i="6" s="1"/>
  <c r="AJ53" i="6" s="1"/>
  <c r="Z53" i="6"/>
  <c r="AA53" i="6" s="1"/>
  <c r="AB53" i="6" s="1"/>
  <c r="AC53" i="6" s="1"/>
  <c r="AD53" i="6" s="1"/>
  <c r="U53" i="6"/>
  <c r="V53" i="6" s="1"/>
  <c r="W53" i="6" s="1"/>
  <c r="X53" i="6" s="1"/>
  <c r="Q53" i="6"/>
  <c r="R53" i="6" s="1"/>
  <c r="S53" i="6" s="1"/>
  <c r="M53" i="6"/>
  <c r="N53" i="6" s="1"/>
  <c r="O53" i="6" s="1"/>
  <c r="I53" i="6"/>
  <c r="J53" i="6" s="1"/>
  <c r="K53" i="6" s="1"/>
  <c r="E53" i="6"/>
  <c r="F53" i="6" s="1"/>
  <c r="G53" i="6" s="1"/>
  <c r="AL52" i="6"/>
  <c r="AM52" i="6" s="1"/>
  <c r="AN52" i="6" s="1"/>
  <c r="AO52" i="6" s="1"/>
  <c r="AP52" i="6" s="1"/>
  <c r="AQ52" i="6" s="1"/>
  <c r="AS52" i="6" s="1"/>
  <c r="AT52" i="6" s="1"/>
  <c r="AF52" i="6"/>
  <c r="AG52" i="6" s="1"/>
  <c r="AH52" i="6" s="1"/>
  <c r="AI52" i="6" s="1"/>
  <c r="AJ52" i="6" s="1"/>
  <c r="AA52" i="6"/>
  <c r="AB52" i="6" s="1"/>
  <c r="AC52" i="6" s="1"/>
  <c r="AD52" i="6" s="1"/>
  <c r="Z52" i="6"/>
  <c r="U52" i="6"/>
  <c r="V52" i="6" s="1"/>
  <c r="W52" i="6" s="1"/>
  <c r="X52" i="6" s="1"/>
  <c r="Q52" i="6"/>
  <c r="R52" i="6" s="1"/>
  <c r="S52" i="6" s="1"/>
  <c r="M52" i="6"/>
  <c r="N52" i="6" s="1"/>
  <c r="O52" i="6" s="1"/>
  <c r="I52" i="6"/>
  <c r="J52" i="6" s="1"/>
  <c r="K52" i="6" s="1"/>
  <c r="E52" i="6"/>
  <c r="F52" i="6" s="1"/>
  <c r="G52" i="6" s="1"/>
  <c r="AL51" i="6"/>
  <c r="AM51" i="6" s="1"/>
  <c r="AN51" i="6" s="1"/>
  <c r="AO51" i="6" s="1"/>
  <c r="AP51" i="6" s="1"/>
  <c r="AQ51" i="6" s="1"/>
  <c r="AS51" i="6" s="1"/>
  <c r="AT51" i="6" s="1"/>
  <c r="AF51" i="6"/>
  <c r="AG51" i="6" s="1"/>
  <c r="AH51" i="6" s="1"/>
  <c r="AI51" i="6" s="1"/>
  <c r="AJ51" i="6" s="1"/>
  <c r="Z51" i="6"/>
  <c r="AA51" i="6" s="1"/>
  <c r="AB51" i="6" s="1"/>
  <c r="AC51" i="6" s="1"/>
  <c r="AD51" i="6" s="1"/>
  <c r="U51" i="6"/>
  <c r="V51" i="6" s="1"/>
  <c r="W51" i="6" s="1"/>
  <c r="X51" i="6" s="1"/>
  <c r="Q51" i="6"/>
  <c r="R51" i="6" s="1"/>
  <c r="S51" i="6" s="1"/>
  <c r="N51" i="6"/>
  <c r="O51" i="6" s="1"/>
  <c r="M51" i="6"/>
  <c r="I51" i="6"/>
  <c r="J51" i="6" s="1"/>
  <c r="K51" i="6" s="1"/>
  <c r="E51" i="6"/>
  <c r="F51" i="6" s="1"/>
  <c r="G51" i="6" s="1"/>
  <c r="AL50" i="6"/>
  <c r="AM50" i="6" s="1"/>
  <c r="AN50" i="6" s="1"/>
  <c r="AO50" i="6" s="1"/>
  <c r="AP50" i="6" s="1"/>
  <c r="AQ50" i="6" s="1"/>
  <c r="AS50" i="6" s="1"/>
  <c r="AT50" i="6" s="1"/>
  <c r="AF50" i="6"/>
  <c r="AG50" i="6" s="1"/>
  <c r="AH50" i="6" s="1"/>
  <c r="AI50" i="6" s="1"/>
  <c r="AJ50" i="6" s="1"/>
  <c r="Z50" i="6"/>
  <c r="AA50" i="6" s="1"/>
  <c r="AB50" i="6" s="1"/>
  <c r="AC50" i="6" s="1"/>
  <c r="AD50" i="6" s="1"/>
  <c r="U50" i="6"/>
  <c r="V50" i="6" s="1"/>
  <c r="W50" i="6" s="1"/>
  <c r="X50" i="6" s="1"/>
  <c r="Q50" i="6"/>
  <c r="R50" i="6" s="1"/>
  <c r="S50" i="6" s="1"/>
  <c r="M50" i="6"/>
  <c r="N50" i="6" s="1"/>
  <c r="O50" i="6" s="1"/>
  <c r="I50" i="6"/>
  <c r="J50" i="6" s="1"/>
  <c r="K50" i="6" s="1"/>
  <c r="E50" i="6"/>
  <c r="F50" i="6" s="1"/>
  <c r="G50" i="6" s="1"/>
  <c r="AL49" i="6"/>
  <c r="AM49" i="6" s="1"/>
  <c r="AN49" i="6" s="1"/>
  <c r="AO49" i="6" s="1"/>
  <c r="AP49" i="6" s="1"/>
  <c r="AQ49" i="6" s="1"/>
  <c r="AS49" i="6" s="1"/>
  <c r="AT49" i="6" s="1"/>
  <c r="AF49" i="6"/>
  <c r="AG49" i="6" s="1"/>
  <c r="AH49" i="6" s="1"/>
  <c r="AI49" i="6" s="1"/>
  <c r="AJ49" i="6" s="1"/>
  <c r="AA49" i="6"/>
  <c r="AB49" i="6" s="1"/>
  <c r="AC49" i="6" s="1"/>
  <c r="AD49" i="6" s="1"/>
  <c r="Z49" i="6"/>
  <c r="U49" i="6"/>
  <c r="V49" i="6" s="1"/>
  <c r="W49" i="6" s="1"/>
  <c r="X49" i="6" s="1"/>
  <c r="Q49" i="6"/>
  <c r="R49" i="6" s="1"/>
  <c r="S49" i="6" s="1"/>
  <c r="M49" i="6"/>
  <c r="N49" i="6" s="1"/>
  <c r="O49" i="6" s="1"/>
  <c r="J49" i="6"/>
  <c r="K49" i="6" s="1"/>
  <c r="I49" i="6"/>
  <c r="G49" i="6"/>
  <c r="F49" i="6"/>
  <c r="E49" i="6"/>
  <c r="AL48" i="6"/>
  <c r="AM48" i="6" s="1"/>
  <c r="AN48" i="6" s="1"/>
  <c r="AO48" i="6" s="1"/>
  <c r="AP48" i="6" s="1"/>
  <c r="AQ48" i="6" s="1"/>
  <c r="AS48" i="6" s="1"/>
  <c r="AT48" i="6" s="1"/>
  <c r="AF48" i="6"/>
  <c r="AG48" i="6" s="1"/>
  <c r="AH48" i="6" s="1"/>
  <c r="AI48" i="6" s="1"/>
  <c r="AJ48" i="6" s="1"/>
  <c r="Z48" i="6"/>
  <c r="AA48" i="6" s="1"/>
  <c r="AB48" i="6" s="1"/>
  <c r="AC48" i="6" s="1"/>
  <c r="AD48" i="6" s="1"/>
  <c r="U48" i="6"/>
  <c r="V48" i="6" s="1"/>
  <c r="W48" i="6" s="1"/>
  <c r="X48" i="6" s="1"/>
  <c r="Q48" i="6"/>
  <c r="R48" i="6" s="1"/>
  <c r="S48" i="6" s="1"/>
  <c r="M48" i="6"/>
  <c r="N48" i="6" s="1"/>
  <c r="O48" i="6" s="1"/>
  <c r="I48" i="6"/>
  <c r="J48" i="6" s="1"/>
  <c r="K48" i="6" s="1"/>
  <c r="E48" i="6"/>
  <c r="F48" i="6" s="1"/>
  <c r="G48" i="6" s="1"/>
  <c r="AL47" i="6"/>
  <c r="AM47" i="6" s="1"/>
  <c r="AN47" i="6" s="1"/>
  <c r="AO47" i="6" s="1"/>
  <c r="AP47" i="6" s="1"/>
  <c r="AQ47" i="6" s="1"/>
  <c r="AS47" i="6" s="1"/>
  <c r="AT47" i="6" s="1"/>
  <c r="AF47" i="6"/>
  <c r="AG47" i="6" s="1"/>
  <c r="AH47" i="6" s="1"/>
  <c r="AI47" i="6" s="1"/>
  <c r="AJ47" i="6" s="1"/>
  <c r="AC47" i="6"/>
  <c r="AD47" i="6" s="1"/>
  <c r="Z47" i="6"/>
  <c r="AA47" i="6" s="1"/>
  <c r="AB47" i="6" s="1"/>
  <c r="U47" i="6"/>
  <c r="V47" i="6" s="1"/>
  <c r="W47" i="6" s="1"/>
  <c r="X47" i="6" s="1"/>
  <c r="Q47" i="6"/>
  <c r="R47" i="6" s="1"/>
  <c r="S47" i="6" s="1"/>
  <c r="M47" i="6"/>
  <c r="N47" i="6" s="1"/>
  <c r="O47" i="6" s="1"/>
  <c r="I47" i="6"/>
  <c r="J47" i="6" s="1"/>
  <c r="K47" i="6" s="1"/>
  <c r="E47" i="6"/>
  <c r="F47" i="6" s="1"/>
  <c r="G47" i="6" s="1"/>
  <c r="AL46" i="6"/>
  <c r="AM46" i="6" s="1"/>
  <c r="AN46" i="6" s="1"/>
  <c r="AO46" i="6" s="1"/>
  <c r="AP46" i="6" s="1"/>
  <c r="AQ46" i="6" s="1"/>
  <c r="AS46" i="6" s="1"/>
  <c r="AT46" i="6" s="1"/>
  <c r="AF46" i="6"/>
  <c r="AG46" i="6" s="1"/>
  <c r="AH46" i="6" s="1"/>
  <c r="AI46" i="6" s="1"/>
  <c r="AJ46" i="6" s="1"/>
  <c r="Z46" i="6"/>
  <c r="AA46" i="6" s="1"/>
  <c r="AB46" i="6" s="1"/>
  <c r="AC46" i="6" s="1"/>
  <c r="AD46" i="6" s="1"/>
  <c r="U46" i="6"/>
  <c r="V46" i="6" s="1"/>
  <c r="W46" i="6" s="1"/>
  <c r="X46" i="6" s="1"/>
  <c r="Q46" i="6"/>
  <c r="R46" i="6" s="1"/>
  <c r="S46" i="6" s="1"/>
  <c r="M46" i="6"/>
  <c r="N46" i="6" s="1"/>
  <c r="O46" i="6" s="1"/>
  <c r="I46" i="6"/>
  <c r="J46" i="6" s="1"/>
  <c r="K46" i="6" s="1"/>
  <c r="E46" i="6"/>
  <c r="F46" i="6" s="1"/>
  <c r="G46" i="6" s="1"/>
  <c r="AO45" i="6"/>
  <c r="AP45" i="6" s="1"/>
  <c r="AQ45" i="6" s="1"/>
  <c r="AS45" i="6" s="1"/>
  <c r="AT45" i="6" s="1"/>
  <c r="AL45" i="6"/>
  <c r="AM45" i="6" s="1"/>
  <c r="AN45" i="6" s="1"/>
  <c r="AF45" i="6"/>
  <c r="AG45" i="6" s="1"/>
  <c r="AH45" i="6" s="1"/>
  <c r="AI45" i="6" s="1"/>
  <c r="AJ45" i="6" s="1"/>
  <c r="Z45" i="6"/>
  <c r="AA45" i="6" s="1"/>
  <c r="AB45" i="6" s="1"/>
  <c r="AC45" i="6" s="1"/>
  <c r="AD45" i="6" s="1"/>
  <c r="U45" i="6"/>
  <c r="V45" i="6" s="1"/>
  <c r="W45" i="6" s="1"/>
  <c r="X45" i="6" s="1"/>
  <c r="R45" i="6"/>
  <c r="S45" i="6" s="1"/>
  <c r="Q45" i="6"/>
  <c r="M45" i="6"/>
  <c r="N45" i="6" s="1"/>
  <c r="O45" i="6" s="1"/>
  <c r="I45" i="6"/>
  <c r="J45" i="6" s="1"/>
  <c r="K45" i="6" s="1"/>
  <c r="E45" i="6"/>
  <c r="F45" i="6" s="1"/>
  <c r="G45" i="6" s="1"/>
  <c r="AL44" i="6"/>
  <c r="AM44" i="6" s="1"/>
  <c r="AN44" i="6" s="1"/>
  <c r="AO44" i="6" s="1"/>
  <c r="AP44" i="6" s="1"/>
  <c r="AQ44" i="6" s="1"/>
  <c r="AS44" i="6" s="1"/>
  <c r="AT44" i="6" s="1"/>
  <c r="AF44" i="6"/>
  <c r="AG44" i="6" s="1"/>
  <c r="AH44" i="6" s="1"/>
  <c r="AI44" i="6" s="1"/>
  <c r="AJ44" i="6" s="1"/>
  <c r="Z44" i="6"/>
  <c r="AA44" i="6" s="1"/>
  <c r="AB44" i="6" s="1"/>
  <c r="AC44" i="6" s="1"/>
  <c r="AD44" i="6" s="1"/>
  <c r="U44" i="6"/>
  <c r="V44" i="6" s="1"/>
  <c r="W44" i="6" s="1"/>
  <c r="X44" i="6" s="1"/>
  <c r="R44" i="6"/>
  <c r="S44" i="6" s="1"/>
  <c r="Q44" i="6"/>
  <c r="M44" i="6"/>
  <c r="N44" i="6" s="1"/>
  <c r="O44" i="6" s="1"/>
  <c r="I44" i="6"/>
  <c r="J44" i="6" s="1"/>
  <c r="K44" i="6" s="1"/>
  <c r="E44" i="6"/>
  <c r="F44" i="6" s="1"/>
  <c r="G44" i="6" s="1"/>
  <c r="AO43" i="6"/>
  <c r="AP43" i="6" s="1"/>
  <c r="AN43" i="6"/>
  <c r="AH43" i="6"/>
  <c r="AI43" i="6" s="1"/>
  <c r="AJ43" i="6" s="1"/>
  <c r="AB43" i="6"/>
  <c r="AC43" i="6" s="1"/>
  <c r="AD43" i="6" s="1"/>
  <c r="V43" i="6"/>
  <c r="W43" i="6" s="1"/>
  <c r="X43" i="6" s="1"/>
  <c r="S43" i="6"/>
  <c r="R43" i="6"/>
  <c r="N43" i="6"/>
  <c r="O43" i="6" s="1"/>
  <c r="J43" i="6"/>
  <c r="K43" i="6" s="1"/>
  <c r="F43" i="6"/>
  <c r="G43" i="6" s="1"/>
  <c r="AL42" i="6"/>
  <c r="AM42" i="6" s="1"/>
  <c r="AN42" i="6" s="1"/>
  <c r="AO42" i="6" s="1"/>
  <c r="AP42" i="6" s="1"/>
  <c r="AQ42" i="6" s="1"/>
  <c r="AS42" i="6" s="1"/>
  <c r="AT42" i="6" s="1"/>
  <c r="AF42" i="6"/>
  <c r="AG42" i="6" s="1"/>
  <c r="AH42" i="6" s="1"/>
  <c r="AI42" i="6" s="1"/>
  <c r="AJ42" i="6" s="1"/>
  <c r="Z42" i="6"/>
  <c r="AA42" i="6" s="1"/>
  <c r="AB42" i="6" s="1"/>
  <c r="AC42" i="6" s="1"/>
  <c r="AD42" i="6" s="1"/>
  <c r="U42" i="6"/>
  <c r="V42" i="6" s="1"/>
  <c r="W42" i="6" s="1"/>
  <c r="X42" i="6" s="1"/>
  <c r="Q42" i="6"/>
  <c r="R42" i="6" s="1"/>
  <c r="S42" i="6" s="1"/>
  <c r="N42" i="6"/>
  <c r="O42" i="6" s="1"/>
  <c r="M42" i="6"/>
  <c r="I42" i="6"/>
  <c r="J42" i="6" s="1"/>
  <c r="K42" i="6" s="1"/>
  <c r="F42" i="6"/>
  <c r="G42" i="6" s="1"/>
  <c r="E42" i="6"/>
  <c r="AL41" i="6"/>
  <c r="AM41" i="6" s="1"/>
  <c r="AN41" i="6" s="1"/>
  <c r="AO41" i="6" s="1"/>
  <c r="AP41" i="6" s="1"/>
  <c r="AQ41" i="6" s="1"/>
  <c r="AS41" i="6" s="1"/>
  <c r="AT41" i="6" s="1"/>
  <c r="AG41" i="6"/>
  <c r="AH41" i="6" s="1"/>
  <c r="AI41" i="6" s="1"/>
  <c r="AJ41" i="6" s="1"/>
  <c r="AF41" i="6"/>
  <c r="AA41" i="6"/>
  <c r="AB41" i="6" s="1"/>
  <c r="AC41" i="6" s="1"/>
  <c r="AD41" i="6" s="1"/>
  <c r="Z41" i="6"/>
  <c r="U41" i="6"/>
  <c r="V41" i="6" s="1"/>
  <c r="W41" i="6" s="1"/>
  <c r="X41" i="6" s="1"/>
  <c r="Q41" i="6"/>
  <c r="R41" i="6" s="1"/>
  <c r="S41" i="6" s="1"/>
  <c r="M41" i="6"/>
  <c r="N41" i="6" s="1"/>
  <c r="O41" i="6" s="1"/>
  <c r="I41" i="6"/>
  <c r="J41" i="6" s="1"/>
  <c r="K41" i="6" s="1"/>
  <c r="E41" i="6"/>
  <c r="F41" i="6" s="1"/>
  <c r="G41" i="6" s="1"/>
  <c r="AL40" i="6"/>
  <c r="AM40" i="6" s="1"/>
  <c r="AN40" i="6" s="1"/>
  <c r="AO40" i="6" s="1"/>
  <c r="AP40" i="6" s="1"/>
  <c r="AQ40" i="6" s="1"/>
  <c r="AS40" i="6" s="1"/>
  <c r="AT40" i="6" s="1"/>
  <c r="AF40" i="6"/>
  <c r="AG40" i="6" s="1"/>
  <c r="AH40" i="6" s="1"/>
  <c r="AI40" i="6" s="1"/>
  <c r="AJ40" i="6" s="1"/>
  <c r="Z40" i="6"/>
  <c r="AA40" i="6" s="1"/>
  <c r="AB40" i="6" s="1"/>
  <c r="AC40" i="6" s="1"/>
  <c r="AD40" i="6" s="1"/>
  <c r="U40" i="6"/>
  <c r="V40" i="6" s="1"/>
  <c r="W40" i="6" s="1"/>
  <c r="X40" i="6" s="1"/>
  <c r="Q40" i="6"/>
  <c r="R40" i="6" s="1"/>
  <c r="S40" i="6" s="1"/>
  <c r="M40" i="6"/>
  <c r="N40" i="6" s="1"/>
  <c r="O40" i="6" s="1"/>
  <c r="I40" i="6"/>
  <c r="J40" i="6" s="1"/>
  <c r="K40" i="6" s="1"/>
  <c r="F40" i="6"/>
  <c r="G40" i="6" s="1"/>
  <c r="E40" i="6"/>
  <c r="AL39" i="6"/>
  <c r="AM39" i="6" s="1"/>
  <c r="AN39" i="6" s="1"/>
  <c r="AO39" i="6" s="1"/>
  <c r="AP39" i="6" s="1"/>
  <c r="AQ39" i="6" s="1"/>
  <c r="AS39" i="6" s="1"/>
  <c r="AT39" i="6" s="1"/>
  <c r="AF39" i="6"/>
  <c r="AG39" i="6" s="1"/>
  <c r="AH39" i="6" s="1"/>
  <c r="AI39" i="6" s="1"/>
  <c r="AJ39" i="6" s="1"/>
  <c r="Z39" i="6"/>
  <c r="AA39" i="6" s="1"/>
  <c r="AB39" i="6" s="1"/>
  <c r="AC39" i="6" s="1"/>
  <c r="AD39" i="6" s="1"/>
  <c r="U39" i="6"/>
  <c r="V39" i="6" s="1"/>
  <c r="W39" i="6" s="1"/>
  <c r="X39" i="6" s="1"/>
  <c r="R39" i="6"/>
  <c r="S39" i="6" s="1"/>
  <c r="Q39" i="6"/>
  <c r="M39" i="6"/>
  <c r="N39" i="6" s="1"/>
  <c r="O39" i="6" s="1"/>
  <c r="I39" i="6"/>
  <c r="J39" i="6" s="1"/>
  <c r="K39" i="6" s="1"/>
  <c r="E39" i="6"/>
  <c r="F39" i="6" s="1"/>
  <c r="G39" i="6" s="1"/>
  <c r="AL38" i="6"/>
  <c r="AM38" i="6" s="1"/>
  <c r="AN38" i="6" s="1"/>
  <c r="AO38" i="6" s="1"/>
  <c r="AP38" i="6" s="1"/>
  <c r="AQ38" i="6" s="1"/>
  <c r="AS38" i="6" s="1"/>
  <c r="AT38" i="6" s="1"/>
  <c r="AF38" i="6"/>
  <c r="AG38" i="6" s="1"/>
  <c r="AH38" i="6" s="1"/>
  <c r="AI38" i="6" s="1"/>
  <c r="AJ38" i="6" s="1"/>
  <c r="Z38" i="6"/>
  <c r="AA38" i="6" s="1"/>
  <c r="AB38" i="6" s="1"/>
  <c r="AC38" i="6" s="1"/>
  <c r="AD38" i="6" s="1"/>
  <c r="U38" i="6"/>
  <c r="V38" i="6" s="1"/>
  <c r="W38" i="6" s="1"/>
  <c r="X38" i="6" s="1"/>
  <c r="Q38" i="6"/>
  <c r="R38" i="6" s="1"/>
  <c r="S38" i="6" s="1"/>
  <c r="M38" i="6"/>
  <c r="N38" i="6" s="1"/>
  <c r="O38" i="6" s="1"/>
  <c r="I38" i="6"/>
  <c r="J38" i="6" s="1"/>
  <c r="K38" i="6" s="1"/>
  <c r="E38" i="6"/>
  <c r="F38" i="6" s="1"/>
  <c r="G38" i="6" s="1"/>
  <c r="AL37" i="6"/>
  <c r="AM37" i="6" s="1"/>
  <c r="AN37" i="6" s="1"/>
  <c r="AO37" i="6" s="1"/>
  <c r="AP37" i="6" s="1"/>
  <c r="AQ37" i="6" s="1"/>
  <c r="AS37" i="6" s="1"/>
  <c r="AT37" i="6" s="1"/>
  <c r="AF37" i="6"/>
  <c r="AG37" i="6" s="1"/>
  <c r="AH37" i="6" s="1"/>
  <c r="AI37" i="6" s="1"/>
  <c r="AJ37" i="6" s="1"/>
  <c r="Z37" i="6"/>
  <c r="AA37" i="6" s="1"/>
  <c r="AB37" i="6" s="1"/>
  <c r="AC37" i="6" s="1"/>
  <c r="AD37" i="6" s="1"/>
  <c r="U37" i="6"/>
  <c r="V37" i="6" s="1"/>
  <c r="W37" i="6" s="1"/>
  <c r="X37" i="6" s="1"/>
  <c r="Q37" i="6"/>
  <c r="R37" i="6" s="1"/>
  <c r="S37" i="6" s="1"/>
  <c r="M37" i="6"/>
  <c r="N37" i="6" s="1"/>
  <c r="O37" i="6" s="1"/>
  <c r="I37" i="6"/>
  <c r="J37" i="6" s="1"/>
  <c r="K37" i="6" s="1"/>
  <c r="E37" i="6"/>
  <c r="F37" i="6" s="1"/>
  <c r="G37" i="6" s="1"/>
  <c r="AL36" i="6"/>
  <c r="AM36" i="6" s="1"/>
  <c r="AN36" i="6" s="1"/>
  <c r="AO36" i="6" s="1"/>
  <c r="AP36" i="6" s="1"/>
  <c r="AQ36" i="6" s="1"/>
  <c r="AS36" i="6" s="1"/>
  <c r="AT36" i="6" s="1"/>
  <c r="AF36" i="6"/>
  <c r="AG36" i="6" s="1"/>
  <c r="AH36" i="6" s="1"/>
  <c r="AI36" i="6" s="1"/>
  <c r="AJ36" i="6" s="1"/>
  <c r="AC36" i="6"/>
  <c r="AD36" i="6" s="1"/>
  <c r="Z36" i="6"/>
  <c r="AA36" i="6" s="1"/>
  <c r="AB36" i="6" s="1"/>
  <c r="U36" i="6"/>
  <c r="V36" i="6" s="1"/>
  <c r="W36" i="6" s="1"/>
  <c r="X36" i="6" s="1"/>
  <c r="Q36" i="6"/>
  <c r="R36" i="6" s="1"/>
  <c r="S36" i="6" s="1"/>
  <c r="M36" i="6"/>
  <c r="N36" i="6" s="1"/>
  <c r="O36" i="6" s="1"/>
  <c r="I36" i="6"/>
  <c r="J36" i="6" s="1"/>
  <c r="K36" i="6" s="1"/>
  <c r="E36" i="6"/>
  <c r="F36" i="6" s="1"/>
  <c r="G36" i="6" s="1"/>
  <c r="AL35" i="6"/>
  <c r="AM35" i="6" s="1"/>
  <c r="AN35" i="6" s="1"/>
  <c r="AO35" i="6" s="1"/>
  <c r="AP35" i="6" s="1"/>
  <c r="AQ35" i="6" s="1"/>
  <c r="AS35" i="6" s="1"/>
  <c r="AT35" i="6" s="1"/>
  <c r="AF35" i="6"/>
  <c r="AG35" i="6" s="1"/>
  <c r="AH35" i="6" s="1"/>
  <c r="AI35" i="6" s="1"/>
  <c r="AJ35" i="6" s="1"/>
  <c r="Z35" i="6"/>
  <c r="AA35" i="6" s="1"/>
  <c r="AB35" i="6" s="1"/>
  <c r="AC35" i="6" s="1"/>
  <c r="AD35" i="6" s="1"/>
  <c r="U35" i="6"/>
  <c r="V35" i="6" s="1"/>
  <c r="W35" i="6" s="1"/>
  <c r="X35" i="6" s="1"/>
  <c r="Q35" i="6"/>
  <c r="R35" i="6" s="1"/>
  <c r="S35" i="6" s="1"/>
  <c r="M35" i="6"/>
  <c r="N35" i="6" s="1"/>
  <c r="O35" i="6" s="1"/>
  <c r="I35" i="6"/>
  <c r="J35" i="6" s="1"/>
  <c r="K35" i="6" s="1"/>
  <c r="F35" i="6"/>
  <c r="G35" i="6" s="1"/>
  <c r="E35" i="6"/>
  <c r="AL34" i="6"/>
  <c r="AM34" i="6" s="1"/>
  <c r="AN34" i="6" s="1"/>
  <c r="AO34" i="6" s="1"/>
  <c r="AP34" i="6" s="1"/>
  <c r="AQ34" i="6" s="1"/>
  <c r="AS34" i="6" s="1"/>
  <c r="AT34" i="6" s="1"/>
  <c r="AF34" i="6"/>
  <c r="AG34" i="6" s="1"/>
  <c r="AH34" i="6" s="1"/>
  <c r="AI34" i="6" s="1"/>
  <c r="AJ34" i="6" s="1"/>
  <c r="Z34" i="6"/>
  <c r="AA34" i="6" s="1"/>
  <c r="AB34" i="6" s="1"/>
  <c r="AC34" i="6" s="1"/>
  <c r="AD34" i="6" s="1"/>
  <c r="U34" i="6"/>
  <c r="V34" i="6" s="1"/>
  <c r="W34" i="6" s="1"/>
  <c r="X34" i="6" s="1"/>
  <c r="Q34" i="6"/>
  <c r="R34" i="6" s="1"/>
  <c r="S34" i="6" s="1"/>
  <c r="M34" i="6"/>
  <c r="N34" i="6" s="1"/>
  <c r="O34" i="6" s="1"/>
  <c r="I34" i="6"/>
  <c r="J34" i="6" s="1"/>
  <c r="K34" i="6" s="1"/>
  <c r="E34" i="6"/>
  <c r="F34" i="6" s="1"/>
  <c r="G34" i="6" s="1"/>
  <c r="AP33" i="6"/>
  <c r="AQ33" i="6" s="1"/>
  <c r="AS33" i="6" s="1"/>
  <c r="AT33" i="6" s="1"/>
  <c r="AL33" i="6"/>
  <c r="AM33" i="6" s="1"/>
  <c r="AN33" i="6" s="1"/>
  <c r="AO33" i="6" s="1"/>
  <c r="AF33" i="6"/>
  <c r="AG33" i="6" s="1"/>
  <c r="AH33" i="6" s="1"/>
  <c r="AI33" i="6" s="1"/>
  <c r="AJ33" i="6" s="1"/>
  <c r="AA33" i="6"/>
  <c r="AB33" i="6" s="1"/>
  <c r="AC33" i="6" s="1"/>
  <c r="AD33" i="6" s="1"/>
  <c r="Z33" i="6"/>
  <c r="V33" i="6"/>
  <c r="W33" i="6" s="1"/>
  <c r="X33" i="6" s="1"/>
  <c r="U33" i="6"/>
  <c r="Q33" i="6"/>
  <c r="R33" i="6" s="1"/>
  <c r="S33" i="6" s="1"/>
  <c r="M33" i="6"/>
  <c r="N33" i="6" s="1"/>
  <c r="O33" i="6" s="1"/>
  <c r="I33" i="6"/>
  <c r="J33" i="6" s="1"/>
  <c r="K33" i="6" s="1"/>
  <c r="E33" i="6"/>
  <c r="F33" i="6" s="1"/>
  <c r="G33" i="6" s="1"/>
  <c r="AN32" i="6"/>
  <c r="AO32" i="6" s="1"/>
  <c r="AP32" i="6" s="1"/>
  <c r="AH32" i="6"/>
  <c r="AI32" i="6" s="1"/>
  <c r="AJ32" i="6" s="1"/>
  <c r="AB32" i="6"/>
  <c r="AC32" i="6" s="1"/>
  <c r="AD32" i="6" s="1"/>
  <c r="V32" i="6"/>
  <c r="W32" i="6" s="1"/>
  <c r="X32" i="6" s="1"/>
  <c r="R32" i="6"/>
  <c r="S32" i="6" s="1"/>
  <c r="N32" i="6"/>
  <c r="O32" i="6" s="1"/>
  <c r="J32" i="6"/>
  <c r="K32" i="6" s="1"/>
  <c r="G32" i="6"/>
  <c r="F32" i="6"/>
  <c r="AL31" i="6"/>
  <c r="AM31" i="6" s="1"/>
  <c r="AN31" i="6" s="1"/>
  <c r="AO31" i="6" s="1"/>
  <c r="AP31" i="6" s="1"/>
  <c r="AQ31" i="6" s="1"/>
  <c r="AS31" i="6" s="1"/>
  <c r="AT31" i="6" s="1"/>
  <c r="AF31" i="6"/>
  <c r="AG31" i="6" s="1"/>
  <c r="AH31" i="6" s="1"/>
  <c r="AI31" i="6" s="1"/>
  <c r="AJ31" i="6" s="1"/>
  <c r="Z31" i="6"/>
  <c r="AA31" i="6" s="1"/>
  <c r="AB31" i="6" s="1"/>
  <c r="AC31" i="6" s="1"/>
  <c r="AD31" i="6" s="1"/>
  <c r="U31" i="6"/>
  <c r="V31" i="6" s="1"/>
  <c r="W31" i="6" s="1"/>
  <c r="X31" i="6" s="1"/>
  <c r="R31" i="6"/>
  <c r="S31" i="6" s="1"/>
  <c r="Q31" i="6"/>
  <c r="O31" i="6"/>
  <c r="M31" i="6"/>
  <c r="N31" i="6" s="1"/>
  <c r="I31" i="6"/>
  <c r="J31" i="6" s="1"/>
  <c r="K31" i="6" s="1"/>
  <c r="E31" i="6"/>
  <c r="F31" i="6" s="1"/>
  <c r="G31" i="6" s="1"/>
  <c r="AL30" i="6"/>
  <c r="AM30" i="6" s="1"/>
  <c r="AN30" i="6" s="1"/>
  <c r="AO30" i="6" s="1"/>
  <c r="AP30" i="6" s="1"/>
  <c r="AQ30" i="6" s="1"/>
  <c r="AS30" i="6" s="1"/>
  <c r="AT30" i="6" s="1"/>
  <c r="AF30" i="6"/>
  <c r="AG30" i="6" s="1"/>
  <c r="AH30" i="6" s="1"/>
  <c r="AI30" i="6" s="1"/>
  <c r="AJ30" i="6" s="1"/>
  <c r="Z30" i="6"/>
  <c r="AA30" i="6" s="1"/>
  <c r="AB30" i="6" s="1"/>
  <c r="AC30" i="6" s="1"/>
  <c r="AD30" i="6" s="1"/>
  <c r="U30" i="6"/>
  <c r="V30" i="6" s="1"/>
  <c r="W30" i="6" s="1"/>
  <c r="X30" i="6" s="1"/>
  <c r="Q30" i="6"/>
  <c r="R30" i="6" s="1"/>
  <c r="S30" i="6" s="1"/>
  <c r="M30" i="6"/>
  <c r="N30" i="6" s="1"/>
  <c r="O30" i="6" s="1"/>
  <c r="I30" i="6"/>
  <c r="J30" i="6" s="1"/>
  <c r="K30" i="6" s="1"/>
  <c r="E30" i="6"/>
  <c r="F30" i="6" s="1"/>
  <c r="G30" i="6" s="1"/>
  <c r="AM29" i="6"/>
  <c r="AN29" i="6" s="1"/>
  <c r="AO29" i="6" s="1"/>
  <c r="AP29" i="6" s="1"/>
  <c r="AQ29" i="6" s="1"/>
  <c r="AS29" i="6" s="1"/>
  <c r="AT29" i="6" s="1"/>
  <c r="AL29" i="6"/>
  <c r="AJ29" i="6"/>
  <c r="AF29" i="6"/>
  <c r="AG29" i="6" s="1"/>
  <c r="AH29" i="6" s="1"/>
  <c r="AI29" i="6" s="1"/>
  <c r="Z29" i="6"/>
  <c r="AA29" i="6" s="1"/>
  <c r="AB29" i="6" s="1"/>
  <c r="AC29" i="6" s="1"/>
  <c r="AD29" i="6" s="1"/>
  <c r="U29" i="6"/>
  <c r="V29" i="6" s="1"/>
  <c r="W29" i="6" s="1"/>
  <c r="X29" i="6" s="1"/>
  <c r="Q29" i="6"/>
  <c r="R29" i="6" s="1"/>
  <c r="S29" i="6" s="1"/>
  <c r="M29" i="6"/>
  <c r="N29" i="6" s="1"/>
  <c r="O29" i="6" s="1"/>
  <c r="I29" i="6"/>
  <c r="J29" i="6" s="1"/>
  <c r="K29" i="6" s="1"/>
  <c r="E29" i="6"/>
  <c r="F29" i="6" s="1"/>
  <c r="G29" i="6" s="1"/>
  <c r="AL28" i="6"/>
  <c r="AM28" i="6" s="1"/>
  <c r="AN28" i="6" s="1"/>
  <c r="AO28" i="6" s="1"/>
  <c r="AP28" i="6" s="1"/>
  <c r="AQ28" i="6" s="1"/>
  <c r="AS28" i="6" s="1"/>
  <c r="AT28" i="6" s="1"/>
  <c r="AF28" i="6"/>
  <c r="AG28" i="6" s="1"/>
  <c r="AH28" i="6" s="1"/>
  <c r="AI28" i="6" s="1"/>
  <c r="AJ28" i="6" s="1"/>
  <c r="Z28" i="6"/>
  <c r="AA28" i="6" s="1"/>
  <c r="AB28" i="6" s="1"/>
  <c r="AC28" i="6" s="1"/>
  <c r="AD28" i="6" s="1"/>
  <c r="U28" i="6"/>
  <c r="V28" i="6" s="1"/>
  <c r="W28" i="6" s="1"/>
  <c r="X28" i="6" s="1"/>
  <c r="R28" i="6"/>
  <c r="S28" i="6" s="1"/>
  <c r="Q28" i="6"/>
  <c r="M28" i="6"/>
  <c r="N28" i="6" s="1"/>
  <c r="O28" i="6" s="1"/>
  <c r="I28" i="6"/>
  <c r="J28" i="6" s="1"/>
  <c r="K28" i="6" s="1"/>
  <c r="F28" i="6"/>
  <c r="G28" i="6" s="1"/>
  <c r="E28" i="6"/>
  <c r="AL27" i="6"/>
  <c r="AM27" i="6" s="1"/>
  <c r="AN27" i="6" s="1"/>
  <c r="AO27" i="6" s="1"/>
  <c r="AP27" i="6" s="1"/>
  <c r="AQ27" i="6" s="1"/>
  <c r="AS27" i="6" s="1"/>
  <c r="AT27" i="6" s="1"/>
  <c r="AF27" i="6"/>
  <c r="AG27" i="6" s="1"/>
  <c r="AH27" i="6" s="1"/>
  <c r="AI27" i="6" s="1"/>
  <c r="AJ27" i="6" s="1"/>
  <c r="Z27" i="6"/>
  <c r="AA27" i="6" s="1"/>
  <c r="AB27" i="6" s="1"/>
  <c r="AC27" i="6" s="1"/>
  <c r="AD27" i="6" s="1"/>
  <c r="V27" i="6"/>
  <c r="W27" i="6" s="1"/>
  <c r="X27" i="6" s="1"/>
  <c r="U27" i="6"/>
  <c r="Q27" i="6"/>
  <c r="R27" i="6" s="1"/>
  <c r="S27" i="6" s="1"/>
  <c r="N27" i="6"/>
  <c r="O27" i="6" s="1"/>
  <c r="M27" i="6"/>
  <c r="I27" i="6"/>
  <c r="J27" i="6" s="1"/>
  <c r="K27" i="6" s="1"/>
  <c r="F27" i="6"/>
  <c r="G27" i="6" s="1"/>
  <c r="E27" i="6"/>
  <c r="AP26" i="6"/>
  <c r="AN26" i="6"/>
  <c r="AO26" i="6" s="1"/>
  <c r="AH26" i="6"/>
  <c r="AI26" i="6" s="1"/>
  <c r="AJ26" i="6" s="1"/>
  <c r="AC26" i="6"/>
  <c r="AD26" i="6" s="1"/>
  <c r="AB26" i="6"/>
  <c r="V26" i="6"/>
  <c r="W26" i="6" s="1"/>
  <c r="X26" i="6" s="1"/>
  <c r="R26" i="6"/>
  <c r="S26" i="6" s="1"/>
  <c r="N26" i="6"/>
  <c r="O26" i="6" s="1"/>
  <c r="J26" i="6"/>
  <c r="K26" i="6" s="1"/>
  <c r="F26" i="6"/>
  <c r="G26" i="6" s="1"/>
  <c r="AO24" i="6"/>
  <c r="AP24" i="6" s="1"/>
  <c r="AN24" i="6"/>
  <c r="AL23" i="6"/>
  <c r="AM23" i="6" s="1"/>
  <c r="AN23" i="6" s="1"/>
  <c r="AO23" i="6" s="1"/>
  <c r="AP23" i="6" s="1"/>
  <c r="AQ23" i="6" s="1"/>
  <c r="AS23" i="6" s="1"/>
  <c r="AT23" i="6" s="1"/>
  <c r="AG23" i="6"/>
  <c r="AH23" i="6" s="1"/>
  <c r="AI23" i="6" s="1"/>
  <c r="AJ23" i="6" s="1"/>
  <c r="AF23" i="6"/>
  <c r="Z23" i="6"/>
  <c r="AA23" i="6" s="1"/>
  <c r="AB23" i="6" s="1"/>
  <c r="AC23" i="6" s="1"/>
  <c r="AD23" i="6" s="1"/>
  <c r="U23" i="6"/>
  <c r="V23" i="6" s="1"/>
  <c r="W23" i="6" s="1"/>
  <c r="X23" i="6" s="1"/>
  <c r="Q23" i="6"/>
  <c r="R23" i="6" s="1"/>
  <c r="S23" i="6" s="1"/>
  <c r="M23" i="6"/>
  <c r="N23" i="6" s="1"/>
  <c r="O23" i="6" s="1"/>
  <c r="I23" i="6"/>
  <c r="J23" i="6" s="1"/>
  <c r="K23" i="6" s="1"/>
  <c r="G23" i="6"/>
  <c r="E23" i="6"/>
  <c r="F23" i="6" s="1"/>
  <c r="AL22" i="6"/>
  <c r="AM22" i="6" s="1"/>
  <c r="AN22" i="6" s="1"/>
  <c r="AO22" i="6" s="1"/>
  <c r="AP22" i="6" s="1"/>
  <c r="AQ22" i="6" s="1"/>
  <c r="AS22" i="6" s="1"/>
  <c r="AT22" i="6" s="1"/>
  <c r="AF22" i="6"/>
  <c r="AG22" i="6" s="1"/>
  <c r="AH22" i="6" s="1"/>
  <c r="AI22" i="6" s="1"/>
  <c r="AJ22" i="6" s="1"/>
  <c r="AA22" i="6"/>
  <c r="AB22" i="6" s="1"/>
  <c r="AC22" i="6" s="1"/>
  <c r="AD22" i="6" s="1"/>
  <c r="Z22" i="6"/>
  <c r="U22" i="6"/>
  <c r="V22" i="6" s="1"/>
  <c r="W22" i="6" s="1"/>
  <c r="X22" i="6" s="1"/>
  <c r="Q22" i="6"/>
  <c r="R22" i="6" s="1"/>
  <c r="S22" i="6" s="1"/>
  <c r="N22" i="6"/>
  <c r="O22" i="6" s="1"/>
  <c r="M22" i="6"/>
  <c r="I22" i="6"/>
  <c r="J22" i="6" s="1"/>
  <c r="K22" i="6" s="1"/>
  <c r="E22" i="6"/>
  <c r="F22" i="6" s="1"/>
  <c r="G22" i="6" s="1"/>
  <c r="AL21" i="6"/>
  <c r="AM21" i="6" s="1"/>
  <c r="AN21" i="6" s="1"/>
  <c r="AO21" i="6" s="1"/>
  <c r="AP21" i="6" s="1"/>
  <c r="AQ21" i="6" s="1"/>
  <c r="AS21" i="6" s="1"/>
  <c r="AT21" i="6" s="1"/>
  <c r="AF21" i="6"/>
  <c r="AG21" i="6" s="1"/>
  <c r="AH21" i="6" s="1"/>
  <c r="AI21" i="6" s="1"/>
  <c r="AJ21" i="6" s="1"/>
  <c r="Z21" i="6"/>
  <c r="AA21" i="6" s="1"/>
  <c r="AB21" i="6" s="1"/>
  <c r="AC21" i="6" s="1"/>
  <c r="AD21" i="6" s="1"/>
  <c r="U21" i="6"/>
  <c r="V21" i="6" s="1"/>
  <c r="W21" i="6" s="1"/>
  <c r="X21" i="6" s="1"/>
  <c r="Q21" i="6"/>
  <c r="R21" i="6" s="1"/>
  <c r="S21" i="6" s="1"/>
  <c r="M21" i="6"/>
  <c r="N21" i="6" s="1"/>
  <c r="O21" i="6" s="1"/>
  <c r="I21" i="6"/>
  <c r="J21" i="6" s="1"/>
  <c r="K21" i="6" s="1"/>
  <c r="E21" i="6"/>
  <c r="F21" i="6" s="1"/>
  <c r="G21" i="6" s="1"/>
  <c r="AL20" i="6"/>
  <c r="AM20" i="6" s="1"/>
  <c r="AN20" i="6" s="1"/>
  <c r="AO20" i="6" s="1"/>
  <c r="AP20" i="6" s="1"/>
  <c r="AQ20" i="6" s="1"/>
  <c r="AS20" i="6" s="1"/>
  <c r="AT20" i="6" s="1"/>
  <c r="AF20" i="6"/>
  <c r="AG20" i="6" s="1"/>
  <c r="AH20" i="6" s="1"/>
  <c r="AI20" i="6" s="1"/>
  <c r="AJ20" i="6" s="1"/>
  <c r="Z20" i="6"/>
  <c r="AA20" i="6" s="1"/>
  <c r="AB20" i="6" s="1"/>
  <c r="AC20" i="6" s="1"/>
  <c r="AD20" i="6" s="1"/>
  <c r="U20" i="6"/>
  <c r="V20" i="6" s="1"/>
  <c r="W20" i="6" s="1"/>
  <c r="X20" i="6" s="1"/>
  <c r="R20" i="6"/>
  <c r="S20" i="6" s="1"/>
  <c r="Q20" i="6"/>
  <c r="N20" i="6"/>
  <c r="O20" i="6" s="1"/>
  <c r="M20" i="6"/>
  <c r="I20" i="6"/>
  <c r="J20" i="6" s="1"/>
  <c r="K20" i="6" s="1"/>
  <c r="E20" i="6"/>
  <c r="F20" i="6" s="1"/>
  <c r="G20" i="6" s="1"/>
  <c r="AL19" i="6"/>
  <c r="AM19" i="6" s="1"/>
  <c r="AN19" i="6" s="1"/>
  <c r="AO19" i="6" s="1"/>
  <c r="AP19" i="6" s="1"/>
  <c r="AQ19" i="6" s="1"/>
  <c r="AS19" i="6" s="1"/>
  <c r="AT19" i="6" s="1"/>
  <c r="AF19" i="6"/>
  <c r="AG19" i="6" s="1"/>
  <c r="AH19" i="6" s="1"/>
  <c r="AI19" i="6" s="1"/>
  <c r="AJ19" i="6" s="1"/>
  <c r="Z19" i="6"/>
  <c r="AA19" i="6" s="1"/>
  <c r="AB19" i="6" s="1"/>
  <c r="AC19" i="6" s="1"/>
  <c r="AD19" i="6" s="1"/>
  <c r="U19" i="6"/>
  <c r="V19" i="6" s="1"/>
  <c r="W19" i="6" s="1"/>
  <c r="X19" i="6" s="1"/>
  <c r="Q19" i="6"/>
  <c r="R19" i="6" s="1"/>
  <c r="S19" i="6" s="1"/>
  <c r="M19" i="6"/>
  <c r="N19" i="6" s="1"/>
  <c r="O19" i="6" s="1"/>
  <c r="I19" i="6"/>
  <c r="J19" i="6" s="1"/>
  <c r="K19" i="6" s="1"/>
  <c r="E19" i="6"/>
  <c r="F19" i="6" s="1"/>
  <c r="G19" i="6" s="1"/>
  <c r="AL18" i="6"/>
  <c r="AM18" i="6" s="1"/>
  <c r="AN18" i="6" s="1"/>
  <c r="AO18" i="6" s="1"/>
  <c r="AP18" i="6" s="1"/>
  <c r="AQ18" i="6" s="1"/>
  <c r="AS18" i="6" s="1"/>
  <c r="AT18" i="6" s="1"/>
  <c r="AG18" i="6"/>
  <c r="AH18" i="6" s="1"/>
  <c r="AI18" i="6" s="1"/>
  <c r="AJ18" i="6" s="1"/>
  <c r="AF18" i="6"/>
  <c r="Z18" i="6"/>
  <c r="AA18" i="6" s="1"/>
  <c r="AB18" i="6" s="1"/>
  <c r="AC18" i="6" s="1"/>
  <c r="AD18" i="6" s="1"/>
  <c r="V18" i="6"/>
  <c r="W18" i="6" s="1"/>
  <c r="X18" i="6" s="1"/>
  <c r="U18" i="6"/>
  <c r="Q18" i="6"/>
  <c r="R18" i="6" s="1"/>
  <c r="S18" i="6" s="1"/>
  <c r="M18" i="6"/>
  <c r="N18" i="6" s="1"/>
  <c r="O18" i="6" s="1"/>
  <c r="I18" i="6"/>
  <c r="J18" i="6" s="1"/>
  <c r="K18" i="6" s="1"/>
  <c r="F18" i="6"/>
  <c r="G18" i="6" s="1"/>
  <c r="E18" i="6"/>
  <c r="AL17" i="6"/>
  <c r="AM17" i="6" s="1"/>
  <c r="AN17" i="6" s="1"/>
  <c r="AO17" i="6" s="1"/>
  <c r="AP17" i="6" s="1"/>
  <c r="AQ17" i="6" s="1"/>
  <c r="AS17" i="6" s="1"/>
  <c r="AT17" i="6" s="1"/>
  <c r="AG17" i="6"/>
  <c r="AH17" i="6" s="1"/>
  <c r="AI17" i="6" s="1"/>
  <c r="AJ17" i="6" s="1"/>
  <c r="AF17" i="6"/>
  <c r="Z17" i="6"/>
  <c r="AA17" i="6" s="1"/>
  <c r="AB17" i="6" s="1"/>
  <c r="AC17" i="6" s="1"/>
  <c r="AD17" i="6" s="1"/>
  <c r="U17" i="6"/>
  <c r="V17" i="6" s="1"/>
  <c r="W17" i="6" s="1"/>
  <c r="X17" i="6" s="1"/>
  <c r="Q17" i="6"/>
  <c r="R17" i="6" s="1"/>
  <c r="S17" i="6" s="1"/>
  <c r="M17" i="6"/>
  <c r="N17" i="6" s="1"/>
  <c r="O17" i="6" s="1"/>
  <c r="I17" i="6"/>
  <c r="J17" i="6" s="1"/>
  <c r="K17" i="6" s="1"/>
  <c r="E17" i="6"/>
  <c r="F17" i="6" s="1"/>
  <c r="G17" i="6" s="1"/>
  <c r="AL16" i="6"/>
  <c r="AM16" i="6" s="1"/>
  <c r="AN16" i="6" s="1"/>
  <c r="AO16" i="6" s="1"/>
  <c r="AP16" i="6" s="1"/>
  <c r="AQ16" i="6" s="1"/>
  <c r="AS16" i="6" s="1"/>
  <c r="AT16" i="6" s="1"/>
  <c r="AF16" i="6"/>
  <c r="AG16" i="6" s="1"/>
  <c r="AH16" i="6" s="1"/>
  <c r="AI16" i="6" s="1"/>
  <c r="AJ16" i="6" s="1"/>
  <c r="Z16" i="6"/>
  <c r="AA16" i="6" s="1"/>
  <c r="AB16" i="6" s="1"/>
  <c r="AC16" i="6" s="1"/>
  <c r="AD16" i="6" s="1"/>
  <c r="U16" i="6"/>
  <c r="V16" i="6" s="1"/>
  <c r="W16" i="6" s="1"/>
  <c r="X16" i="6" s="1"/>
  <c r="Q16" i="6"/>
  <c r="R16" i="6" s="1"/>
  <c r="S16" i="6" s="1"/>
  <c r="M16" i="6"/>
  <c r="N16" i="6" s="1"/>
  <c r="O16" i="6" s="1"/>
  <c r="I16" i="6"/>
  <c r="J16" i="6" s="1"/>
  <c r="K16" i="6" s="1"/>
  <c r="E16" i="6"/>
  <c r="F16" i="6" s="1"/>
  <c r="G16" i="6" s="1"/>
  <c r="AL15" i="6"/>
  <c r="AM15" i="6" s="1"/>
  <c r="AN15" i="6" s="1"/>
  <c r="AO15" i="6" s="1"/>
  <c r="AP15" i="6" s="1"/>
  <c r="AQ15" i="6" s="1"/>
  <c r="AS15" i="6" s="1"/>
  <c r="AT15" i="6" s="1"/>
  <c r="AF15" i="6"/>
  <c r="AG15" i="6" s="1"/>
  <c r="AH15" i="6" s="1"/>
  <c r="AI15" i="6" s="1"/>
  <c r="AJ15" i="6" s="1"/>
  <c r="AA15" i="6"/>
  <c r="AB15" i="6" s="1"/>
  <c r="AC15" i="6" s="1"/>
  <c r="AD15" i="6" s="1"/>
  <c r="Z15" i="6"/>
  <c r="U15" i="6"/>
  <c r="V15" i="6" s="1"/>
  <c r="W15" i="6" s="1"/>
  <c r="X15" i="6" s="1"/>
  <c r="Q15" i="6"/>
  <c r="R15" i="6" s="1"/>
  <c r="S15" i="6" s="1"/>
  <c r="M15" i="6"/>
  <c r="N15" i="6" s="1"/>
  <c r="O15" i="6" s="1"/>
  <c r="I15" i="6"/>
  <c r="J15" i="6" s="1"/>
  <c r="K15" i="6" s="1"/>
  <c r="E15" i="6"/>
  <c r="F15" i="6" s="1"/>
  <c r="G15" i="6" s="1"/>
  <c r="AL14" i="6"/>
  <c r="AM14" i="6" s="1"/>
  <c r="AN14" i="6" s="1"/>
  <c r="AO14" i="6" s="1"/>
  <c r="AP14" i="6" s="1"/>
  <c r="AQ14" i="6" s="1"/>
  <c r="AS14" i="6" s="1"/>
  <c r="AT14" i="6" s="1"/>
  <c r="AF14" i="6"/>
  <c r="AG14" i="6" s="1"/>
  <c r="AH14" i="6" s="1"/>
  <c r="AI14" i="6" s="1"/>
  <c r="AJ14" i="6" s="1"/>
  <c r="Z14" i="6"/>
  <c r="AA14" i="6" s="1"/>
  <c r="AB14" i="6" s="1"/>
  <c r="AC14" i="6" s="1"/>
  <c r="AD14" i="6" s="1"/>
  <c r="U14" i="6"/>
  <c r="V14" i="6" s="1"/>
  <c r="W14" i="6" s="1"/>
  <c r="X14" i="6" s="1"/>
  <c r="Q14" i="6"/>
  <c r="R14" i="6" s="1"/>
  <c r="S14" i="6" s="1"/>
  <c r="M14" i="6"/>
  <c r="N14" i="6" s="1"/>
  <c r="O14" i="6" s="1"/>
  <c r="I14" i="6"/>
  <c r="J14" i="6" s="1"/>
  <c r="K14" i="6" s="1"/>
  <c r="F14" i="6"/>
  <c r="G14" i="6" s="1"/>
  <c r="E14" i="6"/>
  <c r="AL13" i="6"/>
  <c r="AM13" i="6" s="1"/>
  <c r="AN13" i="6" s="1"/>
  <c r="AO13" i="6" s="1"/>
  <c r="AP13" i="6" s="1"/>
  <c r="AQ13" i="6" s="1"/>
  <c r="AS13" i="6" s="1"/>
  <c r="AT13" i="6" s="1"/>
  <c r="AF13" i="6"/>
  <c r="AG13" i="6" s="1"/>
  <c r="AH13" i="6" s="1"/>
  <c r="AI13" i="6" s="1"/>
  <c r="AJ13" i="6" s="1"/>
  <c r="Z13" i="6"/>
  <c r="AA13" i="6" s="1"/>
  <c r="AB13" i="6" s="1"/>
  <c r="AC13" i="6" s="1"/>
  <c r="AD13" i="6" s="1"/>
  <c r="U13" i="6"/>
  <c r="V13" i="6" s="1"/>
  <c r="W13" i="6" s="1"/>
  <c r="X13" i="6" s="1"/>
  <c r="Q13" i="6"/>
  <c r="R13" i="6" s="1"/>
  <c r="S13" i="6" s="1"/>
  <c r="M13" i="6"/>
  <c r="N13" i="6" s="1"/>
  <c r="O13" i="6" s="1"/>
  <c r="I13" i="6"/>
  <c r="J13" i="6" s="1"/>
  <c r="K13" i="6" s="1"/>
  <c r="E13" i="6"/>
  <c r="F13" i="6" s="1"/>
  <c r="G13" i="6" s="1"/>
  <c r="AM12" i="6"/>
  <c r="AN12" i="6" s="1"/>
  <c r="AO12" i="6" s="1"/>
  <c r="AP12" i="6" s="1"/>
  <c r="AQ12" i="6" s="1"/>
  <c r="AS12" i="6" s="1"/>
  <c r="AT12" i="6" s="1"/>
  <c r="AL12" i="6"/>
  <c r="AF12" i="6"/>
  <c r="AG12" i="6" s="1"/>
  <c r="AH12" i="6" s="1"/>
  <c r="AI12" i="6" s="1"/>
  <c r="AJ12" i="6" s="1"/>
  <c r="Z12" i="6"/>
  <c r="AA12" i="6" s="1"/>
  <c r="AB12" i="6" s="1"/>
  <c r="AC12" i="6" s="1"/>
  <c r="AD12" i="6" s="1"/>
  <c r="U12" i="6"/>
  <c r="V12" i="6" s="1"/>
  <c r="W12" i="6" s="1"/>
  <c r="X12" i="6" s="1"/>
  <c r="Q12" i="6"/>
  <c r="R12" i="6" s="1"/>
  <c r="S12" i="6" s="1"/>
  <c r="N12" i="6"/>
  <c r="O12" i="6" s="1"/>
  <c r="M12" i="6"/>
  <c r="J12" i="6"/>
  <c r="K12" i="6" s="1"/>
  <c r="I12" i="6"/>
  <c r="E12" i="6"/>
  <c r="F12" i="6" s="1"/>
  <c r="G12" i="6" s="1"/>
  <c r="AL11" i="6"/>
  <c r="AM11" i="6" s="1"/>
  <c r="AN11" i="6" s="1"/>
  <c r="AO11" i="6" s="1"/>
  <c r="AP11" i="6" s="1"/>
  <c r="AQ11" i="6" s="1"/>
  <c r="AS11" i="6" s="1"/>
  <c r="AT11" i="6" s="1"/>
  <c r="AF11" i="6"/>
  <c r="AG11" i="6" s="1"/>
  <c r="AH11" i="6" s="1"/>
  <c r="AI11" i="6" s="1"/>
  <c r="AJ11" i="6" s="1"/>
  <c r="Z11" i="6"/>
  <c r="AA11" i="6" s="1"/>
  <c r="AB11" i="6" s="1"/>
  <c r="AC11" i="6" s="1"/>
  <c r="AD11" i="6" s="1"/>
  <c r="U11" i="6"/>
  <c r="V11" i="6" s="1"/>
  <c r="W11" i="6" s="1"/>
  <c r="X11" i="6" s="1"/>
  <c r="R11" i="6"/>
  <c r="S11" i="6" s="1"/>
  <c r="Q11" i="6"/>
  <c r="M11" i="6"/>
  <c r="N11" i="6" s="1"/>
  <c r="O11" i="6" s="1"/>
  <c r="I11" i="6"/>
  <c r="J11" i="6" s="1"/>
  <c r="K11" i="6" s="1"/>
  <c r="E11" i="6"/>
  <c r="F11" i="6" s="1"/>
  <c r="G11" i="6" s="1"/>
  <c r="AL10" i="6"/>
  <c r="AM10" i="6" s="1"/>
  <c r="AN10" i="6" s="1"/>
  <c r="AO10" i="6" s="1"/>
  <c r="AP10" i="6" s="1"/>
  <c r="AQ10" i="6" s="1"/>
  <c r="AS10" i="6" s="1"/>
  <c r="AT10" i="6" s="1"/>
  <c r="AG10" i="6"/>
  <c r="AH10" i="6" s="1"/>
  <c r="AI10" i="6" s="1"/>
  <c r="AJ10" i="6" s="1"/>
  <c r="AF10" i="6"/>
  <c r="AA10" i="6"/>
  <c r="AB10" i="6" s="1"/>
  <c r="AC10" i="6" s="1"/>
  <c r="AD10" i="6" s="1"/>
  <c r="Z10" i="6"/>
  <c r="U10" i="6"/>
  <c r="V10" i="6" s="1"/>
  <c r="W10" i="6" s="1"/>
  <c r="X10" i="6" s="1"/>
  <c r="Q10" i="6"/>
  <c r="R10" i="6" s="1"/>
  <c r="S10" i="6" s="1"/>
  <c r="M10" i="6"/>
  <c r="N10" i="6" s="1"/>
  <c r="O10" i="6" s="1"/>
  <c r="I10" i="6"/>
  <c r="J10" i="6" s="1"/>
  <c r="K10" i="6" s="1"/>
  <c r="E10" i="6"/>
  <c r="F10" i="6" s="1"/>
  <c r="G10" i="6" s="1"/>
  <c r="AL9" i="6"/>
  <c r="AM9" i="6" s="1"/>
  <c r="AN9" i="6" s="1"/>
  <c r="AO9" i="6" s="1"/>
  <c r="AP9" i="6" s="1"/>
  <c r="AQ9" i="6" s="1"/>
  <c r="AS9" i="6" s="1"/>
  <c r="AT9" i="6" s="1"/>
  <c r="AF9" i="6"/>
  <c r="AG9" i="6" s="1"/>
  <c r="AH9" i="6" s="1"/>
  <c r="AI9" i="6" s="1"/>
  <c r="AJ9" i="6" s="1"/>
  <c r="Z9" i="6"/>
  <c r="AA9" i="6" s="1"/>
  <c r="AB9" i="6" s="1"/>
  <c r="AC9" i="6" s="1"/>
  <c r="AD9" i="6" s="1"/>
  <c r="U9" i="6"/>
  <c r="V9" i="6" s="1"/>
  <c r="W9" i="6" s="1"/>
  <c r="X9" i="6" s="1"/>
  <c r="Q9" i="6"/>
  <c r="R9" i="6" s="1"/>
  <c r="S9" i="6" s="1"/>
  <c r="M9" i="6"/>
  <c r="N9" i="6" s="1"/>
  <c r="O9" i="6" s="1"/>
  <c r="I9" i="6"/>
  <c r="J9" i="6" s="1"/>
  <c r="K9" i="6" s="1"/>
  <c r="E9" i="6"/>
  <c r="F9" i="6" s="1"/>
  <c r="G9" i="6" s="1"/>
  <c r="AL8" i="6"/>
  <c r="AM8" i="6" s="1"/>
  <c r="AN8" i="6" s="1"/>
  <c r="AO8" i="6" s="1"/>
  <c r="AP8" i="6" s="1"/>
  <c r="AQ8" i="6" s="1"/>
  <c r="AS8" i="6" s="1"/>
  <c r="AT8" i="6" s="1"/>
  <c r="AF8" i="6"/>
  <c r="AG8" i="6" s="1"/>
  <c r="AH8" i="6" s="1"/>
  <c r="AI8" i="6" s="1"/>
  <c r="AJ8" i="6" s="1"/>
  <c r="Z8" i="6"/>
  <c r="AA8" i="6" s="1"/>
  <c r="AB8" i="6" s="1"/>
  <c r="AC8" i="6" s="1"/>
  <c r="AD8" i="6" s="1"/>
  <c r="V8" i="6"/>
  <c r="W8" i="6" s="1"/>
  <c r="X8" i="6" s="1"/>
  <c r="U8" i="6"/>
  <c r="Q8" i="6"/>
  <c r="R8" i="6" s="1"/>
  <c r="S8" i="6" s="1"/>
  <c r="M8" i="6"/>
  <c r="N8" i="6" s="1"/>
  <c r="O8" i="6" s="1"/>
  <c r="I8" i="6"/>
  <c r="J8" i="6" s="1"/>
  <c r="K8" i="6" s="1"/>
  <c r="E8" i="6"/>
  <c r="F8" i="6" s="1"/>
  <c r="G8" i="6" s="1"/>
  <c r="AN7" i="6"/>
  <c r="AO7" i="6" s="1"/>
  <c r="AP7" i="6" s="1"/>
  <c r="AH7" i="6"/>
  <c r="AI7" i="6" s="1"/>
  <c r="AJ7" i="6" s="1"/>
  <c r="AB7" i="6"/>
  <c r="AC7" i="6" s="1"/>
  <c r="AD7" i="6" s="1"/>
  <c r="V7" i="6"/>
  <c r="W7" i="6" s="1"/>
  <c r="X7" i="6" s="1"/>
  <c r="R7" i="6"/>
  <c r="S7" i="6" s="1"/>
  <c r="N7" i="6"/>
  <c r="O7" i="6" s="1"/>
  <c r="J7" i="6"/>
  <c r="K7" i="6" s="1"/>
  <c r="F7" i="6"/>
  <c r="G7" i="6" s="1"/>
  <c r="K45" i="2" l="1"/>
  <c r="K42" i="2"/>
  <c r="K39" i="2"/>
  <c r="K36" i="2"/>
  <c r="K29" i="2"/>
  <c r="K26" i="2"/>
  <c r="K28" i="2" s="1"/>
  <c r="K23" i="2"/>
  <c r="K25" i="2" s="1"/>
  <c r="K20" i="2"/>
  <c r="K22" i="2" s="1"/>
  <c r="K13" i="2"/>
  <c r="K10" i="2"/>
  <c r="J8" i="2"/>
  <c r="K8" i="2"/>
  <c r="K7" i="2"/>
  <c r="K4" i="2"/>
  <c r="K6" i="2" s="1"/>
  <c r="K31" i="2"/>
  <c r="K30" i="2"/>
  <c r="K27" i="2"/>
  <c r="K24" i="2"/>
  <c r="K21" i="2"/>
  <c r="K47" i="2"/>
  <c r="K46" i="2"/>
  <c r="K44" i="2"/>
  <c r="K43" i="2"/>
  <c r="K41" i="2"/>
  <c r="K40" i="2"/>
  <c r="K38" i="2"/>
  <c r="K37" i="2"/>
  <c r="J14" i="2"/>
  <c r="K15" i="2"/>
  <c r="K14" i="2"/>
  <c r="K12" i="2"/>
  <c r="K11" i="2"/>
  <c r="K9" i="2"/>
  <c r="K5" i="2"/>
  <c r="J4" i="2"/>
  <c r="J13" i="2"/>
  <c r="D4" i="2"/>
  <c r="I39" i="2" l="1"/>
  <c r="I45" i="2" l="1"/>
  <c r="I47" i="2" s="1"/>
  <c r="I42" i="2"/>
  <c r="I44" i="2" s="1"/>
  <c r="I36" i="2"/>
  <c r="I38" i="2" s="1"/>
  <c r="I41" i="2"/>
  <c r="I26" i="2"/>
  <c r="I28" i="2" s="1"/>
  <c r="I23" i="2"/>
  <c r="I20" i="2"/>
  <c r="I13" i="2"/>
  <c r="I15" i="2" s="1"/>
  <c r="J15" i="2" s="1"/>
  <c r="I29" i="2"/>
  <c r="I31" i="2" s="1"/>
  <c r="I25" i="2"/>
  <c r="I22" i="2"/>
  <c r="I10" i="2"/>
  <c r="I12" i="2" s="1"/>
  <c r="I7" i="2"/>
  <c r="I4" i="2"/>
  <c r="I6" i="2" s="1"/>
  <c r="I9" i="2"/>
  <c r="J7" i="2" s="1"/>
  <c r="J9" i="2" s="1"/>
  <c r="J5" i="2" l="1"/>
  <c r="J43" i="2"/>
  <c r="J42" i="2"/>
  <c r="J44" i="2" s="1"/>
  <c r="J11" i="2"/>
  <c r="J10" i="2"/>
  <c r="J12" i="2" s="1"/>
  <c r="J40" i="2"/>
  <c r="J39" i="2"/>
  <c r="J41" i="2" s="1"/>
  <c r="J21" i="2"/>
  <c r="J20" i="2"/>
  <c r="J22" i="2" s="1"/>
  <c r="J36" i="2"/>
  <c r="J37" i="2"/>
  <c r="J24" i="2"/>
  <c r="J23" i="2"/>
  <c r="J25" i="2" s="1"/>
  <c r="J30" i="2"/>
  <c r="J29" i="2"/>
  <c r="J31" i="2" s="1"/>
  <c r="J27" i="2"/>
  <c r="J26" i="2"/>
  <c r="J28" i="2" s="1"/>
  <c r="J46" i="2"/>
  <c r="J45" i="2"/>
  <c r="J47" i="2" s="1"/>
  <c r="J38" i="2" l="1"/>
  <c r="J6" i="2"/>
  <c r="H45" i="2" l="1"/>
  <c r="H47" i="2" s="1"/>
  <c r="H42" i="2"/>
  <c r="H44" i="2" s="1"/>
  <c r="H39" i="2"/>
  <c r="H41" i="2" s="1"/>
  <c r="H36" i="2"/>
  <c r="H38" i="2" s="1"/>
  <c r="H29" i="2" l="1"/>
  <c r="H31" i="2"/>
  <c r="H26" i="2"/>
  <c r="H28" i="2" s="1"/>
  <c r="H23" i="2"/>
  <c r="H25" i="2" s="1"/>
  <c r="H20" i="2"/>
  <c r="H22" i="2" s="1"/>
  <c r="G45" i="2" l="1"/>
  <c r="G47" i="2" s="1"/>
  <c r="G42" i="2"/>
  <c r="G44" i="2" s="1"/>
  <c r="G39" i="2"/>
  <c r="G41" i="2" s="1"/>
  <c r="G36" i="2"/>
  <c r="G38" i="2" s="1"/>
  <c r="G29" i="2"/>
  <c r="G31" i="2" s="1"/>
  <c r="G26" i="2"/>
  <c r="G28" i="2" s="1"/>
  <c r="G23" i="2"/>
  <c r="G25" i="2" s="1"/>
  <c r="G20" i="2"/>
  <c r="G22" i="2" s="1"/>
  <c r="F45" i="2" l="1"/>
  <c r="F47" i="2" s="1"/>
  <c r="E45" i="2"/>
  <c r="E47" i="2" s="1"/>
  <c r="D45" i="2"/>
  <c r="D47" i="2" s="1"/>
  <c r="F42" i="2"/>
  <c r="F44" i="2" s="1"/>
  <c r="E42" i="2"/>
  <c r="E44" i="2" s="1"/>
  <c r="D42" i="2"/>
  <c r="D44" i="2" s="1"/>
  <c r="F39" i="2"/>
  <c r="F41" i="2" s="1"/>
  <c r="E39" i="2"/>
  <c r="E41" i="2" s="1"/>
  <c r="D39" i="2"/>
  <c r="D41" i="2" s="1"/>
  <c r="F36" i="2"/>
  <c r="F38" i="2" s="1"/>
  <c r="E36" i="2"/>
  <c r="E38" i="2" s="1"/>
  <c r="D36" i="2"/>
  <c r="D38" i="2" s="1"/>
  <c r="F29" i="2"/>
  <c r="F31" i="2" s="1"/>
  <c r="E29" i="2"/>
  <c r="E31" i="2" s="1"/>
  <c r="D29" i="2"/>
  <c r="D31" i="2" s="1"/>
  <c r="F26" i="2"/>
  <c r="F28" i="2" s="1"/>
  <c r="E26" i="2"/>
  <c r="E28" i="2" s="1"/>
  <c r="D26" i="2"/>
  <c r="D28" i="2" s="1"/>
  <c r="F23" i="2"/>
  <c r="F25" i="2" s="1"/>
  <c r="E23" i="2"/>
  <c r="E25" i="2" s="1"/>
  <c r="D23" i="2"/>
  <c r="D25" i="2" s="1"/>
  <c r="F20" i="2"/>
  <c r="F22" i="2" s="1"/>
  <c r="E20" i="2"/>
  <c r="E22" i="2" s="1"/>
  <c r="D20" i="2"/>
  <c r="D22" i="2" s="1"/>
  <c r="F13" i="2"/>
  <c r="F15" i="2" s="1"/>
  <c r="G13" i="2" s="1"/>
  <c r="G15" i="2" s="1"/>
  <c r="H13" i="2" s="1"/>
  <c r="H15" i="2" s="1"/>
  <c r="E13" i="2"/>
  <c r="E15" i="2" s="1"/>
  <c r="D13" i="2"/>
  <c r="D15" i="2" s="1"/>
  <c r="F10" i="2"/>
  <c r="F12" i="2" s="1"/>
  <c r="G10" i="2" s="1"/>
  <c r="G12" i="2" s="1"/>
  <c r="H10" i="2" s="1"/>
  <c r="H12" i="2" s="1"/>
  <c r="E10" i="2"/>
  <c r="E12" i="2" s="1"/>
  <c r="D10" i="2"/>
  <c r="D12" i="2" s="1"/>
  <c r="F7" i="2"/>
  <c r="F9" i="2" s="1"/>
  <c r="G7" i="2" s="1"/>
  <c r="G9" i="2" s="1"/>
  <c r="H7" i="2" s="1"/>
  <c r="H9" i="2" s="1"/>
  <c r="E7" i="2"/>
  <c r="E9" i="2" s="1"/>
  <c r="D7" i="2"/>
  <c r="D9" i="2" s="1"/>
  <c r="F4" i="2"/>
  <c r="F6" i="2" s="1"/>
  <c r="G4" i="2" s="1"/>
  <c r="G6" i="2" s="1"/>
  <c r="H4" i="2" s="1"/>
  <c r="H6" i="2" s="1"/>
  <c r="E4" i="2"/>
  <c r="E6" i="2" s="1"/>
  <c r="D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Briyith Enciso Jiménez</author>
  </authors>
  <commentList>
    <comment ref="G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Res.1262 del 30/06/2016</t>
        </r>
      </text>
    </comment>
    <comment ref="G1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Res.1262 del 30/06/2016</t>
        </r>
      </text>
    </comment>
    <comment ref="G3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Res.1262 del 30/06/2016</t>
        </r>
      </text>
    </comment>
  </commentList>
</comments>
</file>

<file path=xl/sharedStrings.xml><?xml version="1.0" encoding="utf-8"?>
<sst xmlns="http://schemas.openxmlformats.org/spreadsheetml/2006/main" count="765" uniqueCount="565">
  <si>
    <t>RESOLUCIÓN  1684  (Del  11/10/2013 al 29/06/2016)</t>
  </si>
  <si>
    <t>RESOLUCIÓN 1262  del  30/06/2016</t>
  </si>
  <si>
    <t>TARIFAS RESOL. SENA 1262 DE 2016, ACTUALIZADAS A 
IPC 2022</t>
  </si>
  <si>
    <r>
      <t xml:space="preserve">TARIFAS SERVICIO MÉDICO ASISTENCIAL 
</t>
    </r>
    <r>
      <rPr>
        <b/>
        <sz val="14"/>
        <color rgb="FFC00000"/>
        <rFont val="Calibri"/>
        <family val="2"/>
        <scheme val="minor"/>
      </rPr>
      <t>CATEGORÍA D - REGIONAL HUILA -</t>
    </r>
  </si>
  <si>
    <t>VIGENCIA 2022</t>
  </si>
  <si>
    <t>VIGENCIA 2023</t>
  </si>
  <si>
    <t>TARIFAS ACTUALIZADAS, SEGÚN RESOLUCIÓN SENA No. 0824 de Fecha 24/05/2022</t>
  </si>
  <si>
    <t>IPC Acumulado 2022 (Para 2023)
Fuente: DANE</t>
  </si>
  <si>
    <t>ÍTEM</t>
  </si>
  <si>
    <t>Código Grupo</t>
  </si>
  <si>
    <t>Nombre</t>
  </si>
  <si>
    <t>Tope A</t>
  </si>
  <si>
    <t>IPC 2014</t>
  </si>
  <si>
    <t>IPC 2015</t>
  </si>
  <si>
    <t>IPC 2016</t>
  </si>
  <si>
    <t>Tope B</t>
  </si>
  <si>
    <t>Tope C</t>
  </si>
  <si>
    <t>Tope D</t>
  </si>
  <si>
    <t>IPC 2017</t>
  </si>
  <si>
    <t>IPC 2018</t>
  </si>
  <si>
    <t>IPC 2019</t>
  </si>
  <si>
    <t>IPC 2020</t>
  </si>
  <si>
    <t>IPC 2021</t>
  </si>
  <si>
    <t>Tope D
Vig. 2016</t>
  </si>
  <si>
    <t>Res. Publicada: 30/06/2022
Res. Divulgada SMA: 14/07/2022
Actualización DiGral en Aplicativo: Pendiente</t>
  </si>
  <si>
    <t>TARIFAS ACTUALIZADAS, SEGÚN RESOLUCIÓN SENA No. 1-0824 de Fecha 24/05/2022</t>
  </si>
  <si>
    <t>ARTÍCULO 3 RESOLUCIÓN 824 DE 2022</t>
  </si>
  <si>
    <t>ACTIVIDADES AMBULATORIAS</t>
  </si>
  <si>
    <t>Código Concepto</t>
  </si>
  <si>
    <t>3 1 5</t>
  </si>
  <si>
    <t>Consulta Externa Especializada</t>
  </si>
  <si>
    <t>3 1 65</t>
  </si>
  <si>
    <t>Consulta Externa Sub-Especializada</t>
  </si>
  <si>
    <t>3 1 60</t>
  </si>
  <si>
    <t>Consulta Ambulatoria Medicina General - Fuera Del Sena</t>
  </si>
  <si>
    <t>3 1 20</t>
  </si>
  <si>
    <t>Sesión Con Médico Psiquiatra, Hasta</t>
  </si>
  <si>
    <t>3 1 15</t>
  </si>
  <si>
    <t>Control Con Especialistas Hasta</t>
  </si>
  <si>
    <t>3 1 55</t>
  </si>
  <si>
    <t>Consulta Con Optómetra, Ortoptista, Terapista O Nutricionista Hasta</t>
  </si>
  <si>
    <t>3 1 30</t>
  </si>
  <si>
    <t>Sesiones Con Optómetra, Ortoptista, Terapista O Nutricionista Hasta</t>
  </si>
  <si>
    <t>3 1 50</t>
  </si>
  <si>
    <t>Consulta Con Psicólogo o psicoanalista, Hasta</t>
  </si>
  <si>
    <t>3 1 25</t>
  </si>
  <si>
    <t>Sesión Con Psicólogo, Hasta</t>
  </si>
  <si>
    <t>3 1 40</t>
  </si>
  <si>
    <t>Sesiones Terapias Respiratorias Hasta</t>
  </si>
  <si>
    <t>3 1 45</t>
  </si>
  <si>
    <t>Nebulización Con Medicamento Hasta</t>
  </si>
  <si>
    <t>3 1 66</t>
  </si>
  <si>
    <t>Visita Domiciliaria Medico General</t>
  </si>
  <si>
    <t>3 1 10</t>
  </si>
  <si>
    <t>Fisioterapias Y/O Terapias A Domicilio Hasta</t>
  </si>
  <si>
    <t>3 1 61</t>
  </si>
  <si>
    <t>Médico Especialista Domiciliario Hasta</t>
  </si>
  <si>
    <t>3 1 62</t>
  </si>
  <si>
    <t>Auxiliar De Enfermera Cuando Se Requiera Por Orden Medico Hasta</t>
  </si>
  <si>
    <t>3 11 1</t>
  </si>
  <si>
    <t>Suministro De Oxigeno (Mes) Hasta</t>
  </si>
  <si>
    <t>ARTÍCULO 4 RESOLUCIÓN 824 DE 2022</t>
  </si>
  <si>
    <t>TRATAMIENTO ODONTOLÓGICO</t>
  </si>
  <si>
    <t>4 1 5</t>
  </si>
  <si>
    <t>Consulta Con Odontólogo General</t>
  </si>
  <si>
    <t>4 1 10</t>
  </si>
  <si>
    <t>Consulta Con Odontólogo Especialista</t>
  </si>
  <si>
    <t>4 1 15</t>
  </si>
  <si>
    <t>Consulta Urgencias</t>
  </si>
  <si>
    <t>4 1 20</t>
  </si>
  <si>
    <t>Control</t>
  </si>
  <si>
    <t>4 2</t>
  </si>
  <si>
    <t>Radiologia</t>
  </si>
  <si>
    <t>4 2 5</t>
  </si>
  <si>
    <t>Periapical Y Coronal</t>
  </si>
  <si>
    <t>4 2 10</t>
  </si>
  <si>
    <t>Oclusal</t>
  </si>
  <si>
    <t>4 2 15</t>
  </si>
  <si>
    <t>Panoramica</t>
  </si>
  <si>
    <t>4 2 20</t>
  </si>
  <si>
    <t>Perfil</t>
  </si>
  <si>
    <t>4 2 25</t>
  </si>
  <si>
    <t>A.T.M.</t>
  </si>
  <si>
    <t>4 2 30</t>
  </si>
  <si>
    <t>Fotografía Clínica</t>
  </si>
  <si>
    <t>4 2 34</t>
  </si>
  <si>
    <t>5 Fotos</t>
  </si>
  <si>
    <t>4 2 36</t>
  </si>
  <si>
    <r>
      <rPr>
        <b/>
        <sz val="11"/>
        <color theme="1"/>
        <rFont val="Calibri"/>
        <family val="2"/>
        <scheme val="minor"/>
      </rPr>
      <t>Paquete Ortopedia(</t>
    </r>
    <r>
      <rPr>
        <sz val="11"/>
        <color theme="1"/>
        <rFont val="Calibri"/>
        <family val="2"/>
        <scheme val="minor"/>
      </rPr>
      <t>Panoramica-Perfil-Modelos)</t>
    </r>
  </si>
  <si>
    <t>4 2 35</t>
  </si>
  <si>
    <r>
      <rPr>
        <b/>
        <sz val="11"/>
        <color theme="1"/>
        <rFont val="Calibri"/>
        <family val="2"/>
        <scheme val="minor"/>
      </rPr>
      <t>Paquete Ortodoncia</t>
    </r>
    <r>
      <rPr>
        <sz val="11"/>
        <color theme="1"/>
        <rFont val="Calibri"/>
        <family val="2"/>
        <scheme val="minor"/>
      </rPr>
      <t>(Panoram-Perfil-Modelos-5 Fotos)</t>
    </r>
  </si>
  <si>
    <t>4 3</t>
  </si>
  <si>
    <t>Operatoria</t>
  </si>
  <si>
    <t>4 3 5</t>
  </si>
  <si>
    <t>Obturacion 1 Superficie Amalgama</t>
  </si>
  <si>
    <t>4 3 10</t>
  </si>
  <si>
    <t>Superficie Adicional</t>
  </si>
  <si>
    <t>4 3 15</t>
  </si>
  <si>
    <t>Obturación 1 Superficie Resina</t>
  </si>
  <si>
    <t>4 3 20</t>
  </si>
  <si>
    <t>4 3 25</t>
  </si>
  <si>
    <t>Colocacion Pin Milimetrico</t>
  </si>
  <si>
    <t>4 3 30</t>
  </si>
  <si>
    <t>Reconstrucción Angulo Incsal (Forma Plastica)</t>
  </si>
  <si>
    <t>4 3 35</t>
  </si>
  <si>
    <t>Obturación Una Superficie En Ionómero</t>
  </si>
  <si>
    <t>4 3 40</t>
  </si>
  <si>
    <t>4 3 48</t>
  </si>
  <si>
    <t>Reconstrucción Tercio Incisal Con Resina Fotocurado</t>
  </si>
  <si>
    <t>4 3 49</t>
  </si>
  <si>
    <t>Frente Estético Por Diente</t>
  </si>
  <si>
    <t>4 4</t>
  </si>
  <si>
    <t>Endodoncia</t>
  </si>
  <si>
    <t>4 4 5</t>
  </si>
  <si>
    <t>Blanqueamiento Dental</t>
  </si>
  <si>
    <t>4 4 10</t>
  </si>
  <si>
    <t>Uniradicular (Incluido Rx) Diente Permanente</t>
  </si>
  <si>
    <t>4 4 15</t>
  </si>
  <si>
    <t>Birradicular (Incluido Rx) Diente Permanente</t>
  </si>
  <si>
    <t>4 4 20</t>
  </si>
  <si>
    <t>Multiradicular (Incluido Rx) Diente Permanente</t>
  </si>
  <si>
    <t>4 4 25</t>
  </si>
  <si>
    <t>Apexificacion Y/O Apexicogenesis Con Mta</t>
  </si>
  <si>
    <t>4 4 30</t>
  </si>
  <si>
    <t>Apicectomia Dientes Unirradiculares</t>
  </si>
  <si>
    <t>4 4 35</t>
  </si>
  <si>
    <t>Apicectomia Dientes Birradiculares</t>
  </si>
  <si>
    <t>4 4 40</t>
  </si>
  <si>
    <t>Obturacion Via Apical En Anteriores</t>
  </si>
  <si>
    <t>4 4 45</t>
  </si>
  <si>
    <t>Obturacion Via Apical En Premolares</t>
  </si>
  <si>
    <t>4 4 50</t>
  </si>
  <si>
    <t>Biopulpectomia En Anteriores Y Posteriores</t>
  </si>
  <si>
    <t>4 4 55</t>
  </si>
  <si>
    <t>Retratamiento Diente Unirradicular</t>
  </si>
  <si>
    <t>4 4 60</t>
  </si>
  <si>
    <t>Retratamiento Diente Birradicular</t>
  </si>
  <si>
    <t>4 4 65</t>
  </si>
  <si>
    <t>Retratamiento Diente Multirradicular</t>
  </si>
  <si>
    <t>4 4 85</t>
  </si>
  <si>
    <t>Cirugia Aplical</t>
  </si>
  <si>
    <t>4 5</t>
  </si>
  <si>
    <t>Odontopediatria</t>
  </si>
  <si>
    <t>4 5 5</t>
  </si>
  <si>
    <t>Sesion De Adaptacion</t>
  </si>
  <si>
    <t>4 5 10</t>
  </si>
  <si>
    <t>Frenectomia</t>
  </si>
  <si>
    <t>4 5 15</t>
  </si>
  <si>
    <t>Tratamiento De Conductos Dientes Temporales</t>
  </si>
  <si>
    <t>4 5 20</t>
  </si>
  <si>
    <t>Corona De Acero</t>
  </si>
  <si>
    <t>4 5 25</t>
  </si>
  <si>
    <t>Corona En Policarbonato</t>
  </si>
  <si>
    <t>4 5 30</t>
  </si>
  <si>
    <t>Exodoncia De Dientes Temporales</t>
  </si>
  <si>
    <t>4 5 35</t>
  </si>
  <si>
    <t>Pulpotomia</t>
  </si>
  <si>
    <t>4 5 40</t>
  </si>
  <si>
    <t>Sellante Por Diente</t>
  </si>
  <si>
    <t>4 5 45</t>
  </si>
  <si>
    <t>Fluorizacion Y/O Profilaxis</t>
  </si>
  <si>
    <t>4 6</t>
  </si>
  <si>
    <t>Cirugia Oral</t>
  </si>
  <si>
    <t>4 6 5</t>
  </si>
  <si>
    <t>Exodoncia Simple Unirradicular Y Multirradicul</t>
  </si>
  <si>
    <t>4 6 10</t>
  </si>
  <si>
    <t>Cirugia Dientes Incluidos</t>
  </si>
  <si>
    <t>4 6 15</t>
  </si>
  <si>
    <t>Exodoncia Metodo Abierto</t>
  </si>
  <si>
    <t>4 6 20</t>
  </si>
  <si>
    <t>Exodoncia Semi-Incluidos</t>
  </si>
  <si>
    <t>4 6 25</t>
  </si>
  <si>
    <t>Exicision Radical De Lesion Tejido Blandos Etc</t>
  </si>
  <si>
    <t>4 6 30</t>
  </si>
  <si>
    <t>Capuchon Pericoronario</t>
  </si>
  <si>
    <t>4 6 35</t>
  </si>
  <si>
    <t>Ligadura De Diente Con Alambre</t>
  </si>
  <si>
    <t>4 6 40</t>
  </si>
  <si>
    <t>Ventana Quirurgica, Hasta</t>
  </si>
  <si>
    <t>4 6 45</t>
  </si>
  <si>
    <t>Drenaje De Absceso Dentario Intraoral</t>
  </si>
  <si>
    <t>4 7</t>
  </si>
  <si>
    <t>Prostodoncia</t>
  </si>
  <si>
    <t>4 7 5</t>
  </si>
  <si>
    <t>Protesis Total Supurerior O Inferior</t>
  </si>
  <si>
    <t>4 7 10</t>
  </si>
  <si>
    <t>Protesis Parcial Mucosoportada</t>
  </si>
  <si>
    <t>4 7 15</t>
  </si>
  <si>
    <t>Prescripcion Y Reparacion De Protesis Fija O Removible</t>
  </si>
  <si>
    <t>4 7 20</t>
  </si>
  <si>
    <t>Prote. Dentomuso O Combinada 1 A 5 Dientes</t>
  </si>
  <si>
    <t>4 7 25</t>
  </si>
  <si>
    <t>Prote. Dentomuso O Combinada Mas De 5 Dientes</t>
  </si>
  <si>
    <t>4 7 30</t>
  </si>
  <si>
    <t>Por Cada Pieza A Reemplazar</t>
  </si>
  <si>
    <t>4 7 35</t>
  </si>
  <si>
    <t>Corona Completa Metal-Porcelana</t>
  </si>
  <si>
    <t>4 7 40</t>
  </si>
  <si>
    <t>Nucleo En Metal</t>
  </si>
  <si>
    <t>4 7 45</t>
  </si>
  <si>
    <t>Placa Neuromiorelajante</t>
  </si>
  <si>
    <t>4 7 50</t>
  </si>
  <si>
    <t>Temporalizacion</t>
  </si>
  <si>
    <t>4 7 55</t>
  </si>
  <si>
    <t>Modelo De Estudio</t>
  </si>
  <si>
    <t>4 7 60</t>
  </si>
  <si>
    <t>Incrustaciones En Metal</t>
  </si>
  <si>
    <t>4 7 65</t>
  </si>
  <si>
    <t>Tallado Selectivo</t>
  </si>
  <si>
    <t>4 7 70</t>
  </si>
  <si>
    <t>Rebase De Protesis Dental Acrilica, Hasta</t>
  </si>
  <si>
    <t>4 7 75</t>
  </si>
  <si>
    <t>Retiro De Protesis Fija Sobre Pilar, Hasta</t>
  </si>
  <si>
    <t>4 7 80</t>
  </si>
  <si>
    <t>Reconstruccion De Munon Con Ionomero De Vidrio</t>
  </si>
  <si>
    <t>4 8</t>
  </si>
  <si>
    <t>Periodoncia</t>
  </si>
  <si>
    <t>4 8 5</t>
  </si>
  <si>
    <t>Ferula Superior O Inferior Por Cuadrante</t>
  </si>
  <si>
    <t>4 8 10</t>
  </si>
  <si>
    <t>Gingivectomia Y Gingivoplastia Por Cuadrante</t>
  </si>
  <si>
    <t>4 8 15</t>
  </si>
  <si>
    <t>Raspado Y Alisado Radicular Por Cuadrante</t>
  </si>
  <si>
    <t>4 8 20</t>
  </si>
  <si>
    <t>Curetaje A Campo Abierto Por Cuadrante</t>
  </si>
  <si>
    <t>4 8 25</t>
  </si>
  <si>
    <t>Curetaje A Campo Cerrado Por Cuadrante</t>
  </si>
  <si>
    <t>4 8 30</t>
  </si>
  <si>
    <t>Injerto Oseo De 1 O Mas Paredes Y/O Injerto</t>
  </si>
  <si>
    <t>4 8 35</t>
  </si>
  <si>
    <t>Colgajo Posicionado Lateral Y/O Apical</t>
  </si>
  <si>
    <t>4 8 40</t>
  </si>
  <si>
    <t>Detartraje Supra Y Subgingivinal Por Cuadrante</t>
  </si>
  <si>
    <t>5 1</t>
  </si>
  <si>
    <t>Ortodoncia Correctiva</t>
  </si>
  <si>
    <t>5 1 5</t>
  </si>
  <si>
    <t>Cuota Inicial</t>
  </si>
  <si>
    <t>5 1 10</t>
  </si>
  <si>
    <t>Segundo Pago</t>
  </si>
  <si>
    <t>5 1 15</t>
  </si>
  <si>
    <t>Tercer Pago</t>
  </si>
  <si>
    <t>5 1 20</t>
  </si>
  <si>
    <t>Cuarto Pago</t>
  </si>
  <si>
    <t>5 1 25</t>
  </si>
  <si>
    <t>5 1 42</t>
  </si>
  <si>
    <t>Placas De Hawley</t>
  </si>
  <si>
    <t>6 1</t>
  </si>
  <si>
    <t>Ortopedia Maxilar</t>
  </si>
  <si>
    <t>6 1 5</t>
  </si>
  <si>
    <t>Plano Inclinado Hasta</t>
  </si>
  <si>
    <t>6 1 10</t>
  </si>
  <si>
    <t>Arco Lingual</t>
  </si>
  <si>
    <t>6 1 15</t>
  </si>
  <si>
    <t>Mantenedor De Espacio Removible</t>
  </si>
  <si>
    <t>6 1 16</t>
  </si>
  <si>
    <t>Mantenedor De Espacio Fijo Unilateral</t>
  </si>
  <si>
    <t>6 1 20</t>
  </si>
  <si>
    <t>Placa Para Correccion De Habito Hasta</t>
  </si>
  <si>
    <t>6 1 25</t>
  </si>
  <si>
    <t>Boton De Nance Hasta</t>
  </si>
  <si>
    <t>6 1 30</t>
  </si>
  <si>
    <t>Placa De Hawley Con O Sin Aditamentos</t>
  </si>
  <si>
    <t>6 1 35</t>
  </si>
  <si>
    <t>Activador</t>
  </si>
  <si>
    <t>6 1 40</t>
  </si>
  <si>
    <t>Aparatos Extra Orales</t>
  </si>
  <si>
    <t>6 1 45</t>
  </si>
  <si>
    <t>Spring A Liner</t>
  </si>
  <si>
    <t>6 1 50</t>
  </si>
  <si>
    <t>Placa Circunferencial Con Banda Vestibular</t>
  </si>
  <si>
    <t>6 1 55</t>
  </si>
  <si>
    <t>Mentonera Mascara Facial</t>
  </si>
  <si>
    <t>6 1 60</t>
  </si>
  <si>
    <t>Traxion Extraoral</t>
  </si>
  <si>
    <t>6 1 65</t>
  </si>
  <si>
    <t>Quad Helix (Incluye Bandas)</t>
  </si>
  <si>
    <t>6 1 70</t>
  </si>
  <si>
    <t>Mascara Facial</t>
  </si>
  <si>
    <t>6 1 75</t>
  </si>
  <si>
    <t>Disyuntor Hirax</t>
  </si>
  <si>
    <t>6 1 80</t>
  </si>
  <si>
    <t>Placa Eishler</t>
  </si>
  <si>
    <t>6 1 85</t>
  </si>
  <si>
    <t>Frankell Iii Bimbler Klamp Bionator (Activador) Sn</t>
  </si>
  <si>
    <t>6 1 90</t>
  </si>
  <si>
    <t>Pistas Clase Ii Y Iii</t>
  </si>
  <si>
    <t>ARTÍCULO 5 RESOLUCIÓN 824 DE 2022</t>
  </si>
  <si>
    <t>HOSPITALIZACIÓN</t>
  </si>
  <si>
    <t>1.1.</t>
  </si>
  <si>
    <t>TOPES HOSPITALIZACIÓN</t>
  </si>
  <si>
    <t>1 1 5</t>
  </si>
  <si>
    <t>Habitación Hospitalaria</t>
  </si>
  <si>
    <t>1 1 10</t>
  </si>
  <si>
    <t>Unidad De Cuidado Intensivo</t>
  </si>
  <si>
    <t>1 1 15</t>
  </si>
  <si>
    <t>Incubadora. Valor Diario</t>
  </si>
  <si>
    <t>1 1 20</t>
  </si>
  <si>
    <t>Unidad Cuidado Intensivo-Pediatria</t>
  </si>
  <si>
    <t>1 1 1004</t>
  </si>
  <si>
    <t>Unidad De Cuidado Intermedio</t>
  </si>
  <si>
    <t>1 1 1005</t>
  </si>
  <si>
    <t>Urgencias</t>
  </si>
  <si>
    <t>1.2.</t>
  </si>
  <si>
    <t>TOPES QUIRÚRGICOS</t>
  </si>
  <si>
    <t xml:space="preserve">1.2.1. </t>
  </si>
  <si>
    <t>DERECHOS DE SALA DE CIRUGÍA</t>
  </si>
  <si>
    <t>1 2 10</t>
  </si>
  <si>
    <t>Sala De Cirugia C01</t>
  </si>
  <si>
    <t>1 2 15</t>
  </si>
  <si>
    <t>Sala De Cirugia C02</t>
  </si>
  <si>
    <t>1 2 30</t>
  </si>
  <si>
    <t>Sala De Cirugia C03</t>
  </si>
  <si>
    <t>1 2 35</t>
  </si>
  <si>
    <t>Sala De Cirugia C04</t>
  </si>
  <si>
    <t>1 2 40</t>
  </si>
  <si>
    <t>Sala De Cirugia C05</t>
  </si>
  <si>
    <t>1 2 45</t>
  </si>
  <si>
    <t>Sala De Cirugia C06</t>
  </si>
  <si>
    <t>1 2 50</t>
  </si>
  <si>
    <t>Sala De Cirugia C07</t>
  </si>
  <si>
    <t>1 2 55</t>
  </si>
  <si>
    <t>Sala De Cirugia C08</t>
  </si>
  <si>
    <t>1 2 60</t>
  </si>
  <si>
    <t>Sala De Cirugia C09</t>
  </si>
  <si>
    <t>1 2 65</t>
  </si>
  <si>
    <t>Sala De Cirugia C10</t>
  </si>
  <si>
    <t>1 2 70</t>
  </si>
  <si>
    <t>Sala De Cirugia C11</t>
  </si>
  <si>
    <t>1 2 75</t>
  </si>
  <si>
    <t>Sala De Cirugia C12</t>
  </si>
  <si>
    <t>1 2 80</t>
  </si>
  <si>
    <t>Sala De Cirugia E01</t>
  </si>
  <si>
    <t>1 2 85</t>
  </si>
  <si>
    <t>Sala De Cirugia E02</t>
  </si>
  <si>
    <t>1 2 90</t>
  </si>
  <si>
    <t>Sala De Cirugia E03</t>
  </si>
  <si>
    <t>1 2 95</t>
  </si>
  <si>
    <t>Sala De Cirugia E04</t>
  </si>
  <si>
    <t>1 2 97</t>
  </si>
  <si>
    <t>Sala De Cirugia E05</t>
  </si>
  <si>
    <t>1.2.2.</t>
  </si>
  <si>
    <t>OTROS SERVICIOS HOSPITALARIOS QUE REQUIERAN CIRUGÍA SEGÚN UBICACIÓN EN LA TABLA DE INTERVENCIONES</t>
  </si>
  <si>
    <t>cód: 12100-12105-12110-12115-12120</t>
  </si>
  <si>
    <t>Grupos 1 al 5, valor total</t>
  </si>
  <si>
    <t>cód: 12125-12130-12135-12140-12145.</t>
  </si>
  <si>
    <t>Grupos 6 al 10, valor total</t>
  </si>
  <si>
    <t>cód: 12150 y 12155</t>
  </si>
  <si>
    <t>Grupos 11 al 12, valor total</t>
  </si>
  <si>
    <t>cód: 12160-12165-12170-12175.</t>
  </si>
  <si>
    <t>Grupos especiales 20 al 24, valor total</t>
  </si>
  <si>
    <t>1.2.3.</t>
  </si>
  <si>
    <t>OTROS SERVICIOS QUE NO REQUIEREN CIRUGÍA</t>
  </si>
  <si>
    <t>1 2 180</t>
  </si>
  <si>
    <t>Hasta 30 días</t>
  </si>
  <si>
    <t>1 2 185</t>
  </si>
  <si>
    <t>De 31 a 44 días</t>
  </si>
  <si>
    <t>1 2 190</t>
  </si>
  <si>
    <t>Si pasa de 45 días</t>
  </si>
  <si>
    <t>1.2.4</t>
  </si>
  <si>
    <t>HONORARIOS POR CIRUGÍA</t>
  </si>
  <si>
    <t>2 1 5</t>
  </si>
  <si>
    <t>Grupo 01</t>
  </si>
  <si>
    <t>2 1 10</t>
  </si>
  <si>
    <t>Grupo 02</t>
  </si>
  <si>
    <t>2 1 15</t>
  </si>
  <si>
    <t>Grupo 03</t>
  </si>
  <si>
    <t>2 1 20</t>
  </si>
  <si>
    <t>Grupo 04</t>
  </si>
  <si>
    <t>2 1 25</t>
  </si>
  <si>
    <t>Grupo 05</t>
  </si>
  <si>
    <t>2 1 30</t>
  </si>
  <si>
    <t>Grupo 06</t>
  </si>
  <si>
    <t>2 1 35</t>
  </si>
  <si>
    <t>Grupo 07</t>
  </si>
  <si>
    <t>2 1 40</t>
  </si>
  <si>
    <t>Grupo 08</t>
  </si>
  <si>
    <t>2 1 45</t>
  </si>
  <si>
    <t>Grupo 09</t>
  </si>
  <si>
    <t>2 1 50</t>
  </si>
  <si>
    <t>Grupo 10</t>
  </si>
  <si>
    <t>2 1 55</t>
  </si>
  <si>
    <t>Grupo 11</t>
  </si>
  <si>
    <t>2 1 60</t>
  </si>
  <si>
    <t>Grupo 12</t>
  </si>
  <si>
    <t>2 1 65</t>
  </si>
  <si>
    <t>Grupo Especial 20</t>
  </si>
  <si>
    <t>2 1 70</t>
  </si>
  <si>
    <t>Grupo Especial 21</t>
  </si>
  <si>
    <t>2 1 75</t>
  </si>
  <si>
    <t>Grupo Especial 22</t>
  </si>
  <si>
    <t>2 1 80</t>
  </si>
  <si>
    <t>Grupo Especial 23</t>
  </si>
  <si>
    <t>2 1 81</t>
  </si>
  <si>
    <t>Grupo Especial 24</t>
  </si>
  <si>
    <t>1.2.5</t>
  </si>
  <si>
    <t>OTROS SERVICIOS PROFESIONALES INTRAHOSPITALARIOS DIARIOS</t>
  </si>
  <si>
    <t>2 1 85</t>
  </si>
  <si>
    <t>Visita diaria en tratamiento quirúrgico, no quirúrgico u obstétrico por beneficiarios.</t>
  </si>
  <si>
    <t>1.2.6.</t>
  </si>
  <si>
    <t>CONSULTA PREANESTÉSICA</t>
  </si>
  <si>
    <t>1 2 195</t>
  </si>
  <si>
    <t>Consulta preanestésica que el beneficiario requiera por este concepto, hasta</t>
  </si>
  <si>
    <t>1.2.7.</t>
  </si>
  <si>
    <t>SERVICIOS PROFESIONALES DE AYUDANTÍA QUIRÚRGICA</t>
  </si>
  <si>
    <t>2 1 90</t>
  </si>
  <si>
    <t>2 1 95</t>
  </si>
  <si>
    <t>2 1 100</t>
  </si>
  <si>
    <t>2 1 105</t>
  </si>
  <si>
    <t>2 1 110</t>
  </si>
  <si>
    <t>2 1 115</t>
  </si>
  <si>
    <t>2 1 120</t>
  </si>
  <si>
    <t>2 1 125</t>
  </si>
  <si>
    <t>2 1 130</t>
  </si>
  <si>
    <t>2 1 135</t>
  </si>
  <si>
    <t>2 1 140</t>
  </si>
  <si>
    <t>2 1 145</t>
  </si>
  <si>
    <t>2 1 150</t>
  </si>
  <si>
    <t>2 1 155</t>
  </si>
  <si>
    <t>2 1 160</t>
  </si>
  <si>
    <t>2 1 165</t>
  </si>
  <si>
    <t>2 1 166</t>
  </si>
  <si>
    <t>1.2.8</t>
  </si>
  <si>
    <t>PARA EL MÉDICO COMPLEMENTARIO</t>
  </si>
  <si>
    <t>2 1 170</t>
  </si>
  <si>
    <t>Médico complementario que el beneficiarios requiere por este concepto, hasta</t>
  </si>
  <si>
    <t>1.2.9.</t>
  </si>
  <si>
    <t>POR ANESTESIÓLOGO</t>
  </si>
  <si>
    <t>2 1 175</t>
  </si>
  <si>
    <t>Anestesia Grupo 01</t>
  </si>
  <si>
    <t>2 1 180</t>
  </si>
  <si>
    <t>Anestesia Grupo 02</t>
  </si>
  <si>
    <t>2 1 185</t>
  </si>
  <si>
    <t>Anestesia Grupo 03</t>
  </si>
  <si>
    <t>2 1 190</t>
  </si>
  <si>
    <t>Anestesia Grupo 04</t>
  </si>
  <si>
    <t>2 1 195</t>
  </si>
  <si>
    <t>Anestesia Grupo 05</t>
  </si>
  <si>
    <t>2 1 200</t>
  </si>
  <si>
    <t>Anestesia Grupo 06</t>
  </si>
  <si>
    <t>2 1 205</t>
  </si>
  <si>
    <t>Anestesia Grupo 07</t>
  </si>
  <si>
    <t>2 1 210</t>
  </si>
  <si>
    <t>Anestesia Grupo 08</t>
  </si>
  <si>
    <t>2 1 215</t>
  </si>
  <si>
    <t>Anestesia Grupo 09</t>
  </si>
  <si>
    <t>2 1 220</t>
  </si>
  <si>
    <t>Anestesia Grupo 10</t>
  </si>
  <si>
    <t>2 1 225</t>
  </si>
  <si>
    <t>Anestesia Grupo 11</t>
  </si>
  <si>
    <t>2 1 230</t>
  </si>
  <si>
    <t>Anestesia Grupo 12</t>
  </si>
  <si>
    <t>2 1 235</t>
  </si>
  <si>
    <t>Anestesia Grupo especial 20</t>
  </si>
  <si>
    <t>2 1 240</t>
  </si>
  <si>
    <t>Anestesia Grupo especial 21</t>
  </si>
  <si>
    <t>2 1 245</t>
  </si>
  <si>
    <t>Anestesia Grupo especial 22</t>
  </si>
  <si>
    <t>2 1 250</t>
  </si>
  <si>
    <t>Anestesia Grupo especial 23</t>
  </si>
  <si>
    <t>2 1 251</t>
  </si>
  <si>
    <t>Anestesia Grupo especial 24</t>
  </si>
  <si>
    <t>1.2.10</t>
  </si>
  <si>
    <t>POR JUNTAS MÉDICAS</t>
  </si>
  <si>
    <t>2 1 335</t>
  </si>
  <si>
    <t>Honorarios Junta Médico Quirúrgica (cada  especialista por reunión) para el beneficiario hasta:</t>
  </si>
  <si>
    <t>1.3.</t>
  </si>
  <si>
    <t>AMBULANCIA</t>
  </si>
  <si>
    <t>1 1 25</t>
  </si>
  <si>
    <t>Cada traslado en ambulancia que el benefiario requiera en este concepto</t>
  </si>
  <si>
    <t>2.</t>
  </si>
  <si>
    <t>OTROS RECONOCIMIENTOS VALOR ANUAL</t>
  </si>
  <si>
    <t>7 1 5</t>
  </si>
  <si>
    <t>Aparatos ortopédicos-anual, hasta:</t>
  </si>
  <si>
    <t>7 10 2</t>
  </si>
  <si>
    <t>Silla De Ruedas Permanente, hasta:</t>
  </si>
  <si>
    <t>7 3 5</t>
  </si>
  <si>
    <t>Lentes Intraoculares en Catarata, cada uno, hasta:</t>
  </si>
  <si>
    <t>7 9 5</t>
  </si>
  <si>
    <t>Audífonos</t>
  </si>
  <si>
    <t>3 7 5</t>
  </si>
  <si>
    <t>Par de zapatos ortopédicos, tenis ortopédicos y/o plantillas anualmente, hasta:</t>
  </si>
  <si>
    <t>3 9 5</t>
  </si>
  <si>
    <t>Monturas Y Lentes Anual, Hasta</t>
  </si>
  <si>
    <t>3 8 5</t>
  </si>
  <si>
    <t>Lentes De Contacto, por cada uno en caso de ser la única forma de tratamiento posible recomendado por el especialista, hasta:</t>
  </si>
  <si>
    <t>ARTÍCULO 6 RESOLUCIÓN 824 DE 2022</t>
  </si>
  <si>
    <t>1.</t>
  </si>
  <si>
    <t>MEDICINA</t>
  </si>
  <si>
    <t>Tratamiento Ambulatorio Anual - NORMAL</t>
  </si>
  <si>
    <t>Tratamiento Ambulatorio-Anual - CRÓNICO</t>
  </si>
  <si>
    <t>ODONTOLOGÍA</t>
  </si>
  <si>
    <t>4 1</t>
  </si>
  <si>
    <t>Tratamiento Odontológico</t>
  </si>
  <si>
    <t>ARTÍCULO 7 RESOLUCIÓN 824 DE 2022</t>
  </si>
  <si>
    <t>7 8 5</t>
  </si>
  <si>
    <r>
      <t xml:space="preserve">Atención médica integral en centro especializado (Unidades de cuidado crónico, centros geriátricos). Dirigido a </t>
    </r>
    <r>
      <rPr>
        <b/>
        <sz val="11"/>
        <color theme="1"/>
        <rFont val="Calibri"/>
        <family val="2"/>
        <scheme val="minor"/>
      </rPr>
      <t>pacientes geriátricos</t>
    </r>
    <r>
      <rPr>
        <sz val="11"/>
        <color theme="1"/>
        <rFont val="Calibri"/>
        <family val="2"/>
        <scheme val="minor"/>
      </rPr>
      <t xml:space="preserve"> con diagnóstico de </t>
    </r>
    <r>
      <rPr>
        <b/>
        <sz val="11"/>
        <color theme="1"/>
        <rFont val="Calibri"/>
        <family val="2"/>
        <scheme val="minor"/>
      </rPr>
      <t>Cáncer, Sida y/o Enfermedad Mental Crónica</t>
    </r>
  </si>
  <si>
    <t>Actualizado Vigencia 2023</t>
  </si>
  <si>
    <t>LMRM</t>
  </si>
  <si>
    <t>Salud Plena (confirmado 27/02/23 Maryoly)</t>
  </si>
  <si>
    <t>OBSERVACIÓN</t>
  </si>
  <si>
    <t>PRIMER PAGO</t>
  </si>
  <si>
    <t>Montaje Superior e inferior</t>
  </si>
  <si>
    <t>SEGUNDO PAGO</t>
  </si>
  <si>
    <t>4 controles</t>
  </si>
  <si>
    <t>TERCER PAGO</t>
  </si>
  <si>
    <t>5 controles</t>
  </si>
  <si>
    <t>CUARTO PAGO</t>
  </si>
  <si>
    <t>6 controles</t>
  </si>
  <si>
    <t>CATEGORIA A</t>
  </si>
  <si>
    <t>REGIONALES</t>
  </si>
  <si>
    <t>CONCEPTO</t>
  </si>
  <si>
    <t>DISTRITO CAPITAL</t>
  </si>
  <si>
    <t>LABORATORIO CLINICO ISS 2001</t>
  </si>
  <si>
    <t>CUNDINAMARCA</t>
  </si>
  <si>
    <t>DIRECCIÓN GENERAL</t>
  </si>
  <si>
    <t>HOSPITALIZACION Y PROCEDIMIENTO QUIRÚUGICOS  ISS 2001</t>
  </si>
  <si>
    <t>AYUDAS DIAGNOSTICAS DE IMAGENOLOGIA SEGÚN NIVEL TECNOLÓGICO ISS 2001</t>
  </si>
  <si>
    <t>TRATAMIENTO AMBULATORIO ISS 2001</t>
  </si>
  <si>
    <t>CATEGORIA B</t>
  </si>
  <si>
    <t>ATLANTICO</t>
  </si>
  <si>
    <t xml:space="preserve">SANTANDER </t>
  </si>
  <si>
    <t>VALLE</t>
  </si>
  <si>
    <t>CATEGORIA C</t>
  </si>
  <si>
    <t>CESAR</t>
  </si>
  <si>
    <t>CÓRDOBA</t>
  </si>
  <si>
    <t>GUAJIRA</t>
  </si>
  <si>
    <t>MAGDALENA</t>
  </si>
  <si>
    <t>QUINDIO</t>
  </si>
  <si>
    <t>RISARALDA</t>
  </si>
  <si>
    <t>TOLIMA</t>
  </si>
  <si>
    <t>CATEGORIA D</t>
  </si>
  <si>
    <t>TARIFA SOAT</t>
  </si>
  <si>
    <t>AMAZONAS</t>
  </si>
  <si>
    <t>VICHADA</t>
  </si>
  <si>
    <t>BUENAVENTURA  (VALLE DEL CAUCA)</t>
  </si>
  <si>
    <t>ANTIOQUIA</t>
  </si>
  <si>
    <t>CASANARE</t>
  </si>
  <si>
    <t>BARRANCABERMEJA   (SANTANDER)</t>
  </si>
  <si>
    <t>ARAUCA</t>
  </si>
  <si>
    <t>CAQUETÁ</t>
  </si>
  <si>
    <t>MÁLAGA   (SANTANDER)</t>
  </si>
  <si>
    <t>BOLÍVAR</t>
  </si>
  <si>
    <t>CHOCO</t>
  </si>
  <si>
    <t>SAN GIL  (SANTANDER)</t>
  </si>
  <si>
    <t>BOYACÁ</t>
  </si>
  <si>
    <t>META</t>
  </si>
  <si>
    <t>VÉLEZ   (SANTANDER)</t>
  </si>
  <si>
    <t xml:space="preserve">CAUCA </t>
  </si>
  <si>
    <t>NARIÑO</t>
  </si>
  <si>
    <t xml:space="preserve">ZONA SUR DE LA GUAJIRA </t>
  </si>
  <si>
    <t>CALDAS</t>
  </si>
  <si>
    <t>NORTE DE SANTANDER</t>
  </si>
  <si>
    <t>GUAVIARE</t>
  </si>
  <si>
    <t>SAN ANDRÉS ISLAS</t>
  </si>
  <si>
    <t>HUILA</t>
  </si>
  <si>
    <t xml:space="preserve">SUCRE </t>
  </si>
  <si>
    <t>PUTUMAYO</t>
  </si>
  <si>
    <t>VAUPÉS</t>
  </si>
  <si>
    <t>GUAINIA</t>
  </si>
  <si>
    <t>ZONAS DE URABÁ</t>
  </si>
  <si>
    <t>HABITACION HOSPITAL</t>
  </si>
  <si>
    <t>REGIONAL</t>
  </si>
  <si>
    <t>UNIDAD DE CUIDADO INTENSIVO</t>
  </si>
  <si>
    <t>MUNICIPIOS</t>
  </si>
  <si>
    <t>GIRARDOT-VILLETA Y FUSAGASUGA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</si>
</sst>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(* #,##0_);_(* \(#,##0\);_(* &quot;-&quot;??_);_(@_)"/>
    <numFmt numFmtId="167" formatCode="_-* #,##0_-;\-* #,##0_-;_-* &quot;-&quot;??_-;_-@_-"/>
    <numFmt numFmtId="168" formatCode="#,##0_ ;\-#,##0\ "/>
    <numFmt numFmtId="169" formatCode="0.00000000"/>
    <numFmt numFmtId="170" formatCode="_-&quot;$&quot;\ * #,##0_-;\-&quot;$&quot;\ * #,##0_-;_-&quot;$&quot;\ * &quot;-&quot;??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u val="singleAccounting"/>
      <sz val="10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5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4">
    <xf numFmtId="0" fontId="0" fillId="0" borderId="0" xfId="0"/>
    <xf numFmtId="166" fontId="16" fillId="0" borderId="10" xfId="1" applyNumberFormat="1" applyFont="1" applyBorder="1" applyAlignment="1">
      <alignment horizontal="center" wrapText="1"/>
    </xf>
    <xf numFmtId="166" fontId="16" fillId="33" borderId="10" xfId="1" applyNumberFormat="1" applyFont="1" applyFill="1" applyBorder="1" applyAlignment="1">
      <alignment horizontal="center" wrapText="1"/>
    </xf>
    <xf numFmtId="0" fontId="16" fillId="0" borderId="10" xfId="0" applyFont="1" applyBorder="1" applyAlignment="1">
      <alignment wrapText="1"/>
    </xf>
    <xf numFmtId="166" fontId="16" fillId="0" borderId="10" xfId="1" applyNumberFormat="1" applyFont="1" applyBorder="1" applyAlignment="1">
      <alignment horizontal="right" wrapText="1"/>
    </xf>
    <xf numFmtId="166" fontId="16" fillId="33" borderId="10" xfId="1" applyNumberFormat="1" applyFont="1" applyFill="1" applyBorder="1" applyAlignment="1">
      <alignment horizontal="right" wrapText="1"/>
    </xf>
    <xf numFmtId="166" fontId="0" fillId="0" borderId="10" xfId="1" applyNumberFormat="1" applyFont="1" applyBorder="1"/>
    <xf numFmtId="0" fontId="0" fillId="0" borderId="10" xfId="0" applyBorder="1" applyAlignment="1">
      <alignment wrapText="1"/>
    </xf>
    <xf numFmtId="166" fontId="0" fillId="0" borderId="10" xfId="1" applyNumberFormat="1" applyFont="1" applyBorder="1" applyAlignment="1">
      <alignment wrapText="1"/>
    </xf>
    <xf numFmtId="166" fontId="0" fillId="33" borderId="10" xfId="1" applyNumberFormat="1" applyFont="1" applyFill="1" applyBorder="1" applyAlignment="1">
      <alignment wrapText="1"/>
    </xf>
    <xf numFmtId="166" fontId="0" fillId="0" borderId="10" xfId="1" applyNumberFormat="1" applyFont="1" applyBorder="1" applyAlignment="1">
      <alignment horizontal="right" wrapText="1"/>
    </xf>
    <xf numFmtId="166" fontId="0" fillId="33" borderId="10" xfId="1" applyNumberFormat="1" applyFont="1" applyFill="1" applyBorder="1" applyAlignment="1">
      <alignment horizontal="right" wrapText="1"/>
    </xf>
    <xf numFmtId="166" fontId="0" fillId="0" borderId="10" xfId="1" applyNumberFormat="1" applyFont="1" applyFill="1" applyBorder="1" applyAlignment="1">
      <alignment horizontal="right" wrapText="1"/>
    </xf>
    <xf numFmtId="166" fontId="1" fillId="23" borderId="10" xfId="33" applyNumberFormat="1" applyBorder="1" applyAlignment="1">
      <alignment horizontal="center" wrapText="1"/>
    </xf>
    <xf numFmtId="166" fontId="1" fillId="23" borderId="10" xfId="33" applyNumberFormat="1" applyBorder="1" applyAlignment="1">
      <alignment horizontal="right" wrapText="1"/>
    </xf>
    <xf numFmtId="166" fontId="1" fillId="23" borderId="10" xfId="33" applyNumberFormat="1" applyBorder="1" applyAlignment="1">
      <alignment wrapText="1"/>
    </xf>
    <xf numFmtId="0" fontId="16" fillId="0" borderId="10" xfId="0" applyFont="1" applyBorder="1" applyAlignment="1">
      <alignment horizontal="center" wrapText="1"/>
    </xf>
    <xf numFmtId="166" fontId="1" fillId="0" borderId="10" xfId="1" applyNumberFormat="1" applyFont="1" applyFill="1" applyBorder="1" applyAlignment="1">
      <alignment horizontal="right" wrapText="1"/>
    </xf>
    <xf numFmtId="166" fontId="0" fillId="0" borderId="10" xfId="1" applyNumberFormat="1" applyFont="1" applyFill="1" applyBorder="1" applyAlignment="1">
      <alignment wrapText="1"/>
    </xf>
    <xf numFmtId="166" fontId="16" fillId="23" borderId="10" xfId="33" applyNumberFormat="1" applyFont="1" applyBorder="1" applyAlignment="1">
      <alignment horizontal="right" wrapText="1"/>
    </xf>
    <xf numFmtId="166" fontId="1" fillId="36" borderId="10" xfId="33" applyNumberFormat="1" applyFill="1" applyBorder="1" applyAlignment="1">
      <alignment horizontal="right" wrapText="1"/>
    </xf>
    <xf numFmtId="166" fontId="1" fillId="36" borderId="10" xfId="33" applyNumberFormat="1" applyFill="1" applyBorder="1" applyAlignment="1">
      <alignment wrapText="1"/>
    </xf>
    <xf numFmtId="166" fontId="1" fillId="36" borderId="10" xfId="33" applyNumberFormat="1" applyFill="1" applyBorder="1" applyAlignment="1">
      <alignment horizontal="center" wrapText="1"/>
    </xf>
    <xf numFmtId="0" fontId="1" fillId="0" borderId="0" xfId="33" applyFill="1"/>
    <xf numFmtId="167" fontId="16" fillId="0" borderId="10" xfId="1" applyNumberFormat="1" applyFont="1" applyBorder="1" applyAlignment="1">
      <alignment horizontal="right" wrapText="1"/>
    </xf>
    <xf numFmtId="167" fontId="0" fillId="0" borderId="10" xfId="1" applyNumberFormat="1" applyFont="1" applyBorder="1" applyAlignment="1">
      <alignment wrapText="1"/>
    </xf>
    <xf numFmtId="166" fontId="1" fillId="36" borderId="21" xfId="33" applyNumberFormat="1" applyFill="1" applyBorder="1" applyAlignment="1">
      <alignment horizontal="right" wrapText="1"/>
    </xf>
    <xf numFmtId="166" fontId="1" fillId="36" borderId="21" xfId="33" applyNumberFormat="1" applyFill="1" applyBorder="1" applyAlignment="1">
      <alignment wrapText="1"/>
    </xf>
    <xf numFmtId="166" fontId="1" fillId="36" borderId="21" xfId="33" applyNumberFormat="1" applyFill="1" applyBorder="1" applyAlignment="1">
      <alignment horizontal="center" wrapText="1"/>
    </xf>
    <xf numFmtId="0" fontId="0" fillId="0" borderId="10" xfId="0" applyBorder="1"/>
    <xf numFmtId="167" fontId="0" fillId="0" borderId="10" xfId="1" applyNumberFormat="1" applyFont="1" applyBorder="1" applyAlignment="1">
      <alignment horizontal="right" wrapText="1"/>
    </xf>
    <xf numFmtId="167" fontId="0" fillId="38" borderId="10" xfId="1" applyNumberFormat="1" applyFont="1" applyFill="1" applyBorder="1" applyAlignment="1">
      <alignment horizontal="right" wrapText="1"/>
    </xf>
    <xf numFmtId="167" fontId="16" fillId="0" borderId="10" xfId="1" applyNumberFormat="1" applyFont="1" applyBorder="1" applyAlignment="1">
      <alignment horizontal="center" wrapText="1"/>
    </xf>
    <xf numFmtId="167" fontId="16" fillId="38" borderId="10" xfId="1" applyNumberFormat="1" applyFont="1" applyFill="1" applyBorder="1" applyAlignment="1">
      <alignment horizontal="center" wrapText="1"/>
    </xf>
    <xf numFmtId="166" fontId="1" fillId="0" borderId="22" xfId="33" applyNumberFormat="1" applyFill="1" applyBorder="1" applyAlignment="1">
      <alignment wrapText="1"/>
    </xf>
    <xf numFmtId="167" fontId="16" fillId="0" borderId="22" xfId="1" applyNumberFormat="1" applyFont="1" applyBorder="1" applyAlignment="1">
      <alignment horizontal="center" wrapText="1"/>
    </xf>
    <xf numFmtId="167" fontId="16" fillId="38" borderId="23" xfId="1" applyNumberFormat="1" applyFont="1" applyFill="1" applyBorder="1" applyAlignment="1">
      <alignment horizontal="center" wrapText="1"/>
    </xf>
    <xf numFmtId="167" fontId="0" fillId="0" borderId="22" xfId="1" applyNumberFormat="1" applyFont="1" applyBorder="1" applyAlignment="1">
      <alignment horizontal="right" wrapText="1"/>
    </xf>
    <xf numFmtId="167" fontId="0" fillId="38" borderId="23" xfId="1" applyNumberFormat="1" applyFont="1" applyFill="1" applyBorder="1" applyAlignment="1">
      <alignment horizontal="right" wrapText="1"/>
    </xf>
    <xf numFmtId="166" fontId="1" fillId="0" borderId="22" xfId="33" applyNumberFormat="1" applyFill="1" applyBorder="1" applyAlignment="1">
      <alignment horizontal="right" wrapText="1"/>
    </xf>
    <xf numFmtId="167" fontId="16" fillId="0" borderId="22" xfId="1" applyNumberFormat="1" applyFont="1" applyBorder="1" applyAlignment="1">
      <alignment horizontal="right" wrapText="1"/>
    </xf>
    <xf numFmtId="167" fontId="0" fillId="0" borderId="22" xfId="1" applyNumberFormat="1" applyFont="1" applyBorder="1" applyAlignment="1">
      <alignment wrapText="1"/>
    </xf>
    <xf numFmtId="167" fontId="0" fillId="0" borderId="24" xfId="1" applyNumberFormat="1" applyFont="1" applyBorder="1" applyAlignment="1">
      <alignment horizontal="right" wrapText="1"/>
    </xf>
    <xf numFmtId="167" fontId="0" fillId="38" borderId="25" xfId="1" applyNumberFormat="1" applyFont="1" applyFill="1" applyBorder="1" applyAlignment="1">
      <alignment horizontal="right" wrapText="1"/>
    </xf>
    <xf numFmtId="167" fontId="0" fillId="0" borderId="25" xfId="1" applyNumberFormat="1" applyFont="1" applyBorder="1" applyAlignment="1">
      <alignment horizontal="right" wrapText="1"/>
    </xf>
    <xf numFmtId="166" fontId="1" fillId="38" borderId="10" xfId="33" applyNumberFormat="1" applyFill="1" applyBorder="1" applyAlignment="1">
      <alignment horizontal="right" wrapText="1"/>
    </xf>
    <xf numFmtId="0" fontId="0" fillId="38" borderId="10" xfId="0" applyFill="1" applyBorder="1"/>
    <xf numFmtId="167" fontId="16" fillId="40" borderId="10" xfId="1" applyNumberFormat="1" applyFont="1" applyFill="1" applyBorder="1" applyAlignment="1">
      <alignment horizontal="center" wrapText="1"/>
    </xf>
    <xf numFmtId="167" fontId="0" fillId="40" borderId="10" xfId="1" applyNumberFormat="1" applyFont="1" applyFill="1" applyBorder="1" applyAlignment="1">
      <alignment horizontal="right" wrapText="1"/>
    </xf>
    <xf numFmtId="168" fontId="0" fillId="40" borderId="10" xfId="1" applyNumberFormat="1" applyFont="1" applyFill="1" applyBorder="1" applyAlignment="1">
      <alignment horizontal="right" wrapText="1"/>
    </xf>
    <xf numFmtId="167" fontId="16" fillId="41" borderId="10" xfId="1" applyNumberFormat="1" applyFont="1" applyFill="1" applyBorder="1" applyAlignment="1">
      <alignment horizontal="center" wrapText="1"/>
    </xf>
    <xf numFmtId="167" fontId="0" fillId="41" borderId="10" xfId="1" applyNumberFormat="1" applyFont="1" applyFill="1" applyBorder="1" applyAlignment="1">
      <alignment horizontal="right" wrapText="1"/>
    </xf>
    <xf numFmtId="0" fontId="22" fillId="42" borderId="0" xfId="0" applyFont="1" applyFill="1"/>
    <xf numFmtId="0" fontId="22" fillId="0" borderId="0" xfId="0" applyFont="1"/>
    <xf numFmtId="0" fontId="23" fillId="42" borderId="0" xfId="0" applyFont="1" applyFill="1" applyAlignment="1">
      <alignment horizontal="center"/>
    </xf>
    <xf numFmtId="0" fontId="24" fillId="42" borderId="0" xfId="0" applyFont="1" applyFill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42" borderId="0" xfId="0" applyFont="1" applyFill="1" applyAlignment="1">
      <alignment horizontal="center"/>
    </xf>
    <xf numFmtId="169" fontId="22" fillId="42" borderId="0" xfId="0" applyNumberFormat="1" applyFont="1" applyFill="1"/>
    <xf numFmtId="2" fontId="22" fillId="42" borderId="0" xfId="0" applyNumberFormat="1" applyFont="1" applyFill="1"/>
    <xf numFmtId="0" fontId="24" fillId="42" borderId="0" xfId="0" applyFont="1" applyFill="1"/>
    <xf numFmtId="9" fontId="22" fillId="42" borderId="0" xfId="43" applyFont="1" applyFill="1"/>
    <xf numFmtId="0" fontId="24" fillId="42" borderId="0" xfId="0" applyFont="1" applyFill="1" applyAlignment="1">
      <alignment horizontal="center"/>
    </xf>
    <xf numFmtId="0" fontId="24" fillId="42" borderId="0" xfId="0" applyFont="1" applyFill="1" applyAlignment="1">
      <alignment wrapText="1"/>
    </xf>
    <xf numFmtId="0" fontId="26" fillId="42" borderId="10" xfId="0" applyFont="1" applyFill="1" applyBorder="1" applyAlignment="1">
      <alignment horizontal="center" vertical="center"/>
    </xf>
    <xf numFmtId="0" fontId="26" fillId="42" borderId="10" xfId="0" applyFont="1" applyFill="1" applyBorder="1" applyAlignment="1">
      <alignment horizontal="center" vertical="center" wrapText="1"/>
    </xf>
    <xf numFmtId="2" fontId="22" fillId="42" borderId="29" xfId="0" applyNumberFormat="1" applyFont="1" applyFill="1" applyBorder="1"/>
    <xf numFmtId="2" fontId="22" fillId="42" borderId="30" xfId="0" applyNumberFormat="1" applyFont="1" applyFill="1" applyBorder="1"/>
    <xf numFmtId="2" fontId="24" fillId="42" borderId="19" xfId="0" applyNumberFormat="1" applyFont="1" applyFill="1" applyBorder="1"/>
    <xf numFmtId="167" fontId="16" fillId="43" borderId="10" xfId="1" applyNumberFormat="1" applyFont="1" applyFill="1" applyBorder="1" applyAlignment="1">
      <alignment horizontal="center" wrapText="1"/>
    </xf>
    <xf numFmtId="167" fontId="0" fillId="43" borderId="10" xfId="1" applyNumberFormat="1" applyFont="1" applyFill="1" applyBorder="1" applyAlignment="1">
      <alignment horizontal="right" wrapText="1"/>
    </xf>
    <xf numFmtId="166" fontId="1" fillId="43" borderId="10" xfId="33" applyNumberFormat="1" applyFill="1" applyBorder="1" applyAlignment="1">
      <alignment wrapText="1"/>
    </xf>
    <xf numFmtId="0" fontId="0" fillId="43" borderId="10" xfId="0" applyFill="1" applyBorder="1"/>
    <xf numFmtId="0" fontId="26" fillId="42" borderId="19" xfId="0" applyFont="1" applyFill="1" applyBorder="1" applyAlignment="1">
      <alignment horizontal="center"/>
    </xf>
    <xf numFmtId="0" fontId="26" fillId="42" borderId="19" xfId="0" applyFont="1" applyFill="1" applyBorder="1" applyAlignment="1">
      <alignment horizontal="center" vertical="center" wrapText="1"/>
    </xf>
    <xf numFmtId="0" fontId="0" fillId="44" borderId="10" xfId="0" applyFill="1" applyBorder="1"/>
    <xf numFmtId="167" fontId="16" fillId="44" borderId="10" xfId="1" applyNumberFormat="1" applyFont="1" applyFill="1" applyBorder="1" applyAlignment="1">
      <alignment horizontal="center" wrapText="1"/>
    </xf>
    <xf numFmtId="167" fontId="0" fillId="44" borderId="10" xfId="1" applyNumberFormat="1" applyFont="1" applyFill="1" applyBorder="1" applyAlignment="1">
      <alignment horizontal="right" wrapText="1"/>
    </xf>
    <xf numFmtId="0" fontId="0" fillId="44" borderId="0" xfId="0" applyFill="1"/>
    <xf numFmtId="0" fontId="0" fillId="43" borderId="21" xfId="0" applyFill="1" applyBorder="1"/>
    <xf numFmtId="167" fontId="16" fillId="43" borderId="21" xfId="1" applyNumberFormat="1" applyFont="1" applyFill="1" applyBorder="1" applyAlignment="1">
      <alignment horizontal="center" wrapText="1"/>
    </xf>
    <xf numFmtId="167" fontId="0" fillId="43" borderId="21" xfId="1" applyNumberFormat="1" applyFont="1" applyFill="1" applyBorder="1" applyAlignment="1">
      <alignment horizontal="right" wrapText="1"/>
    </xf>
    <xf numFmtId="167" fontId="0" fillId="44" borderId="21" xfId="1" applyNumberFormat="1" applyFont="1" applyFill="1" applyBorder="1" applyAlignment="1">
      <alignment horizontal="right" wrapText="1"/>
    </xf>
    <xf numFmtId="0" fontId="16" fillId="0" borderId="27" xfId="0" applyFont="1" applyBorder="1" applyAlignment="1">
      <alignment horizontal="center" vertical="center" wrapText="1"/>
    </xf>
    <xf numFmtId="166" fontId="16" fillId="0" borderId="27" xfId="1" applyNumberFormat="1" applyFont="1" applyBorder="1" applyAlignment="1">
      <alignment horizontal="center" vertical="center" wrapText="1"/>
    </xf>
    <xf numFmtId="166" fontId="18" fillId="34" borderId="27" xfId="1" applyNumberFormat="1" applyFont="1" applyFill="1" applyBorder="1" applyAlignment="1">
      <alignment horizontal="center" vertical="center" wrapText="1"/>
    </xf>
    <xf numFmtId="166" fontId="19" fillId="35" borderId="27" xfId="33" applyNumberFormat="1" applyFont="1" applyFill="1" applyBorder="1" applyAlignment="1">
      <alignment horizontal="center" vertical="center" wrapText="1"/>
    </xf>
    <xf numFmtId="166" fontId="19" fillId="36" borderId="27" xfId="33" applyNumberFormat="1" applyFont="1" applyFill="1" applyBorder="1" applyAlignment="1">
      <alignment horizontal="center" vertical="center" wrapText="1"/>
    </xf>
    <xf numFmtId="166" fontId="19" fillId="36" borderId="28" xfId="33" applyNumberFormat="1" applyFont="1" applyFill="1" applyBorder="1" applyAlignment="1">
      <alignment horizontal="center" vertical="center" wrapText="1"/>
    </xf>
    <xf numFmtId="166" fontId="16" fillId="0" borderId="20" xfId="1" applyNumberFormat="1" applyFont="1" applyBorder="1" applyAlignment="1">
      <alignment horizontal="center" vertical="center" wrapText="1"/>
    </xf>
    <xf numFmtId="166" fontId="18" fillId="38" borderId="16" xfId="1" applyNumberFormat="1" applyFont="1" applyFill="1" applyBorder="1" applyAlignment="1">
      <alignment horizontal="center" vertical="center" wrapText="1"/>
    </xf>
    <xf numFmtId="166" fontId="18" fillId="40" borderId="14" xfId="1" applyNumberFormat="1" applyFont="1" applyFill="1" applyBorder="1" applyAlignment="1">
      <alignment horizontal="center" vertical="center" wrapText="1"/>
    </xf>
    <xf numFmtId="166" fontId="18" fillId="41" borderId="20" xfId="1" applyNumberFormat="1" applyFont="1" applyFill="1" applyBorder="1" applyAlignment="1">
      <alignment horizontal="center" vertical="center" wrapText="1"/>
    </xf>
    <xf numFmtId="166" fontId="18" fillId="43" borderId="20" xfId="1" applyNumberFormat="1" applyFont="1" applyFill="1" applyBorder="1" applyAlignment="1">
      <alignment horizontal="center" vertical="center" wrapText="1"/>
    </xf>
    <xf numFmtId="166" fontId="18" fillId="44" borderId="2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7" fontId="0" fillId="45" borderId="0" xfId="1" applyNumberFormat="1" applyFont="1" applyFill="1"/>
    <xf numFmtId="0" fontId="0" fillId="0" borderId="10" xfId="0" applyBorder="1" applyAlignment="1">
      <alignment vertical="center" wrapText="1"/>
    </xf>
    <xf numFmtId="166" fontId="0" fillId="0" borderId="10" xfId="1" applyNumberFormat="1" applyFont="1" applyBorder="1" applyAlignment="1">
      <alignment horizontal="right" vertical="center" wrapText="1"/>
    </xf>
    <xf numFmtId="166" fontId="0" fillId="33" borderId="10" xfId="1" applyNumberFormat="1" applyFont="1" applyFill="1" applyBorder="1" applyAlignment="1">
      <alignment horizontal="right" vertical="center" wrapText="1"/>
    </xf>
    <xf numFmtId="166" fontId="1" fillId="23" borderId="10" xfId="33" applyNumberFormat="1" applyBorder="1" applyAlignment="1">
      <alignment horizontal="right" vertical="center" wrapText="1"/>
    </xf>
    <xf numFmtId="166" fontId="1" fillId="36" borderId="10" xfId="33" applyNumberFormat="1" applyFill="1" applyBorder="1" applyAlignment="1">
      <alignment horizontal="right" vertical="center" wrapText="1"/>
    </xf>
    <xf numFmtId="167" fontId="0" fillId="0" borderId="22" xfId="1" applyNumberFormat="1" applyFont="1" applyBorder="1" applyAlignment="1">
      <alignment horizontal="right" vertical="center" wrapText="1"/>
    </xf>
    <xf numFmtId="167" fontId="0" fillId="38" borderId="10" xfId="1" applyNumberFormat="1" applyFont="1" applyFill="1" applyBorder="1" applyAlignment="1">
      <alignment horizontal="right" vertical="center" wrapText="1"/>
    </xf>
    <xf numFmtId="167" fontId="0" fillId="40" borderId="10" xfId="1" applyNumberFormat="1" applyFont="1" applyFill="1" applyBorder="1" applyAlignment="1">
      <alignment horizontal="right" vertical="center" wrapText="1"/>
    </xf>
    <xf numFmtId="167" fontId="0" fillId="41" borderId="10" xfId="1" applyNumberFormat="1" applyFont="1" applyFill="1" applyBorder="1" applyAlignment="1">
      <alignment horizontal="right" vertical="center" wrapText="1"/>
    </xf>
    <xf numFmtId="167" fontId="0" fillId="43" borderId="10" xfId="1" applyNumberFormat="1" applyFont="1" applyFill="1" applyBorder="1" applyAlignment="1">
      <alignment horizontal="right" vertical="center" wrapText="1"/>
    </xf>
    <xf numFmtId="167" fontId="0" fillId="0" borderId="10" xfId="1" applyNumberFormat="1" applyFont="1" applyBorder="1" applyAlignment="1">
      <alignment horizontal="right" vertical="center" wrapText="1"/>
    </xf>
    <xf numFmtId="168" fontId="0" fillId="40" borderId="10" xfId="1" applyNumberFormat="1" applyFont="1" applyFill="1" applyBorder="1" applyAlignment="1">
      <alignment horizontal="right" vertical="center" wrapText="1"/>
    </xf>
    <xf numFmtId="167" fontId="0" fillId="44" borderId="10" xfId="1" applyNumberFormat="1" applyFont="1" applyFill="1" applyBorder="1" applyAlignment="1">
      <alignment horizontal="right" vertical="center" wrapText="1"/>
    </xf>
    <xf numFmtId="167" fontId="0" fillId="38" borderId="23" xfId="1" applyNumberFormat="1" applyFont="1" applyFill="1" applyBorder="1" applyAlignment="1">
      <alignment horizontal="right" vertical="center" wrapText="1"/>
    </xf>
    <xf numFmtId="167" fontId="0" fillId="43" borderId="21" xfId="1" applyNumberFormat="1" applyFont="1" applyFill="1" applyBorder="1" applyAlignment="1">
      <alignment horizontal="right" vertical="center" wrapText="1"/>
    </xf>
    <xf numFmtId="167" fontId="0" fillId="44" borderId="21" xfId="1" applyNumberFormat="1" applyFont="1" applyFill="1" applyBorder="1" applyAlignment="1">
      <alignment horizontal="right" vertical="center" wrapText="1"/>
    </xf>
    <xf numFmtId="167" fontId="0" fillId="45" borderId="0" xfId="1" applyNumberFormat="1" applyFont="1" applyFill="1" applyAlignment="1">
      <alignment vertical="center"/>
    </xf>
    <xf numFmtId="167" fontId="0" fillId="0" borderId="0" xfId="1" applyNumberFormat="1" applyFont="1" applyFill="1" applyAlignment="1">
      <alignment vertical="center"/>
    </xf>
    <xf numFmtId="167" fontId="0" fillId="47" borderId="0" xfId="1" applyNumberFormat="1" applyFont="1" applyFill="1"/>
    <xf numFmtId="166" fontId="28" fillId="46" borderId="0" xfId="1" applyNumberFormat="1" applyFont="1" applyFill="1" applyBorder="1" applyAlignment="1">
      <alignment vertical="center" wrapText="1"/>
    </xf>
    <xf numFmtId="167" fontId="0" fillId="46" borderId="0" xfId="1" applyNumberFormat="1" applyFont="1" applyFill="1"/>
    <xf numFmtId="167" fontId="0" fillId="46" borderId="0" xfId="1" applyNumberFormat="1" applyFont="1" applyFill="1" applyAlignment="1">
      <alignment vertical="center"/>
    </xf>
    <xf numFmtId="167" fontId="0" fillId="0" borderId="0" xfId="1" applyNumberFormat="1" applyFont="1" applyFill="1"/>
    <xf numFmtId="0" fontId="0" fillId="47" borderId="10" xfId="0" applyFill="1" applyBorder="1" applyAlignment="1">
      <alignment vertical="center" wrapText="1"/>
    </xf>
    <xf numFmtId="0" fontId="0" fillId="46" borderId="10" xfId="0" applyFill="1" applyBorder="1" applyAlignment="1">
      <alignment wrapText="1"/>
    </xf>
    <xf numFmtId="0" fontId="16" fillId="46" borderId="10" xfId="0" applyFont="1" applyFill="1" applyBorder="1" applyAlignment="1">
      <alignment vertical="center" wrapText="1"/>
    </xf>
    <xf numFmtId="166" fontId="1" fillId="0" borderId="10" xfId="33" applyNumberFormat="1" applyFill="1" applyBorder="1" applyAlignment="1">
      <alignment horizontal="right" wrapText="1"/>
    </xf>
    <xf numFmtId="166" fontId="1" fillId="0" borderId="21" xfId="33" applyNumberFormat="1" applyFill="1" applyBorder="1" applyAlignment="1">
      <alignment horizontal="right" wrapText="1"/>
    </xf>
    <xf numFmtId="167" fontId="0" fillId="0" borderId="10" xfId="1" applyNumberFormat="1" applyFont="1" applyFill="1" applyBorder="1" applyAlignment="1">
      <alignment horizontal="right" wrapText="1"/>
    </xf>
    <xf numFmtId="168" fontId="0" fillId="0" borderId="10" xfId="1" applyNumberFormat="1" applyFont="1" applyFill="1" applyBorder="1" applyAlignment="1">
      <alignment horizontal="right" wrapText="1"/>
    </xf>
    <xf numFmtId="167" fontId="0" fillId="0" borderId="21" xfId="1" applyNumberFormat="1" applyFont="1" applyFill="1" applyBorder="1" applyAlignment="1">
      <alignment horizontal="right" wrapText="1"/>
    </xf>
    <xf numFmtId="166" fontId="1" fillId="36" borderId="21" xfId="33" applyNumberFormat="1" applyFill="1" applyBorder="1" applyAlignment="1">
      <alignment horizontal="right" vertical="center" wrapText="1"/>
    </xf>
    <xf numFmtId="166" fontId="0" fillId="37" borderId="10" xfId="1" applyNumberFormat="1" applyFont="1" applyFill="1" applyBorder="1" applyAlignment="1">
      <alignment horizontal="right" vertical="center" wrapText="1"/>
    </xf>
    <xf numFmtId="166" fontId="1" fillId="37" borderId="10" xfId="33" applyNumberFormat="1" applyFill="1" applyBorder="1" applyAlignment="1">
      <alignment horizontal="right" vertical="center" wrapText="1"/>
    </xf>
    <xf numFmtId="166" fontId="1" fillId="37" borderId="21" xfId="33" applyNumberFormat="1" applyFill="1" applyBorder="1" applyAlignment="1">
      <alignment horizontal="right" vertical="center" wrapText="1"/>
    </xf>
    <xf numFmtId="167" fontId="0" fillId="37" borderId="22" xfId="1" applyNumberFormat="1" applyFont="1" applyFill="1" applyBorder="1" applyAlignment="1">
      <alignment horizontal="right" vertical="center" wrapText="1"/>
    </xf>
    <xf numFmtId="167" fontId="0" fillId="37" borderId="10" xfId="1" applyNumberFormat="1" applyFont="1" applyFill="1" applyBorder="1" applyAlignment="1">
      <alignment horizontal="right" vertical="center" wrapText="1"/>
    </xf>
    <xf numFmtId="168" fontId="0" fillId="37" borderId="10" xfId="1" applyNumberFormat="1" applyFont="1" applyFill="1" applyBorder="1" applyAlignment="1">
      <alignment horizontal="right" vertical="center" wrapText="1"/>
    </xf>
    <xf numFmtId="167" fontId="0" fillId="0" borderId="10" xfId="1" applyNumberFormat="1" applyFont="1" applyFill="1" applyBorder="1" applyAlignment="1">
      <alignment horizontal="right" vertical="center" wrapText="1"/>
    </xf>
    <xf numFmtId="167" fontId="0" fillId="0" borderId="23" xfId="1" applyNumberFormat="1" applyFont="1" applyFill="1" applyBorder="1" applyAlignment="1">
      <alignment horizontal="right" vertical="center" wrapText="1"/>
    </xf>
    <xf numFmtId="168" fontId="0" fillId="0" borderId="10" xfId="1" applyNumberFormat="1" applyFont="1" applyFill="1" applyBorder="1" applyAlignment="1">
      <alignment horizontal="right" vertical="center" wrapText="1"/>
    </xf>
    <xf numFmtId="167" fontId="0" fillId="0" borderId="21" xfId="1" applyNumberFormat="1" applyFont="1" applyFill="1" applyBorder="1" applyAlignment="1">
      <alignment horizontal="right" vertical="center" wrapText="1"/>
    </xf>
    <xf numFmtId="167" fontId="0" fillId="38" borderId="21" xfId="1" applyNumberFormat="1" applyFont="1" applyFill="1" applyBorder="1" applyAlignment="1">
      <alignment horizontal="right" wrapText="1"/>
    </xf>
    <xf numFmtId="166" fontId="0" fillId="0" borderId="10" xfId="1" applyNumberFormat="1" applyFont="1" applyFill="1" applyBorder="1" applyAlignment="1">
      <alignment horizontal="right" vertical="center" wrapText="1"/>
    </xf>
    <xf numFmtId="167" fontId="0" fillId="0" borderId="22" xfId="1" applyNumberFormat="1" applyFont="1" applyFill="1" applyBorder="1" applyAlignment="1">
      <alignment wrapText="1"/>
    </xf>
    <xf numFmtId="167" fontId="0" fillId="0" borderId="10" xfId="1" applyNumberFormat="1" applyFont="1" applyFill="1" applyBorder="1" applyAlignment="1">
      <alignment wrapText="1"/>
    </xf>
    <xf numFmtId="0" fontId="16" fillId="0" borderId="33" xfId="0" applyFont="1" applyBorder="1" applyAlignment="1">
      <alignment horizontal="left" vertical="center"/>
    </xf>
    <xf numFmtId="166" fontId="1" fillId="38" borderId="21" xfId="33" applyNumberFormat="1" applyFill="1" applyBorder="1" applyAlignment="1">
      <alignment horizontal="right" wrapText="1"/>
    </xf>
    <xf numFmtId="0" fontId="16" fillId="46" borderId="32" xfId="0" applyFont="1" applyFill="1" applyBorder="1" applyAlignment="1">
      <alignment horizontal="left" vertical="center" wrapText="1"/>
    </xf>
    <xf numFmtId="0" fontId="16" fillId="46" borderId="33" xfId="0" applyFont="1" applyFill="1" applyBorder="1" applyAlignment="1">
      <alignment horizontal="left" vertical="center" wrapText="1"/>
    </xf>
    <xf numFmtId="0" fontId="16" fillId="47" borderId="10" xfId="0" applyFont="1" applyFill="1" applyBorder="1" applyAlignment="1">
      <alignment wrapText="1"/>
    </xf>
    <xf numFmtId="0" fontId="16" fillId="48" borderId="32" xfId="0" applyFont="1" applyFill="1" applyBorder="1" applyAlignment="1">
      <alignment horizontal="left" vertical="center"/>
    </xf>
    <xf numFmtId="0" fontId="29" fillId="0" borderId="26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wrapText="1"/>
    </xf>
    <xf numFmtId="0" fontId="31" fillId="0" borderId="10" xfId="0" applyFont="1" applyBorder="1" applyAlignment="1">
      <alignment horizontal="center" vertical="center" wrapText="1"/>
    </xf>
    <xf numFmtId="0" fontId="29" fillId="47" borderId="10" xfId="0" applyFont="1" applyFill="1" applyBorder="1" applyAlignment="1">
      <alignment horizontal="center" wrapText="1"/>
    </xf>
    <xf numFmtId="0" fontId="29" fillId="46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center" wrapText="1"/>
    </xf>
    <xf numFmtId="0" fontId="31" fillId="0" borderId="0" xfId="0" applyFont="1"/>
    <xf numFmtId="0" fontId="3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20" fillId="39" borderId="0" xfId="0" applyFont="1" applyFill="1" applyAlignment="1">
      <alignment horizontal="center" vertical="center" wrapText="1"/>
    </xf>
    <xf numFmtId="0" fontId="33" fillId="0" borderId="0" xfId="0" applyFont="1"/>
    <xf numFmtId="0" fontId="29" fillId="46" borderId="21" xfId="0" applyFont="1" applyFill="1" applyBorder="1" applyAlignment="1">
      <alignment horizontal="left" vertical="center" wrapText="1"/>
    </xf>
    <xf numFmtId="0" fontId="16" fillId="45" borderId="12" xfId="0" applyFont="1" applyFill="1" applyBorder="1" applyAlignment="1">
      <alignment horizontal="center" vertical="center" wrapText="1"/>
    </xf>
    <xf numFmtId="0" fontId="16" fillId="45" borderId="13" xfId="0" applyFont="1" applyFill="1" applyBorder="1" applyAlignment="1">
      <alignment horizontal="center" vertical="center" wrapText="1"/>
    </xf>
    <xf numFmtId="0" fontId="20" fillId="39" borderId="15" xfId="0" applyFont="1" applyFill="1" applyBorder="1" applyAlignment="1">
      <alignment horizontal="center" vertical="center" wrapText="1"/>
    </xf>
    <xf numFmtId="0" fontId="0" fillId="49" borderId="10" xfId="0" applyFill="1" applyBorder="1"/>
    <xf numFmtId="0" fontId="16" fillId="33" borderId="10" xfId="0" applyFont="1" applyFill="1" applyBorder="1" applyAlignment="1">
      <alignment horizontal="center"/>
    </xf>
    <xf numFmtId="10" fontId="28" fillId="45" borderId="11" xfId="0" applyNumberFormat="1" applyFont="1" applyFill="1" applyBorder="1" applyAlignment="1">
      <alignment horizontal="center" vertical="center"/>
    </xf>
    <xf numFmtId="10" fontId="34" fillId="45" borderId="13" xfId="0" applyNumberFormat="1" applyFont="1" applyFill="1" applyBorder="1" applyAlignment="1">
      <alignment horizontal="center" vertical="center" wrapText="1"/>
    </xf>
    <xf numFmtId="170" fontId="0" fillId="0" borderId="0" xfId="44" applyNumberFormat="1" applyFont="1" applyFill="1" applyBorder="1" applyAlignment="1">
      <alignment vertical="center"/>
    </xf>
    <xf numFmtId="167" fontId="0" fillId="35" borderId="0" xfId="1" applyNumberFormat="1" applyFont="1" applyFill="1" applyAlignment="1">
      <alignment vertical="center"/>
    </xf>
    <xf numFmtId="166" fontId="35" fillId="46" borderId="0" xfId="1" applyNumberFormat="1" applyFont="1" applyFill="1" applyBorder="1" applyAlignment="1">
      <alignment horizontal="center" vertical="center" wrapText="1"/>
    </xf>
    <xf numFmtId="166" fontId="35" fillId="35" borderId="0" xfId="1" applyNumberFormat="1" applyFont="1" applyFill="1" applyBorder="1" applyAlignment="1">
      <alignment horizontal="center" vertical="center" wrapText="1"/>
    </xf>
    <xf numFmtId="0" fontId="36" fillId="44" borderId="0" xfId="0" applyFont="1" applyFill="1" applyAlignment="1">
      <alignment horizontal="center" vertical="center"/>
    </xf>
    <xf numFmtId="3" fontId="0" fillId="0" borderId="0" xfId="0" applyNumberFormat="1"/>
    <xf numFmtId="0" fontId="16" fillId="37" borderId="0" xfId="0" applyFont="1" applyFill="1" applyAlignment="1">
      <alignment horizontal="center" vertical="center"/>
    </xf>
    <xf numFmtId="0" fontId="31" fillId="37" borderId="10" xfId="0" applyFont="1" applyFill="1" applyBorder="1" applyAlignment="1">
      <alignment horizontal="center" vertical="center" wrapText="1"/>
    </xf>
    <xf numFmtId="0" fontId="0" fillId="37" borderId="10" xfId="0" applyFill="1" applyBorder="1" applyAlignment="1">
      <alignment vertical="center" wrapText="1"/>
    </xf>
    <xf numFmtId="167" fontId="0" fillId="37" borderId="23" xfId="1" applyNumberFormat="1" applyFont="1" applyFill="1" applyBorder="1" applyAlignment="1">
      <alignment horizontal="right" vertical="center" wrapText="1"/>
    </xf>
    <xf numFmtId="167" fontId="0" fillId="37" borderId="21" xfId="1" applyNumberFormat="1" applyFont="1" applyFill="1" applyBorder="1" applyAlignment="1">
      <alignment horizontal="right" vertical="center" wrapText="1"/>
    </xf>
    <xf numFmtId="167" fontId="0" fillId="37" borderId="0" xfId="1" applyNumberFormat="1" applyFont="1" applyFill="1" applyAlignment="1">
      <alignment vertical="center"/>
    </xf>
    <xf numFmtId="0" fontId="0" fillId="37" borderId="0" xfId="0" applyFill="1" applyAlignment="1">
      <alignment vertical="center"/>
    </xf>
    <xf numFmtId="167" fontId="0" fillId="37" borderId="0" xfId="1" applyNumberFormat="1" applyFont="1" applyFill="1"/>
    <xf numFmtId="170" fontId="0" fillId="37" borderId="0" xfId="44" applyNumberFormat="1" applyFont="1" applyFill="1" applyBorder="1" applyAlignment="1">
      <alignment vertical="center"/>
    </xf>
    <xf numFmtId="0" fontId="16" fillId="37" borderId="0" xfId="0" applyFont="1" applyFill="1" applyAlignment="1">
      <alignment horizontal="center"/>
    </xf>
    <xf numFmtId="0" fontId="31" fillId="37" borderId="10" xfId="0" applyFont="1" applyFill="1" applyBorder="1" applyAlignment="1">
      <alignment horizontal="center" wrapText="1"/>
    </xf>
    <xf numFmtId="0" fontId="0" fillId="37" borderId="10" xfId="0" applyFill="1" applyBorder="1" applyAlignment="1">
      <alignment wrapText="1"/>
    </xf>
    <xf numFmtId="166" fontId="0" fillId="37" borderId="10" xfId="1" applyNumberFormat="1" applyFont="1" applyFill="1" applyBorder="1" applyAlignment="1">
      <alignment horizontal="right" wrapText="1"/>
    </xf>
    <xf numFmtId="166" fontId="1" fillId="37" borderId="10" xfId="33" applyNumberFormat="1" applyFill="1" applyBorder="1" applyAlignment="1">
      <alignment horizontal="right" wrapText="1"/>
    </xf>
    <xf numFmtId="167" fontId="0" fillId="37" borderId="22" xfId="1" applyNumberFormat="1" applyFont="1" applyFill="1" applyBorder="1" applyAlignment="1">
      <alignment horizontal="right" wrapText="1"/>
    </xf>
    <xf numFmtId="167" fontId="0" fillId="37" borderId="10" xfId="1" applyNumberFormat="1" applyFont="1" applyFill="1" applyBorder="1" applyAlignment="1">
      <alignment horizontal="right" wrapText="1"/>
    </xf>
    <xf numFmtId="168" fontId="0" fillId="37" borderId="10" xfId="1" applyNumberFormat="1" applyFont="1" applyFill="1" applyBorder="1" applyAlignment="1">
      <alignment horizontal="right" wrapText="1"/>
    </xf>
    <xf numFmtId="167" fontId="0" fillId="37" borderId="23" xfId="1" applyNumberFormat="1" applyFont="1" applyFill="1" applyBorder="1" applyAlignment="1">
      <alignment horizontal="right" wrapText="1"/>
    </xf>
    <xf numFmtId="167" fontId="0" fillId="37" borderId="21" xfId="1" applyNumberFormat="1" applyFont="1" applyFill="1" applyBorder="1" applyAlignment="1">
      <alignment horizontal="right" wrapText="1"/>
    </xf>
    <xf numFmtId="0" fontId="0" fillId="37" borderId="0" xfId="0" applyFill="1"/>
    <xf numFmtId="167" fontId="0" fillId="37" borderId="0" xfId="0" applyNumberFormat="1" applyFill="1"/>
    <xf numFmtId="170" fontId="0" fillId="37" borderId="0" xfId="44" applyNumberFormat="1" applyFont="1" applyFill="1"/>
    <xf numFmtId="164" fontId="0" fillId="0" borderId="0" xfId="44" applyFont="1" applyAlignment="1">
      <alignment vertical="center"/>
    </xf>
    <xf numFmtId="0" fontId="16" fillId="50" borderId="0" xfId="0" applyFont="1" applyFill="1" applyAlignment="1">
      <alignment horizontal="center"/>
    </xf>
    <xf numFmtId="0" fontId="31" fillId="50" borderId="10" xfId="0" applyFont="1" applyFill="1" applyBorder="1" applyAlignment="1">
      <alignment horizontal="center" wrapText="1"/>
    </xf>
    <xf numFmtId="0" fontId="0" fillId="50" borderId="10" xfId="0" applyFill="1" applyBorder="1" applyAlignment="1">
      <alignment wrapText="1"/>
    </xf>
    <xf numFmtId="166" fontId="0" fillId="50" borderId="10" xfId="1" applyNumberFormat="1" applyFont="1" applyFill="1" applyBorder="1" applyAlignment="1">
      <alignment horizontal="right" wrapText="1"/>
    </xf>
    <xf numFmtId="166" fontId="1" fillId="50" borderId="10" xfId="33" applyNumberFormat="1" applyFill="1" applyBorder="1" applyAlignment="1">
      <alignment horizontal="right" wrapText="1"/>
    </xf>
    <xf numFmtId="167" fontId="0" fillId="50" borderId="22" xfId="1" applyNumberFormat="1" applyFont="1" applyFill="1" applyBorder="1" applyAlignment="1">
      <alignment horizontal="right" wrapText="1"/>
    </xf>
    <xf numFmtId="167" fontId="0" fillId="50" borderId="10" xfId="1" applyNumberFormat="1" applyFont="1" applyFill="1" applyBorder="1" applyAlignment="1">
      <alignment horizontal="right" wrapText="1"/>
    </xf>
    <xf numFmtId="168" fontId="0" fillId="50" borderId="10" xfId="1" applyNumberFormat="1" applyFont="1" applyFill="1" applyBorder="1" applyAlignment="1">
      <alignment horizontal="right" wrapText="1"/>
    </xf>
    <xf numFmtId="167" fontId="0" fillId="50" borderId="21" xfId="1" applyNumberFormat="1" applyFont="1" applyFill="1" applyBorder="1" applyAlignment="1">
      <alignment horizontal="right" wrapText="1"/>
    </xf>
    <xf numFmtId="167" fontId="0" fillId="50" borderId="0" xfId="1" applyNumberFormat="1" applyFont="1" applyFill="1"/>
    <xf numFmtId="0" fontId="0" fillId="50" borderId="0" xfId="0" applyFill="1"/>
    <xf numFmtId="167" fontId="0" fillId="50" borderId="0" xfId="1" applyNumberFormat="1" applyFont="1" applyFill="1" applyAlignment="1">
      <alignment vertical="center"/>
    </xf>
    <xf numFmtId="167" fontId="0" fillId="50" borderId="0" xfId="0" applyNumberFormat="1" applyFill="1"/>
    <xf numFmtId="0" fontId="36" fillId="45" borderId="0" xfId="0" applyFont="1" applyFill="1" applyAlignment="1">
      <alignment horizontal="center" vertical="center"/>
    </xf>
    <xf numFmtId="0" fontId="30" fillId="48" borderId="21" xfId="0" applyFont="1" applyFill="1" applyBorder="1" applyAlignment="1">
      <alignment horizontal="left" vertical="center" wrapText="1"/>
    </xf>
    <xf numFmtId="0" fontId="30" fillId="48" borderId="32" xfId="0" applyFont="1" applyFill="1" applyBorder="1" applyAlignment="1">
      <alignment horizontal="left" vertical="center" wrapText="1"/>
    </xf>
    <xf numFmtId="0" fontId="30" fillId="48" borderId="33" xfId="0" applyFont="1" applyFill="1" applyBorder="1" applyAlignment="1">
      <alignment horizontal="left" vertical="center" wrapText="1"/>
    </xf>
    <xf numFmtId="0" fontId="16" fillId="45" borderId="11" xfId="0" applyFont="1" applyFill="1" applyBorder="1" applyAlignment="1">
      <alignment horizontal="center" vertical="center" wrapText="1"/>
    </xf>
    <xf numFmtId="0" fontId="16" fillId="45" borderId="12" xfId="0" applyFont="1" applyFill="1" applyBorder="1" applyAlignment="1">
      <alignment horizontal="center" vertical="center" wrapText="1"/>
    </xf>
    <xf numFmtId="0" fontId="16" fillId="45" borderId="13" xfId="0" applyFont="1" applyFill="1" applyBorder="1" applyAlignment="1">
      <alignment horizontal="center" vertical="center" wrapText="1"/>
    </xf>
    <xf numFmtId="0" fontId="20" fillId="39" borderId="17" xfId="0" applyFont="1" applyFill="1" applyBorder="1" applyAlignment="1">
      <alignment horizontal="center" vertical="center" wrapText="1"/>
    </xf>
    <xf numFmtId="0" fontId="20" fillId="39" borderId="15" xfId="0" applyFont="1" applyFill="1" applyBorder="1" applyAlignment="1">
      <alignment horizontal="center" vertical="center" wrapText="1"/>
    </xf>
    <xf numFmtId="0" fontId="18" fillId="45" borderId="34" xfId="0" applyFont="1" applyFill="1" applyBorder="1" applyAlignment="1">
      <alignment horizontal="center" vertical="center" wrapText="1"/>
    </xf>
    <xf numFmtId="0" fontId="18" fillId="45" borderId="20" xfId="0" applyFont="1" applyFill="1" applyBorder="1" applyAlignment="1">
      <alignment horizontal="center" vertical="center" wrapText="1"/>
    </xf>
    <xf numFmtId="0" fontId="18" fillId="45" borderId="17" xfId="0" applyFont="1" applyFill="1" applyBorder="1" applyAlignment="1">
      <alignment horizontal="center" vertical="center" wrapText="1"/>
    </xf>
    <xf numFmtId="0" fontId="18" fillId="45" borderId="15" xfId="0" applyFont="1" applyFill="1" applyBorder="1" applyAlignment="1">
      <alignment horizontal="center" vertical="center" wrapText="1"/>
    </xf>
    <xf numFmtId="166" fontId="20" fillId="35" borderId="0" xfId="1" applyNumberFormat="1" applyFont="1" applyFill="1" applyBorder="1" applyAlignment="1">
      <alignment horizontal="center" vertical="center" wrapText="1"/>
    </xf>
    <xf numFmtId="0" fontId="29" fillId="46" borderId="21" xfId="0" applyFont="1" applyFill="1" applyBorder="1" applyAlignment="1">
      <alignment horizontal="left" vertical="center" wrapText="1"/>
    </xf>
    <xf numFmtId="0" fontId="29" fillId="46" borderId="32" xfId="0" applyFont="1" applyFill="1" applyBorder="1" applyAlignment="1">
      <alignment horizontal="left" vertical="center" wrapText="1"/>
    </xf>
    <xf numFmtId="0" fontId="29" fillId="46" borderId="33" xfId="0" applyFont="1" applyFill="1" applyBorder="1" applyAlignment="1">
      <alignment horizontal="left" vertical="center" wrapText="1"/>
    </xf>
    <xf numFmtId="0" fontId="16" fillId="45" borderId="0" xfId="0" applyFont="1" applyFill="1" applyAlignment="1">
      <alignment horizontal="center"/>
    </xf>
    <xf numFmtId="0" fontId="22" fillId="42" borderId="10" xfId="0" applyFont="1" applyFill="1" applyBorder="1" applyAlignment="1">
      <alignment vertical="center" wrapText="1"/>
    </xf>
    <xf numFmtId="0" fontId="23" fillId="42" borderId="18" xfId="0" applyFont="1" applyFill="1" applyBorder="1" applyAlignment="1">
      <alignment horizontal="center" vertical="center"/>
    </xf>
    <xf numFmtId="0" fontId="23" fillId="42" borderId="31" xfId="0" applyFont="1" applyFill="1" applyBorder="1" applyAlignment="1">
      <alignment horizontal="center" vertical="center"/>
    </xf>
    <xf numFmtId="0" fontId="23" fillId="42" borderId="10" xfId="0" applyFont="1" applyFill="1" applyBorder="1" applyAlignment="1">
      <alignment horizontal="center" vertical="center"/>
    </xf>
    <xf numFmtId="9" fontId="22" fillId="42" borderId="10" xfId="0" applyNumberFormat="1" applyFont="1" applyFill="1" applyBorder="1" applyAlignment="1">
      <alignment horizontal="center" vertical="center" wrapText="1"/>
    </xf>
    <xf numFmtId="0" fontId="22" fillId="42" borderId="10" xfId="0" applyFont="1" applyFill="1" applyBorder="1" applyAlignment="1">
      <alignment horizontal="center" vertical="center" wrapText="1"/>
    </xf>
    <xf numFmtId="9" fontId="22" fillId="42" borderId="29" xfId="0" applyNumberFormat="1" applyFont="1" applyFill="1" applyBorder="1" applyAlignment="1">
      <alignment horizontal="center" vertical="center" wrapText="1"/>
    </xf>
    <xf numFmtId="0" fontId="22" fillId="42" borderId="29" xfId="0" applyFont="1" applyFill="1" applyBorder="1" applyAlignment="1">
      <alignment horizontal="center" vertical="center" wrapText="1"/>
    </xf>
    <xf numFmtId="0" fontId="22" fillId="42" borderId="19" xfId="0" applyFont="1" applyFill="1" applyBorder="1" applyAlignment="1">
      <alignment horizontal="center" vertical="center" wrapText="1"/>
    </xf>
    <xf numFmtId="0" fontId="22" fillId="42" borderId="30" xfId="0" applyFont="1" applyFill="1" applyBorder="1" applyAlignment="1">
      <alignment vertical="center" wrapText="1"/>
    </xf>
    <xf numFmtId="0" fontId="22" fillId="42" borderId="29" xfId="0" applyFont="1" applyFill="1" applyBorder="1" applyAlignment="1">
      <alignment vertical="center" wrapText="1"/>
    </xf>
    <xf numFmtId="0" fontId="22" fillId="42" borderId="19" xfId="0" applyFont="1" applyFill="1" applyBorder="1" applyAlignment="1">
      <alignment vertical="center" wrapText="1"/>
    </xf>
    <xf numFmtId="9" fontId="22" fillId="42" borderId="30" xfId="0" applyNumberFormat="1" applyFont="1" applyFill="1" applyBorder="1" applyAlignment="1">
      <alignment horizontal="center" vertical="center" wrapText="1"/>
    </xf>
    <xf numFmtId="0" fontId="23" fillId="42" borderId="10" xfId="0" applyFont="1" applyFill="1" applyBorder="1" applyAlignment="1">
      <alignment horizontal="center"/>
    </xf>
  </cellXfs>
  <cellStyles count="45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oneda" xfId="44" builtinId="4"/>
    <cellStyle name="Neutral" xfId="9" builtinId="28" customBuiltin="1"/>
    <cellStyle name="Normal" xfId="0" builtinId="0"/>
    <cellStyle name="Notas" xfId="16" builtinId="10" customBuiltin="1"/>
    <cellStyle name="Porcentaje" xfId="43" builtinId="5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colors>
    <mruColors>
      <color rgb="FF99FFCC"/>
      <color rgb="FFCC6600"/>
      <color rgb="FFCC330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9B976-4C54-4ACB-9B63-21562A9FB3A4}">
  <sheetPr>
    <tabColor rgb="FF99FFCC"/>
  </sheetPr>
  <dimension ref="A1:AZ413"/>
  <sheetViews>
    <sheetView showGridLines="0" tabSelected="1" zoomScale="85" zoomScaleNormal="85" workbookViewId="0">
      <pane xSplit="3" ySplit="4" topLeftCell="D251" activePane="bottomRight" state="frozen"/>
      <selection pane="bottomRight" activeCell="B258" sqref="B258:C258"/>
      <selection pane="bottomLeft" activeCell="A3" sqref="A3"/>
      <selection pane="topRight" activeCell="C1" sqref="C1"/>
    </sheetView>
  </sheetViews>
  <sheetFormatPr defaultColWidth="11.42578125" defaultRowHeight="15"/>
  <cols>
    <col min="1" max="1" width="11.42578125" style="158"/>
    <col min="2" max="2" width="18.85546875" style="156" customWidth="1"/>
    <col min="3" max="3" width="64.28515625" customWidth="1"/>
    <col min="4" max="5" width="12.7109375" hidden="1" customWidth="1"/>
    <col min="6" max="7" width="12.7109375" style="23" hidden="1" customWidth="1"/>
    <col min="8" max="9" width="12.7109375" hidden="1" customWidth="1"/>
    <col min="10" max="11" width="12.7109375" style="23" hidden="1" customWidth="1"/>
    <col min="12" max="12" width="15.140625" hidden="1" customWidth="1"/>
    <col min="13" max="13" width="12.7109375" hidden="1" customWidth="1"/>
    <col min="14" max="15" width="12.7109375" style="23" hidden="1" customWidth="1"/>
    <col min="16" max="17" width="12.7109375" hidden="1" customWidth="1"/>
    <col min="18" max="24" width="12.7109375" style="23" hidden="1" customWidth="1"/>
    <col min="25" max="25" width="11.42578125" hidden="1" customWidth="1"/>
    <col min="26" max="29" width="12.7109375" hidden="1" customWidth="1"/>
    <col min="30" max="30" width="12.7109375" style="78" hidden="1" customWidth="1"/>
    <col min="31" max="31" width="11.42578125" hidden="1" customWidth="1"/>
    <col min="32" max="35" width="12.7109375" hidden="1" customWidth="1"/>
    <col min="36" max="36" width="12.7109375" style="78" hidden="1" customWidth="1"/>
    <col min="37" max="37" width="17.5703125" hidden="1" customWidth="1"/>
    <col min="38" max="40" width="12.7109375" hidden="1" customWidth="1"/>
    <col min="41" max="41" width="13.42578125" hidden="1" customWidth="1"/>
    <col min="42" max="42" width="13.140625" hidden="1" customWidth="1"/>
    <col min="43" max="43" width="20" hidden="1" customWidth="1"/>
    <col min="44" max="44" width="4.5703125" customWidth="1"/>
    <col min="45" max="45" width="32.28515625" hidden="1" customWidth="1"/>
    <col min="46" max="46" width="29.5703125" customWidth="1"/>
    <col min="47" max="47" width="14" customWidth="1"/>
    <col min="48" max="48" width="15.5703125" bestFit="1" customWidth="1"/>
    <col min="49" max="49" width="15" customWidth="1"/>
  </cols>
  <sheetData>
    <row r="1" spans="1:49" ht="58.5" hidden="1" customHeight="1" thickBot="1">
      <c r="B1" s="216" t="s">
        <v>0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8"/>
      <c r="T1" s="219" t="s">
        <v>1</v>
      </c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0"/>
      <c r="AN1" s="220"/>
      <c r="AO1" s="220"/>
      <c r="AQ1" s="225" t="s">
        <v>2</v>
      </c>
    </row>
    <row r="2" spans="1:49" ht="18.75" customHeight="1" thickBot="1">
      <c r="B2" s="221" t="s">
        <v>3</v>
      </c>
      <c r="C2" s="222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  <c r="T2" s="160"/>
      <c r="U2" s="160"/>
      <c r="V2" s="165"/>
      <c r="W2" s="160"/>
      <c r="X2" s="160"/>
      <c r="Y2" s="160"/>
      <c r="Z2" s="160"/>
      <c r="AA2" s="165"/>
      <c r="AB2" s="160"/>
      <c r="AC2" s="160"/>
      <c r="AD2" s="160"/>
      <c r="AE2" s="160"/>
      <c r="AF2" s="160"/>
      <c r="AG2" s="165"/>
      <c r="AH2" s="160"/>
      <c r="AI2" s="160"/>
      <c r="AJ2" s="160"/>
      <c r="AK2" s="160"/>
      <c r="AL2" s="160"/>
      <c r="AM2" s="165"/>
      <c r="AN2" s="160"/>
      <c r="AO2" s="160"/>
      <c r="AQ2" s="225"/>
      <c r="AS2" s="174" t="s">
        <v>4</v>
      </c>
      <c r="AT2" s="212" t="s">
        <v>5</v>
      </c>
    </row>
    <row r="3" spans="1:49" ht="47.25" customHeight="1" thickBot="1">
      <c r="B3" s="223"/>
      <c r="C3" s="224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4"/>
      <c r="T3" s="160"/>
      <c r="U3" s="160"/>
      <c r="V3" s="165"/>
      <c r="W3" s="160"/>
      <c r="X3" s="160"/>
      <c r="Y3" s="160"/>
      <c r="Z3" s="160"/>
      <c r="AA3" s="165"/>
      <c r="AB3" s="160"/>
      <c r="AC3" s="160"/>
      <c r="AD3" s="160"/>
      <c r="AE3" s="160"/>
      <c r="AF3" s="160"/>
      <c r="AG3" s="165"/>
      <c r="AH3" s="160"/>
      <c r="AI3" s="160"/>
      <c r="AJ3" s="160"/>
      <c r="AK3" s="160"/>
      <c r="AL3" s="160"/>
      <c r="AM3" s="165"/>
      <c r="AN3" s="160"/>
      <c r="AO3" s="160"/>
      <c r="AQ3" s="225"/>
      <c r="AS3" s="172" t="s">
        <v>6</v>
      </c>
      <c r="AT3" s="212"/>
      <c r="AV3" s="168">
        <v>0.13120000000000001</v>
      </c>
      <c r="AW3" s="169" t="s">
        <v>7</v>
      </c>
    </row>
    <row r="4" spans="1:49" s="95" customFormat="1" ht="48.75" customHeight="1" thickBot="1">
      <c r="A4" s="159" t="s">
        <v>8</v>
      </c>
      <c r="B4" s="149" t="s">
        <v>9</v>
      </c>
      <c r="C4" s="83" t="s">
        <v>10</v>
      </c>
      <c r="D4" s="84" t="s">
        <v>11</v>
      </c>
      <c r="E4" s="85" t="s">
        <v>12</v>
      </c>
      <c r="F4" s="86" t="s">
        <v>13</v>
      </c>
      <c r="G4" s="87" t="s">
        <v>14</v>
      </c>
      <c r="H4" s="84" t="s">
        <v>15</v>
      </c>
      <c r="I4" s="85" t="s">
        <v>12</v>
      </c>
      <c r="J4" s="86" t="s">
        <v>13</v>
      </c>
      <c r="K4" s="87" t="s">
        <v>14</v>
      </c>
      <c r="L4" s="84" t="s">
        <v>16</v>
      </c>
      <c r="M4" s="85" t="s">
        <v>12</v>
      </c>
      <c r="N4" s="86" t="s">
        <v>13</v>
      </c>
      <c r="O4" s="87" t="s">
        <v>14</v>
      </c>
      <c r="P4" s="84" t="s">
        <v>17</v>
      </c>
      <c r="Q4" s="85" t="s">
        <v>12</v>
      </c>
      <c r="R4" s="86" t="s">
        <v>13</v>
      </c>
      <c r="S4" s="88" t="s">
        <v>14</v>
      </c>
      <c r="T4" s="89" t="s">
        <v>11</v>
      </c>
      <c r="U4" s="90" t="s">
        <v>18</v>
      </c>
      <c r="V4" s="91" t="s">
        <v>19</v>
      </c>
      <c r="W4" s="92" t="s">
        <v>20</v>
      </c>
      <c r="X4" s="93" t="s">
        <v>21</v>
      </c>
      <c r="Y4" s="89" t="s">
        <v>15</v>
      </c>
      <c r="Z4" s="90" t="s">
        <v>18</v>
      </c>
      <c r="AA4" s="91" t="s">
        <v>19</v>
      </c>
      <c r="AB4" s="92" t="s">
        <v>20</v>
      </c>
      <c r="AC4" s="93" t="s">
        <v>21</v>
      </c>
      <c r="AD4" s="94" t="s">
        <v>22</v>
      </c>
      <c r="AE4" s="89" t="s">
        <v>16</v>
      </c>
      <c r="AF4" s="90" t="s">
        <v>18</v>
      </c>
      <c r="AG4" s="91" t="s">
        <v>19</v>
      </c>
      <c r="AH4" s="92" t="s">
        <v>20</v>
      </c>
      <c r="AI4" s="93" t="s">
        <v>21</v>
      </c>
      <c r="AJ4" s="94" t="s">
        <v>22</v>
      </c>
      <c r="AK4" s="89" t="s">
        <v>23</v>
      </c>
      <c r="AL4" s="90" t="s">
        <v>18</v>
      </c>
      <c r="AM4" s="91" t="s">
        <v>19</v>
      </c>
      <c r="AN4" s="92" t="s">
        <v>20</v>
      </c>
      <c r="AO4" s="93" t="s">
        <v>21</v>
      </c>
      <c r="AP4" s="94" t="s">
        <v>22</v>
      </c>
      <c r="AQ4" s="225"/>
      <c r="AS4" s="116" t="s">
        <v>24</v>
      </c>
      <c r="AT4" s="173" t="s">
        <v>25</v>
      </c>
    </row>
    <row r="5" spans="1:49" s="95" customFormat="1" ht="15.75" customHeight="1">
      <c r="A5" s="158">
        <v>1</v>
      </c>
      <c r="B5" s="213" t="s">
        <v>26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5"/>
      <c r="AL5" s="144"/>
      <c r="AM5" s="49"/>
      <c r="AN5" s="51"/>
      <c r="AO5" s="81"/>
      <c r="AP5" s="82"/>
      <c r="AQ5"/>
      <c r="AR5"/>
      <c r="AS5"/>
    </row>
    <row r="6" spans="1:49" s="95" customFormat="1" ht="15" customHeight="1">
      <c r="A6" s="158"/>
      <c r="B6" s="162"/>
      <c r="C6" s="145" t="s">
        <v>27</v>
      </c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6"/>
      <c r="AL6" s="144"/>
      <c r="AM6" s="49"/>
      <c r="AN6" s="51"/>
      <c r="AO6" s="81"/>
      <c r="AP6" s="82"/>
      <c r="AQ6"/>
      <c r="AR6"/>
      <c r="AS6"/>
    </row>
    <row r="7" spans="1:49" s="95" customFormat="1" ht="13.5" customHeight="1">
      <c r="A7" s="158"/>
      <c r="B7" s="150" t="s">
        <v>28</v>
      </c>
      <c r="C7" s="16" t="s">
        <v>10</v>
      </c>
      <c r="D7" s="1" t="s">
        <v>11</v>
      </c>
      <c r="E7" s="11"/>
      <c r="F7" s="14">
        <f t="shared" ref="F7:F23" si="0">(E7*3.66%)+E7</f>
        <v>0</v>
      </c>
      <c r="G7" s="20">
        <f t="shared" ref="G7:G23" si="1">(F7*6.77%)+F7</f>
        <v>0</v>
      </c>
      <c r="H7" s="1" t="s">
        <v>15</v>
      </c>
      <c r="I7" s="11"/>
      <c r="J7" s="14">
        <f t="shared" ref="J7:J23" si="2">(I7*3.66%)+I7</f>
        <v>0</v>
      </c>
      <c r="K7" s="20">
        <f t="shared" ref="K7:K23" si="3">(J7*6.77%)+J7</f>
        <v>0</v>
      </c>
      <c r="L7" s="1" t="s">
        <v>16</v>
      </c>
      <c r="M7" s="11"/>
      <c r="N7" s="14">
        <f t="shared" ref="N7:N23" si="4">(M7*3.66%)+M7</f>
        <v>0</v>
      </c>
      <c r="O7" s="20">
        <f t="shared" ref="O7:O23" si="5">(N7*6.77%)+N7</f>
        <v>0</v>
      </c>
      <c r="P7" s="1" t="s">
        <v>17</v>
      </c>
      <c r="Q7" s="11"/>
      <c r="R7" s="14">
        <f t="shared" ref="R7:R23" si="6">(Q7*3.66%)+Q7</f>
        <v>0</v>
      </c>
      <c r="S7" s="20">
        <f t="shared" ref="S7:S23" si="7">(R7*6.77%)+R7</f>
        <v>0</v>
      </c>
      <c r="T7" s="35" t="s">
        <v>11</v>
      </c>
      <c r="U7" s="31"/>
      <c r="V7" s="48">
        <f t="shared" ref="V7:V23" si="8">(U7*4.09%)+U7</f>
        <v>0</v>
      </c>
      <c r="W7" s="51">
        <f t="shared" ref="W7:W70" si="9">(V7*3.18%)+V7</f>
        <v>0</v>
      </c>
      <c r="X7" s="70">
        <f t="shared" ref="X7:X70" si="10">(W7*3.8%)+W7</f>
        <v>0</v>
      </c>
      <c r="Y7" s="32" t="s">
        <v>15</v>
      </c>
      <c r="Z7" s="31"/>
      <c r="AA7" s="49"/>
      <c r="AB7" s="51">
        <f t="shared" ref="AB7:AB70" si="11">(AA7*3.18%)+AA7</f>
        <v>0</v>
      </c>
      <c r="AC7" s="70">
        <f t="shared" ref="AC7:AC70" si="12">(AB7*3.8%)+AB7</f>
        <v>0</v>
      </c>
      <c r="AD7" s="77">
        <f t="shared" ref="AD7:AD23" si="13">(AC7*1.61%)+AC7</f>
        <v>0</v>
      </c>
      <c r="AE7" s="32" t="s">
        <v>16</v>
      </c>
      <c r="AF7" s="31"/>
      <c r="AG7" s="49"/>
      <c r="AH7" s="51">
        <f t="shared" ref="AH7:AH70" si="14">(AG7*3.18%)+AG7</f>
        <v>0</v>
      </c>
      <c r="AI7" s="70">
        <f t="shared" ref="AI7:AI70" si="15">(AH7*3.8%)+AH7</f>
        <v>0</v>
      </c>
      <c r="AJ7" s="77">
        <f t="shared" ref="AJ7:AJ70" si="16">(AI7*1.61%)+AI7</f>
        <v>0</v>
      </c>
      <c r="AK7" s="32" t="s">
        <v>17</v>
      </c>
      <c r="AL7" s="38"/>
      <c r="AM7" s="49"/>
      <c r="AN7" s="51">
        <f t="shared" ref="AN7:AN70" si="17">(AM7*3.18%)+AM7</f>
        <v>0</v>
      </c>
      <c r="AO7" s="81">
        <f t="shared" ref="AO7:AO24" si="18">(AN7*3.8%)+AN7</f>
        <v>0</v>
      </c>
      <c r="AP7" s="82">
        <f t="shared" ref="AP7:AP70" si="19">(AO7*1.61%)+AO7</f>
        <v>0</v>
      </c>
      <c r="AQ7"/>
      <c r="AR7"/>
      <c r="AS7"/>
    </row>
    <row r="8" spans="1:49" s="95" customFormat="1" ht="15" customHeight="1">
      <c r="A8" s="158"/>
      <c r="B8" s="150" t="s">
        <v>29</v>
      </c>
      <c r="C8" s="7" t="s">
        <v>30</v>
      </c>
      <c r="D8" s="10">
        <v>54000</v>
      </c>
      <c r="E8" s="11">
        <f t="shared" ref="E8:E23" si="20">(D8*1.94%)+D8</f>
        <v>55047.6</v>
      </c>
      <c r="F8" s="14">
        <f t="shared" si="0"/>
        <v>57062.34216</v>
      </c>
      <c r="G8" s="20">
        <f t="shared" si="1"/>
        <v>60925.462724231998</v>
      </c>
      <c r="H8" s="10">
        <v>54000</v>
      </c>
      <c r="I8" s="11">
        <f t="shared" ref="I8:I23" si="21">(H8*1.94%)+H8</f>
        <v>55047.6</v>
      </c>
      <c r="J8" s="14">
        <f t="shared" si="2"/>
        <v>57062.34216</v>
      </c>
      <c r="K8" s="20">
        <f t="shared" si="3"/>
        <v>60925.462724231998</v>
      </c>
      <c r="L8" s="10">
        <v>54000</v>
      </c>
      <c r="M8" s="11">
        <f t="shared" ref="M8:M23" si="22">(L8*1.94%)+L8</f>
        <v>55047.6</v>
      </c>
      <c r="N8" s="14">
        <f t="shared" si="4"/>
        <v>57062.34216</v>
      </c>
      <c r="O8" s="20">
        <f t="shared" si="5"/>
        <v>60925.462724231998</v>
      </c>
      <c r="P8" s="10">
        <v>54000</v>
      </c>
      <c r="Q8" s="11">
        <f t="shared" ref="Q8:Q23" si="23">(P8*1.94%)+P8</f>
        <v>55047.6</v>
      </c>
      <c r="R8" s="14">
        <f t="shared" si="6"/>
        <v>57062.34216</v>
      </c>
      <c r="S8" s="20">
        <f t="shared" si="7"/>
        <v>60925.462724231998</v>
      </c>
      <c r="T8" s="37">
        <v>90000</v>
      </c>
      <c r="U8" s="31">
        <f t="shared" ref="U8:Z23" si="24">(T8*5.75%)+T8</f>
        <v>95175</v>
      </c>
      <c r="V8" s="48">
        <f t="shared" si="8"/>
        <v>99067.657500000001</v>
      </c>
      <c r="W8" s="51">
        <f t="shared" si="9"/>
        <v>102218.0090085</v>
      </c>
      <c r="X8" s="70">
        <f t="shared" si="10"/>
        <v>106102.29335082299</v>
      </c>
      <c r="Y8" s="30">
        <v>90000</v>
      </c>
      <c r="Z8" s="31">
        <f t="shared" si="24"/>
        <v>95175</v>
      </c>
      <c r="AA8" s="49">
        <f t="shared" ref="AA8:AA23" si="25">(Z8*4.09%)+Z8</f>
        <v>99067.657500000001</v>
      </c>
      <c r="AB8" s="51">
        <f t="shared" si="11"/>
        <v>102218.0090085</v>
      </c>
      <c r="AC8" s="70">
        <f t="shared" si="12"/>
        <v>106102.29335082299</v>
      </c>
      <c r="AD8" s="77">
        <f t="shared" si="13"/>
        <v>107810.54027377124</v>
      </c>
      <c r="AE8" s="30">
        <v>90000</v>
      </c>
      <c r="AF8" s="31">
        <f t="shared" ref="AF8:AF23" si="26">(AE8*5.75%)+AE8</f>
        <v>95175</v>
      </c>
      <c r="AG8" s="49">
        <f t="shared" ref="AG8:AG23" si="27">(AF8*4.09%)+AF8</f>
        <v>99067.657500000001</v>
      </c>
      <c r="AH8" s="51">
        <f t="shared" si="14"/>
        <v>102218.0090085</v>
      </c>
      <c r="AI8" s="70">
        <f t="shared" si="15"/>
        <v>106102.29335082299</v>
      </c>
      <c r="AJ8" s="77">
        <f t="shared" si="16"/>
        <v>107810.54027377124</v>
      </c>
      <c r="AK8" s="30">
        <v>90000</v>
      </c>
      <c r="AL8" s="38">
        <f t="shared" ref="AL8:AL23" si="28">(AK8*5.75%)+AK8</f>
        <v>95175</v>
      </c>
      <c r="AM8" s="49">
        <f t="shared" ref="AM8:AM23" si="29">(AL8*4.09%)+AL8</f>
        <v>99067.657500000001</v>
      </c>
      <c r="AN8" s="51">
        <f t="shared" si="17"/>
        <v>102218.0090085</v>
      </c>
      <c r="AO8" s="81">
        <f t="shared" si="18"/>
        <v>106102.29335082299</v>
      </c>
      <c r="AP8" s="82">
        <f t="shared" si="19"/>
        <v>107810.54027377124</v>
      </c>
      <c r="AQ8" s="96">
        <f t="shared" ref="AQ8:AQ23" si="30">(AP8*5.62%)+AP8</f>
        <v>113869.49263715719</v>
      </c>
      <c r="AR8"/>
      <c r="AS8" s="117">
        <f t="shared" ref="AS8:AS23" si="31">+AQ8+AQ8*10%</f>
        <v>125256.44190087292</v>
      </c>
      <c r="AT8" s="113">
        <f>+AS8+AS8*$AV$3</f>
        <v>141690.08707826745</v>
      </c>
      <c r="AU8" s="114"/>
    </row>
    <row r="9" spans="1:49" s="95" customFormat="1" ht="15" customHeight="1">
      <c r="A9" s="158"/>
      <c r="B9" s="150" t="s">
        <v>31</v>
      </c>
      <c r="C9" s="7" t="s">
        <v>32</v>
      </c>
      <c r="D9" s="10">
        <v>70000</v>
      </c>
      <c r="E9" s="11">
        <f t="shared" si="20"/>
        <v>71358</v>
      </c>
      <c r="F9" s="14">
        <f t="shared" si="0"/>
        <v>73969.702799999999</v>
      </c>
      <c r="G9" s="20">
        <f t="shared" si="1"/>
        <v>78977.451679559992</v>
      </c>
      <c r="H9" s="10">
        <v>70000</v>
      </c>
      <c r="I9" s="11">
        <f t="shared" si="21"/>
        <v>71358</v>
      </c>
      <c r="J9" s="14">
        <f t="shared" si="2"/>
        <v>73969.702799999999</v>
      </c>
      <c r="K9" s="20">
        <f t="shared" si="3"/>
        <v>78977.451679559992</v>
      </c>
      <c r="L9" s="10">
        <v>70000</v>
      </c>
      <c r="M9" s="11">
        <f t="shared" si="22"/>
        <v>71358</v>
      </c>
      <c r="N9" s="14">
        <f t="shared" si="4"/>
        <v>73969.702799999999</v>
      </c>
      <c r="O9" s="20">
        <f t="shared" si="5"/>
        <v>78977.451679559992</v>
      </c>
      <c r="P9" s="10">
        <v>70000</v>
      </c>
      <c r="Q9" s="11">
        <f t="shared" si="23"/>
        <v>71358</v>
      </c>
      <c r="R9" s="14">
        <f t="shared" si="6"/>
        <v>73969.702799999999</v>
      </c>
      <c r="S9" s="20">
        <f t="shared" si="7"/>
        <v>78977.451679559992</v>
      </c>
      <c r="T9" s="37">
        <v>110000</v>
      </c>
      <c r="U9" s="31">
        <f t="shared" si="24"/>
        <v>116325</v>
      </c>
      <c r="V9" s="48">
        <f t="shared" si="8"/>
        <v>121082.6925</v>
      </c>
      <c r="W9" s="51">
        <f t="shared" si="9"/>
        <v>124933.12212150001</v>
      </c>
      <c r="X9" s="70">
        <f t="shared" si="10"/>
        <v>129680.58076211701</v>
      </c>
      <c r="Y9" s="30">
        <v>110000</v>
      </c>
      <c r="Z9" s="31">
        <f t="shared" si="24"/>
        <v>116325</v>
      </c>
      <c r="AA9" s="49">
        <f t="shared" si="25"/>
        <v>121082.6925</v>
      </c>
      <c r="AB9" s="51">
        <f t="shared" si="11"/>
        <v>124933.12212150001</v>
      </c>
      <c r="AC9" s="70">
        <f t="shared" si="12"/>
        <v>129680.58076211701</v>
      </c>
      <c r="AD9" s="77">
        <f t="shared" si="13"/>
        <v>131768.43811238708</v>
      </c>
      <c r="AE9" s="30">
        <v>110000</v>
      </c>
      <c r="AF9" s="31">
        <f t="shared" si="26"/>
        <v>116325</v>
      </c>
      <c r="AG9" s="49">
        <f t="shared" si="27"/>
        <v>121082.6925</v>
      </c>
      <c r="AH9" s="51">
        <f t="shared" si="14"/>
        <v>124933.12212150001</v>
      </c>
      <c r="AI9" s="70">
        <f t="shared" si="15"/>
        <v>129680.58076211701</v>
      </c>
      <c r="AJ9" s="77">
        <f t="shared" si="16"/>
        <v>131768.43811238708</v>
      </c>
      <c r="AK9" s="30">
        <v>110000</v>
      </c>
      <c r="AL9" s="38">
        <f t="shared" si="28"/>
        <v>116325</v>
      </c>
      <c r="AM9" s="49">
        <f t="shared" si="29"/>
        <v>121082.6925</v>
      </c>
      <c r="AN9" s="51">
        <f t="shared" si="17"/>
        <v>124933.12212150001</v>
      </c>
      <c r="AO9" s="81">
        <f t="shared" si="18"/>
        <v>129680.58076211701</v>
      </c>
      <c r="AP9" s="82">
        <f t="shared" si="19"/>
        <v>131768.43811238708</v>
      </c>
      <c r="AQ9" s="96">
        <f t="shared" si="30"/>
        <v>139173.82433430324</v>
      </c>
      <c r="AR9"/>
      <c r="AS9" s="117">
        <f t="shared" si="31"/>
        <v>153091.20676773356</v>
      </c>
      <c r="AT9" s="113">
        <f t="shared" ref="AT9:AT23" si="32">+AS9+AS9*$AV$3</f>
        <v>173176.7730956602</v>
      </c>
    </row>
    <row r="10" spans="1:49" s="95" customFormat="1" ht="15" customHeight="1">
      <c r="A10" s="159"/>
      <c r="B10" s="151" t="s">
        <v>33</v>
      </c>
      <c r="C10" s="97" t="s">
        <v>34</v>
      </c>
      <c r="D10" s="98">
        <v>28000</v>
      </c>
      <c r="E10" s="99">
        <f t="shared" si="20"/>
        <v>28543.200000000001</v>
      </c>
      <c r="F10" s="100">
        <f t="shared" si="0"/>
        <v>29587.881120000002</v>
      </c>
      <c r="G10" s="101">
        <f t="shared" si="1"/>
        <v>31590.980671824003</v>
      </c>
      <c r="H10" s="98">
        <v>28000</v>
      </c>
      <c r="I10" s="99">
        <f t="shared" si="21"/>
        <v>28543.200000000001</v>
      </c>
      <c r="J10" s="100">
        <f t="shared" si="2"/>
        <v>29587.881120000002</v>
      </c>
      <c r="K10" s="101">
        <f t="shared" si="3"/>
        <v>31590.980671824003</v>
      </c>
      <c r="L10" s="98">
        <v>28000</v>
      </c>
      <c r="M10" s="99">
        <f t="shared" si="22"/>
        <v>28543.200000000001</v>
      </c>
      <c r="N10" s="100">
        <f t="shared" si="4"/>
        <v>29587.881120000002</v>
      </c>
      <c r="O10" s="101">
        <f t="shared" si="5"/>
        <v>31590.980671824003</v>
      </c>
      <c r="P10" s="98">
        <v>28000</v>
      </c>
      <c r="Q10" s="99">
        <f t="shared" si="23"/>
        <v>28543.200000000001</v>
      </c>
      <c r="R10" s="100">
        <f t="shared" si="6"/>
        <v>29587.881120000002</v>
      </c>
      <c r="S10" s="101">
        <f t="shared" si="7"/>
        <v>31590.980671824003</v>
      </c>
      <c r="T10" s="102">
        <v>45000</v>
      </c>
      <c r="U10" s="103">
        <f t="shared" si="24"/>
        <v>47587.5</v>
      </c>
      <c r="V10" s="104">
        <f t="shared" si="8"/>
        <v>49533.828750000001</v>
      </c>
      <c r="W10" s="105">
        <f t="shared" si="9"/>
        <v>51109.004504249999</v>
      </c>
      <c r="X10" s="106">
        <f t="shared" si="10"/>
        <v>53051.146675411495</v>
      </c>
      <c r="Y10" s="107">
        <v>45000</v>
      </c>
      <c r="Z10" s="103">
        <f t="shared" si="24"/>
        <v>47587.5</v>
      </c>
      <c r="AA10" s="108">
        <f t="shared" si="25"/>
        <v>49533.828750000001</v>
      </c>
      <c r="AB10" s="105">
        <f t="shared" si="11"/>
        <v>51109.004504249999</v>
      </c>
      <c r="AC10" s="106">
        <f t="shared" si="12"/>
        <v>53051.146675411495</v>
      </c>
      <c r="AD10" s="109">
        <f t="shared" si="13"/>
        <v>53905.270136885621</v>
      </c>
      <c r="AE10" s="107">
        <v>45000</v>
      </c>
      <c r="AF10" s="103">
        <f t="shared" si="26"/>
        <v>47587.5</v>
      </c>
      <c r="AG10" s="108">
        <f t="shared" si="27"/>
        <v>49533.828750000001</v>
      </c>
      <c r="AH10" s="105">
        <f t="shared" si="14"/>
        <v>51109.004504249999</v>
      </c>
      <c r="AI10" s="106">
        <f t="shared" si="15"/>
        <v>53051.146675411495</v>
      </c>
      <c r="AJ10" s="109">
        <f t="shared" si="16"/>
        <v>53905.270136885621</v>
      </c>
      <c r="AK10" s="107">
        <v>45000</v>
      </c>
      <c r="AL10" s="110">
        <f t="shared" si="28"/>
        <v>47587.5</v>
      </c>
      <c r="AM10" s="108">
        <f t="shared" si="29"/>
        <v>49533.828750000001</v>
      </c>
      <c r="AN10" s="105">
        <f t="shared" si="17"/>
        <v>51109.004504249999</v>
      </c>
      <c r="AO10" s="111">
        <f t="shared" si="18"/>
        <v>53051.146675411495</v>
      </c>
      <c r="AP10" s="112">
        <f t="shared" si="19"/>
        <v>53905.270136885621</v>
      </c>
      <c r="AQ10" s="113">
        <f t="shared" si="30"/>
        <v>56934.746318578596</v>
      </c>
      <c r="AS10" s="118">
        <f t="shared" si="31"/>
        <v>62628.220950436458</v>
      </c>
      <c r="AT10" s="113">
        <f t="shared" si="32"/>
        <v>70845.043539133723</v>
      </c>
    </row>
    <row r="11" spans="1:49" s="95" customFormat="1" ht="15" customHeight="1">
      <c r="A11" s="158"/>
      <c r="B11" s="150" t="s">
        <v>35</v>
      </c>
      <c r="C11" s="7" t="s">
        <v>36</v>
      </c>
      <c r="D11" s="10">
        <v>54000</v>
      </c>
      <c r="E11" s="11">
        <f t="shared" si="20"/>
        <v>55047.6</v>
      </c>
      <c r="F11" s="14">
        <f t="shared" si="0"/>
        <v>57062.34216</v>
      </c>
      <c r="G11" s="20">
        <f t="shared" si="1"/>
        <v>60925.462724231998</v>
      </c>
      <c r="H11" s="10">
        <v>54000</v>
      </c>
      <c r="I11" s="11">
        <f t="shared" si="21"/>
        <v>55047.6</v>
      </c>
      <c r="J11" s="14">
        <f t="shared" si="2"/>
        <v>57062.34216</v>
      </c>
      <c r="K11" s="20">
        <f t="shared" si="3"/>
        <v>60925.462724231998</v>
      </c>
      <c r="L11" s="10">
        <v>54000</v>
      </c>
      <c r="M11" s="11">
        <f t="shared" si="22"/>
        <v>55047.6</v>
      </c>
      <c r="N11" s="14">
        <f t="shared" si="4"/>
        <v>57062.34216</v>
      </c>
      <c r="O11" s="20">
        <f t="shared" si="5"/>
        <v>60925.462724231998</v>
      </c>
      <c r="P11" s="10">
        <v>54000</v>
      </c>
      <c r="Q11" s="11">
        <f t="shared" si="23"/>
        <v>55047.6</v>
      </c>
      <c r="R11" s="14">
        <f t="shared" si="6"/>
        <v>57062.34216</v>
      </c>
      <c r="S11" s="20">
        <f t="shared" si="7"/>
        <v>60925.462724231998</v>
      </c>
      <c r="T11" s="37">
        <v>90000</v>
      </c>
      <c r="U11" s="31">
        <f t="shared" si="24"/>
        <v>95175</v>
      </c>
      <c r="V11" s="48">
        <f t="shared" si="8"/>
        <v>99067.657500000001</v>
      </c>
      <c r="W11" s="51">
        <f t="shared" si="9"/>
        <v>102218.0090085</v>
      </c>
      <c r="X11" s="70">
        <f t="shared" si="10"/>
        <v>106102.29335082299</v>
      </c>
      <c r="Y11" s="30">
        <v>90000</v>
      </c>
      <c r="Z11" s="31">
        <f t="shared" si="24"/>
        <v>95175</v>
      </c>
      <c r="AA11" s="49">
        <f t="shared" si="25"/>
        <v>99067.657500000001</v>
      </c>
      <c r="AB11" s="51">
        <f t="shared" si="11"/>
        <v>102218.0090085</v>
      </c>
      <c r="AC11" s="70">
        <f t="shared" si="12"/>
        <v>106102.29335082299</v>
      </c>
      <c r="AD11" s="77">
        <f t="shared" si="13"/>
        <v>107810.54027377124</v>
      </c>
      <c r="AE11" s="30">
        <v>90000</v>
      </c>
      <c r="AF11" s="31">
        <f t="shared" si="26"/>
        <v>95175</v>
      </c>
      <c r="AG11" s="49">
        <f t="shared" si="27"/>
        <v>99067.657500000001</v>
      </c>
      <c r="AH11" s="51">
        <f t="shared" si="14"/>
        <v>102218.0090085</v>
      </c>
      <c r="AI11" s="70">
        <f t="shared" si="15"/>
        <v>106102.29335082299</v>
      </c>
      <c r="AJ11" s="77">
        <f t="shared" si="16"/>
        <v>107810.54027377124</v>
      </c>
      <c r="AK11" s="30">
        <v>90000</v>
      </c>
      <c r="AL11" s="38">
        <f t="shared" si="28"/>
        <v>95175</v>
      </c>
      <c r="AM11" s="49">
        <f t="shared" si="29"/>
        <v>99067.657500000001</v>
      </c>
      <c r="AN11" s="51">
        <f t="shared" si="17"/>
        <v>102218.0090085</v>
      </c>
      <c r="AO11" s="81">
        <f t="shared" si="18"/>
        <v>106102.29335082299</v>
      </c>
      <c r="AP11" s="82">
        <f t="shared" si="19"/>
        <v>107810.54027377124</v>
      </c>
      <c r="AQ11" s="96">
        <f t="shared" si="30"/>
        <v>113869.49263715719</v>
      </c>
      <c r="AR11"/>
      <c r="AS11" s="117">
        <f t="shared" si="31"/>
        <v>125256.44190087292</v>
      </c>
      <c r="AT11" s="113">
        <f t="shared" si="32"/>
        <v>141690.08707826745</v>
      </c>
    </row>
    <row r="12" spans="1:49" s="95" customFormat="1" ht="15" customHeight="1">
      <c r="A12" s="158"/>
      <c r="B12" s="150" t="s">
        <v>37</v>
      </c>
      <c r="C12" s="7" t="s">
        <v>38</v>
      </c>
      <c r="D12" s="10">
        <v>40000</v>
      </c>
      <c r="E12" s="11">
        <f t="shared" si="20"/>
        <v>40776</v>
      </c>
      <c r="F12" s="14">
        <f t="shared" si="0"/>
        <v>42268.401599999997</v>
      </c>
      <c r="G12" s="20">
        <f t="shared" si="1"/>
        <v>45129.972388319999</v>
      </c>
      <c r="H12" s="10">
        <v>40000</v>
      </c>
      <c r="I12" s="11">
        <f t="shared" si="21"/>
        <v>40776</v>
      </c>
      <c r="J12" s="14">
        <f t="shared" si="2"/>
        <v>42268.401599999997</v>
      </c>
      <c r="K12" s="20">
        <f t="shared" si="3"/>
        <v>45129.972388319999</v>
      </c>
      <c r="L12" s="10">
        <v>40000</v>
      </c>
      <c r="M12" s="11">
        <f t="shared" si="22"/>
        <v>40776</v>
      </c>
      <c r="N12" s="14">
        <f t="shared" si="4"/>
        <v>42268.401599999997</v>
      </c>
      <c r="O12" s="20">
        <f t="shared" si="5"/>
        <v>45129.972388319999</v>
      </c>
      <c r="P12" s="10">
        <v>40000</v>
      </c>
      <c r="Q12" s="11">
        <f t="shared" si="23"/>
        <v>40776</v>
      </c>
      <c r="R12" s="14">
        <f t="shared" si="6"/>
        <v>42268.401599999997</v>
      </c>
      <c r="S12" s="20">
        <f t="shared" si="7"/>
        <v>45129.972388319999</v>
      </c>
      <c r="T12" s="37">
        <v>61000</v>
      </c>
      <c r="U12" s="31">
        <f t="shared" si="24"/>
        <v>64507.5</v>
      </c>
      <c r="V12" s="48">
        <f t="shared" si="8"/>
        <v>67145.856750000006</v>
      </c>
      <c r="W12" s="51">
        <f t="shared" si="9"/>
        <v>69281.094994650004</v>
      </c>
      <c r="X12" s="70">
        <f t="shared" si="10"/>
        <v>71913.776604446699</v>
      </c>
      <c r="Y12" s="30">
        <v>61000</v>
      </c>
      <c r="Z12" s="31">
        <f t="shared" si="24"/>
        <v>64507.5</v>
      </c>
      <c r="AA12" s="49">
        <f t="shared" si="25"/>
        <v>67145.856750000006</v>
      </c>
      <c r="AB12" s="51">
        <f t="shared" si="11"/>
        <v>69281.094994650004</v>
      </c>
      <c r="AC12" s="70">
        <f t="shared" si="12"/>
        <v>71913.776604446699</v>
      </c>
      <c r="AD12" s="77">
        <f t="shared" si="13"/>
        <v>73071.588407778298</v>
      </c>
      <c r="AE12" s="30">
        <v>61000</v>
      </c>
      <c r="AF12" s="31">
        <f t="shared" si="26"/>
        <v>64507.5</v>
      </c>
      <c r="AG12" s="49">
        <f t="shared" si="27"/>
        <v>67145.856750000006</v>
      </c>
      <c r="AH12" s="51">
        <f t="shared" si="14"/>
        <v>69281.094994650004</v>
      </c>
      <c r="AI12" s="70">
        <f t="shared" si="15"/>
        <v>71913.776604446699</v>
      </c>
      <c r="AJ12" s="77">
        <f t="shared" si="16"/>
        <v>73071.588407778298</v>
      </c>
      <c r="AK12" s="30">
        <v>61000</v>
      </c>
      <c r="AL12" s="38">
        <f t="shared" si="28"/>
        <v>64507.5</v>
      </c>
      <c r="AM12" s="49">
        <f t="shared" si="29"/>
        <v>67145.856750000006</v>
      </c>
      <c r="AN12" s="51">
        <f t="shared" si="17"/>
        <v>69281.094994650004</v>
      </c>
      <c r="AO12" s="81">
        <f t="shared" si="18"/>
        <v>71913.776604446699</v>
      </c>
      <c r="AP12" s="82">
        <f t="shared" si="19"/>
        <v>73071.588407778298</v>
      </c>
      <c r="AQ12" s="96">
        <f t="shared" si="30"/>
        <v>77178.211676295439</v>
      </c>
      <c r="AR12"/>
      <c r="AS12" s="117">
        <f t="shared" si="31"/>
        <v>84896.032843924986</v>
      </c>
      <c r="AT12" s="113">
        <f t="shared" si="32"/>
        <v>96034.392353047951</v>
      </c>
      <c r="AU12" s="170"/>
    </row>
    <row r="13" spans="1:49" s="182" customFormat="1" ht="15" customHeight="1">
      <c r="A13" s="176"/>
      <c r="B13" s="177" t="s">
        <v>39</v>
      </c>
      <c r="C13" s="178" t="s">
        <v>40</v>
      </c>
      <c r="D13" s="129">
        <v>30000</v>
      </c>
      <c r="E13" s="129">
        <f t="shared" si="20"/>
        <v>30582</v>
      </c>
      <c r="F13" s="130">
        <f t="shared" si="0"/>
        <v>31701.301200000002</v>
      </c>
      <c r="G13" s="130">
        <f t="shared" si="1"/>
        <v>33847.479291240001</v>
      </c>
      <c r="H13" s="129">
        <v>30000</v>
      </c>
      <c r="I13" s="129">
        <f t="shared" si="21"/>
        <v>30582</v>
      </c>
      <c r="J13" s="130">
        <f t="shared" si="2"/>
        <v>31701.301200000002</v>
      </c>
      <c r="K13" s="130">
        <f t="shared" si="3"/>
        <v>33847.479291240001</v>
      </c>
      <c r="L13" s="129">
        <v>30000</v>
      </c>
      <c r="M13" s="129">
        <f t="shared" si="22"/>
        <v>30582</v>
      </c>
      <c r="N13" s="130">
        <f t="shared" si="4"/>
        <v>31701.301200000002</v>
      </c>
      <c r="O13" s="130">
        <f t="shared" si="5"/>
        <v>33847.479291240001</v>
      </c>
      <c r="P13" s="129">
        <v>30000</v>
      </c>
      <c r="Q13" s="129">
        <f t="shared" si="23"/>
        <v>30582</v>
      </c>
      <c r="R13" s="130">
        <f t="shared" si="6"/>
        <v>31701.301200000002</v>
      </c>
      <c r="S13" s="130">
        <f t="shared" si="7"/>
        <v>33847.479291240001</v>
      </c>
      <c r="T13" s="132">
        <v>38000</v>
      </c>
      <c r="U13" s="133">
        <f t="shared" si="24"/>
        <v>40185</v>
      </c>
      <c r="V13" s="133">
        <f t="shared" si="8"/>
        <v>41828.566500000001</v>
      </c>
      <c r="W13" s="133">
        <f t="shared" si="9"/>
        <v>43158.714914700002</v>
      </c>
      <c r="X13" s="133">
        <f t="shared" si="10"/>
        <v>44798.746081458601</v>
      </c>
      <c r="Y13" s="133">
        <v>38000</v>
      </c>
      <c r="Z13" s="133">
        <f t="shared" si="24"/>
        <v>40185</v>
      </c>
      <c r="AA13" s="134">
        <f t="shared" si="25"/>
        <v>41828.566500000001</v>
      </c>
      <c r="AB13" s="133">
        <f t="shared" si="11"/>
        <v>43158.714914700002</v>
      </c>
      <c r="AC13" s="133">
        <f t="shared" si="12"/>
        <v>44798.746081458601</v>
      </c>
      <c r="AD13" s="133">
        <f t="shared" si="13"/>
        <v>45520.005893370086</v>
      </c>
      <c r="AE13" s="133">
        <v>38000</v>
      </c>
      <c r="AF13" s="133">
        <f t="shared" si="26"/>
        <v>40185</v>
      </c>
      <c r="AG13" s="134">
        <f t="shared" si="27"/>
        <v>41828.566500000001</v>
      </c>
      <c r="AH13" s="133">
        <f t="shared" si="14"/>
        <v>43158.714914700002</v>
      </c>
      <c r="AI13" s="133">
        <f t="shared" si="15"/>
        <v>44798.746081458601</v>
      </c>
      <c r="AJ13" s="133">
        <f t="shared" si="16"/>
        <v>45520.005893370086</v>
      </c>
      <c r="AK13" s="133">
        <v>38000</v>
      </c>
      <c r="AL13" s="179">
        <f t="shared" si="28"/>
        <v>40185</v>
      </c>
      <c r="AM13" s="134">
        <f t="shared" si="29"/>
        <v>41828.566500000001</v>
      </c>
      <c r="AN13" s="133">
        <f t="shared" si="17"/>
        <v>43158.714914700002</v>
      </c>
      <c r="AO13" s="180">
        <f t="shared" si="18"/>
        <v>44798.746081458601</v>
      </c>
      <c r="AP13" s="180">
        <f t="shared" si="19"/>
        <v>45520.005893370086</v>
      </c>
      <c r="AQ13" s="181">
        <f t="shared" si="30"/>
        <v>48078.230224577484</v>
      </c>
      <c r="AS13" s="183">
        <f t="shared" si="31"/>
        <v>52886.053247035234</v>
      </c>
      <c r="AT13" s="181">
        <f t="shared" si="32"/>
        <v>59824.703433046256</v>
      </c>
      <c r="AU13" s="184"/>
      <c r="AV13" s="182">
        <v>59825</v>
      </c>
    </row>
    <row r="14" spans="1:49" s="182" customFormat="1" ht="15" customHeight="1">
      <c r="A14" s="176"/>
      <c r="B14" s="177" t="s">
        <v>41</v>
      </c>
      <c r="C14" s="178" t="s">
        <v>42</v>
      </c>
      <c r="D14" s="129">
        <v>30000</v>
      </c>
      <c r="E14" s="129">
        <f t="shared" si="20"/>
        <v>30582</v>
      </c>
      <c r="F14" s="130">
        <f t="shared" si="0"/>
        <v>31701.301200000002</v>
      </c>
      <c r="G14" s="130">
        <f t="shared" si="1"/>
        <v>33847.479291240001</v>
      </c>
      <c r="H14" s="129">
        <v>30000</v>
      </c>
      <c r="I14" s="129">
        <f t="shared" si="21"/>
        <v>30582</v>
      </c>
      <c r="J14" s="130">
        <f t="shared" si="2"/>
        <v>31701.301200000002</v>
      </c>
      <c r="K14" s="130">
        <f t="shared" si="3"/>
        <v>33847.479291240001</v>
      </c>
      <c r="L14" s="129">
        <v>30000</v>
      </c>
      <c r="M14" s="129">
        <f t="shared" si="22"/>
        <v>30582</v>
      </c>
      <c r="N14" s="130">
        <f t="shared" si="4"/>
        <v>31701.301200000002</v>
      </c>
      <c r="O14" s="130">
        <f t="shared" si="5"/>
        <v>33847.479291240001</v>
      </c>
      <c r="P14" s="129">
        <v>30000</v>
      </c>
      <c r="Q14" s="129">
        <f t="shared" si="23"/>
        <v>30582</v>
      </c>
      <c r="R14" s="130">
        <f t="shared" si="6"/>
        <v>31701.301200000002</v>
      </c>
      <c r="S14" s="130">
        <f t="shared" si="7"/>
        <v>33847.479291240001</v>
      </c>
      <c r="T14" s="132">
        <v>38000</v>
      </c>
      <c r="U14" s="133">
        <f t="shared" si="24"/>
        <v>40185</v>
      </c>
      <c r="V14" s="133">
        <f t="shared" si="8"/>
        <v>41828.566500000001</v>
      </c>
      <c r="W14" s="133">
        <f t="shared" si="9"/>
        <v>43158.714914700002</v>
      </c>
      <c r="X14" s="133">
        <f t="shared" si="10"/>
        <v>44798.746081458601</v>
      </c>
      <c r="Y14" s="133">
        <v>38000</v>
      </c>
      <c r="Z14" s="133">
        <f t="shared" si="24"/>
        <v>40185</v>
      </c>
      <c r="AA14" s="134">
        <f t="shared" si="25"/>
        <v>41828.566500000001</v>
      </c>
      <c r="AB14" s="133">
        <f t="shared" si="11"/>
        <v>43158.714914700002</v>
      </c>
      <c r="AC14" s="133">
        <f t="shared" si="12"/>
        <v>44798.746081458601</v>
      </c>
      <c r="AD14" s="133">
        <f t="shared" si="13"/>
        <v>45520.005893370086</v>
      </c>
      <c r="AE14" s="133">
        <v>38000</v>
      </c>
      <c r="AF14" s="133">
        <f t="shared" si="26"/>
        <v>40185</v>
      </c>
      <c r="AG14" s="134">
        <f t="shared" si="27"/>
        <v>41828.566500000001</v>
      </c>
      <c r="AH14" s="133">
        <f t="shared" si="14"/>
        <v>43158.714914700002</v>
      </c>
      <c r="AI14" s="133">
        <f t="shared" si="15"/>
        <v>44798.746081458601</v>
      </c>
      <c r="AJ14" s="133">
        <f t="shared" si="16"/>
        <v>45520.005893370086</v>
      </c>
      <c r="AK14" s="133">
        <v>38000</v>
      </c>
      <c r="AL14" s="179">
        <f t="shared" si="28"/>
        <v>40185</v>
      </c>
      <c r="AM14" s="134">
        <f t="shared" si="29"/>
        <v>41828.566500000001</v>
      </c>
      <c r="AN14" s="133">
        <f t="shared" si="17"/>
        <v>43158.714914700002</v>
      </c>
      <c r="AO14" s="180">
        <f t="shared" si="18"/>
        <v>44798.746081458601</v>
      </c>
      <c r="AP14" s="180">
        <f t="shared" si="19"/>
        <v>45520.005893370086</v>
      </c>
      <c r="AQ14" s="181">
        <f t="shared" si="30"/>
        <v>48078.230224577484</v>
      </c>
      <c r="AS14" s="183">
        <f t="shared" si="31"/>
        <v>52886.053247035234</v>
      </c>
      <c r="AT14" s="181">
        <f t="shared" si="32"/>
        <v>59824.703433046256</v>
      </c>
      <c r="AU14" s="184"/>
    </row>
    <row r="15" spans="1:49" s="95" customFormat="1" ht="15" customHeight="1">
      <c r="A15" s="158"/>
      <c r="B15" s="150" t="s">
        <v>43</v>
      </c>
      <c r="C15" s="7" t="s">
        <v>44</v>
      </c>
      <c r="D15" s="10">
        <v>28000</v>
      </c>
      <c r="E15" s="11">
        <f t="shared" si="20"/>
        <v>28543.200000000001</v>
      </c>
      <c r="F15" s="14">
        <f t="shared" si="0"/>
        <v>29587.881120000002</v>
      </c>
      <c r="G15" s="20">
        <f t="shared" si="1"/>
        <v>31590.980671824003</v>
      </c>
      <c r="H15" s="10">
        <v>28000</v>
      </c>
      <c r="I15" s="11">
        <f t="shared" si="21"/>
        <v>28543.200000000001</v>
      </c>
      <c r="J15" s="14">
        <f t="shared" si="2"/>
        <v>29587.881120000002</v>
      </c>
      <c r="K15" s="20">
        <f t="shared" si="3"/>
        <v>31590.980671824003</v>
      </c>
      <c r="L15" s="10">
        <v>28000</v>
      </c>
      <c r="M15" s="11">
        <f t="shared" si="22"/>
        <v>28543.200000000001</v>
      </c>
      <c r="N15" s="14">
        <f t="shared" si="4"/>
        <v>29587.881120000002</v>
      </c>
      <c r="O15" s="20">
        <f t="shared" si="5"/>
        <v>31590.980671824003</v>
      </c>
      <c r="P15" s="10">
        <v>28000</v>
      </c>
      <c r="Q15" s="11">
        <f t="shared" si="23"/>
        <v>28543.200000000001</v>
      </c>
      <c r="R15" s="14">
        <f t="shared" si="6"/>
        <v>29587.881120000002</v>
      </c>
      <c r="S15" s="20">
        <f t="shared" si="7"/>
        <v>31590.980671824003</v>
      </c>
      <c r="T15" s="37">
        <v>38000</v>
      </c>
      <c r="U15" s="31">
        <f t="shared" si="24"/>
        <v>40185</v>
      </c>
      <c r="V15" s="48">
        <f t="shared" si="8"/>
        <v>41828.566500000001</v>
      </c>
      <c r="W15" s="51">
        <f t="shared" si="9"/>
        <v>43158.714914700002</v>
      </c>
      <c r="X15" s="70">
        <f t="shared" si="10"/>
        <v>44798.746081458601</v>
      </c>
      <c r="Y15" s="30">
        <v>38000</v>
      </c>
      <c r="Z15" s="31">
        <f t="shared" si="24"/>
        <v>40185</v>
      </c>
      <c r="AA15" s="49">
        <f t="shared" si="25"/>
        <v>41828.566500000001</v>
      </c>
      <c r="AB15" s="51">
        <f t="shared" si="11"/>
        <v>43158.714914700002</v>
      </c>
      <c r="AC15" s="70">
        <f t="shared" si="12"/>
        <v>44798.746081458601</v>
      </c>
      <c r="AD15" s="77">
        <f t="shared" si="13"/>
        <v>45520.005893370086</v>
      </c>
      <c r="AE15" s="30">
        <v>38000</v>
      </c>
      <c r="AF15" s="31">
        <f t="shared" si="26"/>
        <v>40185</v>
      </c>
      <c r="AG15" s="49">
        <f t="shared" si="27"/>
        <v>41828.566500000001</v>
      </c>
      <c r="AH15" s="51">
        <f t="shared" si="14"/>
        <v>43158.714914700002</v>
      </c>
      <c r="AI15" s="70">
        <f t="shared" si="15"/>
        <v>44798.746081458601</v>
      </c>
      <c r="AJ15" s="77">
        <f t="shared" si="16"/>
        <v>45520.005893370086</v>
      </c>
      <c r="AK15" s="30">
        <v>38000</v>
      </c>
      <c r="AL15" s="38">
        <f t="shared" si="28"/>
        <v>40185</v>
      </c>
      <c r="AM15" s="49">
        <f t="shared" si="29"/>
        <v>41828.566500000001</v>
      </c>
      <c r="AN15" s="51">
        <f t="shared" si="17"/>
        <v>43158.714914700002</v>
      </c>
      <c r="AO15" s="81">
        <f t="shared" si="18"/>
        <v>44798.746081458601</v>
      </c>
      <c r="AP15" s="82">
        <f t="shared" si="19"/>
        <v>45520.005893370086</v>
      </c>
      <c r="AQ15" s="96">
        <f t="shared" si="30"/>
        <v>48078.230224577484</v>
      </c>
      <c r="AR15"/>
      <c r="AS15" s="117">
        <f t="shared" si="31"/>
        <v>52886.053247035234</v>
      </c>
      <c r="AT15" s="113">
        <f t="shared" si="32"/>
        <v>59824.703433046256</v>
      </c>
    </row>
    <row r="16" spans="1:49" s="95" customFormat="1" ht="15" customHeight="1">
      <c r="A16" s="158"/>
      <c r="B16" s="150" t="s">
        <v>45</v>
      </c>
      <c r="C16" s="7" t="s">
        <v>46</v>
      </c>
      <c r="D16" s="10">
        <v>28000</v>
      </c>
      <c r="E16" s="11">
        <f t="shared" si="20"/>
        <v>28543.200000000001</v>
      </c>
      <c r="F16" s="14">
        <f t="shared" si="0"/>
        <v>29587.881120000002</v>
      </c>
      <c r="G16" s="20">
        <f t="shared" si="1"/>
        <v>31590.980671824003</v>
      </c>
      <c r="H16" s="10">
        <v>28000</v>
      </c>
      <c r="I16" s="11">
        <f t="shared" si="21"/>
        <v>28543.200000000001</v>
      </c>
      <c r="J16" s="14">
        <f t="shared" si="2"/>
        <v>29587.881120000002</v>
      </c>
      <c r="K16" s="20">
        <f t="shared" si="3"/>
        <v>31590.980671824003</v>
      </c>
      <c r="L16" s="10">
        <v>28000</v>
      </c>
      <c r="M16" s="11">
        <f t="shared" si="22"/>
        <v>28543.200000000001</v>
      </c>
      <c r="N16" s="14">
        <f t="shared" si="4"/>
        <v>29587.881120000002</v>
      </c>
      <c r="O16" s="20">
        <f t="shared" si="5"/>
        <v>31590.980671824003</v>
      </c>
      <c r="P16" s="10">
        <v>28000</v>
      </c>
      <c r="Q16" s="11">
        <f t="shared" si="23"/>
        <v>28543.200000000001</v>
      </c>
      <c r="R16" s="14">
        <f t="shared" si="6"/>
        <v>29587.881120000002</v>
      </c>
      <c r="S16" s="20">
        <f t="shared" si="7"/>
        <v>31590.980671824003</v>
      </c>
      <c r="T16" s="37">
        <v>38000</v>
      </c>
      <c r="U16" s="31">
        <f t="shared" si="24"/>
        <v>40185</v>
      </c>
      <c r="V16" s="48">
        <f t="shared" si="8"/>
        <v>41828.566500000001</v>
      </c>
      <c r="W16" s="51">
        <f t="shared" si="9"/>
        <v>43158.714914700002</v>
      </c>
      <c r="X16" s="70">
        <f t="shared" si="10"/>
        <v>44798.746081458601</v>
      </c>
      <c r="Y16" s="30">
        <v>38000</v>
      </c>
      <c r="Z16" s="31">
        <f t="shared" si="24"/>
        <v>40185</v>
      </c>
      <c r="AA16" s="49">
        <f t="shared" si="25"/>
        <v>41828.566500000001</v>
      </c>
      <c r="AB16" s="51">
        <f t="shared" si="11"/>
        <v>43158.714914700002</v>
      </c>
      <c r="AC16" s="70">
        <f t="shared" si="12"/>
        <v>44798.746081458601</v>
      </c>
      <c r="AD16" s="77">
        <f t="shared" si="13"/>
        <v>45520.005893370086</v>
      </c>
      <c r="AE16" s="30">
        <v>38000</v>
      </c>
      <c r="AF16" s="31">
        <f t="shared" si="26"/>
        <v>40185</v>
      </c>
      <c r="AG16" s="49">
        <f t="shared" si="27"/>
        <v>41828.566500000001</v>
      </c>
      <c r="AH16" s="51">
        <f t="shared" si="14"/>
        <v>43158.714914700002</v>
      </c>
      <c r="AI16" s="70">
        <f t="shared" si="15"/>
        <v>44798.746081458601</v>
      </c>
      <c r="AJ16" s="77">
        <f t="shared" si="16"/>
        <v>45520.005893370086</v>
      </c>
      <c r="AK16" s="30">
        <v>38000</v>
      </c>
      <c r="AL16" s="38">
        <f t="shared" si="28"/>
        <v>40185</v>
      </c>
      <c r="AM16" s="49">
        <f t="shared" si="29"/>
        <v>41828.566500000001</v>
      </c>
      <c r="AN16" s="51">
        <f t="shared" si="17"/>
        <v>43158.714914700002</v>
      </c>
      <c r="AO16" s="81">
        <f t="shared" si="18"/>
        <v>44798.746081458601</v>
      </c>
      <c r="AP16" s="82">
        <f t="shared" si="19"/>
        <v>45520.005893370086</v>
      </c>
      <c r="AQ16" s="96">
        <f t="shared" si="30"/>
        <v>48078.230224577484</v>
      </c>
      <c r="AR16"/>
      <c r="AS16" s="117">
        <f t="shared" si="31"/>
        <v>52886.053247035234</v>
      </c>
      <c r="AT16" s="113">
        <f t="shared" si="32"/>
        <v>59824.703433046256</v>
      </c>
    </row>
    <row r="17" spans="1:48" s="95" customFormat="1" ht="15" customHeight="1">
      <c r="A17" s="158"/>
      <c r="B17" s="150" t="s">
        <v>47</v>
      </c>
      <c r="C17" s="7" t="s">
        <v>48</v>
      </c>
      <c r="D17" s="10">
        <v>21000</v>
      </c>
      <c r="E17" s="11">
        <f t="shared" si="20"/>
        <v>21407.4</v>
      </c>
      <c r="F17" s="14">
        <f t="shared" si="0"/>
        <v>22190.91084</v>
      </c>
      <c r="G17" s="20">
        <f t="shared" si="1"/>
        <v>23693.235503868</v>
      </c>
      <c r="H17" s="10">
        <v>21000</v>
      </c>
      <c r="I17" s="11">
        <f t="shared" si="21"/>
        <v>21407.4</v>
      </c>
      <c r="J17" s="14">
        <f t="shared" si="2"/>
        <v>22190.91084</v>
      </c>
      <c r="K17" s="20">
        <f t="shared" si="3"/>
        <v>23693.235503868</v>
      </c>
      <c r="L17" s="10">
        <v>21000</v>
      </c>
      <c r="M17" s="11">
        <f t="shared" si="22"/>
        <v>21407.4</v>
      </c>
      <c r="N17" s="14">
        <f t="shared" si="4"/>
        <v>22190.91084</v>
      </c>
      <c r="O17" s="20">
        <f t="shared" si="5"/>
        <v>23693.235503868</v>
      </c>
      <c r="P17" s="10">
        <v>21000</v>
      </c>
      <c r="Q17" s="11">
        <f t="shared" si="23"/>
        <v>21407.4</v>
      </c>
      <c r="R17" s="14">
        <f t="shared" si="6"/>
        <v>22190.91084</v>
      </c>
      <c r="S17" s="20">
        <f t="shared" si="7"/>
        <v>23693.235503868</v>
      </c>
      <c r="T17" s="37">
        <v>25000</v>
      </c>
      <c r="U17" s="31">
        <f t="shared" si="24"/>
        <v>26437.5</v>
      </c>
      <c r="V17" s="48">
        <f t="shared" si="8"/>
        <v>27518.793750000001</v>
      </c>
      <c r="W17" s="51">
        <f t="shared" si="9"/>
        <v>28393.891391249999</v>
      </c>
      <c r="X17" s="70">
        <f t="shared" si="10"/>
        <v>29472.859264117498</v>
      </c>
      <c r="Y17" s="30">
        <v>25000</v>
      </c>
      <c r="Z17" s="31">
        <f t="shared" si="24"/>
        <v>26437.5</v>
      </c>
      <c r="AA17" s="49">
        <f t="shared" si="25"/>
        <v>27518.793750000001</v>
      </c>
      <c r="AB17" s="51">
        <f t="shared" si="11"/>
        <v>28393.891391249999</v>
      </c>
      <c r="AC17" s="70">
        <f t="shared" si="12"/>
        <v>29472.859264117498</v>
      </c>
      <c r="AD17" s="77">
        <f t="shared" si="13"/>
        <v>29947.372298269791</v>
      </c>
      <c r="AE17" s="30">
        <v>25000</v>
      </c>
      <c r="AF17" s="31">
        <f t="shared" si="26"/>
        <v>26437.5</v>
      </c>
      <c r="AG17" s="49">
        <f t="shared" si="27"/>
        <v>27518.793750000001</v>
      </c>
      <c r="AH17" s="51">
        <f t="shared" si="14"/>
        <v>28393.891391249999</v>
      </c>
      <c r="AI17" s="70">
        <f t="shared" si="15"/>
        <v>29472.859264117498</v>
      </c>
      <c r="AJ17" s="77">
        <f t="shared" si="16"/>
        <v>29947.372298269791</v>
      </c>
      <c r="AK17" s="30">
        <v>25000</v>
      </c>
      <c r="AL17" s="38">
        <f t="shared" si="28"/>
        <v>26437.5</v>
      </c>
      <c r="AM17" s="49">
        <f t="shared" si="29"/>
        <v>27518.793750000001</v>
      </c>
      <c r="AN17" s="51">
        <f t="shared" si="17"/>
        <v>28393.891391249999</v>
      </c>
      <c r="AO17" s="81">
        <f t="shared" si="18"/>
        <v>29472.859264117498</v>
      </c>
      <c r="AP17" s="82">
        <f t="shared" si="19"/>
        <v>29947.372298269791</v>
      </c>
      <c r="AQ17" s="96">
        <f t="shared" si="30"/>
        <v>31630.414621432552</v>
      </c>
      <c r="AR17"/>
      <c r="AS17" s="117">
        <f t="shared" si="31"/>
        <v>34793.456083575809</v>
      </c>
      <c r="AT17" s="113">
        <f t="shared" si="32"/>
        <v>39358.357521740953</v>
      </c>
      <c r="AU17" s="198">
        <f>+AT17*10</f>
        <v>393583.57521740953</v>
      </c>
    </row>
    <row r="18" spans="1:48" s="95" customFormat="1" ht="15" customHeight="1">
      <c r="A18" s="158"/>
      <c r="B18" s="150" t="s">
        <v>49</v>
      </c>
      <c r="C18" s="7" t="s">
        <v>50</v>
      </c>
      <c r="D18" s="10">
        <v>17500</v>
      </c>
      <c r="E18" s="11">
        <f t="shared" si="20"/>
        <v>17839.5</v>
      </c>
      <c r="F18" s="14">
        <f t="shared" si="0"/>
        <v>18492.4257</v>
      </c>
      <c r="G18" s="20">
        <f t="shared" si="1"/>
        <v>19744.362919889998</v>
      </c>
      <c r="H18" s="10">
        <v>17500</v>
      </c>
      <c r="I18" s="11">
        <f t="shared" si="21"/>
        <v>17839.5</v>
      </c>
      <c r="J18" s="14">
        <f t="shared" si="2"/>
        <v>18492.4257</v>
      </c>
      <c r="K18" s="20">
        <f t="shared" si="3"/>
        <v>19744.362919889998</v>
      </c>
      <c r="L18" s="10">
        <v>17500</v>
      </c>
      <c r="M18" s="11">
        <f t="shared" si="22"/>
        <v>17839.5</v>
      </c>
      <c r="N18" s="14">
        <f t="shared" si="4"/>
        <v>18492.4257</v>
      </c>
      <c r="O18" s="20">
        <f t="shared" si="5"/>
        <v>19744.362919889998</v>
      </c>
      <c r="P18" s="10">
        <v>17500</v>
      </c>
      <c r="Q18" s="11">
        <f t="shared" si="23"/>
        <v>17839.5</v>
      </c>
      <c r="R18" s="14">
        <f t="shared" si="6"/>
        <v>18492.4257</v>
      </c>
      <c r="S18" s="20">
        <f t="shared" si="7"/>
        <v>19744.362919889998</v>
      </c>
      <c r="T18" s="37">
        <v>23003</v>
      </c>
      <c r="U18" s="31">
        <f t="shared" si="24"/>
        <v>24325.672500000001</v>
      </c>
      <c r="V18" s="48">
        <f t="shared" si="8"/>
        <v>25320.592505250002</v>
      </c>
      <c r="W18" s="51">
        <f t="shared" si="9"/>
        <v>26125.787346916954</v>
      </c>
      <c r="X18" s="70">
        <f t="shared" si="10"/>
        <v>27118.567266099799</v>
      </c>
      <c r="Y18" s="30">
        <v>23003</v>
      </c>
      <c r="Z18" s="31">
        <f t="shared" si="24"/>
        <v>24325.672500000001</v>
      </c>
      <c r="AA18" s="49">
        <f t="shared" si="25"/>
        <v>25320.592505250002</v>
      </c>
      <c r="AB18" s="51">
        <f t="shared" si="11"/>
        <v>26125.787346916954</v>
      </c>
      <c r="AC18" s="70">
        <f t="shared" si="12"/>
        <v>27118.567266099799</v>
      </c>
      <c r="AD18" s="77">
        <f t="shared" si="13"/>
        <v>27555.176199084006</v>
      </c>
      <c r="AE18" s="30">
        <v>23003</v>
      </c>
      <c r="AF18" s="31">
        <f t="shared" si="26"/>
        <v>24325.672500000001</v>
      </c>
      <c r="AG18" s="49">
        <f t="shared" si="27"/>
        <v>25320.592505250002</v>
      </c>
      <c r="AH18" s="51">
        <f t="shared" si="14"/>
        <v>26125.787346916954</v>
      </c>
      <c r="AI18" s="70">
        <f t="shared" si="15"/>
        <v>27118.567266099799</v>
      </c>
      <c r="AJ18" s="77">
        <f t="shared" si="16"/>
        <v>27555.176199084006</v>
      </c>
      <c r="AK18" s="30">
        <v>23003</v>
      </c>
      <c r="AL18" s="38">
        <f t="shared" si="28"/>
        <v>24325.672500000001</v>
      </c>
      <c r="AM18" s="49">
        <f t="shared" si="29"/>
        <v>25320.592505250002</v>
      </c>
      <c r="AN18" s="51">
        <f t="shared" si="17"/>
        <v>26125.787346916954</v>
      </c>
      <c r="AO18" s="81">
        <f t="shared" si="18"/>
        <v>27118.567266099799</v>
      </c>
      <c r="AP18" s="82">
        <f t="shared" si="19"/>
        <v>27555.176199084006</v>
      </c>
      <c r="AQ18" s="96">
        <f t="shared" si="30"/>
        <v>29103.777101472526</v>
      </c>
      <c r="AR18"/>
      <c r="AS18" s="117">
        <f t="shared" si="31"/>
        <v>32014.154811619777</v>
      </c>
      <c r="AT18" s="113">
        <f t="shared" si="32"/>
        <v>36214.411922904292</v>
      </c>
    </row>
    <row r="19" spans="1:48" s="95" customFormat="1" ht="15" customHeight="1">
      <c r="A19" s="158"/>
      <c r="B19" s="150" t="s">
        <v>51</v>
      </c>
      <c r="C19" s="7" t="s">
        <v>52</v>
      </c>
      <c r="D19" s="10">
        <v>40000</v>
      </c>
      <c r="E19" s="11">
        <f t="shared" si="20"/>
        <v>40776</v>
      </c>
      <c r="F19" s="14">
        <f t="shared" si="0"/>
        <v>42268.401599999997</v>
      </c>
      <c r="G19" s="20">
        <f t="shared" si="1"/>
        <v>45129.972388319999</v>
      </c>
      <c r="H19" s="10">
        <v>40000</v>
      </c>
      <c r="I19" s="11">
        <f t="shared" si="21"/>
        <v>40776</v>
      </c>
      <c r="J19" s="14">
        <f t="shared" si="2"/>
        <v>42268.401599999997</v>
      </c>
      <c r="K19" s="20">
        <f t="shared" si="3"/>
        <v>45129.972388319999</v>
      </c>
      <c r="L19" s="10">
        <v>40000</v>
      </c>
      <c r="M19" s="11">
        <f t="shared" si="22"/>
        <v>40776</v>
      </c>
      <c r="N19" s="14">
        <f t="shared" si="4"/>
        <v>42268.401599999997</v>
      </c>
      <c r="O19" s="20">
        <f t="shared" si="5"/>
        <v>45129.972388319999</v>
      </c>
      <c r="P19" s="10">
        <v>40000</v>
      </c>
      <c r="Q19" s="11">
        <f t="shared" si="23"/>
        <v>40776</v>
      </c>
      <c r="R19" s="14">
        <f t="shared" si="6"/>
        <v>42268.401599999997</v>
      </c>
      <c r="S19" s="20">
        <f t="shared" si="7"/>
        <v>45129.972388319999</v>
      </c>
      <c r="T19" s="37">
        <v>61000</v>
      </c>
      <c r="U19" s="31">
        <f t="shared" si="24"/>
        <v>64507.5</v>
      </c>
      <c r="V19" s="48">
        <f t="shared" si="8"/>
        <v>67145.856750000006</v>
      </c>
      <c r="W19" s="51">
        <f t="shared" si="9"/>
        <v>69281.094994650004</v>
      </c>
      <c r="X19" s="70">
        <f t="shared" si="10"/>
        <v>71913.776604446699</v>
      </c>
      <c r="Y19" s="30">
        <v>61000</v>
      </c>
      <c r="Z19" s="31">
        <f t="shared" si="24"/>
        <v>64507.5</v>
      </c>
      <c r="AA19" s="49">
        <f t="shared" si="25"/>
        <v>67145.856750000006</v>
      </c>
      <c r="AB19" s="51">
        <f t="shared" si="11"/>
        <v>69281.094994650004</v>
      </c>
      <c r="AC19" s="70">
        <f t="shared" si="12"/>
        <v>71913.776604446699</v>
      </c>
      <c r="AD19" s="77">
        <f t="shared" si="13"/>
        <v>73071.588407778298</v>
      </c>
      <c r="AE19" s="30">
        <v>61000</v>
      </c>
      <c r="AF19" s="31">
        <f t="shared" si="26"/>
        <v>64507.5</v>
      </c>
      <c r="AG19" s="49">
        <f t="shared" si="27"/>
        <v>67145.856750000006</v>
      </c>
      <c r="AH19" s="51">
        <f t="shared" si="14"/>
        <v>69281.094994650004</v>
      </c>
      <c r="AI19" s="70">
        <f t="shared" si="15"/>
        <v>71913.776604446699</v>
      </c>
      <c r="AJ19" s="77">
        <f t="shared" si="16"/>
        <v>73071.588407778298</v>
      </c>
      <c r="AK19" s="30">
        <v>61000</v>
      </c>
      <c r="AL19" s="38">
        <f t="shared" si="28"/>
        <v>64507.5</v>
      </c>
      <c r="AM19" s="49">
        <f t="shared" si="29"/>
        <v>67145.856750000006</v>
      </c>
      <c r="AN19" s="51">
        <f t="shared" si="17"/>
        <v>69281.094994650004</v>
      </c>
      <c r="AO19" s="81">
        <f t="shared" si="18"/>
        <v>71913.776604446699</v>
      </c>
      <c r="AP19" s="82">
        <f t="shared" si="19"/>
        <v>73071.588407778298</v>
      </c>
      <c r="AQ19" s="96">
        <f t="shared" si="30"/>
        <v>77178.211676295439</v>
      </c>
      <c r="AR19"/>
      <c r="AS19" s="117">
        <f t="shared" si="31"/>
        <v>84896.032843924986</v>
      </c>
      <c r="AT19" s="113">
        <f t="shared" si="32"/>
        <v>96034.392353047951</v>
      </c>
      <c r="AU19" s="170"/>
    </row>
    <row r="20" spans="1:48" s="95" customFormat="1" ht="15" customHeight="1">
      <c r="A20" s="158"/>
      <c r="B20" s="150" t="s">
        <v>53</v>
      </c>
      <c r="C20" s="7" t="s">
        <v>54</v>
      </c>
      <c r="D20" s="10">
        <v>35000</v>
      </c>
      <c r="E20" s="11">
        <f t="shared" si="20"/>
        <v>35679</v>
      </c>
      <c r="F20" s="14">
        <f t="shared" si="0"/>
        <v>36984.8514</v>
      </c>
      <c r="G20" s="20">
        <f t="shared" si="1"/>
        <v>39488.725839779996</v>
      </c>
      <c r="H20" s="10">
        <v>35000</v>
      </c>
      <c r="I20" s="11">
        <f t="shared" si="21"/>
        <v>35679</v>
      </c>
      <c r="J20" s="14">
        <f t="shared" si="2"/>
        <v>36984.8514</v>
      </c>
      <c r="K20" s="20">
        <f t="shared" si="3"/>
        <v>39488.725839779996</v>
      </c>
      <c r="L20" s="10">
        <v>35000</v>
      </c>
      <c r="M20" s="11">
        <f t="shared" si="22"/>
        <v>35679</v>
      </c>
      <c r="N20" s="14">
        <f t="shared" si="4"/>
        <v>36984.8514</v>
      </c>
      <c r="O20" s="20">
        <f t="shared" si="5"/>
        <v>39488.725839779996</v>
      </c>
      <c r="P20" s="10">
        <v>35000</v>
      </c>
      <c r="Q20" s="11">
        <f t="shared" si="23"/>
        <v>35679</v>
      </c>
      <c r="R20" s="14">
        <f t="shared" si="6"/>
        <v>36984.8514</v>
      </c>
      <c r="S20" s="20">
        <f t="shared" si="7"/>
        <v>39488.725839779996</v>
      </c>
      <c r="T20" s="37">
        <v>47000</v>
      </c>
      <c r="U20" s="31">
        <f t="shared" si="24"/>
        <v>49702.5</v>
      </c>
      <c r="V20" s="48">
        <f t="shared" si="8"/>
        <v>51735.332249999999</v>
      </c>
      <c r="W20" s="51">
        <f t="shared" si="9"/>
        <v>53380.515815550003</v>
      </c>
      <c r="X20" s="70">
        <f t="shared" si="10"/>
        <v>55408.975416540903</v>
      </c>
      <c r="Y20" s="30">
        <v>47000</v>
      </c>
      <c r="Z20" s="31">
        <f t="shared" si="24"/>
        <v>49702.5</v>
      </c>
      <c r="AA20" s="49">
        <f t="shared" si="25"/>
        <v>51735.332249999999</v>
      </c>
      <c r="AB20" s="51">
        <f t="shared" si="11"/>
        <v>53380.515815550003</v>
      </c>
      <c r="AC20" s="70">
        <f t="shared" si="12"/>
        <v>55408.975416540903</v>
      </c>
      <c r="AD20" s="77">
        <f t="shared" si="13"/>
        <v>56301.059920747211</v>
      </c>
      <c r="AE20" s="30">
        <v>47000</v>
      </c>
      <c r="AF20" s="31">
        <f t="shared" si="26"/>
        <v>49702.5</v>
      </c>
      <c r="AG20" s="49">
        <f t="shared" si="27"/>
        <v>51735.332249999999</v>
      </c>
      <c r="AH20" s="51">
        <f t="shared" si="14"/>
        <v>53380.515815550003</v>
      </c>
      <c r="AI20" s="70">
        <f t="shared" si="15"/>
        <v>55408.975416540903</v>
      </c>
      <c r="AJ20" s="77">
        <f t="shared" si="16"/>
        <v>56301.059920747211</v>
      </c>
      <c r="AK20" s="30">
        <v>47000</v>
      </c>
      <c r="AL20" s="38">
        <f t="shared" si="28"/>
        <v>49702.5</v>
      </c>
      <c r="AM20" s="49">
        <f t="shared" si="29"/>
        <v>51735.332249999999</v>
      </c>
      <c r="AN20" s="51">
        <f t="shared" si="17"/>
        <v>53380.515815550003</v>
      </c>
      <c r="AO20" s="81">
        <f t="shared" si="18"/>
        <v>55408.975416540903</v>
      </c>
      <c r="AP20" s="82">
        <f t="shared" si="19"/>
        <v>56301.059920747211</v>
      </c>
      <c r="AQ20" s="96">
        <f t="shared" si="30"/>
        <v>59465.179488293208</v>
      </c>
      <c r="AR20"/>
      <c r="AS20" s="117">
        <f t="shared" si="31"/>
        <v>65411.69743712253</v>
      </c>
      <c r="AT20" s="113">
        <f t="shared" si="32"/>
        <v>73993.712140873002</v>
      </c>
      <c r="AU20" s="170">
        <f>+AT20*20</f>
        <v>1479874.2428174601</v>
      </c>
    </row>
    <row r="21" spans="1:48" s="95" customFormat="1" ht="15" customHeight="1">
      <c r="A21" s="158"/>
      <c r="B21" s="150" t="s">
        <v>55</v>
      </c>
      <c r="C21" s="7" t="s">
        <v>56</v>
      </c>
      <c r="D21" s="10">
        <v>70000</v>
      </c>
      <c r="E21" s="11">
        <f t="shared" si="20"/>
        <v>71358</v>
      </c>
      <c r="F21" s="14">
        <f t="shared" si="0"/>
        <v>73969.702799999999</v>
      </c>
      <c r="G21" s="20">
        <f t="shared" si="1"/>
        <v>78977.451679559992</v>
      </c>
      <c r="H21" s="10">
        <v>70000</v>
      </c>
      <c r="I21" s="11">
        <f t="shared" si="21"/>
        <v>71358</v>
      </c>
      <c r="J21" s="14">
        <f t="shared" si="2"/>
        <v>73969.702799999999</v>
      </c>
      <c r="K21" s="20">
        <f t="shared" si="3"/>
        <v>78977.451679559992</v>
      </c>
      <c r="L21" s="10">
        <v>70000</v>
      </c>
      <c r="M21" s="11">
        <f t="shared" si="22"/>
        <v>71358</v>
      </c>
      <c r="N21" s="14">
        <f t="shared" si="4"/>
        <v>73969.702799999999</v>
      </c>
      <c r="O21" s="20">
        <f t="shared" si="5"/>
        <v>78977.451679559992</v>
      </c>
      <c r="P21" s="10">
        <v>70000</v>
      </c>
      <c r="Q21" s="11">
        <f t="shared" si="23"/>
        <v>71358</v>
      </c>
      <c r="R21" s="14">
        <f t="shared" si="6"/>
        <v>73969.702799999999</v>
      </c>
      <c r="S21" s="20">
        <f t="shared" si="7"/>
        <v>78977.451679559992</v>
      </c>
      <c r="T21" s="37">
        <v>110000</v>
      </c>
      <c r="U21" s="31">
        <f t="shared" si="24"/>
        <v>116325</v>
      </c>
      <c r="V21" s="48">
        <f t="shared" si="8"/>
        <v>121082.6925</v>
      </c>
      <c r="W21" s="51">
        <f t="shared" si="9"/>
        <v>124933.12212150001</v>
      </c>
      <c r="X21" s="70">
        <f t="shared" si="10"/>
        <v>129680.58076211701</v>
      </c>
      <c r="Y21" s="30">
        <v>110000</v>
      </c>
      <c r="Z21" s="31">
        <f t="shared" si="24"/>
        <v>116325</v>
      </c>
      <c r="AA21" s="49">
        <f t="shared" si="25"/>
        <v>121082.6925</v>
      </c>
      <c r="AB21" s="51">
        <f t="shared" si="11"/>
        <v>124933.12212150001</v>
      </c>
      <c r="AC21" s="70">
        <f t="shared" si="12"/>
        <v>129680.58076211701</v>
      </c>
      <c r="AD21" s="77">
        <f t="shared" si="13"/>
        <v>131768.43811238708</v>
      </c>
      <c r="AE21" s="30">
        <v>110000</v>
      </c>
      <c r="AF21" s="31">
        <f t="shared" si="26"/>
        <v>116325</v>
      </c>
      <c r="AG21" s="49">
        <f t="shared" si="27"/>
        <v>121082.6925</v>
      </c>
      <c r="AH21" s="51">
        <f t="shared" si="14"/>
        <v>124933.12212150001</v>
      </c>
      <c r="AI21" s="70">
        <f t="shared" si="15"/>
        <v>129680.58076211701</v>
      </c>
      <c r="AJ21" s="77">
        <f t="shared" si="16"/>
        <v>131768.43811238708</v>
      </c>
      <c r="AK21" s="30">
        <v>110000</v>
      </c>
      <c r="AL21" s="38">
        <f t="shared" si="28"/>
        <v>116325</v>
      </c>
      <c r="AM21" s="49">
        <f t="shared" si="29"/>
        <v>121082.6925</v>
      </c>
      <c r="AN21" s="51">
        <f t="shared" si="17"/>
        <v>124933.12212150001</v>
      </c>
      <c r="AO21" s="81">
        <f t="shared" si="18"/>
        <v>129680.58076211701</v>
      </c>
      <c r="AP21" s="82">
        <f t="shared" si="19"/>
        <v>131768.43811238708</v>
      </c>
      <c r="AQ21" s="96">
        <f t="shared" si="30"/>
        <v>139173.82433430324</v>
      </c>
      <c r="AR21"/>
      <c r="AS21" s="117">
        <f t="shared" si="31"/>
        <v>153091.20676773356</v>
      </c>
      <c r="AT21" s="113">
        <f t="shared" si="32"/>
        <v>173176.7730956602</v>
      </c>
      <c r="AU21" s="159"/>
      <c r="AV21" s="159"/>
    </row>
    <row r="22" spans="1:48" s="95" customFormat="1" ht="15" customHeight="1">
      <c r="A22" s="158"/>
      <c r="B22" s="150" t="s">
        <v>57</v>
      </c>
      <c r="C22" s="7" t="s">
        <v>58</v>
      </c>
      <c r="D22" s="10">
        <v>35000</v>
      </c>
      <c r="E22" s="11">
        <f t="shared" si="20"/>
        <v>35679</v>
      </c>
      <c r="F22" s="14">
        <f t="shared" si="0"/>
        <v>36984.8514</v>
      </c>
      <c r="G22" s="20">
        <f t="shared" si="1"/>
        <v>39488.725839779996</v>
      </c>
      <c r="H22" s="10">
        <v>35000</v>
      </c>
      <c r="I22" s="11">
        <f t="shared" si="21"/>
        <v>35679</v>
      </c>
      <c r="J22" s="14">
        <f t="shared" si="2"/>
        <v>36984.8514</v>
      </c>
      <c r="K22" s="20">
        <f t="shared" si="3"/>
        <v>39488.725839779996</v>
      </c>
      <c r="L22" s="10">
        <v>35000</v>
      </c>
      <c r="M22" s="11">
        <f t="shared" si="22"/>
        <v>35679</v>
      </c>
      <c r="N22" s="14">
        <f t="shared" si="4"/>
        <v>36984.8514</v>
      </c>
      <c r="O22" s="20">
        <f t="shared" si="5"/>
        <v>39488.725839779996</v>
      </c>
      <c r="P22" s="10">
        <v>35000</v>
      </c>
      <c r="Q22" s="11">
        <f t="shared" si="23"/>
        <v>35679</v>
      </c>
      <c r="R22" s="14">
        <f t="shared" si="6"/>
        <v>36984.8514</v>
      </c>
      <c r="S22" s="20">
        <f t="shared" si="7"/>
        <v>39488.725839779996</v>
      </c>
      <c r="T22" s="37">
        <v>50000</v>
      </c>
      <c r="U22" s="31">
        <f t="shared" si="24"/>
        <v>52875</v>
      </c>
      <c r="V22" s="48">
        <f t="shared" si="8"/>
        <v>55037.587500000001</v>
      </c>
      <c r="W22" s="51">
        <f t="shared" si="9"/>
        <v>56787.782782499999</v>
      </c>
      <c r="X22" s="70">
        <f t="shared" si="10"/>
        <v>58945.718528234996</v>
      </c>
      <c r="Y22" s="30">
        <v>50000</v>
      </c>
      <c r="Z22" s="31">
        <f t="shared" si="24"/>
        <v>52875</v>
      </c>
      <c r="AA22" s="49">
        <f t="shared" si="25"/>
        <v>55037.587500000001</v>
      </c>
      <c r="AB22" s="51">
        <f t="shared" si="11"/>
        <v>56787.782782499999</v>
      </c>
      <c r="AC22" s="70">
        <f t="shared" si="12"/>
        <v>58945.718528234996</v>
      </c>
      <c r="AD22" s="77">
        <f t="shared" si="13"/>
        <v>59894.744596539582</v>
      </c>
      <c r="AE22" s="30">
        <v>50000</v>
      </c>
      <c r="AF22" s="31">
        <f t="shared" si="26"/>
        <v>52875</v>
      </c>
      <c r="AG22" s="49">
        <f t="shared" si="27"/>
        <v>55037.587500000001</v>
      </c>
      <c r="AH22" s="51">
        <f t="shared" si="14"/>
        <v>56787.782782499999</v>
      </c>
      <c r="AI22" s="70">
        <f t="shared" si="15"/>
        <v>58945.718528234996</v>
      </c>
      <c r="AJ22" s="77">
        <f t="shared" si="16"/>
        <v>59894.744596539582</v>
      </c>
      <c r="AK22" s="30">
        <v>50000</v>
      </c>
      <c r="AL22" s="38">
        <f t="shared" si="28"/>
        <v>52875</v>
      </c>
      <c r="AM22" s="49">
        <f t="shared" si="29"/>
        <v>55037.587500000001</v>
      </c>
      <c r="AN22" s="51">
        <f t="shared" si="17"/>
        <v>56787.782782499999</v>
      </c>
      <c r="AO22" s="81">
        <f t="shared" si="18"/>
        <v>58945.718528234996</v>
      </c>
      <c r="AP22" s="82">
        <f t="shared" si="19"/>
        <v>59894.744596539582</v>
      </c>
      <c r="AQ22" s="96">
        <f t="shared" si="30"/>
        <v>63260.829242865104</v>
      </c>
      <c r="AR22"/>
      <c r="AS22" s="117">
        <f t="shared" si="31"/>
        <v>69586.912167151619</v>
      </c>
      <c r="AT22" s="113">
        <f>+AS22+AS22*$AV$3</f>
        <v>78716.715043481905</v>
      </c>
      <c r="AU22" s="170">
        <f>+AT22*30</f>
        <v>2361501.4513044572</v>
      </c>
      <c r="AV22" s="170"/>
    </row>
    <row r="23" spans="1:48" s="95" customFormat="1" ht="15" customHeight="1">
      <c r="A23" s="158"/>
      <c r="B23" s="150" t="s">
        <v>59</v>
      </c>
      <c r="C23" s="7" t="s">
        <v>60</v>
      </c>
      <c r="D23" s="12">
        <v>230000</v>
      </c>
      <c r="E23" s="11">
        <f t="shared" si="20"/>
        <v>234462</v>
      </c>
      <c r="F23" s="14">
        <f t="shared" si="0"/>
        <v>243043.30919999999</v>
      </c>
      <c r="G23" s="20">
        <f t="shared" si="1"/>
        <v>259497.34123283997</v>
      </c>
      <c r="H23" s="12">
        <v>230000</v>
      </c>
      <c r="I23" s="11">
        <f t="shared" si="21"/>
        <v>234462</v>
      </c>
      <c r="J23" s="14">
        <f t="shared" si="2"/>
        <v>243043.30919999999</v>
      </c>
      <c r="K23" s="20">
        <f t="shared" si="3"/>
        <v>259497.34123283997</v>
      </c>
      <c r="L23" s="12">
        <v>230000</v>
      </c>
      <c r="M23" s="11">
        <f t="shared" si="22"/>
        <v>234462</v>
      </c>
      <c r="N23" s="14">
        <f t="shared" si="4"/>
        <v>243043.30919999999</v>
      </c>
      <c r="O23" s="20">
        <f t="shared" si="5"/>
        <v>259497.34123283997</v>
      </c>
      <c r="P23" s="12">
        <v>230000</v>
      </c>
      <c r="Q23" s="11">
        <f t="shared" si="23"/>
        <v>234462</v>
      </c>
      <c r="R23" s="14">
        <f t="shared" si="6"/>
        <v>243043.30919999999</v>
      </c>
      <c r="S23" s="20">
        <f t="shared" si="7"/>
        <v>259497.34123283997</v>
      </c>
      <c r="T23" s="37">
        <v>270000</v>
      </c>
      <c r="U23" s="31">
        <f t="shared" si="24"/>
        <v>285525</v>
      </c>
      <c r="V23" s="48">
        <f t="shared" si="8"/>
        <v>297202.97249999997</v>
      </c>
      <c r="W23" s="51">
        <f t="shared" si="9"/>
        <v>306654.02702549996</v>
      </c>
      <c r="X23" s="70">
        <f t="shared" si="10"/>
        <v>318306.88005246897</v>
      </c>
      <c r="Y23" s="30">
        <v>270000</v>
      </c>
      <c r="Z23" s="31">
        <f t="shared" si="24"/>
        <v>285525</v>
      </c>
      <c r="AA23" s="49">
        <f t="shared" si="25"/>
        <v>297202.97249999997</v>
      </c>
      <c r="AB23" s="51">
        <f t="shared" si="11"/>
        <v>306654.02702549996</v>
      </c>
      <c r="AC23" s="70">
        <f t="shared" si="12"/>
        <v>318306.88005246897</v>
      </c>
      <c r="AD23" s="77">
        <f t="shared" si="13"/>
        <v>323431.6208213137</v>
      </c>
      <c r="AE23" s="30">
        <v>270000</v>
      </c>
      <c r="AF23" s="31">
        <f t="shared" si="26"/>
        <v>285525</v>
      </c>
      <c r="AG23" s="49">
        <f t="shared" si="27"/>
        <v>297202.97249999997</v>
      </c>
      <c r="AH23" s="51">
        <f t="shared" si="14"/>
        <v>306654.02702549996</v>
      </c>
      <c r="AI23" s="70">
        <f t="shared" si="15"/>
        <v>318306.88005246897</v>
      </c>
      <c r="AJ23" s="77">
        <f t="shared" si="16"/>
        <v>323431.6208213137</v>
      </c>
      <c r="AK23" s="30">
        <v>270000</v>
      </c>
      <c r="AL23" s="38">
        <f t="shared" si="28"/>
        <v>285525</v>
      </c>
      <c r="AM23" s="49">
        <f t="shared" si="29"/>
        <v>297202.97249999997</v>
      </c>
      <c r="AN23" s="51">
        <f t="shared" si="17"/>
        <v>306654.02702549996</v>
      </c>
      <c r="AO23" s="81">
        <f t="shared" si="18"/>
        <v>318306.88005246897</v>
      </c>
      <c r="AP23" s="82">
        <f t="shared" si="19"/>
        <v>323431.6208213137</v>
      </c>
      <c r="AQ23" s="96">
        <f t="shared" si="30"/>
        <v>341608.47791147151</v>
      </c>
      <c r="AR23"/>
      <c r="AS23" s="117">
        <f t="shared" si="31"/>
        <v>375769.32570261863</v>
      </c>
      <c r="AT23" s="113">
        <f t="shared" si="32"/>
        <v>425070.26123480219</v>
      </c>
    </row>
    <row r="24" spans="1:48" s="95" customFormat="1" ht="24" customHeight="1">
      <c r="A24" s="158">
        <v>2</v>
      </c>
      <c r="B24" s="213" t="s">
        <v>61</v>
      </c>
      <c r="C24" s="214"/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4"/>
      <c r="W24" s="214"/>
      <c r="X24" s="214"/>
      <c r="Y24" s="214"/>
      <c r="Z24" s="214"/>
      <c r="AA24" s="214"/>
      <c r="AB24" s="214"/>
      <c r="AC24" s="214"/>
      <c r="AD24" s="214"/>
      <c r="AE24" s="214"/>
      <c r="AF24" s="214"/>
      <c r="AG24" s="214"/>
      <c r="AH24" s="214"/>
      <c r="AI24" s="214"/>
      <c r="AJ24" s="214"/>
      <c r="AK24" s="215"/>
      <c r="AL24" s="46"/>
      <c r="AM24" s="49"/>
      <c r="AN24" s="51">
        <f t="shared" si="17"/>
        <v>0</v>
      </c>
      <c r="AO24" s="81">
        <f t="shared" si="18"/>
        <v>0</v>
      </c>
      <c r="AP24" s="82">
        <f t="shared" si="19"/>
        <v>0</v>
      </c>
      <c r="AQ24"/>
      <c r="AR24"/>
      <c r="AS24"/>
    </row>
    <row r="25" spans="1:48" s="95" customFormat="1" ht="15" customHeight="1">
      <c r="A25" s="158"/>
      <c r="B25" s="226" t="s">
        <v>62</v>
      </c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  <c r="AJ25" s="227"/>
      <c r="AK25" s="228"/>
      <c r="AL25" s="46"/>
      <c r="AM25" s="49"/>
      <c r="AN25" s="51"/>
      <c r="AO25" s="81"/>
      <c r="AP25" s="82"/>
      <c r="AQ25"/>
      <c r="AR25"/>
      <c r="AS25"/>
    </row>
    <row r="26" spans="1:48" s="95" customFormat="1" ht="15" customHeight="1">
      <c r="A26" s="158"/>
      <c r="B26" s="150" t="s">
        <v>28</v>
      </c>
      <c r="C26" s="16" t="s">
        <v>10</v>
      </c>
      <c r="D26" s="1" t="s">
        <v>11</v>
      </c>
      <c r="E26" s="11"/>
      <c r="F26" s="14">
        <f t="shared" ref="F26:F89" si="33">(E26*3.66%)+E26</f>
        <v>0</v>
      </c>
      <c r="G26" s="20">
        <f t="shared" ref="G26:G89" si="34">(F26*6.77%)+F26</f>
        <v>0</v>
      </c>
      <c r="H26" s="1" t="s">
        <v>15</v>
      </c>
      <c r="I26" s="11"/>
      <c r="J26" s="14">
        <f t="shared" ref="J26:J89" si="35">(I26*3.66%)+I26</f>
        <v>0</v>
      </c>
      <c r="K26" s="20">
        <f t="shared" ref="K26:K89" si="36">(J26*6.77%)+J26</f>
        <v>0</v>
      </c>
      <c r="L26" s="1" t="s">
        <v>16</v>
      </c>
      <c r="M26" s="11"/>
      <c r="N26" s="14">
        <f t="shared" ref="N26:N89" si="37">(M26*3.66%)+M26</f>
        <v>0</v>
      </c>
      <c r="O26" s="20">
        <f t="shared" ref="O26:O89" si="38">(N26*6.77%)+N26</f>
        <v>0</v>
      </c>
      <c r="P26" s="1" t="s">
        <v>17</v>
      </c>
      <c r="Q26" s="11"/>
      <c r="R26" s="14">
        <f t="shared" ref="R26:R89" si="39">(Q26*3.66%)+Q26</f>
        <v>0</v>
      </c>
      <c r="S26" s="20">
        <f t="shared" ref="S26:S89" si="40">(R26*6.77%)+R26</f>
        <v>0</v>
      </c>
      <c r="T26" s="35" t="s">
        <v>11</v>
      </c>
      <c r="U26" s="31"/>
      <c r="V26" s="48">
        <f t="shared" ref="V26:V89" si="41">(U26*4.09%)+U26</f>
        <v>0</v>
      </c>
      <c r="W26" s="51">
        <f t="shared" si="9"/>
        <v>0</v>
      </c>
      <c r="X26" s="70">
        <f t="shared" si="10"/>
        <v>0</v>
      </c>
      <c r="Y26" s="32" t="s">
        <v>15</v>
      </c>
      <c r="Z26" s="31"/>
      <c r="AA26" s="49"/>
      <c r="AB26" s="51">
        <f t="shared" si="11"/>
        <v>0</v>
      </c>
      <c r="AC26" s="70">
        <f t="shared" si="12"/>
        <v>0</v>
      </c>
      <c r="AD26" s="77">
        <f t="shared" ref="AD26:AD89" si="42">(AC26*1.61%)+AC26</f>
        <v>0</v>
      </c>
      <c r="AE26" s="32" t="s">
        <v>16</v>
      </c>
      <c r="AF26" s="31"/>
      <c r="AG26" s="49"/>
      <c r="AH26" s="51">
        <f t="shared" si="14"/>
        <v>0</v>
      </c>
      <c r="AI26" s="70">
        <f t="shared" si="15"/>
        <v>0</v>
      </c>
      <c r="AJ26" s="77">
        <f t="shared" si="16"/>
        <v>0</v>
      </c>
      <c r="AK26" s="32" t="s">
        <v>17</v>
      </c>
      <c r="AL26" s="31"/>
      <c r="AM26" s="49"/>
      <c r="AN26" s="51">
        <f t="shared" si="17"/>
        <v>0</v>
      </c>
      <c r="AO26" s="81">
        <f t="shared" ref="AO26:AO89" si="43">(AN26*3.8%)+AN26</f>
        <v>0</v>
      </c>
      <c r="AP26" s="82">
        <f t="shared" si="19"/>
        <v>0</v>
      </c>
      <c r="AQ26"/>
      <c r="AR26"/>
      <c r="AS26"/>
    </row>
    <row r="27" spans="1:48" s="95" customFormat="1" ht="15" customHeight="1">
      <c r="A27" s="158"/>
      <c r="B27" s="150" t="s">
        <v>63</v>
      </c>
      <c r="C27" s="7" t="s">
        <v>64</v>
      </c>
      <c r="D27" s="10">
        <v>25000</v>
      </c>
      <c r="E27" s="11">
        <f t="shared" ref="E27:E31" si="44">(D27*1.94%)+D27</f>
        <v>25485</v>
      </c>
      <c r="F27" s="14">
        <f t="shared" si="33"/>
        <v>26417.751</v>
      </c>
      <c r="G27" s="20">
        <f t="shared" si="34"/>
        <v>28206.232742699998</v>
      </c>
      <c r="H27" s="10">
        <v>25000</v>
      </c>
      <c r="I27" s="11">
        <f t="shared" ref="I27:I31" si="45">(H27*1.94%)+H27</f>
        <v>25485</v>
      </c>
      <c r="J27" s="14">
        <f t="shared" si="35"/>
        <v>26417.751</v>
      </c>
      <c r="K27" s="20">
        <f t="shared" si="36"/>
        <v>28206.232742699998</v>
      </c>
      <c r="L27" s="10">
        <v>25000</v>
      </c>
      <c r="M27" s="11">
        <f>(L27*1.94%)+L27</f>
        <v>25485</v>
      </c>
      <c r="N27" s="14">
        <f t="shared" si="37"/>
        <v>26417.751</v>
      </c>
      <c r="O27" s="20">
        <f t="shared" si="38"/>
        <v>28206.232742699998</v>
      </c>
      <c r="P27" s="10">
        <v>25000</v>
      </c>
      <c r="Q27" s="11">
        <f>(P27*1.94%)+P27</f>
        <v>25485</v>
      </c>
      <c r="R27" s="14">
        <f t="shared" si="39"/>
        <v>26417.751</v>
      </c>
      <c r="S27" s="20">
        <f t="shared" si="40"/>
        <v>28206.232742699998</v>
      </c>
      <c r="T27" s="37">
        <v>38000</v>
      </c>
      <c r="U27" s="31">
        <f>(T27*5.75%)+T27</f>
        <v>40185</v>
      </c>
      <c r="V27" s="48">
        <f t="shared" si="41"/>
        <v>41828.566500000001</v>
      </c>
      <c r="W27" s="51">
        <f t="shared" si="9"/>
        <v>43158.714914700002</v>
      </c>
      <c r="X27" s="70">
        <f t="shared" si="10"/>
        <v>44798.746081458601</v>
      </c>
      <c r="Y27" s="30">
        <v>38000</v>
      </c>
      <c r="Z27" s="31">
        <f>(Y27*5.75%)+Y27</f>
        <v>40185</v>
      </c>
      <c r="AA27" s="49">
        <f t="shared" ref="AA27:AA90" si="46">(Z27*4.09%)+Z27</f>
        <v>41828.566500000001</v>
      </c>
      <c r="AB27" s="51">
        <f t="shared" si="11"/>
        <v>43158.714914700002</v>
      </c>
      <c r="AC27" s="70">
        <f t="shared" si="12"/>
        <v>44798.746081458601</v>
      </c>
      <c r="AD27" s="77">
        <f t="shared" si="42"/>
        <v>45520.005893370086</v>
      </c>
      <c r="AE27" s="30">
        <v>38000</v>
      </c>
      <c r="AF27" s="31">
        <f t="shared" ref="AF27:AF31" si="47">(AE27*5.75%)+AE27</f>
        <v>40185</v>
      </c>
      <c r="AG27" s="49">
        <f t="shared" ref="AG27:AG90" si="48">(AF27*4.09%)+AF27</f>
        <v>41828.566500000001</v>
      </c>
      <c r="AH27" s="51">
        <f t="shared" si="14"/>
        <v>43158.714914700002</v>
      </c>
      <c r="AI27" s="70">
        <f t="shared" si="15"/>
        <v>44798.746081458601</v>
      </c>
      <c r="AJ27" s="77">
        <f t="shared" si="16"/>
        <v>45520.005893370086</v>
      </c>
      <c r="AK27" s="30">
        <v>38000</v>
      </c>
      <c r="AL27" s="31">
        <f t="shared" ref="AL27:AL31" si="49">(AK27*5.75%)+AK27</f>
        <v>40185</v>
      </c>
      <c r="AM27" s="49">
        <f t="shared" ref="AM27:AM90" si="50">(AL27*4.09%)+AL27</f>
        <v>41828.566500000001</v>
      </c>
      <c r="AN27" s="51">
        <f t="shared" si="17"/>
        <v>43158.714914700002</v>
      </c>
      <c r="AO27" s="81">
        <f t="shared" si="43"/>
        <v>44798.746081458601</v>
      </c>
      <c r="AP27" s="82">
        <f t="shared" si="19"/>
        <v>45520.005893370086</v>
      </c>
      <c r="AQ27" s="96">
        <f t="shared" ref="AQ27:AQ31" si="51">(AP27*5.62%)+AP27</f>
        <v>48078.230224577484</v>
      </c>
      <c r="AR27"/>
      <c r="AS27" s="117">
        <f t="shared" ref="AS27:AS31" si="52">+AQ27+AQ27*10%</f>
        <v>52886.053247035234</v>
      </c>
      <c r="AT27" s="113">
        <f t="shared" ref="AT27:AT28" si="53">+AS27+AS27*$AV$3</f>
        <v>59824.703433046256</v>
      </c>
      <c r="AU27" s="114"/>
    </row>
    <row r="28" spans="1:48" s="95" customFormat="1" ht="15" customHeight="1">
      <c r="A28" s="158"/>
      <c r="B28" s="150" t="s">
        <v>65</v>
      </c>
      <c r="C28" s="7" t="s">
        <v>66</v>
      </c>
      <c r="D28" s="10">
        <v>35000</v>
      </c>
      <c r="E28" s="11">
        <f t="shared" si="44"/>
        <v>35679</v>
      </c>
      <c r="F28" s="14">
        <f t="shared" si="33"/>
        <v>36984.8514</v>
      </c>
      <c r="G28" s="20">
        <f t="shared" si="34"/>
        <v>39488.725839779996</v>
      </c>
      <c r="H28" s="10">
        <v>35000</v>
      </c>
      <c r="I28" s="11">
        <f t="shared" si="45"/>
        <v>35679</v>
      </c>
      <c r="J28" s="14">
        <f t="shared" si="35"/>
        <v>36984.8514</v>
      </c>
      <c r="K28" s="20">
        <f t="shared" si="36"/>
        <v>39488.725839779996</v>
      </c>
      <c r="L28" s="10">
        <v>35000</v>
      </c>
      <c r="M28" s="11">
        <f>(L28*1.94%)+L28</f>
        <v>35679</v>
      </c>
      <c r="N28" s="14">
        <f t="shared" si="37"/>
        <v>36984.8514</v>
      </c>
      <c r="O28" s="20">
        <f t="shared" si="38"/>
        <v>39488.725839779996</v>
      </c>
      <c r="P28" s="10">
        <v>35000</v>
      </c>
      <c r="Q28" s="11">
        <f>(P28*1.94%)+P28</f>
        <v>35679</v>
      </c>
      <c r="R28" s="14">
        <f t="shared" si="39"/>
        <v>36984.8514</v>
      </c>
      <c r="S28" s="20">
        <f t="shared" si="40"/>
        <v>39488.725839779996</v>
      </c>
      <c r="T28" s="37">
        <v>50000</v>
      </c>
      <c r="U28" s="31">
        <f>(T28*5.75%)+T28</f>
        <v>52875</v>
      </c>
      <c r="V28" s="48">
        <f t="shared" si="41"/>
        <v>55037.587500000001</v>
      </c>
      <c r="W28" s="51">
        <f t="shared" si="9"/>
        <v>56787.782782499999</v>
      </c>
      <c r="X28" s="70">
        <f t="shared" si="10"/>
        <v>58945.718528234996</v>
      </c>
      <c r="Y28" s="30">
        <v>50000</v>
      </c>
      <c r="Z28" s="31">
        <f>(Y28*5.75%)+Y28</f>
        <v>52875</v>
      </c>
      <c r="AA28" s="49">
        <f t="shared" si="46"/>
        <v>55037.587500000001</v>
      </c>
      <c r="AB28" s="51">
        <f t="shared" si="11"/>
        <v>56787.782782499999</v>
      </c>
      <c r="AC28" s="70">
        <f t="shared" si="12"/>
        <v>58945.718528234996</v>
      </c>
      <c r="AD28" s="77">
        <f t="shared" si="42"/>
        <v>59894.744596539582</v>
      </c>
      <c r="AE28" s="30">
        <v>50000</v>
      </c>
      <c r="AF28" s="31">
        <f t="shared" si="47"/>
        <v>52875</v>
      </c>
      <c r="AG28" s="49">
        <f t="shared" si="48"/>
        <v>55037.587500000001</v>
      </c>
      <c r="AH28" s="51">
        <f t="shared" si="14"/>
        <v>56787.782782499999</v>
      </c>
      <c r="AI28" s="70">
        <f t="shared" si="15"/>
        <v>58945.718528234996</v>
      </c>
      <c r="AJ28" s="77">
        <f t="shared" si="16"/>
        <v>59894.744596539582</v>
      </c>
      <c r="AK28" s="30">
        <v>50000</v>
      </c>
      <c r="AL28" s="31">
        <f t="shared" si="49"/>
        <v>52875</v>
      </c>
      <c r="AM28" s="49">
        <f t="shared" si="50"/>
        <v>55037.587500000001</v>
      </c>
      <c r="AN28" s="51">
        <f t="shared" si="17"/>
        <v>56787.782782499999</v>
      </c>
      <c r="AO28" s="81">
        <f t="shared" si="43"/>
        <v>58945.718528234996</v>
      </c>
      <c r="AP28" s="82">
        <f t="shared" si="19"/>
        <v>59894.744596539582</v>
      </c>
      <c r="AQ28" s="96">
        <f t="shared" si="51"/>
        <v>63260.829242865104</v>
      </c>
      <c r="AR28"/>
      <c r="AS28" s="117">
        <f t="shared" si="52"/>
        <v>69586.912167151619</v>
      </c>
      <c r="AT28" s="113">
        <f t="shared" si="53"/>
        <v>78716.715043481905</v>
      </c>
    </row>
    <row r="29" spans="1:48" s="95" customFormat="1" ht="15" customHeight="1">
      <c r="A29" s="158"/>
      <c r="B29" s="150" t="s">
        <v>67</v>
      </c>
      <c r="C29" s="7" t="s">
        <v>68</v>
      </c>
      <c r="D29" s="10">
        <v>50000</v>
      </c>
      <c r="E29" s="11">
        <f t="shared" si="44"/>
        <v>50970</v>
      </c>
      <c r="F29" s="14">
        <f t="shared" si="33"/>
        <v>52835.502</v>
      </c>
      <c r="G29" s="20">
        <f t="shared" si="34"/>
        <v>56412.465485399996</v>
      </c>
      <c r="H29" s="10">
        <v>50000</v>
      </c>
      <c r="I29" s="11">
        <f t="shared" si="45"/>
        <v>50970</v>
      </c>
      <c r="J29" s="14">
        <f t="shared" si="35"/>
        <v>52835.502</v>
      </c>
      <c r="K29" s="20">
        <f t="shared" si="36"/>
        <v>56412.465485399996</v>
      </c>
      <c r="L29" s="10">
        <v>50000</v>
      </c>
      <c r="M29" s="11">
        <f>(L29*1.94%)+L29</f>
        <v>50970</v>
      </c>
      <c r="N29" s="14">
        <f t="shared" si="37"/>
        <v>52835.502</v>
      </c>
      <c r="O29" s="20">
        <f t="shared" si="38"/>
        <v>56412.465485399996</v>
      </c>
      <c r="P29" s="10">
        <v>50000</v>
      </c>
      <c r="Q29" s="11">
        <f>(P29*1.94%)+P29</f>
        <v>50970</v>
      </c>
      <c r="R29" s="14">
        <f t="shared" si="39"/>
        <v>52835.502</v>
      </c>
      <c r="S29" s="20">
        <f t="shared" si="40"/>
        <v>56412.465485399996</v>
      </c>
      <c r="T29" s="37">
        <v>63000</v>
      </c>
      <c r="U29" s="31">
        <f>(T29*5.75%)+T29</f>
        <v>66622.5</v>
      </c>
      <c r="V29" s="48">
        <f t="shared" si="41"/>
        <v>69347.360249999998</v>
      </c>
      <c r="W29" s="51">
        <f t="shared" si="9"/>
        <v>71552.606305950001</v>
      </c>
      <c r="X29" s="70">
        <f t="shared" si="10"/>
        <v>74271.605345576099</v>
      </c>
      <c r="Y29" s="30">
        <v>63000</v>
      </c>
      <c r="Z29" s="31">
        <f>(Y29*5.75%)+Y29</f>
        <v>66622.5</v>
      </c>
      <c r="AA29" s="49">
        <f t="shared" si="46"/>
        <v>69347.360249999998</v>
      </c>
      <c r="AB29" s="51">
        <f t="shared" si="11"/>
        <v>71552.606305950001</v>
      </c>
      <c r="AC29" s="70">
        <f t="shared" si="12"/>
        <v>74271.605345576099</v>
      </c>
      <c r="AD29" s="77">
        <f t="shared" si="42"/>
        <v>75467.378191639873</v>
      </c>
      <c r="AE29" s="30">
        <v>63000</v>
      </c>
      <c r="AF29" s="31">
        <f t="shared" si="47"/>
        <v>66622.5</v>
      </c>
      <c r="AG29" s="49">
        <f t="shared" si="48"/>
        <v>69347.360249999998</v>
      </c>
      <c r="AH29" s="51">
        <f t="shared" si="14"/>
        <v>71552.606305950001</v>
      </c>
      <c r="AI29" s="70">
        <f t="shared" si="15"/>
        <v>74271.605345576099</v>
      </c>
      <c r="AJ29" s="77">
        <f t="shared" si="16"/>
        <v>75467.378191639873</v>
      </c>
      <c r="AK29" s="30">
        <v>63000</v>
      </c>
      <c r="AL29" s="31">
        <f t="shared" si="49"/>
        <v>66622.5</v>
      </c>
      <c r="AM29" s="49">
        <f t="shared" si="50"/>
        <v>69347.360249999998</v>
      </c>
      <c r="AN29" s="51">
        <f t="shared" si="17"/>
        <v>71552.606305950001</v>
      </c>
      <c r="AO29" s="81">
        <f t="shared" si="43"/>
        <v>74271.605345576099</v>
      </c>
      <c r="AP29" s="82">
        <f t="shared" si="19"/>
        <v>75467.378191639873</v>
      </c>
      <c r="AQ29" s="96">
        <f t="shared" si="51"/>
        <v>79708.644846010036</v>
      </c>
      <c r="AR29"/>
      <c r="AS29" s="117">
        <f t="shared" si="52"/>
        <v>87679.509330611036</v>
      </c>
      <c r="AT29" s="113">
        <f t="shared" ref="AT29:AT80" si="54">+AS29+AS29*$AV$3</f>
        <v>99183.060954787201</v>
      </c>
      <c r="AU29" s="114"/>
    </row>
    <row r="30" spans="1:48" s="95" customFormat="1" ht="15" customHeight="1">
      <c r="A30" s="158"/>
      <c r="B30" s="150" t="s">
        <v>69</v>
      </c>
      <c r="C30" s="7" t="s">
        <v>70</v>
      </c>
      <c r="D30" s="10">
        <v>20000</v>
      </c>
      <c r="E30" s="11">
        <f t="shared" si="44"/>
        <v>20388</v>
      </c>
      <c r="F30" s="14">
        <f t="shared" si="33"/>
        <v>21134.200799999999</v>
      </c>
      <c r="G30" s="20">
        <f t="shared" si="34"/>
        <v>22564.986194159999</v>
      </c>
      <c r="H30" s="10">
        <v>20000</v>
      </c>
      <c r="I30" s="11">
        <f t="shared" si="45"/>
        <v>20388</v>
      </c>
      <c r="J30" s="14">
        <f t="shared" si="35"/>
        <v>21134.200799999999</v>
      </c>
      <c r="K30" s="20">
        <f t="shared" si="36"/>
        <v>22564.986194159999</v>
      </c>
      <c r="L30" s="10">
        <v>20000</v>
      </c>
      <c r="M30" s="11">
        <f>(L30*1.94%)+L30</f>
        <v>20388</v>
      </c>
      <c r="N30" s="14">
        <f t="shared" si="37"/>
        <v>21134.200799999999</v>
      </c>
      <c r="O30" s="20">
        <f t="shared" si="38"/>
        <v>22564.986194159999</v>
      </c>
      <c r="P30" s="10">
        <v>20000</v>
      </c>
      <c r="Q30" s="11">
        <f>(P30*1.94%)+P30</f>
        <v>20388</v>
      </c>
      <c r="R30" s="14">
        <f t="shared" si="39"/>
        <v>21134.200799999999</v>
      </c>
      <c r="S30" s="20">
        <f t="shared" si="40"/>
        <v>22564.986194159999</v>
      </c>
      <c r="T30" s="37">
        <v>30000</v>
      </c>
      <c r="U30" s="31">
        <f>(T30*5.75%)+T30</f>
        <v>31725</v>
      </c>
      <c r="V30" s="48">
        <f t="shared" si="41"/>
        <v>33022.552499999998</v>
      </c>
      <c r="W30" s="51">
        <f t="shared" si="9"/>
        <v>34072.669669499999</v>
      </c>
      <c r="X30" s="70">
        <f t="shared" si="10"/>
        <v>35367.431116940999</v>
      </c>
      <c r="Y30" s="30">
        <v>30000</v>
      </c>
      <c r="Z30" s="31">
        <f>(Y30*5.75%)+Y30</f>
        <v>31725</v>
      </c>
      <c r="AA30" s="49">
        <f t="shared" si="46"/>
        <v>33022.552499999998</v>
      </c>
      <c r="AB30" s="51">
        <f t="shared" si="11"/>
        <v>34072.669669499999</v>
      </c>
      <c r="AC30" s="70">
        <f t="shared" si="12"/>
        <v>35367.431116940999</v>
      </c>
      <c r="AD30" s="77">
        <f t="shared" si="42"/>
        <v>35936.846757923748</v>
      </c>
      <c r="AE30" s="30">
        <v>30000</v>
      </c>
      <c r="AF30" s="31">
        <f t="shared" si="47"/>
        <v>31725</v>
      </c>
      <c r="AG30" s="49">
        <f t="shared" si="48"/>
        <v>33022.552499999998</v>
      </c>
      <c r="AH30" s="51">
        <f t="shared" si="14"/>
        <v>34072.669669499999</v>
      </c>
      <c r="AI30" s="70">
        <f t="shared" si="15"/>
        <v>35367.431116940999</v>
      </c>
      <c r="AJ30" s="77">
        <f t="shared" si="16"/>
        <v>35936.846757923748</v>
      </c>
      <c r="AK30" s="30">
        <v>30000</v>
      </c>
      <c r="AL30" s="31">
        <f t="shared" si="49"/>
        <v>31725</v>
      </c>
      <c r="AM30" s="49">
        <f t="shared" si="50"/>
        <v>33022.552499999998</v>
      </c>
      <c r="AN30" s="51">
        <f t="shared" si="17"/>
        <v>34072.669669499999</v>
      </c>
      <c r="AO30" s="81">
        <f t="shared" si="43"/>
        <v>35367.431116940999</v>
      </c>
      <c r="AP30" s="82">
        <f t="shared" si="19"/>
        <v>35936.846757923748</v>
      </c>
      <c r="AQ30" s="96">
        <f t="shared" si="51"/>
        <v>37956.497545719059</v>
      </c>
      <c r="AR30"/>
      <c r="AS30" s="117">
        <f t="shared" si="52"/>
        <v>41752.147300290962</v>
      </c>
      <c r="AT30" s="113">
        <f t="shared" si="54"/>
        <v>47230.029026089134</v>
      </c>
      <c r="AU30" s="114"/>
    </row>
    <row r="31" spans="1:48" s="95" customFormat="1" ht="15" customHeight="1">
      <c r="A31" s="158"/>
      <c r="B31" s="152" t="s">
        <v>71</v>
      </c>
      <c r="C31" s="147" t="s">
        <v>72</v>
      </c>
      <c r="D31" s="8">
        <v>1700000</v>
      </c>
      <c r="E31" s="11">
        <f t="shared" si="44"/>
        <v>1732980</v>
      </c>
      <c r="F31" s="14">
        <f t="shared" si="33"/>
        <v>1796407.068</v>
      </c>
      <c r="G31" s="20">
        <f t="shared" si="34"/>
        <v>1918023.8265036</v>
      </c>
      <c r="H31" s="8">
        <v>1700000</v>
      </c>
      <c r="I31" s="11">
        <f t="shared" si="45"/>
        <v>1732980</v>
      </c>
      <c r="J31" s="14">
        <f t="shared" si="35"/>
        <v>1796407.068</v>
      </c>
      <c r="K31" s="20">
        <f t="shared" si="36"/>
        <v>1918023.8265036</v>
      </c>
      <c r="L31" s="8">
        <v>1700000</v>
      </c>
      <c r="M31" s="11">
        <f>(L31*1.94%)+L31</f>
        <v>1732980</v>
      </c>
      <c r="N31" s="14">
        <f t="shared" si="37"/>
        <v>1796407.068</v>
      </c>
      <c r="O31" s="20">
        <f t="shared" si="38"/>
        <v>1918023.8265036</v>
      </c>
      <c r="P31" s="8">
        <v>1700000</v>
      </c>
      <c r="Q31" s="11">
        <f>(P31*1.94%)+P31</f>
        <v>1732980</v>
      </c>
      <c r="R31" s="14">
        <f t="shared" si="39"/>
        <v>1796407.068</v>
      </c>
      <c r="S31" s="20">
        <f t="shared" si="40"/>
        <v>1918023.8265036</v>
      </c>
      <c r="T31" s="41">
        <v>2071465</v>
      </c>
      <c r="U31" s="31">
        <f>(T31*5.75%)+T31</f>
        <v>2190574.2374999998</v>
      </c>
      <c r="V31" s="48">
        <f t="shared" si="41"/>
        <v>2280168.7238137498</v>
      </c>
      <c r="W31" s="51">
        <f t="shared" si="9"/>
        <v>2352678.0892310273</v>
      </c>
      <c r="X31" s="70">
        <f t="shared" si="10"/>
        <v>2442079.8566218065</v>
      </c>
      <c r="Y31" s="25">
        <v>2071465</v>
      </c>
      <c r="Z31" s="31">
        <f>(Y31*5.75%)+Y31</f>
        <v>2190574.2374999998</v>
      </c>
      <c r="AA31" s="49">
        <f t="shared" si="46"/>
        <v>2280168.7238137498</v>
      </c>
      <c r="AB31" s="51">
        <f t="shared" si="11"/>
        <v>2352678.0892310273</v>
      </c>
      <c r="AC31" s="70">
        <f t="shared" si="12"/>
        <v>2442079.8566218065</v>
      </c>
      <c r="AD31" s="77">
        <f t="shared" si="42"/>
        <v>2481397.3423134177</v>
      </c>
      <c r="AE31" s="25">
        <v>2071465</v>
      </c>
      <c r="AF31" s="31">
        <f t="shared" si="47"/>
        <v>2190574.2374999998</v>
      </c>
      <c r="AG31" s="49">
        <f t="shared" si="48"/>
        <v>2280168.7238137498</v>
      </c>
      <c r="AH31" s="51">
        <f t="shared" si="14"/>
        <v>2352678.0892310273</v>
      </c>
      <c r="AI31" s="70">
        <f t="shared" si="15"/>
        <v>2442079.8566218065</v>
      </c>
      <c r="AJ31" s="77">
        <f t="shared" si="16"/>
        <v>2481397.3423134177</v>
      </c>
      <c r="AK31" s="25">
        <v>2071465</v>
      </c>
      <c r="AL31" s="31">
        <f t="shared" si="49"/>
        <v>2190574.2374999998</v>
      </c>
      <c r="AM31" s="49">
        <f t="shared" si="50"/>
        <v>2280168.7238137498</v>
      </c>
      <c r="AN31" s="51">
        <f t="shared" si="17"/>
        <v>2352678.0892310273</v>
      </c>
      <c r="AO31" s="81">
        <f t="shared" si="43"/>
        <v>2442079.8566218065</v>
      </c>
      <c r="AP31" s="82">
        <f t="shared" si="19"/>
        <v>2481397.3423134177</v>
      </c>
      <c r="AQ31" s="96">
        <f t="shared" si="51"/>
        <v>2620851.8729514317</v>
      </c>
      <c r="AR31"/>
      <c r="AS31" s="115">
        <f t="shared" si="52"/>
        <v>2882937.0602465747</v>
      </c>
      <c r="AT31" s="171">
        <f t="shared" si="54"/>
        <v>3261178.4025509255</v>
      </c>
    </row>
    <row r="32" spans="1:48" s="95" customFormat="1" ht="15" customHeight="1">
      <c r="A32" s="158"/>
      <c r="B32" s="150" t="s">
        <v>28</v>
      </c>
      <c r="C32" s="16" t="s">
        <v>10</v>
      </c>
      <c r="D32" s="1" t="s">
        <v>11</v>
      </c>
      <c r="E32" s="11"/>
      <c r="F32" s="14">
        <f t="shared" si="33"/>
        <v>0</v>
      </c>
      <c r="G32" s="20">
        <f t="shared" si="34"/>
        <v>0</v>
      </c>
      <c r="H32" s="1" t="s">
        <v>15</v>
      </c>
      <c r="I32" s="11"/>
      <c r="J32" s="14">
        <f t="shared" si="35"/>
        <v>0</v>
      </c>
      <c r="K32" s="20">
        <f t="shared" si="36"/>
        <v>0</v>
      </c>
      <c r="L32" s="1" t="s">
        <v>16</v>
      </c>
      <c r="M32" s="11"/>
      <c r="N32" s="14">
        <f t="shared" si="37"/>
        <v>0</v>
      </c>
      <c r="O32" s="20">
        <f t="shared" si="38"/>
        <v>0</v>
      </c>
      <c r="P32" s="1" t="s">
        <v>17</v>
      </c>
      <c r="Q32" s="11"/>
      <c r="R32" s="14">
        <f t="shared" si="39"/>
        <v>0</v>
      </c>
      <c r="S32" s="20">
        <f t="shared" si="40"/>
        <v>0</v>
      </c>
      <c r="T32" s="35" t="s">
        <v>11</v>
      </c>
      <c r="U32" s="31"/>
      <c r="V32" s="48">
        <f t="shared" si="41"/>
        <v>0</v>
      </c>
      <c r="W32" s="51">
        <f t="shared" si="9"/>
        <v>0</v>
      </c>
      <c r="X32" s="70">
        <f t="shared" si="10"/>
        <v>0</v>
      </c>
      <c r="Y32" s="32" t="s">
        <v>15</v>
      </c>
      <c r="Z32" s="31"/>
      <c r="AA32" s="49"/>
      <c r="AB32" s="51">
        <f t="shared" si="11"/>
        <v>0</v>
      </c>
      <c r="AC32" s="70">
        <f t="shared" si="12"/>
        <v>0</v>
      </c>
      <c r="AD32" s="77">
        <f t="shared" si="42"/>
        <v>0</v>
      </c>
      <c r="AE32" s="32" t="s">
        <v>16</v>
      </c>
      <c r="AF32" s="31"/>
      <c r="AG32" s="49"/>
      <c r="AH32" s="51">
        <f t="shared" si="14"/>
        <v>0</v>
      </c>
      <c r="AI32" s="70">
        <f t="shared" si="15"/>
        <v>0</v>
      </c>
      <c r="AJ32" s="77">
        <f t="shared" si="16"/>
        <v>0</v>
      </c>
      <c r="AK32" s="32" t="s">
        <v>17</v>
      </c>
      <c r="AL32" s="31"/>
      <c r="AM32" s="49"/>
      <c r="AN32" s="51">
        <f t="shared" si="17"/>
        <v>0</v>
      </c>
      <c r="AO32" s="81">
        <f t="shared" si="43"/>
        <v>0</v>
      </c>
      <c r="AP32" s="82">
        <f t="shared" si="19"/>
        <v>0</v>
      </c>
      <c r="AQ32"/>
      <c r="AR32"/>
      <c r="AS32"/>
    </row>
    <row r="33" spans="1:47" s="95" customFormat="1" ht="15" customHeight="1">
      <c r="A33" s="158"/>
      <c r="B33" s="150" t="s">
        <v>73</v>
      </c>
      <c r="C33" s="7" t="s">
        <v>74</v>
      </c>
      <c r="D33" s="10">
        <v>7126</v>
      </c>
      <c r="E33" s="11">
        <f t="shared" ref="E33:E42" si="55">(D33*1.94%)+D33</f>
        <v>7264.2443999999996</v>
      </c>
      <c r="F33" s="14">
        <f t="shared" si="33"/>
        <v>7530.1157450399996</v>
      </c>
      <c r="G33" s="20">
        <f t="shared" si="34"/>
        <v>8039.9045809792078</v>
      </c>
      <c r="H33" s="10">
        <v>7126</v>
      </c>
      <c r="I33" s="11">
        <f t="shared" ref="I33:I42" si="56">(H33*1.94%)+H33</f>
        <v>7264.2443999999996</v>
      </c>
      <c r="J33" s="14">
        <f t="shared" si="35"/>
        <v>7530.1157450399996</v>
      </c>
      <c r="K33" s="20">
        <f t="shared" si="36"/>
        <v>8039.9045809792078</v>
      </c>
      <c r="L33" s="10">
        <v>7126</v>
      </c>
      <c r="M33" s="11">
        <f t="shared" ref="M33:M42" si="57">(L33*1.94%)+L33</f>
        <v>7264.2443999999996</v>
      </c>
      <c r="N33" s="14">
        <f t="shared" si="37"/>
        <v>7530.1157450399996</v>
      </c>
      <c r="O33" s="20">
        <f t="shared" si="38"/>
        <v>8039.9045809792078</v>
      </c>
      <c r="P33" s="10">
        <v>7126</v>
      </c>
      <c r="Q33" s="11">
        <f t="shared" ref="Q33:Q42" si="58">(P33*1.94%)+P33</f>
        <v>7264.2443999999996</v>
      </c>
      <c r="R33" s="14">
        <f t="shared" si="39"/>
        <v>7530.1157450399996</v>
      </c>
      <c r="S33" s="20">
        <f t="shared" si="40"/>
        <v>8039.9045809792078</v>
      </c>
      <c r="T33" s="37">
        <v>8200</v>
      </c>
      <c r="U33" s="31">
        <f t="shared" ref="U33:Z42" si="59">(T33*5.75%)+T33</f>
        <v>8671.5</v>
      </c>
      <c r="V33" s="48">
        <f t="shared" si="41"/>
        <v>9026.1643499999991</v>
      </c>
      <c r="W33" s="51">
        <f t="shared" si="9"/>
        <v>9313.1963763299991</v>
      </c>
      <c r="X33" s="70">
        <f t="shared" si="10"/>
        <v>9667.0978386305396</v>
      </c>
      <c r="Y33" s="30">
        <v>8200</v>
      </c>
      <c r="Z33" s="31">
        <f t="shared" si="59"/>
        <v>8671.5</v>
      </c>
      <c r="AA33" s="49">
        <f t="shared" si="46"/>
        <v>9026.1643499999991</v>
      </c>
      <c r="AB33" s="51">
        <f t="shared" si="11"/>
        <v>9313.1963763299991</v>
      </c>
      <c r="AC33" s="70">
        <f t="shared" si="12"/>
        <v>9667.0978386305396</v>
      </c>
      <c r="AD33" s="77">
        <f t="shared" si="42"/>
        <v>9822.7381138324909</v>
      </c>
      <c r="AE33" s="30">
        <v>8200</v>
      </c>
      <c r="AF33" s="31">
        <f t="shared" ref="AF33:AF42" si="60">(AE33*5.75%)+AE33</f>
        <v>8671.5</v>
      </c>
      <c r="AG33" s="49">
        <f t="shared" si="48"/>
        <v>9026.1643499999991</v>
      </c>
      <c r="AH33" s="51">
        <f t="shared" si="14"/>
        <v>9313.1963763299991</v>
      </c>
      <c r="AI33" s="70">
        <f t="shared" si="15"/>
        <v>9667.0978386305396</v>
      </c>
      <c r="AJ33" s="77">
        <f t="shared" si="16"/>
        <v>9822.7381138324909</v>
      </c>
      <c r="AK33" s="30">
        <v>8200</v>
      </c>
      <c r="AL33" s="31">
        <f t="shared" ref="AL33:AL42" si="61">(AK33*5.75%)+AK33</f>
        <v>8671.5</v>
      </c>
      <c r="AM33" s="49">
        <f t="shared" si="50"/>
        <v>9026.1643499999991</v>
      </c>
      <c r="AN33" s="51">
        <f t="shared" si="17"/>
        <v>9313.1963763299991</v>
      </c>
      <c r="AO33" s="81">
        <f t="shared" si="43"/>
        <v>9667.0978386305396</v>
      </c>
      <c r="AP33" s="82">
        <f t="shared" si="19"/>
        <v>9822.7381138324909</v>
      </c>
      <c r="AQ33" s="96">
        <f t="shared" ref="AQ33:AQ42" si="62">(AP33*5.62%)+AP33</f>
        <v>10374.775995829878</v>
      </c>
      <c r="AR33"/>
      <c r="AS33" s="117">
        <f t="shared" ref="AS33:AS42" si="63">+AQ33+AQ33*10%</f>
        <v>11412.253595412865</v>
      </c>
      <c r="AT33" s="113">
        <f t="shared" si="54"/>
        <v>12909.541267131033</v>
      </c>
    </row>
    <row r="34" spans="1:47" s="95" customFormat="1" ht="15" customHeight="1">
      <c r="A34" s="158"/>
      <c r="B34" s="150" t="s">
        <v>75</v>
      </c>
      <c r="C34" s="7" t="s">
        <v>76</v>
      </c>
      <c r="D34" s="10">
        <v>16444</v>
      </c>
      <c r="E34" s="11">
        <f t="shared" si="55"/>
        <v>16763.013599999998</v>
      </c>
      <c r="F34" s="14">
        <f t="shared" si="33"/>
        <v>17376.539897759998</v>
      </c>
      <c r="G34" s="20">
        <f t="shared" si="34"/>
        <v>18552.931648838348</v>
      </c>
      <c r="H34" s="10">
        <v>16444</v>
      </c>
      <c r="I34" s="11">
        <f t="shared" si="56"/>
        <v>16763.013599999998</v>
      </c>
      <c r="J34" s="14">
        <f t="shared" si="35"/>
        <v>17376.539897759998</v>
      </c>
      <c r="K34" s="20">
        <f t="shared" si="36"/>
        <v>18552.931648838348</v>
      </c>
      <c r="L34" s="10">
        <v>16444</v>
      </c>
      <c r="M34" s="11">
        <f t="shared" si="57"/>
        <v>16763.013599999998</v>
      </c>
      <c r="N34" s="14">
        <f t="shared" si="37"/>
        <v>17376.539897759998</v>
      </c>
      <c r="O34" s="20">
        <f t="shared" si="38"/>
        <v>18552.931648838348</v>
      </c>
      <c r="P34" s="10">
        <v>16444</v>
      </c>
      <c r="Q34" s="11">
        <f t="shared" si="58"/>
        <v>16763.013599999998</v>
      </c>
      <c r="R34" s="14">
        <f t="shared" si="39"/>
        <v>17376.539897759998</v>
      </c>
      <c r="S34" s="20">
        <f t="shared" si="40"/>
        <v>18552.931648838348</v>
      </c>
      <c r="T34" s="37">
        <v>18923</v>
      </c>
      <c r="U34" s="31">
        <f t="shared" si="59"/>
        <v>20011.072499999998</v>
      </c>
      <c r="V34" s="48">
        <f t="shared" si="41"/>
        <v>20829.52536525</v>
      </c>
      <c r="W34" s="51">
        <f t="shared" si="9"/>
        <v>21491.904271864951</v>
      </c>
      <c r="X34" s="70">
        <f t="shared" si="10"/>
        <v>22308.596634195819</v>
      </c>
      <c r="Y34" s="30">
        <v>18923</v>
      </c>
      <c r="Z34" s="31">
        <f t="shared" si="59"/>
        <v>20011.072499999998</v>
      </c>
      <c r="AA34" s="49">
        <f t="shared" si="46"/>
        <v>20829.52536525</v>
      </c>
      <c r="AB34" s="51">
        <f t="shared" si="11"/>
        <v>21491.904271864951</v>
      </c>
      <c r="AC34" s="70">
        <f t="shared" si="12"/>
        <v>22308.596634195819</v>
      </c>
      <c r="AD34" s="77">
        <f t="shared" si="42"/>
        <v>22667.765040006372</v>
      </c>
      <c r="AE34" s="30">
        <v>18923</v>
      </c>
      <c r="AF34" s="31">
        <f t="shared" si="60"/>
        <v>20011.072499999998</v>
      </c>
      <c r="AG34" s="49">
        <f t="shared" si="48"/>
        <v>20829.52536525</v>
      </c>
      <c r="AH34" s="51">
        <f t="shared" si="14"/>
        <v>21491.904271864951</v>
      </c>
      <c r="AI34" s="70">
        <f t="shared" si="15"/>
        <v>22308.596634195819</v>
      </c>
      <c r="AJ34" s="77">
        <f t="shared" si="16"/>
        <v>22667.765040006372</v>
      </c>
      <c r="AK34" s="30">
        <v>18923</v>
      </c>
      <c r="AL34" s="31">
        <f t="shared" si="61"/>
        <v>20011.072499999998</v>
      </c>
      <c r="AM34" s="49">
        <f t="shared" si="50"/>
        <v>20829.52536525</v>
      </c>
      <c r="AN34" s="51">
        <f t="shared" si="17"/>
        <v>21491.904271864951</v>
      </c>
      <c r="AO34" s="81">
        <f t="shared" si="43"/>
        <v>22308.596634195819</v>
      </c>
      <c r="AP34" s="82">
        <f t="shared" si="19"/>
        <v>22667.765040006372</v>
      </c>
      <c r="AQ34" s="96">
        <f t="shared" si="62"/>
        <v>23941.693435254729</v>
      </c>
      <c r="AR34"/>
      <c r="AS34" s="117">
        <f t="shared" si="63"/>
        <v>26335.862778780203</v>
      </c>
      <c r="AT34" s="113">
        <f t="shared" si="54"/>
        <v>29791.127975356165</v>
      </c>
    </row>
    <row r="35" spans="1:47" s="95" customFormat="1" ht="15" customHeight="1">
      <c r="A35" s="158"/>
      <c r="B35" s="150" t="s">
        <v>77</v>
      </c>
      <c r="C35" s="7" t="s">
        <v>78</v>
      </c>
      <c r="D35" s="10">
        <v>16444</v>
      </c>
      <c r="E35" s="11">
        <f t="shared" si="55"/>
        <v>16763.013599999998</v>
      </c>
      <c r="F35" s="14">
        <f t="shared" si="33"/>
        <v>17376.539897759998</v>
      </c>
      <c r="G35" s="20">
        <f t="shared" si="34"/>
        <v>18552.931648838348</v>
      </c>
      <c r="H35" s="10">
        <v>16444</v>
      </c>
      <c r="I35" s="11">
        <f t="shared" si="56"/>
        <v>16763.013599999998</v>
      </c>
      <c r="J35" s="14">
        <f t="shared" si="35"/>
        <v>17376.539897759998</v>
      </c>
      <c r="K35" s="20">
        <f t="shared" si="36"/>
        <v>18552.931648838348</v>
      </c>
      <c r="L35" s="10">
        <v>16444</v>
      </c>
      <c r="M35" s="11">
        <f t="shared" si="57"/>
        <v>16763.013599999998</v>
      </c>
      <c r="N35" s="14">
        <f t="shared" si="37"/>
        <v>17376.539897759998</v>
      </c>
      <c r="O35" s="20">
        <f t="shared" si="38"/>
        <v>18552.931648838348</v>
      </c>
      <c r="P35" s="10">
        <v>16444</v>
      </c>
      <c r="Q35" s="11">
        <f t="shared" si="58"/>
        <v>16763.013599999998</v>
      </c>
      <c r="R35" s="14">
        <f t="shared" si="39"/>
        <v>17376.539897759998</v>
      </c>
      <c r="S35" s="20">
        <f t="shared" si="40"/>
        <v>18552.931648838348</v>
      </c>
      <c r="T35" s="37">
        <v>18923</v>
      </c>
      <c r="U35" s="31">
        <f t="shared" si="59"/>
        <v>20011.072499999998</v>
      </c>
      <c r="V35" s="48">
        <f t="shared" si="41"/>
        <v>20829.52536525</v>
      </c>
      <c r="W35" s="51">
        <f t="shared" si="9"/>
        <v>21491.904271864951</v>
      </c>
      <c r="X35" s="70">
        <f t="shared" si="10"/>
        <v>22308.596634195819</v>
      </c>
      <c r="Y35" s="30">
        <v>18923</v>
      </c>
      <c r="Z35" s="31">
        <f t="shared" si="59"/>
        <v>20011.072499999998</v>
      </c>
      <c r="AA35" s="49">
        <f t="shared" si="46"/>
        <v>20829.52536525</v>
      </c>
      <c r="AB35" s="51">
        <f t="shared" si="11"/>
        <v>21491.904271864951</v>
      </c>
      <c r="AC35" s="70">
        <f t="shared" si="12"/>
        <v>22308.596634195819</v>
      </c>
      <c r="AD35" s="77">
        <f t="shared" si="42"/>
        <v>22667.765040006372</v>
      </c>
      <c r="AE35" s="30">
        <v>18923</v>
      </c>
      <c r="AF35" s="31">
        <f t="shared" si="60"/>
        <v>20011.072499999998</v>
      </c>
      <c r="AG35" s="49">
        <f t="shared" si="48"/>
        <v>20829.52536525</v>
      </c>
      <c r="AH35" s="51">
        <f t="shared" si="14"/>
        <v>21491.904271864951</v>
      </c>
      <c r="AI35" s="70">
        <f t="shared" si="15"/>
        <v>22308.596634195819</v>
      </c>
      <c r="AJ35" s="77">
        <f t="shared" si="16"/>
        <v>22667.765040006372</v>
      </c>
      <c r="AK35" s="30">
        <v>18923</v>
      </c>
      <c r="AL35" s="31">
        <f t="shared" si="61"/>
        <v>20011.072499999998</v>
      </c>
      <c r="AM35" s="49">
        <f t="shared" si="50"/>
        <v>20829.52536525</v>
      </c>
      <c r="AN35" s="51">
        <f t="shared" si="17"/>
        <v>21491.904271864951</v>
      </c>
      <c r="AO35" s="81">
        <f t="shared" si="43"/>
        <v>22308.596634195819</v>
      </c>
      <c r="AP35" s="82">
        <f t="shared" si="19"/>
        <v>22667.765040006372</v>
      </c>
      <c r="AQ35" s="96">
        <f t="shared" si="62"/>
        <v>23941.693435254729</v>
      </c>
      <c r="AR35"/>
      <c r="AS35" s="117">
        <f t="shared" si="63"/>
        <v>26335.862778780203</v>
      </c>
      <c r="AT35" s="113">
        <f t="shared" si="54"/>
        <v>29791.127975356165</v>
      </c>
    </row>
    <row r="36" spans="1:47" s="95" customFormat="1" ht="15" customHeight="1">
      <c r="A36" s="158"/>
      <c r="B36" s="150" t="s">
        <v>79</v>
      </c>
      <c r="C36" s="7" t="s">
        <v>80</v>
      </c>
      <c r="D36" s="10">
        <v>17541</v>
      </c>
      <c r="E36" s="11">
        <f t="shared" si="55"/>
        <v>17881.295399999999</v>
      </c>
      <c r="F36" s="14">
        <f t="shared" si="33"/>
        <v>18535.750811639999</v>
      </c>
      <c r="G36" s="20">
        <f t="shared" si="34"/>
        <v>19790.621141588028</v>
      </c>
      <c r="H36" s="10">
        <v>17541</v>
      </c>
      <c r="I36" s="11">
        <f t="shared" si="56"/>
        <v>17881.295399999999</v>
      </c>
      <c r="J36" s="14">
        <f t="shared" si="35"/>
        <v>18535.750811639999</v>
      </c>
      <c r="K36" s="20">
        <f t="shared" si="36"/>
        <v>19790.621141588028</v>
      </c>
      <c r="L36" s="10">
        <v>17541</v>
      </c>
      <c r="M36" s="11">
        <f t="shared" si="57"/>
        <v>17881.295399999999</v>
      </c>
      <c r="N36" s="14">
        <f t="shared" si="37"/>
        <v>18535.750811639999</v>
      </c>
      <c r="O36" s="20">
        <f t="shared" si="38"/>
        <v>19790.621141588028</v>
      </c>
      <c r="P36" s="10">
        <v>17541</v>
      </c>
      <c r="Q36" s="11">
        <f t="shared" si="58"/>
        <v>17881.295399999999</v>
      </c>
      <c r="R36" s="14">
        <f t="shared" si="39"/>
        <v>18535.750811639999</v>
      </c>
      <c r="S36" s="20">
        <f t="shared" si="40"/>
        <v>19790.621141588028</v>
      </c>
      <c r="T36" s="37">
        <v>20186</v>
      </c>
      <c r="U36" s="31">
        <f t="shared" si="59"/>
        <v>21346.695</v>
      </c>
      <c r="V36" s="48">
        <f t="shared" si="41"/>
        <v>22219.774825500001</v>
      </c>
      <c r="W36" s="51">
        <f t="shared" si="9"/>
        <v>22926.363664950899</v>
      </c>
      <c r="X36" s="70">
        <f t="shared" si="10"/>
        <v>23797.565484219034</v>
      </c>
      <c r="Y36" s="30">
        <v>20186</v>
      </c>
      <c r="Z36" s="31">
        <f t="shared" si="59"/>
        <v>21346.695</v>
      </c>
      <c r="AA36" s="49">
        <f t="shared" si="46"/>
        <v>22219.774825500001</v>
      </c>
      <c r="AB36" s="51">
        <f t="shared" si="11"/>
        <v>22926.363664950899</v>
      </c>
      <c r="AC36" s="70">
        <f t="shared" si="12"/>
        <v>23797.565484219034</v>
      </c>
      <c r="AD36" s="77">
        <f t="shared" si="42"/>
        <v>24180.706288514961</v>
      </c>
      <c r="AE36" s="30">
        <v>20186</v>
      </c>
      <c r="AF36" s="31">
        <f t="shared" si="60"/>
        <v>21346.695</v>
      </c>
      <c r="AG36" s="49">
        <f t="shared" si="48"/>
        <v>22219.774825500001</v>
      </c>
      <c r="AH36" s="51">
        <f t="shared" si="14"/>
        <v>22926.363664950899</v>
      </c>
      <c r="AI36" s="70">
        <f t="shared" si="15"/>
        <v>23797.565484219034</v>
      </c>
      <c r="AJ36" s="77">
        <f t="shared" si="16"/>
        <v>24180.706288514961</v>
      </c>
      <c r="AK36" s="30">
        <v>20186</v>
      </c>
      <c r="AL36" s="31">
        <f t="shared" si="61"/>
        <v>21346.695</v>
      </c>
      <c r="AM36" s="49">
        <f t="shared" si="50"/>
        <v>22219.774825500001</v>
      </c>
      <c r="AN36" s="51">
        <f t="shared" si="17"/>
        <v>22926.363664950899</v>
      </c>
      <c r="AO36" s="81">
        <f t="shared" si="43"/>
        <v>23797.565484219034</v>
      </c>
      <c r="AP36" s="82">
        <f t="shared" si="19"/>
        <v>24180.706288514961</v>
      </c>
      <c r="AQ36" s="96">
        <f t="shared" si="62"/>
        <v>25539.661981929501</v>
      </c>
      <c r="AR36"/>
      <c r="AS36" s="117">
        <f t="shared" si="63"/>
        <v>28093.62818012245</v>
      </c>
      <c r="AT36" s="113">
        <f t="shared" si="54"/>
        <v>31779.512197354517</v>
      </c>
    </row>
    <row r="37" spans="1:47" s="95" customFormat="1" ht="15" customHeight="1">
      <c r="A37" s="158"/>
      <c r="B37" s="150" t="s">
        <v>81</v>
      </c>
      <c r="C37" s="7" t="s">
        <v>82</v>
      </c>
      <c r="D37" s="10">
        <v>27407</v>
      </c>
      <c r="E37" s="11">
        <f t="shared" si="55"/>
        <v>27938.695800000001</v>
      </c>
      <c r="F37" s="14">
        <f t="shared" si="33"/>
        <v>28961.252066280002</v>
      </c>
      <c r="G37" s="20">
        <f t="shared" si="34"/>
        <v>30921.928831167159</v>
      </c>
      <c r="H37" s="10">
        <v>27407</v>
      </c>
      <c r="I37" s="11">
        <f t="shared" si="56"/>
        <v>27938.695800000001</v>
      </c>
      <c r="J37" s="14">
        <f t="shared" si="35"/>
        <v>28961.252066280002</v>
      </c>
      <c r="K37" s="20">
        <f t="shared" si="36"/>
        <v>30921.928831167159</v>
      </c>
      <c r="L37" s="10">
        <v>27407</v>
      </c>
      <c r="M37" s="11">
        <f t="shared" si="57"/>
        <v>27938.695800000001</v>
      </c>
      <c r="N37" s="14">
        <f t="shared" si="37"/>
        <v>28961.252066280002</v>
      </c>
      <c r="O37" s="20">
        <f t="shared" si="38"/>
        <v>30921.928831167159</v>
      </c>
      <c r="P37" s="10">
        <v>27407</v>
      </c>
      <c r="Q37" s="11">
        <f t="shared" si="58"/>
        <v>27938.695800000001</v>
      </c>
      <c r="R37" s="14">
        <f t="shared" si="39"/>
        <v>28961.252066280002</v>
      </c>
      <c r="S37" s="20">
        <f t="shared" si="40"/>
        <v>30921.928831167159</v>
      </c>
      <c r="T37" s="37">
        <v>31539</v>
      </c>
      <c r="U37" s="31">
        <f t="shared" si="59"/>
        <v>33352.4925</v>
      </c>
      <c r="V37" s="48">
        <f t="shared" si="41"/>
        <v>34716.609443250003</v>
      </c>
      <c r="W37" s="51">
        <f t="shared" si="9"/>
        <v>35820.597623545356</v>
      </c>
      <c r="X37" s="70">
        <f t="shared" si="10"/>
        <v>37181.78033324008</v>
      </c>
      <c r="Y37" s="30">
        <v>31539</v>
      </c>
      <c r="Z37" s="31">
        <f t="shared" si="59"/>
        <v>33352.4925</v>
      </c>
      <c r="AA37" s="49">
        <f t="shared" si="46"/>
        <v>34716.609443250003</v>
      </c>
      <c r="AB37" s="51">
        <f t="shared" si="11"/>
        <v>35820.597623545356</v>
      </c>
      <c r="AC37" s="70">
        <f t="shared" si="12"/>
        <v>37181.78033324008</v>
      </c>
      <c r="AD37" s="77">
        <f t="shared" si="42"/>
        <v>37780.406996605248</v>
      </c>
      <c r="AE37" s="30">
        <v>31539</v>
      </c>
      <c r="AF37" s="31">
        <f t="shared" si="60"/>
        <v>33352.4925</v>
      </c>
      <c r="AG37" s="49">
        <f t="shared" si="48"/>
        <v>34716.609443250003</v>
      </c>
      <c r="AH37" s="51">
        <f t="shared" si="14"/>
        <v>35820.597623545356</v>
      </c>
      <c r="AI37" s="70">
        <f t="shared" si="15"/>
        <v>37181.78033324008</v>
      </c>
      <c r="AJ37" s="77">
        <f t="shared" si="16"/>
        <v>37780.406996605248</v>
      </c>
      <c r="AK37" s="30">
        <v>31539</v>
      </c>
      <c r="AL37" s="31">
        <f t="shared" si="61"/>
        <v>33352.4925</v>
      </c>
      <c r="AM37" s="49">
        <f t="shared" si="50"/>
        <v>34716.609443250003</v>
      </c>
      <c r="AN37" s="51">
        <f t="shared" si="17"/>
        <v>35820.597623545356</v>
      </c>
      <c r="AO37" s="81">
        <f t="shared" si="43"/>
        <v>37181.78033324008</v>
      </c>
      <c r="AP37" s="82">
        <f t="shared" si="19"/>
        <v>37780.406996605248</v>
      </c>
      <c r="AQ37" s="96">
        <f t="shared" si="62"/>
        <v>39903.66586981446</v>
      </c>
      <c r="AR37"/>
      <c r="AS37" s="117">
        <f t="shared" si="63"/>
        <v>43894.032456795903</v>
      </c>
      <c r="AT37" s="113">
        <f t="shared" si="54"/>
        <v>49652.929515127529</v>
      </c>
    </row>
    <row r="38" spans="1:47" s="95" customFormat="1" ht="15" customHeight="1">
      <c r="A38" s="158"/>
      <c r="B38" s="150" t="s">
        <v>83</v>
      </c>
      <c r="C38" s="7" t="s">
        <v>84</v>
      </c>
      <c r="D38" s="10">
        <v>13156</v>
      </c>
      <c r="E38" s="11">
        <f t="shared" si="55"/>
        <v>13411.2264</v>
      </c>
      <c r="F38" s="14">
        <f t="shared" si="33"/>
        <v>13902.077286239999</v>
      </c>
      <c r="G38" s="20">
        <f t="shared" si="34"/>
        <v>14843.247918518447</v>
      </c>
      <c r="H38" s="10">
        <v>13156</v>
      </c>
      <c r="I38" s="11">
        <f t="shared" si="56"/>
        <v>13411.2264</v>
      </c>
      <c r="J38" s="14">
        <f t="shared" si="35"/>
        <v>13902.077286239999</v>
      </c>
      <c r="K38" s="20">
        <f t="shared" si="36"/>
        <v>14843.247918518447</v>
      </c>
      <c r="L38" s="10">
        <v>13156</v>
      </c>
      <c r="M38" s="11">
        <f t="shared" si="57"/>
        <v>13411.2264</v>
      </c>
      <c r="N38" s="14">
        <f t="shared" si="37"/>
        <v>13902.077286239999</v>
      </c>
      <c r="O38" s="20">
        <f t="shared" si="38"/>
        <v>14843.247918518447</v>
      </c>
      <c r="P38" s="10">
        <v>13156</v>
      </c>
      <c r="Q38" s="11">
        <f t="shared" si="58"/>
        <v>13411.2264</v>
      </c>
      <c r="R38" s="14">
        <f t="shared" si="39"/>
        <v>13902.077286239999</v>
      </c>
      <c r="S38" s="20">
        <f t="shared" si="40"/>
        <v>14843.247918518447</v>
      </c>
      <c r="T38" s="37">
        <v>15140</v>
      </c>
      <c r="U38" s="31">
        <f t="shared" si="59"/>
        <v>16010.55</v>
      </c>
      <c r="V38" s="48">
        <f t="shared" si="41"/>
        <v>16665.381494999998</v>
      </c>
      <c r="W38" s="51">
        <f t="shared" si="9"/>
        <v>17195.340626540998</v>
      </c>
      <c r="X38" s="70">
        <f t="shared" si="10"/>
        <v>17848.763570349554</v>
      </c>
      <c r="Y38" s="30">
        <v>15140</v>
      </c>
      <c r="Z38" s="31">
        <f t="shared" si="59"/>
        <v>16010.55</v>
      </c>
      <c r="AA38" s="49">
        <f t="shared" si="46"/>
        <v>16665.381494999998</v>
      </c>
      <c r="AB38" s="51">
        <f t="shared" si="11"/>
        <v>17195.340626540998</v>
      </c>
      <c r="AC38" s="70">
        <f t="shared" si="12"/>
        <v>17848.763570349554</v>
      </c>
      <c r="AD38" s="77">
        <f t="shared" si="42"/>
        <v>18136.128663832184</v>
      </c>
      <c r="AE38" s="30">
        <v>15140</v>
      </c>
      <c r="AF38" s="31">
        <f t="shared" si="60"/>
        <v>16010.55</v>
      </c>
      <c r="AG38" s="49">
        <f t="shared" si="48"/>
        <v>16665.381494999998</v>
      </c>
      <c r="AH38" s="51">
        <f t="shared" si="14"/>
        <v>17195.340626540998</v>
      </c>
      <c r="AI38" s="70">
        <f t="shared" si="15"/>
        <v>17848.763570349554</v>
      </c>
      <c r="AJ38" s="77">
        <f t="shared" si="16"/>
        <v>18136.128663832184</v>
      </c>
      <c r="AK38" s="30">
        <v>15140</v>
      </c>
      <c r="AL38" s="31">
        <f t="shared" si="61"/>
        <v>16010.55</v>
      </c>
      <c r="AM38" s="49">
        <f t="shared" si="50"/>
        <v>16665.381494999998</v>
      </c>
      <c r="AN38" s="51">
        <f t="shared" si="17"/>
        <v>17195.340626540998</v>
      </c>
      <c r="AO38" s="81">
        <f t="shared" si="43"/>
        <v>17848.763570349554</v>
      </c>
      <c r="AP38" s="82">
        <f t="shared" si="19"/>
        <v>18136.128663832184</v>
      </c>
      <c r="AQ38" s="96">
        <f t="shared" si="62"/>
        <v>19155.379094739554</v>
      </c>
      <c r="AR38"/>
      <c r="AS38" s="117">
        <f t="shared" si="63"/>
        <v>21070.917004213508</v>
      </c>
      <c r="AT38" s="113">
        <f t="shared" si="54"/>
        <v>23835.421315166321</v>
      </c>
    </row>
    <row r="39" spans="1:47" s="95" customFormat="1" ht="15" customHeight="1">
      <c r="A39" s="158"/>
      <c r="B39" s="150" t="s">
        <v>85</v>
      </c>
      <c r="C39" s="7" t="s">
        <v>86</v>
      </c>
      <c r="D39" s="10">
        <v>54815</v>
      </c>
      <c r="E39" s="11">
        <f t="shared" si="55"/>
        <v>55878.411</v>
      </c>
      <c r="F39" s="14">
        <f t="shared" si="33"/>
        <v>57923.560842600004</v>
      </c>
      <c r="G39" s="20">
        <f t="shared" si="34"/>
        <v>61844.98591164402</v>
      </c>
      <c r="H39" s="10">
        <v>54815</v>
      </c>
      <c r="I39" s="11">
        <f t="shared" si="56"/>
        <v>55878.411</v>
      </c>
      <c r="J39" s="14">
        <f t="shared" si="35"/>
        <v>57923.560842600004</v>
      </c>
      <c r="K39" s="20">
        <f t="shared" si="36"/>
        <v>61844.98591164402</v>
      </c>
      <c r="L39" s="10">
        <v>54815</v>
      </c>
      <c r="M39" s="11">
        <f t="shared" si="57"/>
        <v>55878.411</v>
      </c>
      <c r="N39" s="14">
        <f t="shared" si="37"/>
        <v>57923.560842600004</v>
      </c>
      <c r="O39" s="20">
        <f t="shared" si="38"/>
        <v>61844.98591164402</v>
      </c>
      <c r="P39" s="10">
        <v>54815</v>
      </c>
      <c r="Q39" s="11">
        <f t="shared" si="58"/>
        <v>55878.411</v>
      </c>
      <c r="R39" s="14">
        <f t="shared" si="39"/>
        <v>57923.560842600004</v>
      </c>
      <c r="S39" s="20">
        <f t="shared" si="40"/>
        <v>61844.98591164402</v>
      </c>
      <c r="T39" s="37">
        <v>63081</v>
      </c>
      <c r="U39" s="31">
        <f t="shared" si="59"/>
        <v>66708.157500000001</v>
      </c>
      <c r="V39" s="48">
        <f t="shared" si="41"/>
        <v>69436.521141749996</v>
      </c>
      <c r="W39" s="51">
        <f t="shared" si="9"/>
        <v>71644.602514057653</v>
      </c>
      <c r="X39" s="70">
        <f t="shared" si="10"/>
        <v>74367.09740959185</v>
      </c>
      <c r="Y39" s="30">
        <v>63081</v>
      </c>
      <c r="Z39" s="31">
        <f t="shared" si="59"/>
        <v>66708.157500000001</v>
      </c>
      <c r="AA39" s="49">
        <f t="shared" si="46"/>
        <v>69436.521141749996</v>
      </c>
      <c r="AB39" s="51">
        <f t="shared" si="11"/>
        <v>71644.602514057653</v>
      </c>
      <c r="AC39" s="70">
        <f t="shared" si="12"/>
        <v>74367.09740959185</v>
      </c>
      <c r="AD39" s="77">
        <f t="shared" si="42"/>
        <v>75564.40767788628</v>
      </c>
      <c r="AE39" s="30">
        <v>63081</v>
      </c>
      <c r="AF39" s="31">
        <f t="shared" si="60"/>
        <v>66708.157500000001</v>
      </c>
      <c r="AG39" s="49">
        <f t="shared" si="48"/>
        <v>69436.521141749996</v>
      </c>
      <c r="AH39" s="51">
        <f t="shared" si="14"/>
        <v>71644.602514057653</v>
      </c>
      <c r="AI39" s="70">
        <f t="shared" si="15"/>
        <v>74367.09740959185</v>
      </c>
      <c r="AJ39" s="77">
        <f t="shared" si="16"/>
        <v>75564.40767788628</v>
      </c>
      <c r="AK39" s="30">
        <v>63081</v>
      </c>
      <c r="AL39" s="31">
        <f t="shared" si="61"/>
        <v>66708.157500000001</v>
      </c>
      <c r="AM39" s="49">
        <f t="shared" si="50"/>
        <v>69436.521141749996</v>
      </c>
      <c r="AN39" s="51">
        <f t="shared" si="17"/>
        <v>71644.602514057653</v>
      </c>
      <c r="AO39" s="81">
        <f t="shared" si="43"/>
        <v>74367.09740959185</v>
      </c>
      <c r="AP39" s="82">
        <f t="shared" si="19"/>
        <v>75564.40767788628</v>
      </c>
      <c r="AQ39" s="96">
        <f t="shared" si="62"/>
        <v>79811.127389383488</v>
      </c>
      <c r="AR39"/>
      <c r="AS39" s="117">
        <f t="shared" si="63"/>
        <v>87792.240128321835</v>
      </c>
      <c r="AT39" s="113">
        <f t="shared" si="54"/>
        <v>99310.582033157669</v>
      </c>
    </row>
    <row r="40" spans="1:47" s="95" customFormat="1" ht="15" customHeight="1">
      <c r="A40" s="158"/>
      <c r="B40" s="150" t="s">
        <v>87</v>
      </c>
      <c r="C40" s="7" t="s">
        <v>88</v>
      </c>
      <c r="D40" s="10">
        <v>65778</v>
      </c>
      <c r="E40" s="11">
        <f t="shared" si="55"/>
        <v>67054.093200000003</v>
      </c>
      <c r="F40" s="14">
        <f t="shared" si="33"/>
        <v>69508.273011120007</v>
      </c>
      <c r="G40" s="20">
        <f t="shared" si="34"/>
        <v>74213.983093972827</v>
      </c>
      <c r="H40" s="10">
        <v>65778</v>
      </c>
      <c r="I40" s="11">
        <f t="shared" si="56"/>
        <v>67054.093200000003</v>
      </c>
      <c r="J40" s="14">
        <f t="shared" si="35"/>
        <v>69508.273011120007</v>
      </c>
      <c r="K40" s="20">
        <f t="shared" si="36"/>
        <v>74213.983093972827</v>
      </c>
      <c r="L40" s="10">
        <v>65778</v>
      </c>
      <c r="M40" s="11">
        <f t="shared" si="57"/>
        <v>67054.093200000003</v>
      </c>
      <c r="N40" s="14">
        <f t="shared" si="37"/>
        <v>69508.273011120007</v>
      </c>
      <c r="O40" s="20">
        <f t="shared" si="38"/>
        <v>74213.983093972827</v>
      </c>
      <c r="P40" s="10">
        <v>65778</v>
      </c>
      <c r="Q40" s="11">
        <f t="shared" si="58"/>
        <v>67054.093200000003</v>
      </c>
      <c r="R40" s="14">
        <f t="shared" si="39"/>
        <v>69508.273011120007</v>
      </c>
      <c r="S40" s="20">
        <f t="shared" si="40"/>
        <v>74213.983093972827</v>
      </c>
      <c r="T40" s="37">
        <v>75697</v>
      </c>
      <c r="U40" s="31">
        <f t="shared" si="59"/>
        <v>80049.577499999999</v>
      </c>
      <c r="V40" s="48">
        <f t="shared" si="41"/>
        <v>83323.605219749996</v>
      </c>
      <c r="W40" s="51">
        <f t="shared" si="9"/>
        <v>85973.295865738051</v>
      </c>
      <c r="X40" s="70">
        <f t="shared" si="10"/>
        <v>89240.281108636103</v>
      </c>
      <c r="Y40" s="37">
        <v>75697</v>
      </c>
      <c r="Z40" s="31">
        <f t="shared" si="59"/>
        <v>80049.577499999999</v>
      </c>
      <c r="AA40" s="49">
        <f t="shared" si="46"/>
        <v>83323.605219749996</v>
      </c>
      <c r="AB40" s="51">
        <f t="shared" si="11"/>
        <v>85973.295865738051</v>
      </c>
      <c r="AC40" s="70">
        <f t="shared" si="12"/>
        <v>89240.281108636103</v>
      </c>
      <c r="AD40" s="77">
        <f t="shared" si="42"/>
        <v>90677.049634485142</v>
      </c>
      <c r="AE40" s="37">
        <v>75697</v>
      </c>
      <c r="AF40" s="31">
        <f t="shared" si="60"/>
        <v>80049.577499999999</v>
      </c>
      <c r="AG40" s="49">
        <f t="shared" si="48"/>
        <v>83323.605219749996</v>
      </c>
      <c r="AH40" s="51">
        <f t="shared" si="14"/>
        <v>85973.295865738051</v>
      </c>
      <c r="AI40" s="70">
        <f t="shared" si="15"/>
        <v>89240.281108636103</v>
      </c>
      <c r="AJ40" s="77">
        <f t="shared" si="16"/>
        <v>90677.049634485142</v>
      </c>
      <c r="AK40" s="37">
        <v>75697</v>
      </c>
      <c r="AL40" s="31">
        <f t="shared" si="61"/>
        <v>80049.577499999999</v>
      </c>
      <c r="AM40" s="49">
        <f t="shared" si="50"/>
        <v>83323.605219749996</v>
      </c>
      <c r="AN40" s="51">
        <f t="shared" si="17"/>
        <v>85973.295865738051</v>
      </c>
      <c r="AO40" s="81">
        <f t="shared" si="43"/>
        <v>89240.281108636103</v>
      </c>
      <c r="AP40" s="82">
        <f t="shared" si="19"/>
        <v>90677.049634485142</v>
      </c>
      <c r="AQ40" s="96">
        <f t="shared" si="62"/>
        <v>95773.099823943208</v>
      </c>
      <c r="AR40"/>
      <c r="AS40" s="117">
        <f t="shared" si="63"/>
        <v>105350.40980633753</v>
      </c>
      <c r="AT40" s="113">
        <f t="shared" si="54"/>
        <v>119172.38357292901</v>
      </c>
    </row>
    <row r="41" spans="1:47" s="95" customFormat="1" ht="15" customHeight="1">
      <c r="A41" s="158"/>
      <c r="B41" s="150" t="s">
        <v>89</v>
      </c>
      <c r="C41" s="7" t="s">
        <v>90</v>
      </c>
      <c r="D41" s="10">
        <v>98667</v>
      </c>
      <c r="E41" s="11">
        <f t="shared" si="55"/>
        <v>100581.1398</v>
      </c>
      <c r="F41" s="14">
        <f t="shared" si="33"/>
        <v>104262.40951668001</v>
      </c>
      <c r="G41" s="20">
        <f t="shared" si="34"/>
        <v>111320.97464095925</v>
      </c>
      <c r="H41" s="10">
        <v>98667</v>
      </c>
      <c r="I41" s="11">
        <f t="shared" si="56"/>
        <v>100581.1398</v>
      </c>
      <c r="J41" s="14">
        <f t="shared" si="35"/>
        <v>104262.40951668001</v>
      </c>
      <c r="K41" s="20">
        <f t="shared" si="36"/>
        <v>111320.97464095925</v>
      </c>
      <c r="L41" s="10">
        <v>98667</v>
      </c>
      <c r="M41" s="11">
        <f t="shared" si="57"/>
        <v>100581.1398</v>
      </c>
      <c r="N41" s="14">
        <f t="shared" si="37"/>
        <v>104262.40951668001</v>
      </c>
      <c r="O41" s="20">
        <f t="shared" si="38"/>
        <v>111320.97464095925</v>
      </c>
      <c r="P41" s="10">
        <v>98667</v>
      </c>
      <c r="Q41" s="11">
        <f t="shared" si="58"/>
        <v>100581.1398</v>
      </c>
      <c r="R41" s="14">
        <f t="shared" si="39"/>
        <v>104262.40951668001</v>
      </c>
      <c r="S41" s="20">
        <f t="shared" si="40"/>
        <v>111320.97464095925</v>
      </c>
      <c r="T41" s="37">
        <v>113546</v>
      </c>
      <c r="U41" s="31">
        <f t="shared" si="59"/>
        <v>120074.895</v>
      </c>
      <c r="V41" s="48">
        <f t="shared" si="41"/>
        <v>124985.95820550001</v>
      </c>
      <c r="W41" s="51">
        <f t="shared" si="9"/>
        <v>128960.51167643491</v>
      </c>
      <c r="X41" s="70">
        <f t="shared" si="10"/>
        <v>133861.01112013945</v>
      </c>
      <c r="Y41" s="37">
        <v>113546</v>
      </c>
      <c r="Z41" s="31">
        <f t="shared" si="59"/>
        <v>120074.895</v>
      </c>
      <c r="AA41" s="49">
        <f t="shared" si="46"/>
        <v>124985.95820550001</v>
      </c>
      <c r="AB41" s="51">
        <f t="shared" si="11"/>
        <v>128960.51167643491</v>
      </c>
      <c r="AC41" s="70">
        <f t="shared" si="12"/>
        <v>133861.01112013945</v>
      </c>
      <c r="AD41" s="77">
        <f t="shared" si="42"/>
        <v>136016.17339917368</v>
      </c>
      <c r="AE41" s="37">
        <v>113546</v>
      </c>
      <c r="AF41" s="31">
        <f t="shared" si="60"/>
        <v>120074.895</v>
      </c>
      <c r="AG41" s="49">
        <f t="shared" si="48"/>
        <v>124985.95820550001</v>
      </c>
      <c r="AH41" s="51">
        <f t="shared" si="14"/>
        <v>128960.51167643491</v>
      </c>
      <c r="AI41" s="70">
        <f t="shared" si="15"/>
        <v>133861.01112013945</v>
      </c>
      <c r="AJ41" s="77">
        <f t="shared" si="16"/>
        <v>136016.17339917368</v>
      </c>
      <c r="AK41" s="37">
        <v>113546</v>
      </c>
      <c r="AL41" s="31">
        <f t="shared" si="61"/>
        <v>120074.895</v>
      </c>
      <c r="AM41" s="49">
        <f t="shared" si="50"/>
        <v>124985.95820550001</v>
      </c>
      <c r="AN41" s="51">
        <f t="shared" si="17"/>
        <v>128960.51167643491</v>
      </c>
      <c r="AO41" s="81">
        <f t="shared" si="43"/>
        <v>133861.01112013945</v>
      </c>
      <c r="AP41" s="82">
        <f t="shared" si="19"/>
        <v>136016.17339917368</v>
      </c>
      <c r="AQ41" s="96">
        <f t="shared" si="62"/>
        <v>143660.28234420725</v>
      </c>
      <c r="AR41"/>
      <c r="AS41" s="117">
        <f t="shared" si="63"/>
        <v>158026.31057862798</v>
      </c>
      <c r="AT41" s="113">
        <f t="shared" si="54"/>
        <v>178759.36252654396</v>
      </c>
    </row>
    <row r="42" spans="1:47" s="95" customFormat="1" ht="15" customHeight="1">
      <c r="A42" s="158"/>
      <c r="B42" s="152" t="s">
        <v>91</v>
      </c>
      <c r="C42" s="147" t="s">
        <v>92</v>
      </c>
      <c r="D42" s="8">
        <v>1700000</v>
      </c>
      <c r="E42" s="11">
        <f t="shared" si="55"/>
        <v>1732980</v>
      </c>
      <c r="F42" s="14">
        <f t="shared" si="33"/>
        <v>1796407.068</v>
      </c>
      <c r="G42" s="20">
        <f t="shared" si="34"/>
        <v>1918023.8265036</v>
      </c>
      <c r="H42" s="8">
        <v>1700000</v>
      </c>
      <c r="I42" s="11">
        <f t="shared" si="56"/>
        <v>1732980</v>
      </c>
      <c r="J42" s="14">
        <f t="shared" si="35"/>
        <v>1796407.068</v>
      </c>
      <c r="K42" s="20">
        <f t="shared" si="36"/>
        <v>1918023.8265036</v>
      </c>
      <c r="L42" s="8">
        <v>1700000</v>
      </c>
      <c r="M42" s="11">
        <f t="shared" si="57"/>
        <v>1732980</v>
      </c>
      <c r="N42" s="14">
        <f t="shared" si="37"/>
        <v>1796407.068</v>
      </c>
      <c r="O42" s="20">
        <f t="shared" si="38"/>
        <v>1918023.8265036</v>
      </c>
      <c r="P42" s="8">
        <v>1700000</v>
      </c>
      <c r="Q42" s="11">
        <f t="shared" si="58"/>
        <v>1732980</v>
      </c>
      <c r="R42" s="14">
        <f t="shared" si="39"/>
        <v>1796407.068</v>
      </c>
      <c r="S42" s="20">
        <f t="shared" si="40"/>
        <v>1918023.8265036</v>
      </c>
      <c r="T42" s="41">
        <v>2071465</v>
      </c>
      <c r="U42" s="31">
        <f t="shared" si="59"/>
        <v>2190574.2374999998</v>
      </c>
      <c r="V42" s="48">
        <f t="shared" si="41"/>
        <v>2280168.7238137498</v>
      </c>
      <c r="W42" s="51">
        <f t="shared" si="9"/>
        <v>2352678.0892310273</v>
      </c>
      <c r="X42" s="70">
        <f t="shared" si="10"/>
        <v>2442079.8566218065</v>
      </c>
      <c r="Y42" s="25">
        <v>2071465</v>
      </c>
      <c r="Z42" s="31">
        <f t="shared" si="59"/>
        <v>2190574.2374999998</v>
      </c>
      <c r="AA42" s="49">
        <f t="shared" si="46"/>
        <v>2280168.7238137498</v>
      </c>
      <c r="AB42" s="51">
        <f t="shared" si="11"/>
        <v>2352678.0892310273</v>
      </c>
      <c r="AC42" s="70">
        <f t="shared" si="12"/>
        <v>2442079.8566218065</v>
      </c>
      <c r="AD42" s="77">
        <f t="shared" si="42"/>
        <v>2481397.3423134177</v>
      </c>
      <c r="AE42" s="25">
        <v>2071465</v>
      </c>
      <c r="AF42" s="31">
        <f t="shared" si="60"/>
        <v>2190574.2374999998</v>
      </c>
      <c r="AG42" s="49">
        <f t="shared" si="48"/>
        <v>2280168.7238137498</v>
      </c>
      <c r="AH42" s="51">
        <f t="shared" si="14"/>
        <v>2352678.0892310273</v>
      </c>
      <c r="AI42" s="70">
        <f t="shared" si="15"/>
        <v>2442079.8566218065</v>
      </c>
      <c r="AJ42" s="77">
        <f t="shared" si="16"/>
        <v>2481397.3423134177</v>
      </c>
      <c r="AK42" s="25">
        <v>2071465</v>
      </c>
      <c r="AL42" s="31">
        <f t="shared" si="61"/>
        <v>2190574.2374999998</v>
      </c>
      <c r="AM42" s="49">
        <f t="shared" si="50"/>
        <v>2280168.7238137498</v>
      </c>
      <c r="AN42" s="51">
        <f t="shared" si="17"/>
        <v>2352678.0892310273</v>
      </c>
      <c r="AO42" s="81">
        <f t="shared" si="43"/>
        <v>2442079.8566218065</v>
      </c>
      <c r="AP42" s="82">
        <f t="shared" si="19"/>
        <v>2481397.3423134177</v>
      </c>
      <c r="AQ42" s="96">
        <f t="shared" si="62"/>
        <v>2620851.8729514317</v>
      </c>
      <c r="AR42"/>
      <c r="AS42" s="115">
        <f t="shared" si="63"/>
        <v>2882937.0602465747</v>
      </c>
      <c r="AT42" s="171">
        <f t="shared" si="54"/>
        <v>3261178.4025509255</v>
      </c>
      <c r="AU42" s="114"/>
    </row>
    <row r="43" spans="1:47" s="95" customFormat="1" ht="15" customHeight="1">
      <c r="A43" s="158"/>
      <c r="B43" s="150" t="s">
        <v>28</v>
      </c>
      <c r="C43" s="16" t="s">
        <v>10</v>
      </c>
      <c r="D43" s="1" t="s">
        <v>11</v>
      </c>
      <c r="E43" s="11"/>
      <c r="F43" s="14">
        <f t="shared" si="33"/>
        <v>0</v>
      </c>
      <c r="G43" s="20">
        <f t="shared" si="34"/>
        <v>0</v>
      </c>
      <c r="H43" s="1" t="s">
        <v>15</v>
      </c>
      <c r="I43" s="11"/>
      <c r="J43" s="14">
        <f t="shared" si="35"/>
        <v>0</v>
      </c>
      <c r="K43" s="20">
        <f t="shared" si="36"/>
        <v>0</v>
      </c>
      <c r="L43" s="1" t="s">
        <v>16</v>
      </c>
      <c r="M43" s="11"/>
      <c r="N43" s="14">
        <f t="shared" si="37"/>
        <v>0</v>
      </c>
      <c r="O43" s="20">
        <f t="shared" si="38"/>
        <v>0</v>
      </c>
      <c r="P43" s="1" t="s">
        <v>17</v>
      </c>
      <c r="Q43" s="11"/>
      <c r="R43" s="14">
        <f t="shared" si="39"/>
        <v>0</v>
      </c>
      <c r="S43" s="20">
        <f t="shared" si="40"/>
        <v>0</v>
      </c>
      <c r="T43" s="35" t="s">
        <v>11</v>
      </c>
      <c r="U43" s="31"/>
      <c r="V43" s="48">
        <f t="shared" si="41"/>
        <v>0</v>
      </c>
      <c r="W43" s="51">
        <f t="shared" si="9"/>
        <v>0</v>
      </c>
      <c r="X43" s="70">
        <f t="shared" si="10"/>
        <v>0</v>
      </c>
      <c r="Y43" s="32" t="s">
        <v>15</v>
      </c>
      <c r="Z43" s="31"/>
      <c r="AA43" s="49"/>
      <c r="AB43" s="51">
        <f t="shared" si="11"/>
        <v>0</v>
      </c>
      <c r="AC43" s="70">
        <f t="shared" si="12"/>
        <v>0</v>
      </c>
      <c r="AD43" s="77">
        <f t="shared" si="42"/>
        <v>0</v>
      </c>
      <c r="AE43" s="32" t="s">
        <v>16</v>
      </c>
      <c r="AF43" s="31"/>
      <c r="AG43" s="49"/>
      <c r="AH43" s="51">
        <f t="shared" si="14"/>
        <v>0</v>
      </c>
      <c r="AI43" s="70">
        <f t="shared" si="15"/>
        <v>0</v>
      </c>
      <c r="AJ43" s="77">
        <f t="shared" si="16"/>
        <v>0</v>
      </c>
      <c r="AK43" s="32" t="s">
        <v>17</v>
      </c>
      <c r="AL43" s="31"/>
      <c r="AM43" s="49"/>
      <c r="AN43" s="51">
        <f t="shared" si="17"/>
        <v>0</v>
      </c>
      <c r="AO43" s="81">
        <f t="shared" si="43"/>
        <v>0</v>
      </c>
      <c r="AP43" s="82">
        <f t="shared" si="19"/>
        <v>0</v>
      </c>
      <c r="AQ43"/>
      <c r="AR43"/>
      <c r="AS43"/>
    </row>
    <row r="44" spans="1:47" s="95" customFormat="1" ht="15" customHeight="1">
      <c r="A44" s="158"/>
      <c r="B44" s="150" t="s">
        <v>93</v>
      </c>
      <c r="C44" s="7" t="s">
        <v>94</v>
      </c>
      <c r="D44" s="10">
        <v>19185</v>
      </c>
      <c r="E44" s="11">
        <f t="shared" ref="E44:E54" si="64">(D44*1.94%)+D44</f>
        <v>19557.188999999998</v>
      </c>
      <c r="F44" s="14">
        <f t="shared" si="33"/>
        <v>20272.982117399999</v>
      </c>
      <c r="G44" s="20">
        <f t="shared" si="34"/>
        <v>21645.463006747977</v>
      </c>
      <c r="H44" s="10">
        <v>19185</v>
      </c>
      <c r="I44" s="11">
        <f t="shared" ref="I44:I54" si="65">(H44*1.94%)+H44</f>
        <v>19557.188999999998</v>
      </c>
      <c r="J44" s="14">
        <f t="shared" si="35"/>
        <v>20272.982117399999</v>
      </c>
      <c r="K44" s="20">
        <f t="shared" si="36"/>
        <v>21645.463006747977</v>
      </c>
      <c r="L44" s="10">
        <v>19185</v>
      </c>
      <c r="M44" s="11">
        <f>(L44*1.94%)+L44</f>
        <v>19557.188999999998</v>
      </c>
      <c r="N44" s="14">
        <f t="shared" si="37"/>
        <v>20272.982117399999</v>
      </c>
      <c r="O44" s="20">
        <f t="shared" si="38"/>
        <v>21645.463006747977</v>
      </c>
      <c r="P44" s="10">
        <v>19185</v>
      </c>
      <c r="Q44" s="11">
        <f>(P44*1.94%)+P44</f>
        <v>19557.188999999998</v>
      </c>
      <c r="R44" s="14">
        <f t="shared" si="39"/>
        <v>20272.982117399999</v>
      </c>
      <c r="S44" s="20">
        <f t="shared" si="40"/>
        <v>21645.463006747977</v>
      </c>
      <c r="T44" s="37">
        <v>22078</v>
      </c>
      <c r="U44" s="31">
        <f t="shared" ref="U44:Z51" si="66">(T44*5.75%)+T44</f>
        <v>23347.485000000001</v>
      </c>
      <c r="V44" s="48">
        <f t="shared" si="41"/>
        <v>24302.3971365</v>
      </c>
      <c r="W44" s="51">
        <f t="shared" si="9"/>
        <v>25075.213365440701</v>
      </c>
      <c r="X44" s="70">
        <f t="shared" si="10"/>
        <v>26028.071473327447</v>
      </c>
      <c r="Y44" s="30">
        <v>22078</v>
      </c>
      <c r="Z44" s="31">
        <f t="shared" si="66"/>
        <v>23347.485000000001</v>
      </c>
      <c r="AA44" s="49">
        <f t="shared" si="46"/>
        <v>24302.3971365</v>
      </c>
      <c r="AB44" s="51">
        <f t="shared" si="11"/>
        <v>25075.213365440701</v>
      </c>
      <c r="AC44" s="70">
        <f t="shared" si="12"/>
        <v>26028.071473327447</v>
      </c>
      <c r="AD44" s="77">
        <f t="shared" si="42"/>
        <v>26447.123424048019</v>
      </c>
      <c r="AE44" s="30">
        <v>22078</v>
      </c>
      <c r="AF44" s="31">
        <f t="shared" ref="AF44:AF51" si="67">(AE44*5.75%)+AE44</f>
        <v>23347.485000000001</v>
      </c>
      <c r="AG44" s="49">
        <f t="shared" si="48"/>
        <v>24302.3971365</v>
      </c>
      <c r="AH44" s="51">
        <f t="shared" si="14"/>
        <v>25075.213365440701</v>
      </c>
      <c r="AI44" s="70">
        <f t="shared" si="15"/>
        <v>26028.071473327447</v>
      </c>
      <c r="AJ44" s="77">
        <f t="shared" si="16"/>
        <v>26447.123424048019</v>
      </c>
      <c r="AK44" s="30">
        <v>22078</v>
      </c>
      <c r="AL44" s="31">
        <f t="shared" ref="AL44:AL51" si="68">(AK44*5.75%)+AK44</f>
        <v>23347.485000000001</v>
      </c>
      <c r="AM44" s="49">
        <f t="shared" si="50"/>
        <v>24302.3971365</v>
      </c>
      <c r="AN44" s="51">
        <f t="shared" si="17"/>
        <v>25075.213365440701</v>
      </c>
      <c r="AO44" s="81">
        <f t="shared" si="43"/>
        <v>26028.071473327447</v>
      </c>
      <c r="AP44" s="82">
        <f t="shared" si="19"/>
        <v>26447.123424048019</v>
      </c>
      <c r="AQ44" s="96">
        <f t="shared" ref="AQ44:AQ54" si="69">(AP44*5.62%)+AP44</f>
        <v>27933.451760479518</v>
      </c>
      <c r="AR44"/>
      <c r="AS44" s="117">
        <f t="shared" ref="AS44:AS54" si="70">+AQ44+AQ44*10%</f>
        <v>30726.796936527469</v>
      </c>
      <c r="AT44" s="113">
        <f t="shared" si="54"/>
        <v>34758.15269459987</v>
      </c>
    </row>
    <row r="45" spans="1:47" s="95" customFormat="1" ht="15" customHeight="1">
      <c r="A45" s="158"/>
      <c r="B45" s="150" t="s">
        <v>95</v>
      </c>
      <c r="C45" s="7" t="s">
        <v>96</v>
      </c>
      <c r="D45" s="10">
        <v>12607</v>
      </c>
      <c r="E45" s="11">
        <f t="shared" si="64"/>
        <v>12851.575800000001</v>
      </c>
      <c r="F45" s="14">
        <f t="shared" si="33"/>
        <v>13321.94347428</v>
      </c>
      <c r="G45" s="20">
        <f t="shared" si="34"/>
        <v>14223.839047488756</v>
      </c>
      <c r="H45" s="10">
        <v>12607</v>
      </c>
      <c r="I45" s="11">
        <f t="shared" si="65"/>
        <v>12851.575800000001</v>
      </c>
      <c r="J45" s="14">
        <f t="shared" si="35"/>
        <v>13321.94347428</v>
      </c>
      <c r="K45" s="20">
        <f t="shared" si="36"/>
        <v>14223.839047488756</v>
      </c>
      <c r="L45" s="10">
        <v>12607</v>
      </c>
      <c r="M45" s="11">
        <f>(L45*1.94%)+L45</f>
        <v>12851.575800000001</v>
      </c>
      <c r="N45" s="14">
        <f t="shared" si="37"/>
        <v>13321.94347428</v>
      </c>
      <c r="O45" s="20">
        <f t="shared" si="38"/>
        <v>14223.839047488756</v>
      </c>
      <c r="P45" s="10">
        <v>12607</v>
      </c>
      <c r="Q45" s="11">
        <f>(P45*1.94%)+P45</f>
        <v>12851.575800000001</v>
      </c>
      <c r="R45" s="14">
        <f t="shared" si="39"/>
        <v>13321.94347428</v>
      </c>
      <c r="S45" s="20">
        <f t="shared" si="40"/>
        <v>14223.839047488756</v>
      </c>
      <c r="T45" s="37">
        <v>14507</v>
      </c>
      <c r="U45" s="31">
        <f t="shared" si="66"/>
        <v>15341.1525</v>
      </c>
      <c r="V45" s="48">
        <f t="shared" si="41"/>
        <v>15968.605637250001</v>
      </c>
      <c r="W45" s="51">
        <f t="shared" si="9"/>
        <v>16476.40729651455</v>
      </c>
      <c r="X45" s="70">
        <f t="shared" si="10"/>
        <v>17102.510773782102</v>
      </c>
      <c r="Y45" s="30">
        <v>14507</v>
      </c>
      <c r="Z45" s="31">
        <f t="shared" si="66"/>
        <v>15341.1525</v>
      </c>
      <c r="AA45" s="49">
        <f t="shared" si="46"/>
        <v>15968.605637250001</v>
      </c>
      <c r="AB45" s="51">
        <f t="shared" si="11"/>
        <v>16476.40729651455</v>
      </c>
      <c r="AC45" s="70">
        <f t="shared" si="12"/>
        <v>17102.510773782102</v>
      </c>
      <c r="AD45" s="77">
        <f t="shared" si="42"/>
        <v>17377.861197239992</v>
      </c>
      <c r="AE45" s="30">
        <v>14507</v>
      </c>
      <c r="AF45" s="31">
        <f t="shared" si="67"/>
        <v>15341.1525</v>
      </c>
      <c r="AG45" s="49">
        <f t="shared" si="48"/>
        <v>15968.605637250001</v>
      </c>
      <c r="AH45" s="51">
        <f t="shared" si="14"/>
        <v>16476.40729651455</v>
      </c>
      <c r="AI45" s="70">
        <f t="shared" si="15"/>
        <v>17102.510773782102</v>
      </c>
      <c r="AJ45" s="77">
        <f t="shared" si="16"/>
        <v>17377.861197239992</v>
      </c>
      <c r="AK45" s="30">
        <v>14507</v>
      </c>
      <c r="AL45" s="31">
        <f t="shared" si="68"/>
        <v>15341.1525</v>
      </c>
      <c r="AM45" s="49">
        <f t="shared" si="50"/>
        <v>15968.605637250001</v>
      </c>
      <c r="AN45" s="51">
        <f t="shared" si="17"/>
        <v>16476.40729651455</v>
      </c>
      <c r="AO45" s="81">
        <f t="shared" si="43"/>
        <v>17102.510773782102</v>
      </c>
      <c r="AP45" s="82">
        <f t="shared" si="19"/>
        <v>17377.861197239992</v>
      </c>
      <c r="AQ45" s="96">
        <f t="shared" si="69"/>
        <v>18354.496996524878</v>
      </c>
      <c r="AR45"/>
      <c r="AS45" s="117">
        <f t="shared" si="70"/>
        <v>20189.946696177365</v>
      </c>
      <c r="AT45" s="113">
        <f t="shared" si="54"/>
        <v>22838.867702715834</v>
      </c>
    </row>
    <row r="46" spans="1:47" s="95" customFormat="1" ht="15" customHeight="1">
      <c r="A46" s="158"/>
      <c r="B46" s="150" t="s">
        <v>97</v>
      </c>
      <c r="C46" s="7" t="s">
        <v>98</v>
      </c>
      <c r="D46" s="10">
        <v>27407</v>
      </c>
      <c r="E46" s="11">
        <f t="shared" si="64"/>
        <v>27938.695800000001</v>
      </c>
      <c r="F46" s="14">
        <f t="shared" si="33"/>
        <v>28961.252066280002</v>
      </c>
      <c r="G46" s="20">
        <f t="shared" si="34"/>
        <v>30921.928831167159</v>
      </c>
      <c r="H46" s="10">
        <v>27407</v>
      </c>
      <c r="I46" s="11">
        <f t="shared" si="65"/>
        <v>27938.695800000001</v>
      </c>
      <c r="J46" s="14">
        <f t="shared" si="35"/>
        <v>28961.252066280002</v>
      </c>
      <c r="K46" s="20">
        <f t="shared" si="36"/>
        <v>30921.928831167159</v>
      </c>
      <c r="L46" s="10">
        <v>27407</v>
      </c>
      <c r="M46" s="11">
        <f>(L46*1.94%)+L46</f>
        <v>27938.695800000001</v>
      </c>
      <c r="N46" s="14">
        <f t="shared" si="37"/>
        <v>28961.252066280002</v>
      </c>
      <c r="O46" s="20">
        <f t="shared" si="38"/>
        <v>30921.928831167159</v>
      </c>
      <c r="P46" s="10">
        <v>27407</v>
      </c>
      <c r="Q46" s="11">
        <f>(P46*1.94%)+P46</f>
        <v>27938.695800000001</v>
      </c>
      <c r="R46" s="14">
        <f t="shared" si="39"/>
        <v>28961.252066280002</v>
      </c>
      <c r="S46" s="20">
        <f t="shared" si="40"/>
        <v>30921.928831167159</v>
      </c>
      <c r="T46" s="37">
        <v>31539</v>
      </c>
      <c r="U46" s="31">
        <f t="shared" si="66"/>
        <v>33352.4925</v>
      </c>
      <c r="V46" s="48">
        <f t="shared" si="41"/>
        <v>34716.609443250003</v>
      </c>
      <c r="W46" s="51">
        <f t="shared" si="9"/>
        <v>35820.597623545356</v>
      </c>
      <c r="X46" s="70">
        <f t="shared" si="10"/>
        <v>37181.78033324008</v>
      </c>
      <c r="Y46" s="30">
        <v>31539</v>
      </c>
      <c r="Z46" s="31">
        <f t="shared" si="66"/>
        <v>33352.4925</v>
      </c>
      <c r="AA46" s="49">
        <f t="shared" si="46"/>
        <v>34716.609443250003</v>
      </c>
      <c r="AB46" s="51">
        <f t="shared" si="11"/>
        <v>35820.597623545356</v>
      </c>
      <c r="AC46" s="70">
        <f t="shared" si="12"/>
        <v>37181.78033324008</v>
      </c>
      <c r="AD46" s="77">
        <f t="shared" si="42"/>
        <v>37780.406996605248</v>
      </c>
      <c r="AE46" s="30">
        <v>31539</v>
      </c>
      <c r="AF46" s="31">
        <f t="shared" si="67"/>
        <v>33352.4925</v>
      </c>
      <c r="AG46" s="49">
        <f t="shared" si="48"/>
        <v>34716.609443250003</v>
      </c>
      <c r="AH46" s="51">
        <f t="shared" si="14"/>
        <v>35820.597623545356</v>
      </c>
      <c r="AI46" s="70">
        <f t="shared" si="15"/>
        <v>37181.78033324008</v>
      </c>
      <c r="AJ46" s="77">
        <f t="shared" si="16"/>
        <v>37780.406996605248</v>
      </c>
      <c r="AK46" s="30">
        <v>31539</v>
      </c>
      <c r="AL46" s="31">
        <f t="shared" si="68"/>
        <v>33352.4925</v>
      </c>
      <c r="AM46" s="49">
        <f t="shared" si="50"/>
        <v>34716.609443250003</v>
      </c>
      <c r="AN46" s="51">
        <f t="shared" si="17"/>
        <v>35820.597623545356</v>
      </c>
      <c r="AO46" s="81">
        <f t="shared" si="43"/>
        <v>37181.78033324008</v>
      </c>
      <c r="AP46" s="82">
        <f t="shared" si="19"/>
        <v>37780.406996605248</v>
      </c>
      <c r="AQ46" s="96">
        <f t="shared" si="69"/>
        <v>39903.66586981446</v>
      </c>
      <c r="AR46"/>
      <c r="AS46" s="117">
        <f t="shared" si="70"/>
        <v>43894.032456795903</v>
      </c>
      <c r="AT46" s="113">
        <f t="shared" si="54"/>
        <v>49652.929515127529</v>
      </c>
    </row>
    <row r="47" spans="1:47" s="95" customFormat="1" ht="15" customHeight="1">
      <c r="A47" s="158"/>
      <c r="B47" s="150" t="s">
        <v>99</v>
      </c>
      <c r="C47" s="7" t="s">
        <v>96</v>
      </c>
      <c r="D47" s="10">
        <v>17541</v>
      </c>
      <c r="E47" s="11">
        <f t="shared" si="64"/>
        <v>17881.295399999999</v>
      </c>
      <c r="F47" s="14">
        <f t="shared" si="33"/>
        <v>18535.750811639999</v>
      </c>
      <c r="G47" s="20">
        <f t="shared" si="34"/>
        <v>19790.621141588028</v>
      </c>
      <c r="H47" s="10">
        <v>17541</v>
      </c>
      <c r="I47" s="11">
        <f t="shared" si="65"/>
        <v>17881.295399999999</v>
      </c>
      <c r="J47" s="14">
        <f t="shared" si="35"/>
        <v>18535.750811639999</v>
      </c>
      <c r="K47" s="20">
        <f t="shared" si="36"/>
        <v>19790.621141588028</v>
      </c>
      <c r="L47" s="10">
        <v>17541</v>
      </c>
      <c r="M47" s="11">
        <f>(L47*1.94%)+L47</f>
        <v>17881.295399999999</v>
      </c>
      <c r="N47" s="14">
        <f t="shared" si="37"/>
        <v>18535.750811639999</v>
      </c>
      <c r="O47" s="20">
        <f t="shared" si="38"/>
        <v>19790.621141588028</v>
      </c>
      <c r="P47" s="10">
        <v>17541</v>
      </c>
      <c r="Q47" s="11">
        <f>(P47*1.94%)+P47</f>
        <v>17881.295399999999</v>
      </c>
      <c r="R47" s="14">
        <f t="shared" si="39"/>
        <v>18535.750811639999</v>
      </c>
      <c r="S47" s="20">
        <f t="shared" si="40"/>
        <v>19790.621141588028</v>
      </c>
      <c r="T47" s="37">
        <v>20186</v>
      </c>
      <c r="U47" s="31">
        <f t="shared" si="66"/>
        <v>21346.695</v>
      </c>
      <c r="V47" s="48">
        <f t="shared" si="41"/>
        <v>22219.774825500001</v>
      </c>
      <c r="W47" s="51">
        <f t="shared" si="9"/>
        <v>22926.363664950899</v>
      </c>
      <c r="X47" s="70">
        <f t="shared" si="10"/>
        <v>23797.565484219034</v>
      </c>
      <c r="Y47" s="30">
        <v>20186</v>
      </c>
      <c r="Z47" s="31">
        <f t="shared" si="66"/>
        <v>21346.695</v>
      </c>
      <c r="AA47" s="49">
        <f t="shared" si="46"/>
        <v>22219.774825500001</v>
      </c>
      <c r="AB47" s="51">
        <f t="shared" si="11"/>
        <v>22926.363664950899</v>
      </c>
      <c r="AC47" s="70">
        <f t="shared" si="12"/>
        <v>23797.565484219034</v>
      </c>
      <c r="AD47" s="77">
        <f t="shared" si="42"/>
        <v>24180.706288514961</v>
      </c>
      <c r="AE47" s="30">
        <v>20186</v>
      </c>
      <c r="AF47" s="31">
        <f t="shared" si="67"/>
        <v>21346.695</v>
      </c>
      <c r="AG47" s="49">
        <f t="shared" si="48"/>
        <v>22219.774825500001</v>
      </c>
      <c r="AH47" s="51">
        <f t="shared" si="14"/>
        <v>22926.363664950899</v>
      </c>
      <c r="AI47" s="70">
        <f t="shared" si="15"/>
        <v>23797.565484219034</v>
      </c>
      <c r="AJ47" s="77">
        <f t="shared" si="16"/>
        <v>24180.706288514961</v>
      </c>
      <c r="AK47" s="30">
        <v>20186</v>
      </c>
      <c r="AL47" s="31">
        <f t="shared" si="68"/>
        <v>21346.695</v>
      </c>
      <c r="AM47" s="49">
        <f t="shared" si="50"/>
        <v>22219.774825500001</v>
      </c>
      <c r="AN47" s="51">
        <f t="shared" si="17"/>
        <v>22926.363664950899</v>
      </c>
      <c r="AO47" s="81">
        <f t="shared" si="43"/>
        <v>23797.565484219034</v>
      </c>
      <c r="AP47" s="82">
        <f t="shared" si="19"/>
        <v>24180.706288514961</v>
      </c>
      <c r="AQ47" s="96">
        <f t="shared" si="69"/>
        <v>25539.661981929501</v>
      </c>
      <c r="AR47"/>
      <c r="AS47" s="117">
        <f t="shared" si="70"/>
        <v>28093.62818012245</v>
      </c>
      <c r="AT47" s="113">
        <f t="shared" si="54"/>
        <v>31779.512197354517</v>
      </c>
    </row>
    <row r="48" spans="1:47" s="95" customFormat="1" ht="15" customHeight="1">
      <c r="A48" s="158"/>
      <c r="B48" s="150" t="s">
        <v>100</v>
      </c>
      <c r="C48" s="7" t="s">
        <v>101</v>
      </c>
      <c r="D48" s="10">
        <v>19733</v>
      </c>
      <c r="E48" s="11">
        <f t="shared" si="64"/>
        <v>20115.820199999998</v>
      </c>
      <c r="F48" s="14">
        <f t="shared" si="33"/>
        <v>20852.059219319999</v>
      </c>
      <c r="G48" s="20">
        <f t="shared" si="34"/>
        <v>22263.743628467964</v>
      </c>
      <c r="H48" s="10">
        <v>19733</v>
      </c>
      <c r="I48" s="11">
        <f t="shared" si="65"/>
        <v>20115.820199999998</v>
      </c>
      <c r="J48" s="14">
        <f t="shared" si="35"/>
        <v>20852.059219319999</v>
      </c>
      <c r="K48" s="20">
        <f t="shared" si="36"/>
        <v>22263.743628467964</v>
      </c>
      <c r="L48" s="10">
        <v>19733</v>
      </c>
      <c r="M48" s="11">
        <f>(L48*1.94%)+L48</f>
        <v>20115.820199999998</v>
      </c>
      <c r="N48" s="14">
        <f t="shared" si="37"/>
        <v>20852.059219319999</v>
      </c>
      <c r="O48" s="20">
        <f t="shared" si="38"/>
        <v>22263.743628467964</v>
      </c>
      <c r="P48" s="10">
        <v>19733</v>
      </c>
      <c r="Q48" s="11">
        <f>(P48*1.94%)+P48</f>
        <v>20115.820199999998</v>
      </c>
      <c r="R48" s="14">
        <f t="shared" si="39"/>
        <v>20852.059219319999</v>
      </c>
      <c r="S48" s="20">
        <f t="shared" si="40"/>
        <v>22263.743628467964</v>
      </c>
      <c r="T48" s="37">
        <v>22708</v>
      </c>
      <c r="U48" s="31">
        <f t="shared" si="66"/>
        <v>24013.71</v>
      </c>
      <c r="V48" s="48">
        <f t="shared" si="41"/>
        <v>24995.870738999998</v>
      </c>
      <c r="W48" s="51">
        <f t="shared" si="9"/>
        <v>25790.739428500197</v>
      </c>
      <c r="X48" s="70">
        <f t="shared" si="10"/>
        <v>26770.787526783206</v>
      </c>
      <c r="Y48" s="30">
        <v>22708</v>
      </c>
      <c r="Z48" s="31">
        <f t="shared" si="66"/>
        <v>24013.71</v>
      </c>
      <c r="AA48" s="49">
        <f t="shared" si="46"/>
        <v>24995.870738999998</v>
      </c>
      <c r="AB48" s="51">
        <f t="shared" si="11"/>
        <v>25790.739428500197</v>
      </c>
      <c r="AC48" s="70">
        <f t="shared" si="12"/>
        <v>26770.787526783206</v>
      </c>
      <c r="AD48" s="77">
        <f t="shared" si="42"/>
        <v>27201.797205964416</v>
      </c>
      <c r="AE48" s="30">
        <v>22708</v>
      </c>
      <c r="AF48" s="31">
        <f t="shared" si="67"/>
        <v>24013.71</v>
      </c>
      <c r="AG48" s="49">
        <f t="shared" si="48"/>
        <v>24995.870738999998</v>
      </c>
      <c r="AH48" s="51">
        <f t="shared" si="14"/>
        <v>25790.739428500197</v>
      </c>
      <c r="AI48" s="70">
        <f t="shared" si="15"/>
        <v>26770.787526783206</v>
      </c>
      <c r="AJ48" s="77">
        <f t="shared" si="16"/>
        <v>27201.797205964416</v>
      </c>
      <c r="AK48" s="30">
        <v>22708</v>
      </c>
      <c r="AL48" s="31">
        <f t="shared" si="68"/>
        <v>24013.71</v>
      </c>
      <c r="AM48" s="49">
        <f t="shared" si="50"/>
        <v>24995.870738999998</v>
      </c>
      <c r="AN48" s="51">
        <f t="shared" si="17"/>
        <v>25790.739428500197</v>
      </c>
      <c r="AO48" s="81">
        <f t="shared" si="43"/>
        <v>26770.787526783206</v>
      </c>
      <c r="AP48" s="82">
        <f t="shared" si="19"/>
        <v>27201.797205964416</v>
      </c>
      <c r="AQ48" s="96">
        <f t="shared" si="69"/>
        <v>28730.538208939615</v>
      </c>
      <c r="AR48"/>
      <c r="AS48" s="117">
        <f t="shared" si="70"/>
        <v>31603.592029833577</v>
      </c>
      <c r="AT48" s="113">
        <f t="shared" si="54"/>
        <v>35749.98330414774</v>
      </c>
    </row>
    <row r="49" spans="1:47" s="95" customFormat="1" ht="15" customHeight="1">
      <c r="A49" s="158"/>
      <c r="B49" s="150" t="s">
        <v>102</v>
      </c>
      <c r="C49" s="7" t="s">
        <v>103</v>
      </c>
      <c r="D49" s="10">
        <v>69067</v>
      </c>
      <c r="E49" s="11">
        <f t="shared" si="64"/>
        <v>70406.899799999999</v>
      </c>
      <c r="F49" s="14">
        <f t="shared" si="33"/>
        <v>72983.792332679994</v>
      </c>
      <c r="G49" s="20">
        <f t="shared" si="34"/>
        <v>77924.795073602436</v>
      </c>
      <c r="H49" s="10">
        <v>69067</v>
      </c>
      <c r="I49" s="11">
        <f t="shared" si="65"/>
        <v>70406.899799999999</v>
      </c>
      <c r="J49" s="14">
        <f t="shared" si="35"/>
        <v>72983.792332679994</v>
      </c>
      <c r="K49" s="20">
        <f t="shared" si="36"/>
        <v>77924.795073602436</v>
      </c>
      <c r="L49" s="10">
        <v>69067</v>
      </c>
      <c r="M49" s="11">
        <f t="shared" ref="M49:M112" si="71">(L49*1.94%)+L49</f>
        <v>70406.899799999999</v>
      </c>
      <c r="N49" s="14">
        <f t="shared" si="37"/>
        <v>72983.792332679994</v>
      </c>
      <c r="O49" s="20">
        <f t="shared" si="38"/>
        <v>77924.795073602436</v>
      </c>
      <c r="P49" s="10">
        <v>69067</v>
      </c>
      <c r="Q49" s="11">
        <f t="shared" ref="Q49:Q112" si="72">(P49*1.94%)+P49</f>
        <v>70406.899799999999</v>
      </c>
      <c r="R49" s="14">
        <f t="shared" si="39"/>
        <v>72983.792332679994</v>
      </c>
      <c r="S49" s="20">
        <f t="shared" si="40"/>
        <v>77924.795073602436</v>
      </c>
      <c r="T49" s="37">
        <v>79482</v>
      </c>
      <c r="U49" s="31">
        <f t="shared" si="66"/>
        <v>84052.214999999997</v>
      </c>
      <c r="V49" s="48">
        <f t="shared" si="41"/>
        <v>87489.950593499991</v>
      </c>
      <c r="W49" s="51">
        <f t="shared" si="9"/>
        <v>90272.131022373287</v>
      </c>
      <c r="X49" s="70">
        <f t="shared" si="10"/>
        <v>93702.472001223476</v>
      </c>
      <c r="Y49" s="30">
        <v>79482</v>
      </c>
      <c r="Z49" s="31">
        <f t="shared" si="66"/>
        <v>84052.214999999997</v>
      </c>
      <c r="AA49" s="49">
        <f t="shared" si="46"/>
        <v>87489.950593499991</v>
      </c>
      <c r="AB49" s="51">
        <f t="shared" si="11"/>
        <v>90272.131022373287</v>
      </c>
      <c r="AC49" s="70">
        <f t="shared" si="12"/>
        <v>93702.472001223476</v>
      </c>
      <c r="AD49" s="77">
        <f t="shared" si="42"/>
        <v>95211.081800443179</v>
      </c>
      <c r="AE49" s="30">
        <v>79482</v>
      </c>
      <c r="AF49" s="31">
        <f t="shared" si="67"/>
        <v>84052.214999999997</v>
      </c>
      <c r="AG49" s="49">
        <f t="shared" si="48"/>
        <v>87489.950593499991</v>
      </c>
      <c r="AH49" s="51">
        <f t="shared" si="14"/>
        <v>90272.131022373287</v>
      </c>
      <c r="AI49" s="70">
        <f t="shared" si="15"/>
        <v>93702.472001223476</v>
      </c>
      <c r="AJ49" s="77">
        <f t="shared" si="16"/>
        <v>95211.081800443179</v>
      </c>
      <c r="AK49" s="30">
        <v>79482</v>
      </c>
      <c r="AL49" s="31">
        <f t="shared" si="68"/>
        <v>84052.214999999997</v>
      </c>
      <c r="AM49" s="49">
        <f t="shared" si="50"/>
        <v>87489.950593499991</v>
      </c>
      <c r="AN49" s="51">
        <f t="shared" si="17"/>
        <v>90272.131022373287</v>
      </c>
      <c r="AO49" s="81">
        <f t="shared" si="43"/>
        <v>93702.472001223476</v>
      </c>
      <c r="AP49" s="82">
        <f t="shared" si="19"/>
        <v>95211.081800443179</v>
      </c>
      <c r="AQ49" s="96">
        <f t="shared" si="69"/>
        <v>100561.94459762808</v>
      </c>
      <c r="AR49"/>
      <c r="AS49" s="117">
        <f t="shared" si="70"/>
        <v>110618.13905739089</v>
      </c>
      <c r="AT49" s="113">
        <f t="shared" si="54"/>
        <v>125131.23890172057</v>
      </c>
    </row>
    <row r="50" spans="1:47" s="95" customFormat="1" ht="15" customHeight="1">
      <c r="A50" s="158"/>
      <c r="B50" s="150" t="s">
        <v>104</v>
      </c>
      <c r="C50" s="7" t="s">
        <v>105</v>
      </c>
      <c r="D50" s="10">
        <v>25763</v>
      </c>
      <c r="E50" s="11">
        <f t="shared" si="64"/>
        <v>26262.802199999998</v>
      </c>
      <c r="F50" s="14">
        <f t="shared" si="33"/>
        <v>27224.020760519998</v>
      </c>
      <c r="G50" s="20">
        <f t="shared" si="34"/>
        <v>29067.086966007202</v>
      </c>
      <c r="H50" s="10">
        <v>25763</v>
      </c>
      <c r="I50" s="11">
        <f t="shared" si="65"/>
        <v>26262.802199999998</v>
      </c>
      <c r="J50" s="14">
        <f t="shared" si="35"/>
        <v>27224.020760519998</v>
      </c>
      <c r="K50" s="20">
        <f t="shared" si="36"/>
        <v>29067.086966007202</v>
      </c>
      <c r="L50" s="10">
        <v>25763</v>
      </c>
      <c r="M50" s="11">
        <f t="shared" si="71"/>
        <v>26262.802199999998</v>
      </c>
      <c r="N50" s="14">
        <f t="shared" si="37"/>
        <v>27224.020760519998</v>
      </c>
      <c r="O50" s="20">
        <f t="shared" si="38"/>
        <v>29067.086966007202</v>
      </c>
      <c r="P50" s="10">
        <v>25763</v>
      </c>
      <c r="Q50" s="11">
        <f t="shared" si="72"/>
        <v>26262.802199999998</v>
      </c>
      <c r="R50" s="14">
        <f t="shared" si="39"/>
        <v>27224.020760519998</v>
      </c>
      <c r="S50" s="20">
        <f t="shared" si="40"/>
        <v>29067.086966007202</v>
      </c>
      <c r="T50" s="37">
        <v>29648</v>
      </c>
      <c r="U50" s="31">
        <f t="shared" si="66"/>
        <v>31352.76</v>
      </c>
      <c r="V50" s="48">
        <f t="shared" si="41"/>
        <v>32635.087883999997</v>
      </c>
      <c r="W50" s="51">
        <f t="shared" si="9"/>
        <v>33672.883678711194</v>
      </c>
      <c r="X50" s="70">
        <f t="shared" si="10"/>
        <v>34952.453258502217</v>
      </c>
      <c r="Y50" s="30">
        <v>29648</v>
      </c>
      <c r="Z50" s="31">
        <f t="shared" si="66"/>
        <v>31352.76</v>
      </c>
      <c r="AA50" s="49">
        <f t="shared" si="46"/>
        <v>32635.087883999997</v>
      </c>
      <c r="AB50" s="51">
        <f t="shared" si="11"/>
        <v>33672.883678711194</v>
      </c>
      <c r="AC50" s="70">
        <f t="shared" si="12"/>
        <v>34952.453258502217</v>
      </c>
      <c r="AD50" s="77">
        <f t="shared" si="42"/>
        <v>35515.1877559641</v>
      </c>
      <c r="AE50" s="30">
        <v>29648</v>
      </c>
      <c r="AF50" s="31">
        <f t="shared" si="67"/>
        <v>31352.76</v>
      </c>
      <c r="AG50" s="49">
        <f t="shared" si="48"/>
        <v>32635.087883999997</v>
      </c>
      <c r="AH50" s="51">
        <f t="shared" si="14"/>
        <v>33672.883678711194</v>
      </c>
      <c r="AI50" s="70">
        <f t="shared" si="15"/>
        <v>34952.453258502217</v>
      </c>
      <c r="AJ50" s="77">
        <f t="shared" si="16"/>
        <v>35515.1877559641</v>
      </c>
      <c r="AK50" s="30">
        <v>29648</v>
      </c>
      <c r="AL50" s="31">
        <f t="shared" si="68"/>
        <v>31352.76</v>
      </c>
      <c r="AM50" s="49">
        <f t="shared" si="50"/>
        <v>32635.087883999997</v>
      </c>
      <c r="AN50" s="51">
        <f t="shared" si="17"/>
        <v>33672.883678711194</v>
      </c>
      <c r="AO50" s="81">
        <f t="shared" si="43"/>
        <v>34952.453258502217</v>
      </c>
      <c r="AP50" s="82">
        <f t="shared" si="19"/>
        <v>35515.1877559641</v>
      </c>
      <c r="AQ50" s="96">
        <f t="shared" si="69"/>
        <v>37511.141307849284</v>
      </c>
      <c r="AR50"/>
      <c r="AS50" s="117">
        <f t="shared" si="70"/>
        <v>41262.255438634209</v>
      </c>
      <c r="AT50" s="113">
        <f t="shared" si="54"/>
        <v>46675.86335218302</v>
      </c>
    </row>
    <row r="51" spans="1:47" s="95" customFormat="1" ht="15" customHeight="1">
      <c r="A51" s="158"/>
      <c r="B51" s="150" t="s">
        <v>106</v>
      </c>
      <c r="C51" s="7" t="s">
        <v>96</v>
      </c>
      <c r="D51" s="10">
        <v>17541</v>
      </c>
      <c r="E51" s="11">
        <f t="shared" si="64"/>
        <v>17881.295399999999</v>
      </c>
      <c r="F51" s="14">
        <f t="shared" si="33"/>
        <v>18535.750811639999</v>
      </c>
      <c r="G51" s="20">
        <f t="shared" si="34"/>
        <v>19790.621141588028</v>
      </c>
      <c r="H51" s="10">
        <v>17541</v>
      </c>
      <c r="I51" s="11">
        <f t="shared" si="65"/>
        <v>17881.295399999999</v>
      </c>
      <c r="J51" s="14">
        <f t="shared" si="35"/>
        <v>18535.750811639999</v>
      </c>
      <c r="K51" s="20">
        <f t="shared" si="36"/>
        <v>19790.621141588028</v>
      </c>
      <c r="L51" s="10">
        <v>17541</v>
      </c>
      <c r="M51" s="11">
        <f t="shared" si="71"/>
        <v>17881.295399999999</v>
      </c>
      <c r="N51" s="14">
        <f t="shared" si="37"/>
        <v>18535.750811639999</v>
      </c>
      <c r="O51" s="20">
        <f t="shared" si="38"/>
        <v>19790.621141588028</v>
      </c>
      <c r="P51" s="10">
        <v>17541</v>
      </c>
      <c r="Q51" s="11">
        <f t="shared" si="72"/>
        <v>17881.295399999999</v>
      </c>
      <c r="R51" s="14">
        <f t="shared" si="39"/>
        <v>18535.750811639999</v>
      </c>
      <c r="S51" s="20">
        <f t="shared" si="40"/>
        <v>19790.621141588028</v>
      </c>
      <c r="T51" s="37">
        <v>20186</v>
      </c>
      <c r="U51" s="31">
        <f t="shared" si="66"/>
        <v>21346.695</v>
      </c>
      <c r="V51" s="48">
        <f t="shared" si="41"/>
        <v>22219.774825500001</v>
      </c>
      <c r="W51" s="51">
        <f t="shared" si="9"/>
        <v>22926.363664950899</v>
      </c>
      <c r="X51" s="70">
        <f t="shared" si="10"/>
        <v>23797.565484219034</v>
      </c>
      <c r="Y51" s="30">
        <v>20186</v>
      </c>
      <c r="Z51" s="31">
        <f t="shared" si="66"/>
        <v>21346.695</v>
      </c>
      <c r="AA51" s="49">
        <f t="shared" si="46"/>
        <v>22219.774825500001</v>
      </c>
      <c r="AB51" s="51">
        <f t="shared" si="11"/>
        <v>22926.363664950899</v>
      </c>
      <c r="AC51" s="70">
        <f t="shared" si="12"/>
        <v>23797.565484219034</v>
      </c>
      <c r="AD51" s="77">
        <f t="shared" si="42"/>
        <v>24180.706288514961</v>
      </c>
      <c r="AE51" s="30">
        <v>20186</v>
      </c>
      <c r="AF51" s="31">
        <f t="shared" si="67"/>
        <v>21346.695</v>
      </c>
      <c r="AG51" s="49">
        <f t="shared" si="48"/>
        <v>22219.774825500001</v>
      </c>
      <c r="AH51" s="51">
        <f t="shared" si="14"/>
        <v>22926.363664950899</v>
      </c>
      <c r="AI51" s="70">
        <f t="shared" si="15"/>
        <v>23797.565484219034</v>
      </c>
      <c r="AJ51" s="77">
        <f t="shared" si="16"/>
        <v>24180.706288514961</v>
      </c>
      <c r="AK51" s="30">
        <v>20186</v>
      </c>
      <c r="AL51" s="31">
        <f t="shared" si="68"/>
        <v>21346.695</v>
      </c>
      <c r="AM51" s="49">
        <f t="shared" si="50"/>
        <v>22219.774825500001</v>
      </c>
      <c r="AN51" s="51">
        <f t="shared" si="17"/>
        <v>22926.363664950899</v>
      </c>
      <c r="AO51" s="81">
        <f t="shared" si="43"/>
        <v>23797.565484219034</v>
      </c>
      <c r="AP51" s="82">
        <f t="shared" si="19"/>
        <v>24180.706288514961</v>
      </c>
      <c r="AQ51" s="96">
        <f t="shared" si="69"/>
        <v>25539.661981929501</v>
      </c>
      <c r="AR51"/>
      <c r="AS51" s="117">
        <f t="shared" si="70"/>
        <v>28093.62818012245</v>
      </c>
      <c r="AT51" s="113">
        <f t="shared" si="54"/>
        <v>31779.512197354517</v>
      </c>
    </row>
    <row r="52" spans="1:47" s="95" customFormat="1" ht="15" customHeight="1">
      <c r="A52" s="158"/>
      <c r="B52" s="150" t="s">
        <v>107</v>
      </c>
      <c r="C52" s="7" t="s">
        <v>108</v>
      </c>
      <c r="D52" s="10">
        <v>93185</v>
      </c>
      <c r="E52" s="11">
        <f t="shared" si="64"/>
        <v>94992.789000000004</v>
      </c>
      <c r="F52" s="14">
        <f t="shared" si="33"/>
        <v>98469.525077400001</v>
      </c>
      <c r="G52" s="20">
        <f t="shared" si="34"/>
        <v>105135.91192513998</v>
      </c>
      <c r="H52" s="10">
        <v>93185</v>
      </c>
      <c r="I52" s="11">
        <f t="shared" si="65"/>
        <v>94992.789000000004</v>
      </c>
      <c r="J52" s="14">
        <f t="shared" si="35"/>
        <v>98469.525077400001</v>
      </c>
      <c r="K52" s="20">
        <f t="shared" si="36"/>
        <v>105135.91192513998</v>
      </c>
      <c r="L52" s="10">
        <v>93185</v>
      </c>
      <c r="M52" s="11">
        <f t="shared" si="71"/>
        <v>94992.789000000004</v>
      </c>
      <c r="N52" s="14">
        <f t="shared" si="37"/>
        <v>98469.525077400001</v>
      </c>
      <c r="O52" s="20">
        <f t="shared" si="38"/>
        <v>105135.91192513998</v>
      </c>
      <c r="P52" s="10">
        <v>93185</v>
      </c>
      <c r="Q52" s="11">
        <f t="shared" si="72"/>
        <v>94992.789000000004</v>
      </c>
      <c r="R52" s="14">
        <f t="shared" si="39"/>
        <v>98469.525077400001</v>
      </c>
      <c r="S52" s="20">
        <f t="shared" si="40"/>
        <v>105135.91192513998</v>
      </c>
      <c r="T52" s="37">
        <v>107238</v>
      </c>
      <c r="U52" s="31">
        <f>(T52*5.75%)+T52</f>
        <v>113404.185</v>
      </c>
      <c r="V52" s="48">
        <f t="shared" si="41"/>
        <v>118042.4161665</v>
      </c>
      <c r="W52" s="51">
        <f t="shared" si="9"/>
        <v>121796.1650005947</v>
      </c>
      <c r="X52" s="70">
        <f t="shared" si="10"/>
        <v>126424.41927061731</v>
      </c>
      <c r="Y52" s="30">
        <v>107238</v>
      </c>
      <c r="Z52" s="31">
        <f>(Y52*5.75%)+Y52</f>
        <v>113404.185</v>
      </c>
      <c r="AA52" s="49">
        <f t="shared" si="46"/>
        <v>118042.4161665</v>
      </c>
      <c r="AB52" s="51">
        <f t="shared" si="11"/>
        <v>121796.1650005947</v>
      </c>
      <c r="AC52" s="70">
        <f t="shared" si="12"/>
        <v>126424.41927061731</v>
      </c>
      <c r="AD52" s="77">
        <f t="shared" si="42"/>
        <v>128459.85242087425</v>
      </c>
      <c r="AE52" s="30">
        <v>107238</v>
      </c>
      <c r="AF52" s="31">
        <f>(AE52*5.75%)+AE52</f>
        <v>113404.185</v>
      </c>
      <c r="AG52" s="49">
        <f t="shared" si="48"/>
        <v>118042.4161665</v>
      </c>
      <c r="AH52" s="51">
        <f t="shared" si="14"/>
        <v>121796.1650005947</v>
      </c>
      <c r="AI52" s="70">
        <f t="shared" si="15"/>
        <v>126424.41927061731</v>
      </c>
      <c r="AJ52" s="77">
        <f t="shared" si="16"/>
        <v>128459.85242087425</v>
      </c>
      <c r="AK52" s="30">
        <v>107238</v>
      </c>
      <c r="AL52" s="31">
        <f>(AK52*5.75%)+AK52</f>
        <v>113404.185</v>
      </c>
      <c r="AM52" s="49">
        <f t="shared" si="50"/>
        <v>118042.4161665</v>
      </c>
      <c r="AN52" s="51">
        <f t="shared" si="17"/>
        <v>121796.1650005947</v>
      </c>
      <c r="AO52" s="81">
        <f t="shared" si="43"/>
        <v>126424.41927061731</v>
      </c>
      <c r="AP52" s="82">
        <f t="shared" si="19"/>
        <v>128459.85242087425</v>
      </c>
      <c r="AQ52" s="96">
        <f t="shared" si="69"/>
        <v>135679.29612692737</v>
      </c>
      <c r="AR52"/>
      <c r="AS52" s="117">
        <f t="shared" si="70"/>
        <v>149247.2257396201</v>
      </c>
      <c r="AT52" s="113">
        <f t="shared" si="54"/>
        <v>168828.46175665827</v>
      </c>
    </row>
    <row r="53" spans="1:47" s="95" customFormat="1" ht="15" customHeight="1">
      <c r="A53" s="158"/>
      <c r="B53" s="150" t="s">
        <v>109</v>
      </c>
      <c r="C53" s="7" t="s">
        <v>110</v>
      </c>
      <c r="D53" s="10">
        <v>97570</v>
      </c>
      <c r="E53" s="11">
        <f t="shared" si="64"/>
        <v>99462.857999999993</v>
      </c>
      <c r="F53" s="14">
        <f t="shared" si="33"/>
        <v>103103.1986028</v>
      </c>
      <c r="G53" s="20">
        <f t="shared" si="34"/>
        <v>110083.28514820956</v>
      </c>
      <c r="H53" s="10">
        <v>97570</v>
      </c>
      <c r="I53" s="11">
        <f t="shared" si="65"/>
        <v>99462.857999999993</v>
      </c>
      <c r="J53" s="14">
        <f t="shared" si="35"/>
        <v>103103.1986028</v>
      </c>
      <c r="K53" s="20">
        <f t="shared" si="36"/>
        <v>110083.28514820956</v>
      </c>
      <c r="L53" s="10">
        <v>97570</v>
      </c>
      <c r="M53" s="11">
        <f t="shared" si="71"/>
        <v>99462.857999999993</v>
      </c>
      <c r="N53" s="14">
        <f t="shared" si="37"/>
        <v>103103.1986028</v>
      </c>
      <c r="O53" s="20">
        <f t="shared" si="38"/>
        <v>110083.28514820956</v>
      </c>
      <c r="P53" s="10">
        <v>97570</v>
      </c>
      <c r="Q53" s="11">
        <f t="shared" si="72"/>
        <v>99462.857999999993</v>
      </c>
      <c r="R53" s="14">
        <f t="shared" si="39"/>
        <v>103103.1986028</v>
      </c>
      <c r="S53" s="20">
        <f t="shared" si="40"/>
        <v>110083.28514820956</v>
      </c>
      <c r="T53" s="37">
        <v>112285</v>
      </c>
      <c r="U53" s="31">
        <f>(T53*5.75%)+T53</f>
        <v>118741.3875</v>
      </c>
      <c r="V53" s="48">
        <f t="shared" si="41"/>
        <v>123597.91024874999</v>
      </c>
      <c r="W53" s="51">
        <f t="shared" si="9"/>
        <v>127528.32379466025</v>
      </c>
      <c r="X53" s="70">
        <f t="shared" si="10"/>
        <v>132374.40009885732</v>
      </c>
      <c r="Y53" s="30">
        <v>112285</v>
      </c>
      <c r="Z53" s="31">
        <f>(Y53*5.75%)+Y53</f>
        <v>118741.3875</v>
      </c>
      <c r="AA53" s="49">
        <f t="shared" si="46"/>
        <v>123597.91024874999</v>
      </c>
      <c r="AB53" s="51">
        <f t="shared" si="11"/>
        <v>127528.32379466025</v>
      </c>
      <c r="AC53" s="70">
        <f t="shared" si="12"/>
        <v>132374.40009885732</v>
      </c>
      <c r="AD53" s="77">
        <f t="shared" si="42"/>
        <v>134505.62794044893</v>
      </c>
      <c r="AE53" s="30">
        <v>112285</v>
      </c>
      <c r="AF53" s="31">
        <f>(AE53*5.75%)+AE53</f>
        <v>118741.3875</v>
      </c>
      <c r="AG53" s="49">
        <f t="shared" si="48"/>
        <v>123597.91024874999</v>
      </c>
      <c r="AH53" s="51">
        <f t="shared" si="14"/>
        <v>127528.32379466025</v>
      </c>
      <c r="AI53" s="70">
        <f t="shared" si="15"/>
        <v>132374.40009885732</v>
      </c>
      <c r="AJ53" s="77">
        <f t="shared" si="16"/>
        <v>134505.62794044893</v>
      </c>
      <c r="AK53" s="30">
        <v>112285</v>
      </c>
      <c r="AL53" s="31">
        <f>(AK53*5.75%)+AK53</f>
        <v>118741.3875</v>
      </c>
      <c r="AM53" s="49">
        <f t="shared" si="50"/>
        <v>123597.91024874999</v>
      </c>
      <c r="AN53" s="51">
        <f t="shared" si="17"/>
        <v>127528.32379466025</v>
      </c>
      <c r="AO53" s="81">
        <f t="shared" si="43"/>
        <v>132374.40009885732</v>
      </c>
      <c r="AP53" s="82">
        <f t="shared" si="19"/>
        <v>134505.62794044893</v>
      </c>
      <c r="AQ53" s="96">
        <f t="shared" si="69"/>
        <v>142064.84423070218</v>
      </c>
      <c r="AR53"/>
      <c r="AS53" s="117">
        <f t="shared" si="70"/>
        <v>156271.32865377239</v>
      </c>
      <c r="AT53" s="113">
        <f t="shared" si="54"/>
        <v>176774.12697314733</v>
      </c>
    </row>
    <row r="54" spans="1:47" s="95" customFormat="1" ht="15" customHeight="1">
      <c r="A54" s="158"/>
      <c r="B54" s="152" t="s">
        <v>111</v>
      </c>
      <c r="C54" s="147" t="s">
        <v>112</v>
      </c>
      <c r="D54" s="8">
        <v>1700000</v>
      </c>
      <c r="E54" s="11">
        <f t="shared" si="64"/>
        <v>1732980</v>
      </c>
      <c r="F54" s="14">
        <f t="shared" si="33"/>
        <v>1796407.068</v>
      </c>
      <c r="G54" s="20">
        <f t="shared" si="34"/>
        <v>1918023.8265036</v>
      </c>
      <c r="H54" s="8">
        <v>1700000</v>
      </c>
      <c r="I54" s="11">
        <f t="shared" si="65"/>
        <v>1732980</v>
      </c>
      <c r="J54" s="14">
        <f t="shared" si="35"/>
        <v>1796407.068</v>
      </c>
      <c r="K54" s="20">
        <f t="shared" si="36"/>
        <v>1918023.8265036</v>
      </c>
      <c r="L54" s="8">
        <v>1700000</v>
      </c>
      <c r="M54" s="11">
        <f t="shared" si="71"/>
        <v>1732980</v>
      </c>
      <c r="N54" s="14">
        <f t="shared" si="37"/>
        <v>1796407.068</v>
      </c>
      <c r="O54" s="20">
        <f t="shared" si="38"/>
        <v>1918023.8265036</v>
      </c>
      <c r="P54" s="8">
        <v>1700000</v>
      </c>
      <c r="Q54" s="11">
        <f t="shared" si="72"/>
        <v>1732980</v>
      </c>
      <c r="R54" s="14">
        <f t="shared" si="39"/>
        <v>1796407.068</v>
      </c>
      <c r="S54" s="20">
        <f t="shared" si="40"/>
        <v>1918023.8265036</v>
      </c>
      <c r="T54" s="41">
        <v>2071465</v>
      </c>
      <c r="U54" s="31">
        <f>(T54*5.75%)+T54</f>
        <v>2190574.2374999998</v>
      </c>
      <c r="V54" s="48">
        <f t="shared" si="41"/>
        <v>2280168.7238137498</v>
      </c>
      <c r="W54" s="51">
        <f t="shared" si="9"/>
        <v>2352678.0892310273</v>
      </c>
      <c r="X54" s="70">
        <f t="shared" si="10"/>
        <v>2442079.8566218065</v>
      </c>
      <c r="Y54" s="25">
        <v>2071465</v>
      </c>
      <c r="Z54" s="31">
        <f>(Y54*5.75%)+Y54</f>
        <v>2190574.2374999998</v>
      </c>
      <c r="AA54" s="49">
        <f t="shared" si="46"/>
        <v>2280168.7238137498</v>
      </c>
      <c r="AB54" s="51">
        <f t="shared" si="11"/>
        <v>2352678.0892310273</v>
      </c>
      <c r="AC54" s="70">
        <f t="shared" si="12"/>
        <v>2442079.8566218065</v>
      </c>
      <c r="AD54" s="77">
        <f t="shared" si="42"/>
        <v>2481397.3423134177</v>
      </c>
      <c r="AE54" s="25">
        <v>2071465</v>
      </c>
      <c r="AF54" s="31">
        <f>(AE54*5.75%)+AE54</f>
        <v>2190574.2374999998</v>
      </c>
      <c r="AG54" s="49">
        <f t="shared" si="48"/>
        <v>2280168.7238137498</v>
      </c>
      <c r="AH54" s="51">
        <f t="shared" si="14"/>
        <v>2352678.0892310273</v>
      </c>
      <c r="AI54" s="70">
        <f t="shared" si="15"/>
        <v>2442079.8566218065</v>
      </c>
      <c r="AJ54" s="77">
        <f t="shared" si="16"/>
        <v>2481397.3423134177</v>
      </c>
      <c r="AK54" s="25">
        <v>2071465</v>
      </c>
      <c r="AL54" s="31">
        <f>(AK54*5.75%)+AK54</f>
        <v>2190574.2374999998</v>
      </c>
      <c r="AM54" s="49">
        <f t="shared" si="50"/>
        <v>2280168.7238137498</v>
      </c>
      <c r="AN54" s="51">
        <f t="shared" si="17"/>
        <v>2352678.0892310273</v>
      </c>
      <c r="AO54" s="81">
        <f t="shared" si="43"/>
        <v>2442079.8566218065</v>
      </c>
      <c r="AP54" s="82">
        <f t="shared" si="19"/>
        <v>2481397.3423134177</v>
      </c>
      <c r="AQ54" s="96">
        <f t="shared" si="69"/>
        <v>2620851.8729514317</v>
      </c>
      <c r="AR54"/>
      <c r="AS54" s="115">
        <f t="shared" si="70"/>
        <v>2882937.0602465747</v>
      </c>
      <c r="AT54" s="171">
        <f t="shared" si="54"/>
        <v>3261178.4025509255</v>
      </c>
      <c r="AU54" s="114"/>
    </row>
    <row r="55" spans="1:47" s="95" customFormat="1" ht="15" customHeight="1">
      <c r="A55" s="158"/>
      <c r="B55" s="150" t="s">
        <v>28</v>
      </c>
      <c r="C55" s="16" t="s">
        <v>10</v>
      </c>
      <c r="D55" s="1" t="s">
        <v>11</v>
      </c>
      <c r="E55" s="11"/>
      <c r="F55" s="14">
        <f t="shared" si="33"/>
        <v>0</v>
      </c>
      <c r="G55" s="20">
        <f t="shared" si="34"/>
        <v>0</v>
      </c>
      <c r="H55" s="1" t="s">
        <v>15</v>
      </c>
      <c r="I55" s="11"/>
      <c r="J55" s="14">
        <f t="shared" si="35"/>
        <v>0</v>
      </c>
      <c r="K55" s="20">
        <f t="shared" si="36"/>
        <v>0</v>
      </c>
      <c r="L55" s="1" t="s">
        <v>16</v>
      </c>
      <c r="M55" s="11"/>
      <c r="N55" s="14">
        <f t="shared" si="37"/>
        <v>0</v>
      </c>
      <c r="O55" s="20">
        <f t="shared" si="38"/>
        <v>0</v>
      </c>
      <c r="P55" s="1" t="s">
        <v>17</v>
      </c>
      <c r="Q55" s="11"/>
      <c r="R55" s="14">
        <f t="shared" si="39"/>
        <v>0</v>
      </c>
      <c r="S55" s="20">
        <f t="shared" si="40"/>
        <v>0</v>
      </c>
      <c r="T55" s="35" t="s">
        <v>11</v>
      </c>
      <c r="U55" s="31"/>
      <c r="V55" s="48">
        <f t="shared" si="41"/>
        <v>0</v>
      </c>
      <c r="W55" s="51">
        <f t="shared" si="9"/>
        <v>0</v>
      </c>
      <c r="X55" s="70">
        <f t="shared" si="10"/>
        <v>0</v>
      </c>
      <c r="Y55" s="32" t="s">
        <v>15</v>
      </c>
      <c r="Z55" s="31"/>
      <c r="AA55" s="49"/>
      <c r="AB55" s="51">
        <f t="shared" si="11"/>
        <v>0</v>
      </c>
      <c r="AC55" s="70">
        <f t="shared" si="12"/>
        <v>0</v>
      </c>
      <c r="AD55" s="77">
        <f t="shared" si="42"/>
        <v>0</v>
      </c>
      <c r="AE55" s="32" t="s">
        <v>16</v>
      </c>
      <c r="AF55" s="31"/>
      <c r="AG55" s="49"/>
      <c r="AH55" s="51">
        <f t="shared" si="14"/>
        <v>0</v>
      </c>
      <c r="AI55" s="70">
        <f t="shared" si="15"/>
        <v>0</v>
      </c>
      <c r="AJ55" s="77">
        <f t="shared" si="16"/>
        <v>0</v>
      </c>
      <c r="AK55" s="32" t="s">
        <v>17</v>
      </c>
      <c r="AL55" s="31"/>
      <c r="AM55" s="49"/>
      <c r="AN55" s="51">
        <f t="shared" si="17"/>
        <v>0</v>
      </c>
      <c r="AO55" s="81">
        <f t="shared" si="43"/>
        <v>0</v>
      </c>
      <c r="AP55" s="82">
        <f t="shared" si="19"/>
        <v>0</v>
      </c>
      <c r="AQ55"/>
      <c r="AR55"/>
      <c r="AS55"/>
    </row>
    <row r="56" spans="1:47" s="95" customFormat="1" ht="15" customHeight="1">
      <c r="A56" s="158"/>
      <c r="B56" s="150" t="s">
        <v>113</v>
      </c>
      <c r="C56" s="7" t="s">
        <v>114</v>
      </c>
      <c r="D56" s="10">
        <v>38370</v>
      </c>
      <c r="E56" s="11">
        <f t="shared" ref="E56:E70" si="73">(D56*1.94%)+D56</f>
        <v>39114.377999999997</v>
      </c>
      <c r="F56" s="14">
        <f t="shared" si="33"/>
        <v>40545.964234799998</v>
      </c>
      <c r="G56" s="20">
        <f t="shared" si="34"/>
        <v>43290.926013495955</v>
      </c>
      <c r="H56" s="10">
        <v>38370</v>
      </c>
      <c r="I56" s="11">
        <f t="shared" ref="I56:I70" si="74">(H56*1.94%)+H56</f>
        <v>39114.377999999997</v>
      </c>
      <c r="J56" s="14">
        <f t="shared" si="35"/>
        <v>40545.964234799998</v>
      </c>
      <c r="K56" s="20">
        <f t="shared" si="36"/>
        <v>43290.926013495955</v>
      </c>
      <c r="L56" s="10">
        <v>38370</v>
      </c>
      <c r="M56" s="11">
        <f t="shared" si="71"/>
        <v>39114.377999999997</v>
      </c>
      <c r="N56" s="14">
        <f t="shared" si="37"/>
        <v>40545.964234799998</v>
      </c>
      <c r="O56" s="20">
        <f t="shared" si="38"/>
        <v>43290.926013495955</v>
      </c>
      <c r="P56" s="10">
        <v>38370</v>
      </c>
      <c r="Q56" s="11">
        <f t="shared" si="72"/>
        <v>39114.377999999997</v>
      </c>
      <c r="R56" s="14">
        <f t="shared" si="39"/>
        <v>40545.964234799998</v>
      </c>
      <c r="S56" s="20">
        <f t="shared" si="40"/>
        <v>43290.926013495955</v>
      </c>
      <c r="T56" s="37">
        <v>44156</v>
      </c>
      <c r="U56" s="31">
        <f t="shared" ref="U56:Z68" si="75">(T56*5.75%)+T56</f>
        <v>46694.97</v>
      </c>
      <c r="V56" s="48">
        <f t="shared" si="41"/>
        <v>48604.794273</v>
      </c>
      <c r="W56" s="51">
        <f t="shared" si="9"/>
        <v>50150.426730881401</v>
      </c>
      <c r="X56" s="70">
        <f t="shared" si="10"/>
        <v>52056.142946654894</v>
      </c>
      <c r="Y56" s="30">
        <v>44156</v>
      </c>
      <c r="Z56" s="31">
        <f t="shared" si="75"/>
        <v>46694.97</v>
      </c>
      <c r="AA56" s="49">
        <f t="shared" si="46"/>
        <v>48604.794273</v>
      </c>
      <c r="AB56" s="51">
        <f t="shared" si="11"/>
        <v>50150.426730881401</v>
      </c>
      <c r="AC56" s="70">
        <f t="shared" si="12"/>
        <v>52056.142946654894</v>
      </c>
      <c r="AD56" s="77">
        <f t="shared" si="42"/>
        <v>52894.246848096038</v>
      </c>
      <c r="AE56" s="30">
        <v>44156</v>
      </c>
      <c r="AF56" s="31">
        <f t="shared" ref="AF56:AF68" si="76">(AE56*5.75%)+AE56</f>
        <v>46694.97</v>
      </c>
      <c r="AG56" s="49">
        <f t="shared" si="48"/>
        <v>48604.794273</v>
      </c>
      <c r="AH56" s="51">
        <f t="shared" si="14"/>
        <v>50150.426730881401</v>
      </c>
      <c r="AI56" s="70">
        <f t="shared" si="15"/>
        <v>52056.142946654894</v>
      </c>
      <c r="AJ56" s="77">
        <f t="shared" si="16"/>
        <v>52894.246848096038</v>
      </c>
      <c r="AK56" s="30">
        <v>44156</v>
      </c>
      <c r="AL56" s="31">
        <f t="shared" ref="AL56:AL68" si="77">(AK56*5.75%)+AK56</f>
        <v>46694.97</v>
      </c>
      <c r="AM56" s="49">
        <f t="shared" si="50"/>
        <v>48604.794273</v>
      </c>
      <c r="AN56" s="51">
        <f t="shared" si="17"/>
        <v>50150.426730881401</v>
      </c>
      <c r="AO56" s="81">
        <f t="shared" si="43"/>
        <v>52056.142946654894</v>
      </c>
      <c r="AP56" s="82">
        <f t="shared" si="19"/>
        <v>52894.246848096038</v>
      </c>
      <c r="AQ56" s="96">
        <f t="shared" ref="AQ56:AQ70" si="78">(AP56*5.62%)+AP56</f>
        <v>55866.903520959037</v>
      </c>
      <c r="AR56"/>
      <c r="AS56" s="117">
        <f t="shared" ref="AS56:AS70" si="79">+AQ56+AQ56*10%</f>
        <v>61453.593873054939</v>
      </c>
      <c r="AT56" s="113">
        <f t="shared" si="54"/>
        <v>69516.305389199741</v>
      </c>
    </row>
    <row r="57" spans="1:47" s="95" customFormat="1" ht="15" customHeight="1">
      <c r="A57" s="158"/>
      <c r="B57" s="150" t="s">
        <v>115</v>
      </c>
      <c r="C57" s="7" t="s">
        <v>116</v>
      </c>
      <c r="D57" s="10">
        <v>131555</v>
      </c>
      <c r="E57" s="11">
        <f t="shared" si="73"/>
        <v>134107.16699999999</v>
      </c>
      <c r="F57" s="14">
        <f t="shared" si="33"/>
        <v>139015.48931219999</v>
      </c>
      <c r="G57" s="20">
        <f t="shared" si="34"/>
        <v>148426.83793863593</v>
      </c>
      <c r="H57" s="10">
        <v>131555</v>
      </c>
      <c r="I57" s="11">
        <f t="shared" si="74"/>
        <v>134107.16699999999</v>
      </c>
      <c r="J57" s="14">
        <f t="shared" si="35"/>
        <v>139015.48931219999</v>
      </c>
      <c r="K57" s="20">
        <f t="shared" si="36"/>
        <v>148426.83793863593</v>
      </c>
      <c r="L57" s="10">
        <v>131555</v>
      </c>
      <c r="M57" s="11">
        <f t="shared" si="71"/>
        <v>134107.16699999999</v>
      </c>
      <c r="N57" s="14">
        <f t="shared" si="37"/>
        <v>139015.48931219999</v>
      </c>
      <c r="O57" s="20">
        <f t="shared" si="38"/>
        <v>148426.83793863593</v>
      </c>
      <c r="P57" s="10">
        <v>131555</v>
      </c>
      <c r="Q57" s="11">
        <f t="shared" si="72"/>
        <v>134107.16699999999</v>
      </c>
      <c r="R57" s="14">
        <f t="shared" si="39"/>
        <v>139015.48931219999</v>
      </c>
      <c r="S57" s="20">
        <f t="shared" si="40"/>
        <v>148426.83793863593</v>
      </c>
      <c r="T57" s="37">
        <v>151395</v>
      </c>
      <c r="U57" s="31">
        <f t="shared" si="75"/>
        <v>160100.21249999999</v>
      </c>
      <c r="V57" s="48">
        <f t="shared" si="41"/>
        <v>166648.31119124999</v>
      </c>
      <c r="W57" s="51">
        <f t="shared" si="9"/>
        <v>171947.72748713175</v>
      </c>
      <c r="X57" s="70">
        <f t="shared" si="10"/>
        <v>178481.74113164275</v>
      </c>
      <c r="Y57" s="30">
        <v>151395</v>
      </c>
      <c r="Z57" s="31">
        <f t="shared" si="75"/>
        <v>160100.21249999999</v>
      </c>
      <c r="AA57" s="49">
        <f t="shared" si="46"/>
        <v>166648.31119124999</v>
      </c>
      <c r="AB57" s="51">
        <f t="shared" si="11"/>
        <v>171947.72748713175</v>
      </c>
      <c r="AC57" s="70">
        <f t="shared" si="12"/>
        <v>178481.74113164275</v>
      </c>
      <c r="AD57" s="77">
        <f t="shared" si="42"/>
        <v>181355.29716386218</v>
      </c>
      <c r="AE57" s="30">
        <v>151395</v>
      </c>
      <c r="AF57" s="31">
        <f t="shared" si="76"/>
        <v>160100.21249999999</v>
      </c>
      <c r="AG57" s="49">
        <f t="shared" si="48"/>
        <v>166648.31119124999</v>
      </c>
      <c r="AH57" s="51">
        <f t="shared" si="14"/>
        <v>171947.72748713175</v>
      </c>
      <c r="AI57" s="70">
        <f t="shared" si="15"/>
        <v>178481.74113164275</v>
      </c>
      <c r="AJ57" s="77">
        <f t="shared" si="16"/>
        <v>181355.29716386218</v>
      </c>
      <c r="AK57" s="30">
        <v>151395</v>
      </c>
      <c r="AL57" s="31">
        <f t="shared" si="77"/>
        <v>160100.21249999999</v>
      </c>
      <c r="AM57" s="49">
        <f t="shared" si="50"/>
        <v>166648.31119124999</v>
      </c>
      <c r="AN57" s="51">
        <f t="shared" si="17"/>
        <v>171947.72748713175</v>
      </c>
      <c r="AO57" s="81">
        <f t="shared" si="43"/>
        <v>178481.74113164275</v>
      </c>
      <c r="AP57" s="82">
        <f t="shared" si="19"/>
        <v>181355.29716386218</v>
      </c>
      <c r="AQ57" s="96">
        <f t="shared" si="78"/>
        <v>191547.46486447123</v>
      </c>
      <c r="AR57"/>
      <c r="AS57" s="117">
        <f t="shared" si="79"/>
        <v>210702.21135091834</v>
      </c>
      <c r="AT57" s="113">
        <f t="shared" si="54"/>
        <v>238346.34148015882</v>
      </c>
    </row>
    <row r="58" spans="1:47" s="95" customFormat="1" ht="15" customHeight="1">
      <c r="A58" s="158"/>
      <c r="B58" s="150" t="s">
        <v>117</v>
      </c>
      <c r="C58" s="7" t="s">
        <v>118</v>
      </c>
      <c r="D58" s="10">
        <v>186370</v>
      </c>
      <c r="E58" s="11">
        <f t="shared" si="73"/>
        <v>189985.57800000001</v>
      </c>
      <c r="F58" s="14">
        <f t="shared" si="33"/>
        <v>196939.0501548</v>
      </c>
      <c r="G58" s="20">
        <f t="shared" si="34"/>
        <v>210271.82385027996</v>
      </c>
      <c r="H58" s="10">
        <v>186370</v>
      </c>
      <c r="I58" s="11">
        <f t="shared" si="74"/>
        <v>189985.57800000001</v>
      </c>
      <c r="J58" s="14">
        <f t="shared" si="35"/>
        <v>196939.0501548</v>
      </c>
      <c r="K58" s="20">
        <f t="shared" si="36"/>
        <v>210271.82385027996</v>
      </c>
      <c r="L58" s="10">
        <v>186370</v>
      </c>
      <c r="M58" s="11">
        <f t="shared" si="71"/>
        <v>189985.57800000001</v>
      </c>
      <c r="N58" s="14">
        <f t="shared" si="37"/>
        <v>196939.0501548</v>
      </c>
      <c r="O58" s="20">
        <f t="shared" si="38"/>
        <v>210271.82385027996</v>
      </c>
      <c r="P58" s="10">
        <v>186370</v>
      </c>
      <c r="Q58" s="11">
        <f t="shared" si="72"/>
        <v>189985.57800000001</v>
      </c>
      <c r="R58" s="14">
        <f t="shared" si="39"/>
        <v>196939.0501548</v>
      </c>
      <c r="S58" s="20">
        <f t="shared" si="40"/>
        <v>210271.82385027996</v>
      </c>
      <c r="T58" s="37">
        <v>214476</v>
      </c>
      <c r="U58" s="31">
        <f t="shared" si="75"/>
        <v>226808.37</v>
      </c>
      <c r="V58" s="48">
        <f t="shared" si="41"/>
        <v>236084.832333</v>
      </c>
      <c r="W58" s="51">
        <f t="shared" si="9"/>
        <v>243592.3300011894</v>
      </c>
      <c r="X58" s="70">
        <f t="shared" si="10"/>
        <v>252848.83854123461</v>
      </c>
      <c r="Y58" s="30">
        <v>214476</v>
      </c>
      <c r="Z58" s="31">
        <f t="shared" si="75"/>
        <v>226808.37</v>
      </c>
      <c r="AA58" s="49">
        <f t="shared" si="46"/>
        <v>236084.832333</v>
      </c>
      <c r="AB58" s="51">
        <f t="shared" si="11"/>
        <v>243592.3300011894</v>
      </c>
      <c r="AC58" s="70">
        <f t="shared" si="12"/>
        <v>252848.83854123461</v>
      </c>
      <c r="AD58" s="77">
        <f t="shared" si="42"/>
        <v>256919.70484174849</v>
      </c>
      <c r="AE58" s="30">
        <v>214476</v>
      </c>
      <c r="AF58" s="31">
        <f t="shared" si="76"/>
        <v>226808.37</v>
      </c>
      <c r="AG58" s="49">
        <f t="shared" si="48"/>
        <v>236084.832333</v>
      </c>
      <c r="AH58" s="51">
        <f t="shared" si="14"/>
        <v>243592.3300011894</v>
      </c>
      <c r="AI58" s="70">
        <f t="shared" si="15"/>
        <v>252848.83854123461</v>
      </c>
      <c r="AJ58" s="77">
        <f t="shared" si="16"/>
        <v>256919.70484174849</v>
      </c>
      <c r="AK58" s="30">
        <v>214476</v>
      </c>
      <c r="AL58" s="31">
        <f t="shared" si="77"/>
        <v>226808.37</v>
      </c>
      <c r="AM58" s="49">
        <f t="shared" si="50"/>
        <v>236084.832333</v>
      </c>
      <c r="AN58" s="51">
        <f t="shared" si="17"/>
        <v>243592.3300011894</v>
      </c>
      <c r="AO58" s="81">
        <f t="shared" si="43"/>
        <v>252848.83854123461</v>
      </c>
      <c r="AP58" s="82">
        <f t="shared" si="19"/>
        <v>256919.70484174849</v>
      </c>
      <c r="AQ58" s="96">
        <f t="shared" si="78"/>
        <v>271358.59225385473</v>
      </c>
      <c r="AR58"/>
      <c r="AS58" s="117">
        <f t="shared" si="79"/>
        <v>298494.4514792402</v>
      </c>
      <c r="AT58" s="113">
        <f t="shared" si="54"/>
        <v>337656.92351331655</v>
      </c>
    </row>
    <row r="59" spans="1:47" s="95" customFormat="1" ht="15" customHeight="1">
      <c r="A59" s="158"/>
      <c r="B59" s="150" t="s">
        <v>119</v>
      </c>
      <c r="C59" s="7" t="s">
        <v>120</v>
      </c>
      <c r="D59" s="10">
        <v>241185</v>
      </c>
      <c r="E59" s="11">
        <f t="shared" si="73"/>
        <v>245863.989</v>
      </c>
      <c r="F59" s="14">
        <f t="shared" si="33"/>
        <v>254862.61099740001</v>
      </c>
      <c r="G59" s="20">
        <f t="shared" si="34"/>
        <v>272116.80976192397</v>
      </c>
      <c r="H59" s="10">
        <v>241185</v>
      </c>
      <c r="I59" s="11">
        <f t="shared" si="74"/>
        <v>245863.989</v>
      </c>
      <c r="J59" s="14">
        <f t="shared" si="35"/>
        <v>254862.61099740001</v>
      </c>
      <c r="K59" s="20">
        <f t="shared" si="36"/>
        <v>272116.80976192397</v>
      </c>
      <c r="L59" s="10">
        <v>241185</v>
      </c>
      <c r="M59" s="11">
        <f t="shared" si="71"/>
        <v>245863.989</v>
      </c>
      <c r="N59" s="14">
        <f t="shared" si="37"/>
        <v>254862.61099740001</v>
      </c>
      <c r="O59" s="20">
        <f t="shared" si="38"/>
        <v>272116.80976192397</v>
      </c>
      <c r="P59" s="10">
        <v>241185</v>
      </c>
      <c r="Q59" s="11">
        <f t="shared" si="72"/>
        <v>245863.989</v>
      </c>
      <c r="R59" s="14">
        <f t="shared" si="39"/>
        <v>254862.61099740001</v>
      </c>
      <c r="S59" s="20">
        <f t="shared" si="40"/>
        <v>272116.80976192397</v>
      </c>
      <c r="T59" s="37">
        <v>277558</v>
      </c>
      <c r="U59" s="31">
        <f t="shared" si="75"/>
        <v>293517.58500000002</v>
      </c>
      <c r="V59" s="48">
        <f t="shared" si="41"/>
        <v>305522.45422650001</v>
      </c>
      <c r="W59" s="51">
        <f t="shared" si="9"/>
        <v>315238.06827090273</v>
      </c>
      <c r="X59" s="70">
        <f t="shared" si="10"/>
        <v>327217.11486519704</v>
      </c>
      <c r="Y59" s="30">
        <v>277558</v>
      </c>
      <c r="Z59" s="31">
        <f t="shared" si="75"/>
        <v>293517.58500000002</v>
      </c>
      <c r="AA59" s="49">
        <f t="shared" si="46"/>
        <v>305522.45422650001</v>
      </c>
      <c r="AB59" s="51">
        <f t="shared" si="11"/>
        <v>315238.06827090273</v>
      </c>
      <c r="AC59" s="70">
        <f t="shared" si="12"/>
        <v>327217.11486519704</v>
      </c>
      <c r="AD59" s="77">
        <f t="shared" si="42"/>
        <v>332485.31041452673</v>
      </c>
      <c r="AE59" s="30">
        <v>277558</v>
      </c>
      <c r="AF59" s="31">
        <f t="shared" si="76"/>
        <v>293517.58500000002</v>
      </c>
      <c r="AG59" s="49">
        <f t="shared" si="48"/>
        <v>305522.45422650001</v>
      </c>
      <c r="AH59" s="51">
        <f t="shared" si="14"/>
        <v>315238.06827090273</v>
      </c>
      <c r="AI59" s="70">
        <f t="shared" si="15"/>
        <v>327217.11486519704</v>
      </c>
      <c r="AJ59" s="77">
        <f t="shared" si="16"/>
        <v>332485.31041452673</v>
      </c>
      <c r="AK59" s="30">
        <v>277558</v>
      </c>
      <c r="AL59" s="31">
        <f t="shared" si="77"/>
        <v>293517.58500000002</v>
      </c>
      <c r="AM59" s="49">
        <f t="shared" si="50"/>
        <v>305522.45422650001</v>
      </c>
      <c r="AN59" s="51">
        <f t="shared" si="17"/>
        <v>315238.06827090273</v>
      </c>
      <c r="AO59" s="81">
        <f t="shared" si="43"/>
        <v>327217.11486519704</v>
      </c>
      <c r="AP59" s="82">
        <f t="shared" si="19"/>
        <v>332485.31041452673</v>
      </c>
      <c r="AQ59" s="96">
        <f t="shared" si="78"/>
        <v>351170.98485982313</v>
      </c>
      <c r="AR59"/>
      <c r="AS59" s="117">
        <f t="shared" si="79"/>
        <v>386288.08334580547</v>
      </c>
      <c r="AT59" s="113">
        <f t="shared" si="54"/>
        <v>436969.07988077513</v>
      </c>
    </row>
    <row r="60" spans="1:47" s="95" customFormat="1" ht="15" customHeight="1">
      <c r="A60" s="158"/>
      <c r="B60" s="150" t="s">
        <v>121</v>
      </c>
      <c r="C60" s="7" t="s">
        <v>122</v>
      </c>
      <c r="D60" s="10">
        <v>164444</v>
      </c>
      <c r="E60" s="11">
        <f t="shared" si="73"/>
        <v>167634.21359999999</v>
      </c>
      <c r="F60" s="14">
        <f t="shared" si="33"/>
        <v>173769.62581775998</v>
      </c>
      <c r="G60" s="20">
        <f t="shared" si="34"/>
        <v>185533.82948562232</v>
      </c>
      <c r="H60" s="10">
        <v>164444</v>
      </c>
      <c r="I60" s="11">
        <f t="shared" si="74"/>
        <v>167634.21359999999</v>
      </c>
      <c r="J60" s="14">
        <f t="shared" si="35"/>
        <v>173769.62581775998</v>
      </c>
      <c r="K60" s="20">
        <f t="shared" si="36"/>
        <v>185533.82948562232</v>
      </c>
      <c r="L60" s="10">
        <v>164444</v>
      </c>
      <c r="M60" s="11">
        <f t="shared" si="71"/>
        <v>167634.21359999999</v>
      </c>
      <c r="N60" s="14">
        <f t="shared" si="37"/>
        <v>173769.62581775998</v>
      </c>
      <c r="O60" s="20">
        <f t="shared" si="38"/>
        <v>185533.82948562232</v>
      </c>
      <c r="P60" s="10">
        <v>164444</v>
      </c>
      <c r="Q60" s="11">
        <f t="shared" si="72"/>
        <v>167634.21359999999</v>
      </c>
      <c r="R60" s="14">
        <f t="shared" si="39"/>
        <v>173769.62581775998</v>
      </c>
      <c r="S60" s="20">
        <f t="shared" si="40"/>
        <v>185533.82948562232</v>
      </c>
      <c r="T60" s="37">
        <v>189244</v>
      </c>
      <c r="U60" s="31">
        <f t="shared" si="75"/>
        <v>200125.53</v>
      </c>
      <c r="V60" s="48">
        <f t="shared" si="41"/>
        <v>208310.664177</v>
      </c>
      <c r="W60" s="51">
        <f t="shared" si="9"/>
        <v>214934.94329782861</v>
      </c>
      <c r="X60" s="70">
        <f t="shared" si="10"/>
        <v>223102.4711431461</v>
      </c>
      <c r="Y60" s="30">
        <v>189244</v>
      </c>
      <c r="Z60" s="31">
        <f t="shared" si="75"/>
        <v>200125.53</v>
      </c>
      <c r="AA60" s="49">
        <f t="shared" si="46"/>
        <v>208310.664177</v>
      </c>
      <c r="AB60" s="51">
        <f t="shared" si="11"/>
        <v>214934.94329782861</v>
      </c>
      <c r="AC60" s="70">
        <f t="shared" si="12"/>
        <v>223102.4711431461</v>
      </c>
      <c r="AD60" s="77">
        <f t="shared" si="42"/>
        <v>226694.42092855077</v>
      </c>
      <c r="AE60" s="30">
        <v>189244</v>
      </c>
      <c r="AF60" s="31">
        <f t="shared" si="76"/>
        <v>200125.53</v>
      </c>
      <c r="AG60" s="49">
        <f t="shared" si="48"/>
        <v>208310.664177</v>
      </c>
      <c r="AH60" s="51">
        <f t="shared" si="14"/>
        <v>214934.94329782861</v>
      </c>
      <c r="AI60" s="70">
        <f t="shared" si="15"/>
        <v>223102.4711431461</v>
      </c>
      <c r="AJ60" s="77">
        <f t="shared" si="16"/>
        <v>226694.42092855077</v>
      </c>
      <c r="AK60" s="30">
        <v>189244</v>
      </c>
      <c r="AL60" s="31">
        <f t="shared" si="77"/>
        <v>200125.53</v>
      </c>
      <c r="AM60" s="49">
        <f t="shared" si="50"/>
        <v>208310.664177</v>
      </c>
      <c r="AN60" s="51">
        <f t="shared" si="17"/>
        <v>214934.94329782861</v>
      </c>
      <c r="AO60" s="81">
        <f t="shared" si="43"/>
        <v>223102.4711431461</v>
      </c>
      <c r="AP60" s="82">
        <f t="shared" si="19"/>
        <v>226694.42092855077</v>
      </c>
      <c r="AQ60" s="96">
        <f t="shared" si="78"/>
        <v>239434.64738473532</v>
      </c>
      <c r="AR60"/>
      <c r="AS60" s="117">
        <f t="shared" si="79"/>
        <v>263378.11212320888</v>
      </c>
      <c r="AT60" s="113">
        <f t="shared" si="54"/>
        <v>297933.32043377392</v>
      </c>
    </row>
    <row r="61" spans="1:47" s="95" customFormat="1" ht="15" customHeight="1">
      <c r="A61" s="158"/>
      <c r="B61" s="150" t="s">
        <v>123</v>
      </c>
      <c r="C61" s="7" t="s">
        <v>124</v>
      </c>
      <c r="D61" s="10">
        <v>87704</v>
      </c>
      <c r="E61" s="11">
        <f t="shared" si="73"/>
        <v>89405.457599999994</v>
      </c>
      <c r="F61" s="14">
        <f t="shared" si="33"/>
        <v>92677.69734816</v>
      </c>
      <c r="G61" s="20">
        <f t="shared" si="34"/>
        <v>98951.977458630427</v>
      </c>
      <c r="H61" s="10">
        <v>87704</v>
      </c>
      <c r="I61" s="11">
        <f t="shared" si="74"/>
        <v>89405.457599999994</v>
      </c>
      <c r="J61" s="14">
        <f t="shared" si="35"/>
        <v>92677.69734816</v>
      </c>
      <c r="K61" s="20">
        <f t="shared" si="36"/>
        <v>98951.977458630427</v>
      </c>
      <c r="L61" s="10">
        <v>87704</v>
      </c>
      <c r="M61" s="11">
        <f t="shared" si="71"/>
        <v>89405.457599999994</v>
      </c>
      <c r="N61" s="14">
        <f t="shared" si="37"/>
        <v>92677.69734816</v>
      </c>
      <c r="O61" s="20">
        <f t="shared" si="38"/>
        <v>98951.977458630427</v>
      </c>
      <c r="P61" s="10">
        <v>87704</v>
      </c>
      <c r="Q61" s="11">
        <f t="shared" si="72"/>
        <v>89405.457599999994</v>
      </c>
      <c r="R61" s="14">
        <f t="shared" si="39"/>
        <v>92677.69734816</v>
      </c>
      <c r="S61" s="20">
        <f t="shared" si="40"/>
        <v>98951.977458630427</v>
      </c>
      <c r="T61" s="37">
        <v>100930</v>
      </c>
      <c r="U61" s="31">
        <f t="shared" si="75"/>
        <v>106733.47500000001</v>
      </c>
      <c r="V61" s="48">
        <f t="shared" si="41"/>
        <v>111098.87412750001</v>
      </c>
      <c r="W61" s="51">
        <f t="shared" si="9"/>
        <v>114631.81832475451</v>
      </c>
      <c r="X61" s="70">
        <f t="shared" si="10"/>
        <v>118987.82742109518</v>
      </c>
      <c r="Y61" s="30">
        <v>100930</v>
      </c>
      <c r="Z61" s="31">
        <f t="shared" si="75"/>
        <v>106733.47500000001</v>
      </c>
      <c r="AA61" s="49">
        <f t="shared" si="46"/>
        <v>111098.87412750001</v>
      </c>
      <c r="AB61" s="51">
        <f t="shared" si="11"/>
        <v>114631.81832475451</v>
      </c>
      <c r="AC61" s="70">
        <f t="shared" si="12"/>
        <v>118987.82742109518</v>
      </c>
      <c r="AD61" s="77">
        <f t="shared" si="42"/>
        <v>120903.53144257481</v>
      </c>
      <c r="AE61" s="30">
        <v>100930</v>
      </c>
      <c r="AF61" s="31">
        <f t="shared" si="76"/>
        <v>106733.47500000001</v>
      </c>
      <c r="AG61" s="49">
        <f t="shared" si="48"/>
        <v>111098.87412750001</v>
      </c>
      <c r="AH61" s="51">
        <f t="shared" si="14"/>
        <v>114631.81832475451</v>
      </c>
      <c r="AI61" s="70">
        <f t="shared" si="15"/>
        <v>118987.82742109518</v>
      </c>
      <c r="AJ61" s="77">
        <f t="shared" si="16"/>
        <v>120903.53144257481</v>
      </c>
      <c r="AK61" s="30">
        <v>100930</v>
      </c>
      <c r="AL61" s="31">
        <f t="shared" si="77"/>
        <v>106733.47500000001</v>
      </c>
      <c r="AM61" s="49">
        <f t="shared" si="50"/>
        <v>111098.87412750001</v>
      </c>
      <c r="AN61" s="51">
        <f t="shared" si="17"/>
        <v>114631.81832475451</v>
      </c>
      <c r="AO61" s="81">
        <f t="shared" si="43"/>
        <v>118987.82742109518</v>
      </c>
      <c r="AP61" s="82">
        <f t="shared" si="19"/>
        <v>120903.53144257481</v>
      </c>
      <c r="AQ61" s="96">
        <f t="shared" si="78"/>
        <v>127698.30990964751</v>
      </c>
      <c r="AR61"/>
      <c r="AS61" s="117">
        <f t="shared" si="79"/>
        <v>140468.14090061226</v>
      </c>
      <c r="AT61" s="113">
        <f t="shared" si="54"/>
        <v>158897.56098677259</v>
      </c>
    </row>
    <row r="62" spans="1:47" s="95" customFormat="1" ht="15" customHeight="1">
      <c r="A62" s="158"/>
      <c r="B62" s="150" t="s">
        <v>125</v>
      </c>
      <c r="C62" s="7" t="s">
        <v>126</v>
      </c>
      <c r="D62" s="10">
        <v>120592</v>
      </c>
      <c r="E62" s="11">
        <f t="shared" si="73"/>
        <v>122931.48480000001</v>
      </c>
      <c r="F62" s="14">
        <f t="shared" si="33"/>
        <v>127430.77714368001</v>
      </c>
      <c r="G62" s="20">
        <f t="shared" si="34"/>
        <v>136057.84075630715</v>
      </c>
      <c r="H62" s="10">
        <v>120592</v>
      </c>
      <c r="I62" s="11">
        <f t="shared" si="74"/>
        <v>122931.48480000001</v>
      </c>
      <c r="J62" s="14">
        <f t="shared" si="35"/>
        <v>127430.77714368001</v>
      </c>
      <c r="K62" s="20">
        <f t="shared" si="36"/>
        <v>136057.84075630715</v>
      </c>
      <c r="L62" s="10">
        <v>120592</v>
      </c>
      <c r="M62" s="11">
        <f t="shared" si="71"/>
        <v>122931.48480000001</v>
      </c>
      <c r="N62" s="14">
        <f t="shared" si="37"/>
        <v>127430.77714368001</v>
      </c>
      <c r="O62" s="20">
        <f t="shared" si="38"/>
        <v>136057.84075630715</v>
      </c>
      <c r="P62" s="10">
        <v>120592</v>
      </c>
      <c r="Q62" s="11">
        <f t="shared" si="72"/>
        <v>122931.48480000001</v>
      </c>
      <c r="R62" s="14">
        <f t="shared" si="39"/>
        <v>127430.77714368001</v>
      </c>
      <c r="S62" s="20">
        <f t="shared" si="40"/>
        <v>136057.84075630715</v>
      </c>
      <c r="T62" s="37">
        <v>138778</v>
      </c>
      <c r="U62" s="31">
        <f t="shared" si="75"/>
        <v>146757.73499999999</v>
      </c>
      <c r="V62" s="48">
        <f t="shared" si="41"/>
        <v>152760.12636149998</v>
      </c>
      <c r="W62" s="51">
        <f t="shared" si="9"/>
        <v>157617.89837979569</v>
      </c>
      <c r="X62" s="70">
        <f t="shared" si="10"/>
        <v>163607.37851822792</v>
      </c>
      <c r="Y62" s="30">
        <v>138778</v>
      </c>
      <c r="Z62" s="31">
        <f t="shared" si="75"/>
        <v>146757.73499999999</v>
      </c>
      <c r="AA62" s="49">
        <f t="shared" si="46"/>
        <v>152760.12636149998</v>
      </c>
      <c r="AB62" s="51">
        <f t="shared" si="11"/>
        <v>157617.89837979569</v>
      </c>
      <c r="AC62" s="70">
        <f t="shared" si="12"/>
        <v>163607.37851822792</v>
      </c>
      <c r="AD62" s="77">
        <f t="shared" si="42"/>
        <v>166241.45731237141</v>
      </c>
      <c r="AE62" s="30">
        <v>138778</v>
      </c>
      <c r="AF62" s="31">
        <f t="shared" si="76"/>
        <v>146757.73499999999</v>
      </c>
      <c r="AG62" s="49">
        <f t="shared" si="48"/>
        <v>152760.12636149998</v>
      </c>
      <c r="AH62" s="51">
        <f t="shared" si="14"/>
        <v>157617.89837979569</v>
      </c>
      <c r="AI62" s="70">
        <f t="shared" si="15"/>
        <v>163607.37851822792</v>
      </c>
      <c r="AJ62" s="77">
        <f t="shared" si="16"/>
        <v>166241.45731237141</v>
      </c>
      <c r="AK62" s="30">
        <v>138778</v>
      </c>
      <c r="AL62" s="31">
        <f t="shared" si="77"/>
        <v>146757.73499999999</v>
      </c>
      <c r="AM62" s="49">
        <f t="shared" si="50"/>
        <v>152760.12636149998</v>
      </c>
      <c r="AN62" s="51">
        <f t="shared" si="17"/>
        <v>157617.89837979569</v>
      </c>
      <c r="AO62" s="81">
        <f t="shared" si="43"/>
        <v>163607.37851822792</v>
      </c>
      <c r="AP62" s="82">
        <f t="shared" si="19"/>
        <v>166241.45731237141</v>
      </c>
      <c r="AQ62" s="96">
        <f t="shared" si="78"/>
        <v>175584.22721332667</v>
      </c>
      <c r="AR62"/>
      <c r="AS62" s="117">
        <f t="shared" si="79"/>
        <v>193142.64993465933</v>
      </c>
      <c r="AT62" s="113">
        <f t="shared" si="54"/>
        <v>218482.96560608665</v>
      </c>
    </row>
    <row r="63" spans="1:47" s="95" customFormat="1" ht="15" customHeight="1">
      <c r="A63" s="158"/>
      <c r="B63" s="150" t="s">
        <v>127</v>
      </c>
      <c r="C63" s="7" t="s">
        <v>128</v>
      </c>
      <c r="D63" s="10">
        <v>76741</v>
      </c>
      <c r="E63" s="11">
        <f t="shared" si="73"/>
        <v>78229.775399999999</v>
      </c>
      <c r="F63" s="14">
        <f t="shared" si="33"/>
        <v>81092.985179640003</v>
      </c>
      <c r="G63" s="20">
        <f t="shared" si="34"/>
        <v>86582.980276301634</v>
      </c>
      <c r="H63" s="10">
        <v>76741</v>
      </c>
      <c r="I63" s="11">
        <f t="shared" si="74"/>
        <v>78229.775399999999</v>
      </c>
      <c r="J63" s="14">
        <f t="shared" si="35"/>
        <v>81092.985179640003</v>
      </c>
      <c r="K63" s="20">
        <f t="shared" si="36"/>
        <v>86582.980276301634</v>
      </c>
      <c r="L63" s="10">
        <v>76741</v>
      </c>
      <c r="M63" s="11">
        <f t="shared" si="71"/>
        <v>78229.775399999999</v>
      </c>
      <c r="N63" s="14">
        <f t="shared" si="37"/>
        <v>81092.985179640003</v>
      </c>
      <c r="O63" s="20">
        <f t="shared" si="38"/>
        <v>86582.980276301634</v>
      </c>
      <c r="P63" s="10">
        <v>76741</v>
      </c>
      <c r="Q63" s="11">
        <f t="shared" si="72"/>
        <v>78229.775399999999</v>
      </c>
      <c r="R63" s="14">
        <f t="shared" si="39"/>
        <v>81092.985179640003</v>
      </c>
      <c r="S63" s="20">
        <f t="shared" si="40"/>
        <v>86582.980276301634</v>
      </c>
      <c r="T63" s="37">
        <v>88314</v>
      </c>
      <c r="U63" s="31">
        <f t="shared" si="75"/>
        <v>93392.054999999993</v>
      </c>
      <c r="V63" s="48">
        <f t="shared" si="41"/>
        <v>97211.790049499992</v>
      </c>
      <c r="W63" s="51">
        <f t="shared" si="9"/>
        <v>100303.1249730741</v>
      </c>
      <c r="X63" s="70">
        <f t="shared" si="10"/>
        <v>104114.64372205091</v>
      </c>
      <c r="Y63" s="30">
        <v>88314</v>
      </c>
      <c r="Z63" s="31">
        <f t="shared" si="75"/>
        <v>93392.054999999993</v>
      </c>
      <c r="AA63" s="49">
        <f t="shared" si="46"/>
        <v>97211.790049499992</v>
      </c>
      <c r="AB63" s="51">
        <f t="shared" si="11"/>
        <v>100303.1249730741</v>
      </c>
      <c r="AC63" s="70">
        <f t="shared" si="12"/>
        <v>104114.64372205091</v>
      </c>
      <c r="AD63" s="77">
        <f t="shared" si="42"/>
        <v>105790.88948597593</v>
      </c>
      <c r="AE63" s="30">
        <v>88314</v>
      </c>
      <c r="AF63" s="31">
        <f t="shared" si="76"/>
        <v>93392.054999999993</v>
      </c>
      <c r="AG63" s="49">
        <f t="shared" si="48"/>
        <v>97211.790049499992</v>
      </c>
      <c r="AH63" s="51">
        <f t="shared" si="14"/>
        <v>100303.1249730741</v>
      </c>
      <c r="AI63" s="70">
        <f t="shared" si="15"/>
        <v>104114.64372205091</v>
      </c>
      <c r="AJ63" s="77">
        <f t="shared" si="16"/>
        <v>105790.88948597593</v>
      </c>
      <c r="AK63" s="30">
        <v>88314</v>
      </c>
      <c r="AL63" s="31">
        <f t="shared" si="77"/>
        <v>93392.054999999993</v>
      </c>
      <c r="AM63" s="49">
        <f t="shared" si="50"/>
        <v>97211.790049499992</v>
      </c>
      <c r="AN63" s="51">
        <f t="shared" si="17"/>
        <v>100303.1249730741</v>
      </c>
      <c r="AO63" s="81">
        <f t="shared" si="43"/>
        <v>104114.64372205091</v>
      </c>
      <c r="AP63" s="82">
        <f t="shared" si="19"/>
        <v>105790.88948597593</v>
      </c>
      <c r="AQ63" s="96">
        <f t="shared" si="78"/>
        <v>111736.33747508778</v>
      </c>
      <c r="AR63"/>
      <c r="AS63" s="117">
        <f t="shared" si="79"/>
        <v>122909.97122259656</v>
      </c>
      <c r="AT63" s="113">
        <f t="shared" si="54"/>
        <v>139035.75944700124</v>
      </c>
    </row>
    <row r="64" spans="1:47" s="95" customFormat="1" ht="15" customHeight="1">
      <c r="A64" s="158"/>
      <c r="B64" s="150" t="s">
        <v>129</v>
      </c>
      <c r="C64" s="7" t="s">
        <v>130</v>
      </c>
      <c r="D64" s="10">
        <v>98667</v>
      </c>
      <c r="E64" s="11">
        <f t="shared" si="73"/>
        <v>100581.1398</v>
      </c>
      <c r="F64" s="14">
        <f t="shared" si="33"/>
        <v>104262.40951668001</v>
      </c>
      <c r="G64" s="20">
        <f t="shared" si="34"/>
        <v>111320.97464095925</v>
      </c>
      <c r="H64" s="10">
        <v>98667</v>
      </c>
      <c r="I64" s="11">
        <f t="shared" si="74"/>
        <v>100581.1398</v>
      </c>
      <c r="J64" s="14">
        <f t="shared" si="35"/>
        <v>104262.40951668001</v>
      </c>
      <c r="K64" s="20">
        <f t="shared" si="36"/>
        <v>111320.97464095925</v>
      </c>
      <c r="L64" s="10">
        <v>98667</v>
      </c>
      <c r="M64" s="11">
        <f t="shared" si="71"/>
        <v>100581.1398</v>
      </c>
      <c r="N64" s="14">
        <f t="shared" si="37"/>
        <v>104262.40951668001</v>
      </c>
      <c r="O64" s="20">
        <f t="shared" si="38"/>
        <v>111320.97464095925</v>
      </c>
      <c r="P64" s="10">
        <v>98667</v>
      </c>
      <c r="Q64" s="11">
        <f t="shared" si="72"/>
        <v>100581.1398</v>
      </c>
      <c r="R64" s="14">
        <f t="shared" si="39"/>
        <v>104262.40951668001</v>
      </c>
      <c r="S64" s="20">
        <f t="shared" si="40"/>
        <v>111320.97464095925</v>
      </c>
      <c r="T64" s="37">
        <v>113546</v>
      </c>
      <c r="U64" s="31">
        <f t="shared" si="75"/>
        <v>120074.895</v>
      </c>
      <c r="V64" s="48">
        <f t="shared" si="41"/>
        <v>124985.95820550001</v>
      </c>
      <c r="W64" s="51">
        <f t="shared" si="9"/>
        <v>128960.51167643491</v>
      </c>
      <c r="X64" s="70">
        <f t="shared" si="10"/>
        <v>133861.01112013945</v>
      </c>
      <c r="Y64" s="30">
        <v>113546</v>
      </c>
      <c r="Z64" s="31">
        <f t="shared" si="75"/>
        <v>120074.895</v>
      </c>
      <c r="AA64" s="49">
        <f t="shared" si="46"/>
        <v>124985.95820550001</v>
      </c>
      <c r="AB64" s="51">
        <f t="shared" si="11"/>
        <v>128960.51167643491</v>
      </c>
      <c r="AC64" s="70">
        <f t="shared" si="12"/>
        <v>133861.01112013945</v>
      </c>
      <c r="AD64" s="77">
        <f t="shared" si="42"/>
        <v>136016.17339917368</v>
      </c>
      <c r="AE64" s="30">
        <v>113546</v>
      </c>
      <c r="AF64" s="31">
        <f t="shared" si="76"/>
        <v>120074.895</v>
      </c>
      <c r="AG64" s="49">
        <f t="shared" si="48"/>
        <v>124985.95820550001</v>
      </c>
      <c r="AH64" s="51">
        <f t="shared" si="14"/>
        <v>128960.51167643491</v>
      </c>
      <c r="AI64" s="70">
        <f t="shared" si="15"/>
        <v>133861.01112013945</v>
      </c>
      <c r="AJ64" s="77">
        <f t="shared" si="16"/>
        <v>136016.17339917368</v>
      </c>
      <c r="AK64" s="30">
        <v>113546</v>
      </c>
      <c r="AL64" s="31">
        <f t="shared" si="77"/>
        <v>120074.895</v>
      </c>
      <c r="AM64" s="49">
        <f t="shared" si="50"/>
        <v>124985.95820550001</v>
      </c>
      <c r="AN64" s="51">
        <f t="shared" si="17"/>
        <v>128960.51167643491</v>
      </c>
      <c r="AO64" s="81">
        <f t="shared" si="43"/>
        <v>133861.01112013945</v>
      </c>
      <c r="AP64" s="82">
        <f t="shared" si="19"/>
        <v>136016.17339917368</v>
      </c>
      <c r="AQ64" s="96">
        <f t="shared" si="78"/>
        <v>143660.28234420725</v>
      </c>
      <c r="AR64"/>
      <c r="AS64" s="117">
        <f t="shared" si="79"/>
        <v>158026.31057862798</v>
      </c>
      <c r="AT64" s="113">
        <f t="shared" si="54"/>
        <v>178759.36252654396</v>
      </c>
    </row>
    <row r="65" spans="1:47" s="95" customFormat="1" ht="15" customHeight="1">
      <c r="A65" s="158"/>
      <c r="B65" s="150" t="s">
        <v>131</v>
      </c>
      <c r="C65" s="7" t="s">
        <v>132</v>
      </c>
      <c r="D65" s="10">
        <v>38370</v>
      </c>
      <c r="E65" s="11">
        <f t="shared" si="73"/>
        <v>39114.377999999997</v>
      </c>
      <c r="F65" s="14">
        <f t="shared" si="33"/>
        <v>40545.964234799998</v>
      </c>
      <c r="G65" s="20">
        <f t="shared" si="34"/>
        <v>43290.926013495955</v>
      </c>
      <c r="H65" s="10">
        <v>38370</v>
      </c>
      <c r="I65" s="11">
        <f t="shared" si="74"/>
        <v>39114.377999999997</v>
      </c>
      <c r="J65" s="14">
        <f t="shared" si="35"/>
        <v>40545.964234799998</v>
      </c>
      <c r="K65" s="20">
        <f t="shared" si="36"/>
        <v>43290.926013495955</v>
      </c>
      <c r="L65" s="10">
        <v>38370</v>
      </c>
      <c r="M65" s="11">
        <f t="shared" si="71"/>
        <v>39114.377999999997</v>
      </c>
      <c r="N65" s="14">
        <f t="shared" si="37"/>
        <v>40545.964234799998</v>
      </c>
      <c r="O65" s="20">
        <f t="shared" si="38"/>
        <v>43290.926013495955</v>
      </c>
      <c r="P65" s="10">
        <v>38370</v>
      </c>
      <c r="Q65" s="11">
        <f t="shared" si="72"/>
        <v>39114.377999999997</v>
      </c>
      <c r="R65" s="14">
        <f t="shared" si="39"/>
        <v>40545.964234799998</v>
      </c>
      <c r="S65" s="20">
        <f t="shared" si="40"/>
        <v>43290.926013495955</v>
      </c>
      <c r="T65" s="37">
        <v>44156</v>
      </c>
      <c r="U65" s="31">
        <f t="shared" si="75"/>
        <v>46694.97</v>
      </c>
      <c r="V65" s="48">
        <f t="shared" si="41"/>
        <v>48604.794273</v>
      </c>
      <c r="W65" s="51">
        <f t="shared" si="9"/>
        <v>50150.426730881401</v>
      </c>
      <c r="X65" s="70">
        <f t="shared" si="10"/>
        <v>52056.142946654894</v>
      </c>
      <c r="Y65" s="30">
        <v>44156</v>
      </c>
      <c r="Z65" s="31">
        <f t="shared" si="75"/>
        <v>46694.97</v>
      </c>
      <c r="AA65" s="49">
        <f t="shared" si="46"/>
        <v>48604.794273</v>
      </c>
      <c r="AB65" s="51">
        <f t="shared" si="11"/>
        <v>50150.426730881401</v>
      </c>
      <c r="AC65" s="70">
        <f t="shared" si="12"/>
        <v>52056.142946654894</v>
      </c>
      <c r="AD65" s="77">
        <f t="shared" si="42"/>
        <v>52894.246848096038</v>
      </c>
      <c r="AE65" s="30">
        <v>44156</v>
      </c>
      <c r="AF65" s="31">
        <f t="shared" si="76"/>
        <v>46694.97</v>
      </c>
      <c r="AG65" s="49">
        <f t="shared" si="48"/>
        <v>48604.794273</v>
      </c>
      <c r="AH65" s="51">
        <f t="shared" si="14"/>
        <v>50150.426730881401</v>
      </c>
      <c r="AI65" s="70">
        <f t="shared" si="15"/>
        <v>52056.142946654894</v>
      </c>
      <c r="AJ65" s="77">
        <f t="shared" si="16"/>
        <v>52894.246848096038</v>
      </c>
      <c r="AK65" s="30">
        <v>44156</v>
      </c>
      <c r="AL65" s="31">
        <f t="shared" si="77"/>
        <v>46694.97</v>
      </c>
      <c r="AM65" s="49">
        <f t="shared" si="50"/>
        <v>48604.794273</v>
      </c>
      <c r="AN65" s="51">
        <f t="shared" si="17"/>
        <v>50150.426730881401</v>
      </c>
      <c r="AO65" s="81">
        <f t="shared" si="43"/>
        <v>52056.142946654894</v>
      </c>
      <c r="AP65" s="82">
        <f t="shared" si="19"/>
        <v>52894.246848096038</v>
      </c>
      <c r="AQ65" s="96">
        <f t="shared" si="78"/>
        <v>55866.903520959037</v>
      </c>
      <c r="AR65"/>
      <c r="AS65" s="117">
        <f t="shared" si="79"/>
        <v>61453.593873054939</v>
      </c>
      <c r="AT65" s="113">
        <f t="shared" si="54"/>
        <v>69516.305389199741</v>
      </c>
    </row>
    <row r="66" spans="1:47" s="95" customFormat="1" ht="15" customHeight="1">
      <c r="A66" s="158"/>
      <c r="B66" s="150" t="s">
        <v>133</v>
      </c>
      <c r="C66" s="7" t="s">
        <v>134</v>
      </c>
      <c r="D66" s="10">
        <v>164444</v>
      </c>
      <c r="E66" s="11">
        <f t="shared" si="73"/>
        <v>167634.21359999999</v>
      </c>
      <c r="F66" s="14">
        <f t="shared" si="33"/>
        <v>173769.62581775998</v>
      </c>
      <c r="G66" s="20">
        <f t="shared" si="34"/>
        <v>185533.82948562232</v>
      </c>
      <c r="H66" s="10">
        <v>164444</v>
      </c>
      <c r="I66" s="11">
        <f t="shared" si="74"/>
        <v>167634.21359999999</v>
      </c>
      <c r="J66" s="14">
        <f t="shared" si="35"/>
        <v>173769.62581775998</v>
      </c>
      <c r="K66" s="20">
        <f t="shared" si="36"/>
        <v>185533.82948562232</v>
      </c>
      <c r="L66" s="10">
        <v>164444</v>
      </c>
      <c r="M66" s="11">
        <f t="shared" si="71"/>
        <v>167634.21359999999</v>
      </c>
      <c r="N66" s="14">
        <f t="shared" si="37"/>
        <v>173769.62581775998</v>
      </c>
      <c r="O66" s="20">
        <f t="shared" si="38"/>
        <v>185533.82948562232</v>
      </c>
      <c r="P66" s="10">
        <v>164444</v>
      </c>
      <c r="Q66" s="11">
        <f t="shared" si="72"/>
        <v>167634.21359999999</v>
      </c>
      <c r="R66" s="14">
        <f t="shared" si="39"/>
        <v>173769.62581775998</v>
      </c>
      <c r="S66" s="20">
        <f t="shared" si="40"/>
        <v>185533.82948562232</v>
      </c>
      <c r="T66" s="37">
        <v>189244</v>
      </c>
      <c r="U66" s="31">
        <f t="shared" si="75"/>
        <v>200125.53</v>
      </c>
      <c r="V66" s="48">
        <f t="shared" si="41"/>
        <v>208310.664177</v>
      </c>
      <c r="W66" s="51">
        <f t="shared" si="9"/>
        <v>214934.94329782861</v>
      </c>
      <c r="X66" s="70">
        <f t="shared" si="10"/>
        <v>223102.4711431461</v>
      </c>
      <c r="Y66" s="30">
        <v>189244</v>
      </c>
      <c r="Z66" s="31">
        <f t="shared" si="75"/>
        <v>200125.53</v>
      </c>
      <c r="AA66" s="49">
        <f t="shared" si="46"/>
        <v>208310.664177</v>
      </c>
      <c r="AB66" s="51">
        <f t="shared" si="11"/>
        <v>214934.94329782861</v>
      </c>
      <c r="AC66" s="70">
        <f t="shared" si="12"/>
        <v>223102.4711431461</v>
      </c>
      <c r="AD66" s="77">
        <f t="shared" si="42"/>
        <v>226694.42092855077</v>
      </c>
      <c r="AE66" s="30">
        <v>189244</v>
      </c>
      <c r="AF66" s="31">
        <f t="shared" si="76"/>
        <v>200125.53</v>
      </c>
      <c r="AG66" s="49">
        <f t="shared" si="48"/>
        <v>208310.664177</v>
      </c>
      <c r="AH66" s="51">
        <f t="shared" si="14"/>
        <v>214934.94329782861</v>
      </c>
      <c r="AI66" s="70">
        <f t="shared" si="15"/>
        <v>223102.4711431461</v>
      </c>
      <c r="AJ66" s="77">
        <f t="shared" si="16"/>
        <v>226694.42092855077</v>
      </c>
      <c r="AK66" s="30">
        <v>189244</v>
      </c>
      <c r="AL66" s="31">
        <f t="shared" si="77"/>
        <v>200125.53</v>
      </c>
      <c r="AM66" s="49">
        <f t="shared" si="50"/>
        <v>208310.664177</v>
      </c>
      <c r="AN66" s="51">
        <f t="shared" si="17"/>
        <v>214934.94329782861</v>
      </c>
      <c r="AO66" s="81">
        <f t="shared" si="43"/>
        <v>223102.4711431461</v>
      </c>
      <c r="AP66" s="82">
        <f t="shared" si="19"/>
        <v>226694.42092855077</v>
      </c>
      <c r="AQ66" s="96">
        <f t="shared" si="78"/>
        <v>239434.64738473532</v>
      </c>
      <c r="AR66"/>
      <c r="AS66" s="117">
        <f t="shared" si="79"/>
        <v>263378.11212320888</v>
      </c>
      <c r="AT66" s="113">
        <f t="shared" si="54"/>
        <v>297933.32043377392</v>
      </c>
    </row>
    <row r="67" spans="1:47" s="95" customFormat="1" ht="15" customHeight="1">
      <c r="A67" s="158"/>
      <c r="B67" s="150" t="s">
        <v>135</v>
      </c>
      <c r="C67" s="7" t="s">
        <v>136</v>
      </c>
      <c r="D67" s="10">
        <v>219259</v>
      </c>
      <c r="E67" s="11">
        <f t="shared" si="73"/>
        <v>223512.62460000001</v>
      </c>
      <c r="F67" s="14">
        <f t="shared" si="33"/>
        <v>231693.18666036002</v>
      </c>
      <c r="G67" s="20">
        <f t="shared" si="34"/>
        <v>247378.81539726639</v>
      </c>
      <c r="H67" s="10">
        <v>219259</v>
      </c>
      <c r="I67" s="11">
        <f t="shared" si="74"/>
        <v>223512.62460000001</v>
      </c>
      <c r="J67" s="14">
        <f t="shared" si="35"/>
        <v>231693.18666036002</v>
      </c>
      <c r="K67" s="20">
        <f t="shared" si="36"/>
        <v>247378.81539726639</v>
      </c>
      <c r="L67" s="10">
        <v>219259</v>
      </c>
      <c r="M67" s="11">
        <f t="shared" si="71"/>
        <v>223512.62460000001</v>
      </c>
      <c r="N67" s="14">
        <f t="shared" si="37"/>
        <v>231693.18666036002</v>
      </c>
      <c r="O67" s="20">
        <f t="shared" si="38"/>
        <v>247378.81539726639</v>
      </c>
      <c r="P67" s="10">
        <v>219259</v>
      </c>
      <c r="Q67" s="11">
        <f t="shared" si="72"/>
        <v>223512.62460000001</v>
      </c>
      <c r="R67" s="14">
        <f t="shared" si="39"/>
        <v>231693.18666036002</v>
      </c>
      <c r="S67" s="20">
        <f t="shared" si="40"/>
        <v>247378.81539726639</v>
      </c>
      <c r="T67" s="37">
        <v>252326</v>
      </c>
      <c r="U67" s="31">
        <f t="shared" si="75"/>
        <v>266834.745</v>
      </c>
      <c r="V67" s="48">
        <f t="shared" si="41"/>
        <v>277748.28607049998</v>
      </c>
      <c r="W67" s="51">
        <f t="shared" si="9"/>
        <v>286580.68156754191</v>
      </c>
      <c r="X67" s="70">
        <f t="shared" si="10"/>
        <v>297470.74746710848</v>
      </c>
      <c r="Y67" s="30">
        <v>252326</v>
      </c>
      <c r="Z67" s="31">
        <f t="shared" si="75"/>
        <v>266834.745</v>
      </c>
      <c r="AA67" s="49">
        <f t="shared" si="46"/>
        <v>277748.28607049998</v>
      </c>
      <c r="AB67" s="51">
        <f t="shared" si="11"/>
        <v>286580.68156754191</v>
      </c>
      <c r="AC67" s="70">
        <f t="shared" si="12"/>
        <v>297470.74746710848</v>
      </c>
      <c r="AD67" s="77">
        <f t="shared" si="42"/>
        <v>302260.02650132892</v>
      </c>
      <c r="AE67" s="30">
        <v>252326</v>
      </c>
      <c r="AF67" s="31">
        <f t="shared" si="76"/>
        <v>266834.745</v>
      </c>
      <c r="AG67" s="49">
        <f t="shared" si="48"/>
        <v>277748.28607049998</v>
      </c>
      <c r="AH67" s="51">
        <f t="shared" si="14"/>
        <v>286580.68156754191</v>
      </c>
      <c r="AI67" s="70">
        <f t="shared" si="15"/>
        <v>297470.74746710848</v>
      </c>
      <c r="AJ67" s="77">
        <f t="shared" si="16"/>
        <v>302260.02650132892</v>
      </c>
      <c r="AK67" s="30">
        <v>252326</v>
      </c>
      <c r="AL67" s="31">
        <f t="shared" si="77"/>
        <v>266834.745</v>
      </c>
      <c r="AM67" s="49">
        <f t="shared" si="50"/>
        <v>277748.28607049998</v>
      </c>
      <c r="AN67" s="51">
        <f t="shared" si="17"/>
        <v>286580.68156754191</v>
      </c>
      <c r="AO67" s="81">
        <f t="shared" si="43"/>
        <v>297470.74746710848</v>
      </c>
      <c r="AP67" s="82">
        <f t="shared" si="19"/>
        <v>302260.02650132892</v>
      </c>
      <c r="AQ67" s="96">
        <f t="shared" si="78"/>
        <v>319247.03999070358</v>
      </c>
      <c r="AR67"/>
      <c r="AS67" s="117">
        <f t="shared" si="79"/>
        <v>351171.74398977391</v>
      </c>
      <c r="AT67" s="113">
        <f t="shared" si="54"/>
        <v>397245.47680123226</v>
      </c>
    </row>
    <row r="68" spans="1:47" s="95" customFormat="1" ht="15" customHeight="1">
      <c r="A68" s="158"/>
      <c r="B68" s="150" t="s">
        <v>137</v>
      </c>
      <c r="C68" s="7" t="s">
        <v>138</v>
      </c>
      <c r="D68" s="10">
        <v>274074</v>
      </c>
      <c r="E68" s="11">
        <f t="shared" si="73"/>
        <v>279391.0356</v>
      </c>
      <c r="F68" s="14">
        <f t="shared" si="33"/>
        <v>289616.74750296003</v>
      </c>
      <c r="G68" s="20">
        <f t="shared" si="34"/>
        <v>309223.80130891042</v>
      </c>
      <c r="H68" s="10">
        <v>274074</v>
      </c>
      <c r="I68" s="11">
        <f t="shared" si="74"/>
        <v>279391.0356</v>
      </c>
      <c r="J68" s="14">
        <f t="shared" si="35"/>
        <v>289616.74750296003</v>
      </c>
      <c r="K68" s="20">
        <f t="shared" si="36"/>
        <v>309223.80130891042</v>
      </c>
      <c r="L68" s="10">
        <v>274074</v>
      </c>
      <c r="M68" s="11">
        <f t="shared" si="71"/>
        <v>279391.0356</v>
      </c>
      <c r="N68" s="14">
        <f t="shared" si="37"/>
        <v>289616.74750296003</v>
      </c>
      <c r="O68" s="20">
        <f t="shared" si="38"/>
        <v>309223.80130891042</v>
      </c>
      <c r="P68" s="10">
        <v>274074</v>
      </c>
      <c r="Q68" s="11">
        <f t="shared" si="72"/>
        <v>279391.0356</v>
      </c>
      <c r="R68" s="14">
        <f t="shared" si="39"/>
        <v>289616.74750296003</v>
      </c>
      <c r="S68" s="20">
        <f t="shared" si="40"/>
        <v>309223.80130891042</v>
      </c>
      <c r="T68" s="37">
        <v>315407</v>
      </c>
      <c r="U68" s="31">
        <f t="shared" si="75"/>
        <v>333542.90250000003</v>
      </c>
      <c r="V68" s="48">
        <f t="shared" si="41"/>
        <v>347184.80721225002</v>
      </c>
      <c r="W68" s="51">
        <f t="shared" si="9"/>
        <v>358225.28408159956</v>
      </c>
      <c r="X68" s="70">
        <f t="shared" si="10"/>
        <v>371837.84487670031</v>
      </c>
      <c r="Y68" s="30">
        <v>315407</v>
      </c>
      <c r="Z68" s="31">
        <f t="shared" si="75"/>
        <v>333542.90250000003</v>
      </c>
      <c r="AA68" s="49">
        <f t="shared" si="46"/>
        <v>347184.80721225002</v>
      </c>
      <c r="AB68" s="51">
        <f t="shared" si="11"/>
        <v>358225.28408159956</v>
      </c>
      <c r="AC68" s="70">
        <f t="shared" si="12"/>
        <v>371837.84487670031</v>
      </c>
      <c r="AD68" s="77">
        <f t="shared" si="42"/>
        <v>377824.43417921517</v>
      </c>
      <c r="AE68" s="30">
        <v>315407</v>
      </c>
      <c r="AF68" s="31">
        <f t="shared" si="76"/>
        <v>333542.90250000003</v>
      </c>
      <c r="AG68" s="49">
        <f t="shared" si="48"/>
        <v>347184.80721225002</v>
      </c>
      <c r="AH68" s="51">
        <f t="shared" si="14"/>
        <v>358225.28408159956</v>
      </c>
      <c r="AI68" s="70">
        <f t="shared" si="15"/>
        <v>371837.84487670031</v>
      </c>
      <c r="AJ68" s="77">
        <f t="shared" si="16"/>
        <v>377824.43417921517</v>
      </c>
      <c r="AK68" s="30">
        <v>315407</v>
      </c>
      <c r="AL68" s="31">
        <f t="shared" si="77"/>
        <v>333542.90250000003</v>
      </c>
      <c r="AM68" s="49">
        <f t="shared" si="50"/>
        <v>347184.80721225002</v>
      </c>
      <c r="AN68" s="51">
        <f t="shared" si="17"/>
        <v>358225.28408159956</v>
      </c>
      <c r="AO68" s="81">
        <f t="shared" si="43"/>
        <v>371837.84487670031</v>
      </c>
      <c r="AP68" s="82">
        <f t="shared" si="19"/>
        <v>377824.43417921517</v>
      </c>
      <c r="AQ68" s="96">
        <f t="shared" si="78"/>
        <v>399058.16738008708</v>
      </c>
      <c r="AR68"/>
      <c r="AS68" s="117">
        <f t="shared" si="79"/>
        <v>438963.98411809577</v>
      </c>
      <c r="AT68" s="113">
        <f t="shared" si="54"/>
        <v>496556.05883438996</v>
      </c>
    </row>
    <row r="69" spans="1:47" s="95" customFormat="1" ht="15" customHeight="1">
      <c r="A69" s="158"/>
      <c r="B69" s="150" t="s">
        <v>139</v>
      </c>
      <c r="C69" s="7" t="s">
        <v>140</v>
      </c>
      <c r="D69" s="10">
        <v>306963</v>
      </c>
      <c r="E69" s="11">
        <f t="shared" si="73"/>
        <v>312918.0822</v>
      </c>
      <c r="F69" s="14">
        <f t="shared" si="33"/>
        <v>324370.88400851999</v>
      </c>
      <c r="G69" s="20">
        <f t="shared" si="34"/>
        <v>346330.79285589681</v>
      </c>
      <c r="H69" s="10">
        <v>306963</v>
      </c>
      <c r="I69" s="11">
        <f t="shared" si="74"/>
        <v>312918.0822</v>
      </c>
      <c r="J69" s="14">
        <f t="shared" si="35"/>
        <v>324370.88400851999</v>
      </c>
      <c r="K69" s="20">
        <f t="shared" si="36"/>
        <v>346330.79285589681</v>
      </c>
      <c r="L69" s="10">
        <v>306963</v>
      </c>
      <c r="M69" s="11">
        <f t="shared" si="71"/>
        <v>312918.0822</v>
      </c>
      <c r="N69" s="14">
        <f t="shared" si="37"/>
        <v>324370.88400851999</v>
      </c>
      <c r="O69" s="20">
        <f t="shared" si="38"/>
        <v>346330.79285589681</v>
      </c>
      <c r="P69" s="10">
        <v>306963</v>
      </c>
      <c r="Q69" s="11">
        <f t="shared" si="72"/>
        <v>312918.0822</v>
      </c>
      <c r="R69" s="14">
        <f t="shared" si="39"/>
        <v>324370.88400851999</v>
      </c>
      <c r="S69" s="20">
        <f t="shared" si="40"/>
        <v>346330.79285589681</v>
      </c>
      <c r="T69" s="37">
        <v>353257</v>
      </c>
      <c r="U69" s="31">
        <f>(T69*5.75%)+T69</f>
        <v>373569.27750000003</v>
      </c>
      <c r="V69" s="48">
        <f t="shared" si="41"/>
        <v>388848.26094975002</v>
      </c>
      <c r="W69" s="51">
        <f t="shared" si="9"/>
        <v>401213.63564795209</v>
      </c>
      <c r="X69" s="70">
        <f t="shared" si="10"/>
        <v>416459.7538025743</v>
      </c>
      <c r="Y69" s="30">
        <v>353257</v>
      </c>
      <c r="Z69" s="31">
        <f>(Y69*5.75%)+Y69</f>
        <v>373569.27750000003</v>
      </c>
      <c r="AA69" s="49">
        <f t="shared" si="46"/>
        <v>388848.26094975002</v>
      </c>
      <c r="AB69" s="51">
        <f t="shared" si="11"/>
        <v>401213.63564795209</v>
      </c>
      <c r="AC69" s="70">
        <f t="shared" si="12"/>
        <v>416459.7538025743</v>
      </c>
      <c r="AD69" s="77">
        <f t="shared" si="42"/>
        <v>423164.75583879574</v>
      </c>
      <c r="AE69" s="30">
        <v>353257</v>
      </c>
      <c r="AF69" s="31">
        <f>(AE69*5.75%)+AE69</f>
        <v>373569.27750000003</v>
      </c>
      <c r="AG69" s="49">
        <f t="shared" si="48"/>
        <v>388848.26094975002</v>
      </c>
      <c r="AH69" s="51">
        <f t="shared" si="14"/>
        <v>401213.63564795209</v>
      </c>
      <c r="AI69" s="70">
        <f t="shared" si="15"/>
        <v>416459.7538025743</v>
      </c>
      <c r="AJ69" s="77">
        <f t="shared" si="16"/>
        <v>423164.75583879574</v>
      </c>
      <c r="AK69" s="30">
        <v>353257</v>
      </c>
      <c r="AL69" s="31">
        <f>(AK69*5.75%)+AK69</f>
        <v>373569.27750000003</v>
      </c>
      <c r="AM69" s="49">
        <f t="shared" si="50"/>
        <v>388848.26094975002</v>
      </c>
      <c r="AN69" s="51">
        <f t="shared" si="17"/>
        <v>401213.63564795209</v>
      </c>
      <c r="AO69" s="81">
        <f t="shared" si="43"/>
        <v>416459.7538025743</v>
      </c>
      <c r="AP69" s="82">
        <f t="shared" si="19"/>
        <v>423164.75583879574</v>
      </c>
      <c r="AQ69" s="96">
        <f t="shared" si="78"/>
        <v>446946.61511693604</v>
      </c>
      <c r="AR69"/>
      <c r="AS69" s="117">
        <f t="shared" si="79"/>
        <v>491641.27662862965</v>
      </c>
      <c r="AT69" s="113">
        <f t="shared" si="54"/>
        <v>556144.6121223059</v>
      </c>
    </row>
    <row r="70" spans="1:47" s="95" customFormat="1" ht="15" customHeight="1">
      <c r="A70" s="158"/>
      <c r="B70" s="152" t="s">
        <v>141</v>
      </c>
      <c r="C70" s="147" t="s">
        <v>142</v>
      </c>
      <c r="D70" s="8">
        <v>1700000</v>
      </c>
      <c r="E70" s="11">
        <f t="shared" si="73"/>
        <v>1732980</v>
      </c>
      <c r="F70" s="14">
        <f t="shared" si="33"/>
        <v>1796407.068</v>
      </c>
      <c r="G70" s="20">
        <f t="shared" si="34"/>
        <v>1918023.8265036</v>
      </c>
      <c r="H70" s="8">
        <v>1700000</v>
      </c>
      <c r="I70" s="11">
        <f t="shared" si="74"/>
        <v>1732980</v>
      </c>
      <c r="J70" s="14">
        <f t="shared" si="35"/>
        <v>1796407.068</v>
      </c>
      <c r="K70" s="20">
        <f t="shared" si="36"/>
        <v>1918023.8265036</v>
      </c>
      <c r="L70" s="8">
        <v>1700000</v>
      </c>
      <c r="M70" s="11">
        <f t="shared" si="71"/>
        <v>1732980</v>
      </c>
      <c r="N70" s="14">
        <f t="shared" si="37"/>
        <v>1796407.068</v>
      </c>
      <c r="O70" s="20">
        <f t="shared" si="38"/>
        <v>1918023.8265036</v>
      </c>
      <c r="P70" s="8">
        <v>1700000</v>
      </c>
      <c r="Q70" s="11">
        <f t="shared" si="72"/>
        <v>1732980</v>
      </c>
      <c r="R70" s="14">
        <f t="shared" si="39"/>
        <v>1796407.068</v>
      </c>
      <c r="S70" s="20">
        <f t="shared" si="40"/>
        <v>1918023.8265036</v>
      </c>
      <c r="T70" s="41">
        <v>2071465</v>
      </c>
      <c r="U70" s="31">
        <f>(T70*5.75%)+T70</f>
        <v>2190574.2374999998</v>
      </c>
      <c r="V70" s="48">
        <f t="shared" si="41"/>
        <v>2280168.7238137498</v>
      </c>
      <c r="W70" s="51">
        <f t="shared" si="9"/>
        <v>2352678.0892310273</v>
      </c>
      <c r="X70" s="70">
        <f t="shared" si="10"/>
        <v>2442079.8566218065</v>
      </c>
      <c r="Y70" s="25">
        <v>2071465</v>
      </c>
      <c r="Z70" s="31">
        <f>(Y70*5.75%)+Y70</f>
        <v>2190574.2374999998</v>
      </c>
      <c r="AA70" s="49">
        <f t="shared" si="46"/>
        <v>2280168.7238137498</v>
      </c>
      <c r="AB70" s="51">
        <f t="shared" si="11"/>
        <v>2352678.0892310273</v>
      </c>
      <c r="AC70" s="70">
        <f t="shared" si="12"/>
        <v>2442079.8566218065</v>
      </c>
      <c r="AD70" s="77">
        <f t="shared" si="42"/>
        <v>2481397.3423134177</v>
      </c>
      <c r="AE70" s="25">
        <v>2071465</v>
      </c>
      <c r="AF70" s="31">
        <f>(AE70*5.75%)+AE70</f>
        <v>2190574.2374999998</v>
      </c>
      <c r="AG70" s="49">
        <f t="shared" si="48"/>
        <v>2280168.7238137498</v>
      </c>
      <c r="AH70" s="51">
        <f t="shared" si="14"/>
        <v>2352678.0892310273</v>
      </c>
      <c r="AI70" s="70">
        <f t="shared" si="15"/>
        <v>2442079.8566218065</v>
      </c>
      <c r="AJ70" s="77">
        <f t="shared" si="16"/>
        <v>2481397.3423134177</v>
      </c>
      <c r="AK70" s="25">
        <v>2071465</v>
      </c>
      <c r="AL70" s="31">
        <f>(AK70*5.75%)+AK70</f>
        <v>2190574.2374999998</v>
      </c>
      <c r="AM70" s="49">
        <f t="shared" si="50"/>
        <v>2280168.7238137498</v>
      </c>
      <c r="AN70" s="51">
        <f t="shared" si="17"/>
        <v>2352678.0892310273</v>
      </c>
      <c r="AO70" s="81">
        <f t="shared" si="43"/>
        <v>2442079.8566218065</v>
      </c>
      <c r="AP70" s="82">
        <f t="shared" si="19"/>
        <v>2481397.3423134177</v>
      </c>
      <c r="AQ70" s="96">
        <f t="shared" si="78"/>
        <v>2620851.8729514317</v>
      </c>
      <c r="AR70"/>
      <c r="AS70" s="115">
        <f t="shared" si="79"/>
        <v>2882937.0602465747</v>
      </c>
      <c r="AT70" s="171">
        <f t="shared" si="54"/>
        <v>3261178.4025509255</v>
      </c>
      <c r="AU70" s="114"/>
    </row>
    <row r="71" spans="1:47" s="95" customFormat="1" ht="15" customHeight="1">
      <c r="A71" s="158"/>
      <c r="B71" s="150" t="s">
        <v>28</v>
      </c>
      <c r="C71" s="16" t="s">
        <v>10</v>
      </c>
      <c r="D71" s="1" t="s">
        <v>11</v>
      </c>
      <c r="E71" s="11"/>
      <c r="F71" s="14">
        <f t="shared" si="33"/>
        <v>0</v>
      </c>
      <c r="G71" s="20">
        <f t="shared" si="34"/>
        <v>0</v>
      </c>
      <c r="H71" s="1" t="s">
        <v>15</v>
      </c>
      <c r="I71" s="11"/>
      <c r="J71" s="14">
        <f t="shared" si="35"/>
        <v>0</v>
      </c>
      <c r="K71" s="20">
        <f t="shared" si="36"/>
        <v>0</v>
      </c>
      <c r="L71" s="1" t="s">
        <v>16</v>
      </c>
      <c r="M71" s="11"/>
      <c r="N71" s="14">
        <f t="shared" si="37"/>
        <v>0</v>
      </c>
      <c r="O71" s="20">
        <f t="shared" si="38"/>
        <v>0</v>
      </c>
      <c r="P71" s="1" t="s">
        <v>17</v>
      </c>
      <c r="Q71" s="11"/>
      <c r="R71" s="14">
        <f t="shared" si="39"/>
        <v>0</v>
      </c>
      <c r="S71" s="20">
        <f t="shared" si="40"/>
        <v>0</v>
      </c>
      <c r="T71" s="35" t="s">
        <v>11</v>
      </c>
      <c r="U71" s="31"/>
      <c r="V71" s="48">
        <f t="shared" si="41"/>
        <v>0</v>
      </c>
      <c r="W71" s="51">
        <f t="shared" ref="W71:W134" si="80">(V71*3.18%)+V71</f>
        <v>0</v>
      </c>
      <c r="X71" s="70">
        <f t="shared" ref="X71:X134" si="81">(W71*3.8%)+W71</f>
        <v>0</v>
      </c>
      <c r="Y71" s="32" t="s">
        <v>15</v>
      </c>
      <c r="Z71" s="31"/>
      <c r="AA71" s="49"/>
      <c r="AB71" s="51">
        <f t="shared" ref="AB71:AB134" si="82">(AA71*3.18%)+AA71</f>
        <v>0</v>
      </c>
      <c r="AC71" s="70">
        <f t="shared" ref="AC71:AC134" si="83">(AB71*3.8%)+AB71</f>
        <v>0</v>
      </c>
      <c r="AD71" s="77">
        <f t="shared" si="42"/>
        <v>0</v>
      </c>
      <c r="AE71" s="32" t="s">
        <v>16</v>
      </c>
      <c r="AF71" s="31"/>
      <c r="AG71" s="49"/>
      <c r="AH71" s="51">
        <f t="shared" ref="AH71:AH134" si="84">(AG71*3.18%)+AG71</f>
        <v>0</v>
      </c>
      <c r="AI71" s="70">
        <f t="shared" ref="AI71:AI134" si="85">(AH71*3.8%)+AH71</f>
        <v>0</v>
      </c>
      <c r="AJ71" s="77">
        <f t="shared" ref="AJ71:AJ134" si="86">(AI71*1.61%)+AI71</f>
        <v>0</v>
      </c>
      <c r="AK71" s="32" t="s">
        <v>17</v>
      </c>
      <c r="AL71" s="31"/>
      <c r="AM71" s="49"/>
      <c r="AN71" s="51">
        <f t="shared" ref="AN71:AN134" si="87">(AM71*3.18%)+AM71</f>
        <v>0</v>
      </c>
      <c r="AO71" s="81">
        <f t="shared" si="43"/>
        <v>0</v>
      </c>
      <c r="AP71" s="82">
        <f t="shared" ref="AP71:AP134" si="88">(AO71*1.61%)+AO71</f>
        <v>0</v>
      </c>
      <c r="AQ71"/>
      <c r="AR71"/>
      <c r="AS71"/>
    </row>
    <row r="72" spans="1:47" s="95" customFormat="1" ht="15" customHeight="1">
      <c r="A72" s="158"/>
      <c r="B72" s="150" t="s">
        <v>143</v>
      </c>
      <c r="C72" s="7" t="s">
        <v>144</v>
      </c>
      <c r="D72" s="10">
        <v>21926</v>
      </c>
      <c r="E72" s="11">
        <f t="shared" ref="E72:E81" si="89">(D72*1.94%)+D72</f>
        <v>22351.364399999999</v>
      </c>
      <c r="F72" s="14">
        <f t="shared" si="33"/>
        <v>23169.42433704</v>
      </c>
      <c r="G72" s="20">
        <f t="shared" si="34"/>
        <v>24737.994364657607</v>
      </c>
      <c r="H72" s="10">
        <v>21926</v>
      </c>
      <c r="I72" s="11">
        <f t="shared" ref="I72:I81" si="90">(H72*1.94%)+H72</f>
        <v>22351.364399999999</v>
      </c>
      <c r="J72" s="14">
        <f t="shared" si="35"/>
        <v>23169.42433704</v>
      </c>
      <c r="K72" s="20">
        <f t="shared" si="36"/>
        <v>24737.994364657607</v>
      </c>
      <c r="L72" s="10">
        <v>21926</v>
      </c>
      <c r="M72" s="11">
        <f t="shared" si="71"/>
        <v>22351.364399999999</v>
      </c>
      <c r="N72" s="14">
        <f t="shared" si="37"/>
        <v>23169.42433704</v>
      </c>
      <c r="O72" s="20">
        <f t="shared" si="38"/>
        <v>24737.994364657607</v>
      </c>
      <c r="P72" s="10">
        <v>21926</v>
      </c>
      <c r="Q72" s="11">
        <f t="shared" si="72"/>
        <v>22351.364399999999</v>
      </c>
      <c r="R72" s="14">
        <f t="shared" si="39"/>
        <v>23169.42433704</v>
      </c>
      <c r="S72" s="20">
        <f t="shared" si="40"/>
        <v>24737.994364657607</v>
      </c>
      <c r="T72" s="37">
        <v>25232</v>
      </c>
      <c r="U72" s="31">
        <f t="shared" ref="U72:Z80" si="91">(T72*5.75%)+T72</f>
        <v>26682.84</v>
      </c>
      <c r="V72" s="48">
        <f t="shared" si="41"/>
        <v>27774.168156</v>
      </c>
      <c r="W72" s="51">
        <f t="shared" si="80"/>
        <v>28657.3867033608</v>
      </c>
      <c r="X72" s="70">
        <f t="shared" si="81"/>
        <v>29746.367398088511</v>
      </c>
      <c r="Y72" s="30">
        <v>25232</v>
      </c>
      <c r="Z72" s="31">
        <f t="shared" si="91"/>
        <v>26682.84</v>
      </c>
      <c r="AA72" s="49">
        <f t="shared" si="46"/>
        <v>27774.168156</v>
      </c>
      <c r="AB72" s="51">
        <f t="shared" si="82"/>
        <v>28657.3867033608</v>
      </c>
      <c r="AC72" s="70">
        <f t="shared" si="83"/>
        <v>29746.367398088511</v>
      </c>
      <c r="AD72" s="77">
        <f t="shared" si="42"/>
        <v>30225.283913197734</v>
      </c>
      <c r="AE72" s="30">
        <v>25232</v>
      </c>
      <c r="AF72" s="31">
        <f t="shared" ref="AF72:AF80" si="92">(AE72*5.75%)+AE72</f>
        <v>26682.84</v>
      </c>
      <c r="AG72" s="49">
        <f t="shared" si="48"/>
        <v>27774.168156</v>
      </c>
      <c r="AH72" s="51">
        <f t="shared" si="84"/>
        <v>28657.3867033608</v>
      </c>
      <c r="AI72" s="70">
        <f t="shared" si="85"/>
        <v>29746.367398088511</v>
      </c>
      <c r="AJ72" s="77">
        <f t="shared" si="86"/>
        <v>30225.283913197734</v>
      </c>
      <c r="AK72" s="30">
        <v>25232</v>
      </c>
      <c r="AL72" s="31">
        <f t="shared" ref="AL72:AL80" si="93">(AK72*5.75%)+AK72</f>
        <v>26682.84</v>
      </c>
      <c r="AM72" s="49">
        <f t="shared" si="50"/>
        <v>27774.168156</v>
      </c>
      <c r="AN72" s="51">
        <f t="shared" si="87"/>
        <v>28657.3867033608</v>
      </c>
      <c r="AO72" s="81">
        <f t="shared" si="43"/>
        <v>29746.367398088511</v>
      </c>
      <c r="AP72" s="82">
        <f t="shared" si="88"/>
        <v>30225.283913197734</v>
      </c>
      <c r="AQ72" s="96">
        <f t="shared" ref="AQ72:AQ80" si="94">(AP72*5.62%)+AP72</f>
        <v>31923.944869119448</v>
      </c>
      <c r="AR72"/>
      <c r="AS72" s="117">
        <f t="shared" ref="AS72:AS80" si="95">+AQ72+AQ72*10%</f>
        <v>35116.339356031393</v>
      </c>
      <c r="AT72" s="113">
        <f t="shared" si="54"/>
        <v>39723.603079542714</v>
      </c>
    </row>
    <row r="73" spans="1:47" s="95" customFormat="1" ht="15" customHeight="1">
      <c r="A73" s="158"/>
      <c r="B73" s="150" t="s">
        <v>145</v>
      </c>
      <c r="C73" s="7" t="s">
        <v>146</v>
      </c>
      <c r="D73" s="10">
        <v>54815</v>
      </c>
      <c r="E73" s="11">
        <f t="shared" si="89"/>
        <v>55878.411</v>
      </c>
      <c r="F73" s="14">
        <f t="shared" si="33"/>
        <v>57923.560842600004</v>
      </c>
      <c r="G73" s="20">
        <f t="shared" si="34"/>
        <v>61844.98591164402</v>
      </c>
      <c r="H73" s="10">
        <v>54815</v>
      </c>
      <c r="I73" s="11">
        <f t="shared" si="90"/>
        <v>55878.411</v>
      </c>
      <c r="J73" s="14">
        <f t="shared" si="35"/>
        <v>57923.560842600004</v>
      </c>
      <c r="K73" s="20">
        <f t="shared" si="36"/>
        <v>61844.98591164402</v>
      </c>
      <c r="L73" s="10">
        <v>54815</v>
      </c>
      <c r="M73" s="11">
        <f t="shared" si="71"/>
        <v>55878.411</v>
      </c>
      <c r="N73" s="14">
        <f t="shared" si="37"/>
        <v>57923.560842600004</v>
      </c>
      <c r="O73" s="20">
        <f t="shared" si="38"/>
        <v>61844.98591164402</v>
      </c>
      <c r="P73" s="10">
        <v>54815</v>
      </c>
      <c r="Q73" s="11">
        <f t="shared" si="72"/>
        <v>55878.411</v>
      </c>
      <c r="R73" s="14">
        <f t="shared" si="39"/>
        <v>57923.560842600004</v>
      </c>
      <c r="S73" s="20">
        <f t="shared" si="40"/>
        <v>61844.98591164402</v>
      </c>
      <c r="T73" s="37">
        <v>63081</v>
      </c>
      <c r="U73" s="31">
        <f t="shared" si="91"/>
        <v>66708.157500000001</v>
      </c>
      <c r="V73" s="48">
        <f t="shared" si="41"/>
        <v>69436.521141749996</v>
      </c>
      <c r="W73" s="51">
        <f t="shared" si="80"/>
        <v>71644.602514057653</v>
      </c>
      <c r="X73" s="70">
        <f t="shared" si="81"/>
        <v>74367.09740959185</v>
      </c>
      <c r="Y73" s="30">
        <v>63081</v>
      </c>
      <c r="Z73" s="31">
        <f t="shared" si="91"/>
        <v>66708.157500000001</v>
      </c>
      <c r="AA73" s="49">
        <f t="shared" si="46"/>
        <v>69436.521141749996</v>
      </c>
      <c r="AB73" s="51">
        <f t="shared" si="82"/>
        <v>71644.602514057653</v>
      </c>
      <c r="AC73" s="70">
        <f t="shared" si="83"/>
        <v>74367.09740959185</v>
      </c>
      <c r="AD73" s="77">
        <f t="shared" si="42"/>
        <v>75564.40767788628</v>
      </c>
      <c r="AE73" s="30">
        <v>63081</v>
      </c>
      <c r="AF73" s="31">
        <f t="shared" si="92"/>
        <v>66708.157500000001</v>
      </c>
      <c r="AG73" s="49">
        <f t="shared" si="48"/>
        <v>69436.521141749996</v>
      </c>
      <c r="AH73" s="51">
        <f t="shared" si="84"/>
        <v>71644.602514057653</v>
      </c>
      <c r="AI73" s="70">
        <f t="shared" si="85"/>
        <v>74367.09740959185</v>
      </c>
      <c r="AJ73" s="77">
        <f t="shared" si="86"/>
        <v>75564.40767788628</v>
      </c>
      <c r="AK73" s="30">
        <v>63081</v>
      </c>
      <c r="AL73" s="31">
        <f t="shared" si="93"/>
        <v>66708.157500000001</v>
      </c>
      <c r="AM73" s="49">
        <f t="shared" si="50"/>
        <v>69436.521141749996</v>
      </c>
      <c r="AN73" s="51">
        <f t="shared" si="87"/>
        <v>71644.602514057653</v>
      </c>
      <c r="AO73" s="81">
        <f t="shared" si="43"/>
        <v>74367.09740959185</v>
      </c>
      <c r="AP73" s="82">
        <f t="shared" si="88"/>
        <v>75564.40767788628</v>
      </c>
      <c r="AQ73" s="96">
        <f t="shared" si="94"/>
        <v>79811.127389383488</v>
      </c>
      <c r="AR73"/>
      <c r="AS73" s="117">
        <f t="shared" si="95"/>
        <v>87792.240128321835</v>
      </c>
      <c r="AT73" s="113">
        <f t="shared" si="54"/>
        <v>99310.582033157669</v>
      </c>
    </row>
    <row r="74" spans="1:47" s="95" customFormat="1" ht="15" customHeight="1">
      <c r="A74" s="158"/>
      <c r="B74" s="150" t="s">
        <v>147</v>
      </c>
      <c r="C74" s="7" t="s">
        <v>148</v>
      </c>
      <c r="D74" s="10">
        <v>54815</v>
      </c>
      <c r="E74" s="11">
        <f t="shared" si="89"/>
        <v>55878.411</v>
      </c>
      <c r="F74" s="14">
        <f t="shared" si="33"/>
        <v>57923.560842600004</v>
      </c>
      <c r="G74" s="20">
        <f t="shared" si="34"/>
        <v>61844.98591164402</v>
      </c>
      <c r="H74" s="10">
        <v>54815</v>
      </c>
      <c r="I74" s="11">
        <f t="shared" si="90"/>
        <v>55878.411</v>
      </c>
      <c r="J74" s="14">
        <f t="shared" si="35"/>
        <v>57923.560842600004</v>
      </c>
      <c r="K74" s="20">
        <f t="shared" si="36"/>
        <v>61844.98591164402</v>
      </c>
      <c r="L74" s="10">
        <v>54815</v>
      </c>
      <c r="M74" s="11">
        <f t="shared" si="71"/>
        <v>55878.411</v>
      </c>
      <c r="N74" s="14">
        <f t="shared" si="37"/>
        <v>57923.560842600004</v>
      </c>
      <c r="O74" s="20">
        <f t="shared" si="38"/>
        <v>61844.98591164402</v>
      </c>
      <c r="P74" s="10">
        <v>54815</v>
      </c>
      <c r="Q74" s="11">
        <f t="shared" si="72"/>
        <v>55878.411</v>
      </c>
      <c r="R74" s="14">
        <f t="shared" si="39"/>
        <v>57923.560842600004</v>
      </c>
      <c r="S74" s="20">
        <f t="shared" si="40"/>
        <v>61844.98591164402</v>
      </c>
      <c r="T74" s="37">
        <v>63081</v>
      </c>
      <c r="U74" s="31">
        <f t="shared" si="91"/>
        <v>66708.157500000001</v>
      </c>
      <c r="V74" s="48">
        <f t="shared" si="41"/>
        <v>69436.521141749996</v>
      </c>
      <c r="W74" s="51">
        <f t="shared" si="80"/>
        <v>71644.602514057653</v>
      </c>
      <c r="X74" s="70">
        <f t="shared" si="81"/>
        <v>74367.09740959185</v>
      </c>
      <c r="Y74" s="30">
        <v>63081</v>
      </c>
      <c r="Z74" s="31">
        <f t="shared" si="91"/>
        <v>66708.157500000001</v>
      </c>
      <c r="AA74" s="49">
        <f t="shared" si="46"/>
        <v>69436.521141749996</v>
      </c>
      <c r="AB74" s="51">
        <f t="shared" si="82"/>
        <v>71644.602514057653</v>
      </c>
      <c r="AC74" s="70">
        <f t="shared" si="83"/>
        <v>74367.09740959185</v>
      </c>
      <c r="AD74" s="77">
        <f t="shared" si="42"/>
        <v>75564.40767788628</v>
      </c>
      <c r="AE74" s="30">
        <v>63081</v>
      </c>
      <c r="AF74" s="31">
        <f t="shared" si="92"/>
        <v>66708.157500000001</v>
      </c>
      <c r="AG74" s="49">
        <f t="shared" si="48"/>
        <v>69436.521141749996</v>
      </c>
      <c r="AH74" s="51">
        <f t="shared" si="84"/>
        <v>71644.602514057653</v>
      </c>
      <c r="AI74" s="70">
        <f t="shared" si="85"/>
        <v>74367.09740959185</v>
      </c>
      <c r="AJ74" s="77">
        <f t="shared" si="86"/>
        <v>75564.40767788628</v>
      </c>
      <c r="AK74" s="30">
        <v>63081</v>
      </c>
      <c r="AL74" s="31">
        <f t="shared" si="93"/>
        <v>66708.157500000001</v>
      </c>
      <c r="AM74" s="49">
        <f t="shared" si="50"/>
        <v>69436.521141749996</v>
      </c>
      <c r="AN74" s="51">
        <f t="shared" si="87"/>
        <v>71644.602514057653</v>
      </c>
      <c r="AO74" s="81">
        <f t="shared" si="43"/>
        <v>74367.09740959185</v>
      </c>
      <c r="AP74" s="82">
        <f t="shared" si="88"/>
        <v>75564.40767788628</v>
      </c>
      <c r="AQ74" s="96">
        <f t="shared" si="94"/>
        <v>79811.127389383488</v>
      </c>
      <c r="AR74"/>
      <c r="AS74" s="117">
        <f t="shared" si="95"/>
        <v>87792.240128321835</v>
      </c>
      <c r="AT74" s="113">
        <f t="shared" si="54"/>
        <v>99310.582033157669</v>
      </c>
    </row>
    <row r="75" spans="1:47" s="95" customFormat="1" ht="15" customHeight="1">
      <c r="A75" s="158"/>
      <c r="B75" s="150" t="s">
        <v>149</v>
      </c>
      <c r="C75" s="7" t="s">
        <v>150</v>
      </c>
      <c r="D75" s="10">
        <v>43852</v>
      </c>
      <c r="E75" s="11">
        <f t="shared" si="89"/>
        <v>44702.728799999997</v>
      </c>
      <c r="F75" s="14">
        <f t="shared" si="33"/>
        <v>46338.84867408</v>
      </c>
      <c r="G75" s="20">
        <f t="shared" si="34"/>
        <v>49475.988729315213</v>
      </c>
      <c r="H75" s="10">
        <v>43852</v>
      </c>
      <c r="I75" s="11">
        <f t="shared" si="90"/>
        <v>44702.728799999997</v>
      </c>
      <c r="J75" s="14">
        <f t="shared" si="35"/>
        <v>46338.84867408</v>
      </c>
      <c r="K75" s="20">
        <f t="shared" si="36"/>
        <v>49475.988729315213</v>
      </c>
      <c r="L75" s="10">
        <v>43852</v>
      </c>
      <c r="M75" s="11">
        <f t="shared" si="71"/>
        <v>44702.728799999997</v>
      </c>
      <c r="N75" s="14">
        <f t="shared" si="37"/>
        <v>46338.84867408</v>
      </c>
      <c r="O75" s="20">
        <f t="shared" si="38"/>
        <v>49475.988729315213</v>
      </c>
      <c r="P75" s="10">
        <v>43852</v>
      </c>
      <c r="Q75" s="11">
        <f t="shared" si="72"/>
        <v>44702.728799999997</v>
      </c>
      <c r="R75" s="14">
        <f t="shared" si="39"/>
        <v>46338.84867408</v>
      </c>
      <c r="S75" s="20">
        <f t="shared" si="40"/>
        <v>49475.988729315213</v>
      </c>
      <c r="T75" s="37">
        <v>50465</v>
      </c>
      <c r="U75" s="31">
        <f t="shared" si="91"/>
        <v>53366.737500000003</v>
      </c>
      <c r="V75" s="48">
        <f t="shared" si="41"/>
        <v>55549.437063750003</v>
      </c>
      <c r="W75" s="51">
        <f t="shared" si="80"/>
        <v>57315.909162377255</v>
      </c>
      <c r="X75" s="70">
        <f t="shared" si="81"/>
        <v>59493.913710547589</v>
      </c>
      <c r="Y75" s="30">
        <v>50465</v>
      </c>
      <c r="Z75" s="31">
        <f t="shared" si="91"/>
        <v>53366.737500000003</v>
      </c>
      <c r="AA75" s="49">
        <f t="shared" si="46"/>
        <v>55549.437063750003</v>
      </c>
      <c r="AB75" s="51">
        <f t="shared" si="82"/>
        <v>57315.909162377255</v>
      </c>
      <c r="AC75" s="70">
        <f t="shared" si="83"/>
        <v>59493.913710547589</v>
      </c>
      <c r="AD75" s="77">
        <f t="shared" si="42"/>
        <v>60451.765721287404</v>
      </c>
      <c r="AE75" s="30">
        <v>50465</v>
      </c>
      <c r="AF75" s="31">
        <f t="shared" si="92"/>
        <v>53366.737500000003</v>
      </c>
      <c r="AG75" s="49">
        <f t="shared" si="48"/>
        <v>55549.437063750003</v>
      </c>
      <c r="AH75" s="51">
        <f t="shared" si="84"/>
        <v>57315.909162377255</v>
      </c>
      <c r="AI75" s="70">
        <f t="shared" si="85"/>
        <v>59493.913710547589</v>
      </c>
      <c r="AJ75" s="77">
        <f t="shared" si="86"/>
        <v>60451.765721287404</v>
      </c>
      <c r="AK75" s="30">
        <v>50465</v>
      </c>
      <c r="AL75" s="31">
        <f t="shared" si="93"/>
        <v>53366.737500000003</v>
      </c>
      <c r="AM75" s="49">
        <f t="shared" si="50"/>
        <v>55549.437063750003</v>
      </c>
      <c r="AN75" s="51">
        <f t="shared" si="87"/>
        <v>57315.909162377255</v>
      </c>
      <c r="AO75" s="81">
        <f t="shared" si="43"/>
        <v>59493.913710547589</v>
      </c>
      <c r="AP75" s="82">
        <f t="shared" si="88"/>
        <v>60451.765721287404</v>
      </c>
      <c r="AQ75" s="96">
        <f t="shared" si="94"/>
        <v>63849.154954823753</v>
      </c>
      <c r="AR75"/>
      <c r="AS75" s="117">
        <f t="shared" si="95"/>
        <v>70234.070450306128</v>
      </c>
      <c r="AT75" s="113">
        <f t="shared" si="54"/>
        <v>79448.780493386294</v>
      </c>
    </row>
    <row r="76" spans="1:47" s="95" customFormat="1" ht="15" customHeight="1">
      <c r="A76" s="158"/>
      <c r="B76" s="150" t="s">
        <v>151</v>
      </c>
      <c r="C76" s="7" t="s">
        <v>152</v>
      </c>
      <c r="D76" s="10">
        <v>43852</v>
      </c>
      <c r="E76" s="11">
        <f t="shared" si="89"/>
        <v>44702.728799999997</v>
      </c>
      <c r="F76" s="14">
        <f t="shared" si="33"/>
        <v>46338.84867408</v>
      </c>
      <c r="G76" s="20">
        <f t="shared" si="34"/>
        <v>49475.988729315213</v>
      </c>
      <c r="H76" s="10">
        <v>43852</v>
      </c>
      <c r="I76" s="11">
        <f t="shared" si="90"/>
        <v>44702.728799999997</v>
      </c>
      <c r="J76" s="14">
        <f t="shared" si="35"/>
        <v>46338.84867408</v>
      </c>
      <c r="K76" s="20">
        <f t="shared" si="36"/>
        <v>49475.988729315213</v>
      </c>
      <c r="L76" s="10">
        <v>43852</v>
      </c>
      <c r="M76" s="11">
        <f t="shared" si="71"/>
        <v>44702.728799999997</v>
      </c>
      <c r="N76" s="14">
        <f t="shared" si="37"/>
        <v>46338.84867408</v>
      </c>
      <c r="O76" s="20">
        <f t="shared" si="38"/>
        <v>49475.988729315213</v>
      </c>
      <c r="P76" s="10">
        <v>43852</v>
      </c>
      <c r="Q76" s="11">
        <f t="shared" si="72"/>
        <v>44702.728799999997</v>
      </c>
      <c r="R76" s="14">
        <f t="shared" si="39"/>
        <v>46338.84867408</v>
      </c>
      <c r="S76" s="20">
        <f t="shared" si="40"/>
        <v>49475.988729315213</v>
      </c>
      <c r="T76" s="37">
        <v>50465</v>
      </c>
      <c r="U76" s="31">
        <f t="shared" si="91"/>
        <v>53366.737500000003</v>
      </c>
      <c r="V76" s="48">
        <f t="shared" si="41"/>
        <v>55549.437063750003</v>
      </c>
      <c r="W76" s="51">
        <f t="shared" si="80"/>
        <v>57315.909162377255</v>
      </c>
      <c r="X76" s="70">
        <f t="shared" si="81"/>
        <v>59493.913710547589</v>
      </c>
      <c r="Y76" s="30">
        <v>50465</v>
      </c>
      <c r="Z76" s="31">
        <f t="shared" si="91"/>
        <v>53366.737500000003</v>
      </c>
      <c r="AA76" s="49">
        <f t="shared" si="46"/>
        <v>55549.437063750003</v>
      </c>
      <c r="AB76" s="51">
        <f t="shared" si="82"/>
        <v>57315.909162377255</v>
      </c>
      <c r="AC76" s="70">
        <f t="shared" si="83"/>
        <v>59493.913710547589</v>
      </c>
      <c r="AD76" s="77">
        <f t="shared" si="42"/>
        <v>60451.765721287404</v>
      </c>
      <c r="AE76" s="30">
        <v>50465</v>
      </c>
      <c r="AF76" s="31">
        <f t="shared" si="92"/>
        <v>53366.737500000003</v>
      </c>
      <c r="AG76" s="49">
        <f t="shared" si="48"/>
        <v>55549.437063750003</v>
      </c>
      <c r="AH76" s="51">
        <f t="shared" si="84"/>
        <v>57315.909162377255</v>
      </c>
      <c r="AI76" s="70">
        <f t="shared" si="85"/>
        <v>59493.913710547589</v>
      </c>
      <c r="AJ76" s="77">
        <f t="shared" si="86"/>
        <v>60451.765721287404</v>
      </c>
      <c r="AK76" s="30">
        <v>50465</v>
      </c>
      <c r="AL76" s="31">
        <f t="shared" si="93"/>
        <v>53366.737500000003</v>
      </c>
      <c r="AM76" s="49">
        <f t="shared" si="50"/>
        <v>55549.437063750003</v>
      </c>
      <c r="AN76" s="51">
        <f t="shared" si="87"/>
        <v>57315.909162377255</v>
      </c>
      <c r="AO76" s="81">
        <f t="shared" si="43"/>
        <v>59493.913710547589</v>
      </c>
      <c r="AP76" s="82">
        <f t="shared" si="88"/>
        <v>60451.765721287404</v>
      </c>
      <c r="AQ76" s="96">
        <f t="shared" si="94"/>
        <v>63849.154954823753</v>
      </c>
      <c r="AR76"/>
      <c r="AS76" s="117">
        <f t="shared" si="95"/>
        <v>70234.070450306128</v>
      </c>
      <c r="AT76" s="113">
        <f t="shared" si="54"/>
        <v>79448.780493386294</v>
      </c>
      <c r="AU76" s="114"/>
    </row>
    <row r="77" spans="1:47" s="95" customFormat="1" ht="15" customHeight="1">
      <c r="A77" s="158"/>
      <c r="B77" s="150" t="s">
        <v>153</v>
      </c>
      <c r="C77" s="7" t="s">
        <v>154</v>
      </c>
      <c r="D77" s="10">
        <v>16444</v>
      </c>
      <c r="E77" s="11">
        <f t="shared" si="89"/>
        <v>16763.013599999998</v>
      </c>
      <c r="F77" s="14">
        <f t="shared" si="33"/>
        <v>17376.539897759998</v>
      </c>
      <c r="G77" s="20">
        <f t="shared" si="34"/>
        <v>18552.931648838348</v>
      </c>
      <c r="H77" s="10">
        <v>16444</v>
      </c>
      <c r="I77" s="11">
        <f t="shared" si="90"/>
        <v>16763.013599999998</v>
      </c>
      <c r="J77" s="14">
        <f t="shared" si="35"/>
        <v>17376.539897759998</v>
      </c>
      <c r="K77" s="20">
        <f t="shared" si="36"/>
        <v>18552.931648838348</v>
      </c>
      <c r="L77" s="10">
        <v>16444</v>
      </c>
      <c r="M77" s="11">
        <f t="shared" si="71"/>
        <v>16763.013599999998</v>
      </c>
      <c r="N77" s="14">
        <f t="shared" si="37"/>
        <v>17376.539897759998</v>
      </c>
      <c r="O77" s="20">
        <f t="shared" si="38"/>
        <v>18552.931648838348</v>
      </c>
      <c r="P77" s="10">
        <v>16444</v>
      </c>
      <c r="Q77" s="11">
        <f t="shared" si="72"/>
        <v>16763.013599999998</v>
      </c>
      <c r="R77" s="14">
        <f t="shared" si="39"/>
        <v>17376.539897759998</v>
      </c>
      <c r="S77" s="20">
        <f t="shared" si="40"/>
        <v>18552.931648838348</v>
      </c>
      <c r="T77" s="37">
        <v>18923</v>
      </c>
      <c r="U77" s="31">
        <f t="shared" si="91"/>
        <v>20011.072499999998</v>
      </c>
      <c r="V77" s="48">
        <f t="shared" si="41"/>
        <v>20829.52536525</v>
      </c>
      <c r="W77" s="51">
        <f t="shared" si="80"/>
        <v>21491.904271864951</v>
      </c>
      <c r="X77" s="70">
        <f t="shared" si="81"/>
        <v>22308.596634195819</v>
      </c>
      <c r="Y77" s="30">
        <v>18923</v>
      </c>
      <c r="Z77" s="31">
        <f t="shared" si="91"/>
        <v>20011.072499999998</v>
      </c>
      <c r="AA77" s="49">
        <f t="shared" si="46"/>
        <v>20829.52536525</v>
      </c>
      <c r="AB77" s="51">
        <f t="shared" si="82"/>
        <v>21491.904271864951</v>
      </c>
      <c r="AC77" s="70">
        <f t="shared" si="83"/>
        <v>22308.596634195819</v>
      </c>
      <c r="AD77" s="77">
        <f t="shared" si="42"/>
        <v>22667.765040006372</v>
      </c>
      <c r="AE77" s="30">
        <v>18923</v>
      </c>
      <c r="AF77" s="31">
        <f t="shared" si="92"/>
        <v>20011.072499999998</v>
      </c>
      <c r="AG77" s="49">
        <f t="shared" si="48"/>
        <v>20829.52536525</v>
      </c>
      <c r="AH77" s="51">
        <f t="shared" si="84"/>
        <v>21491.904271864951</v>
      </c>
      <c r="AI77" s="70">
        <f t="shared" si="85"/>
        <v>22308.596634195819</v>
      </c>
      <c r="AJ77" s="77">
        <f t="shared" si="86"/>
        <v>22667.765040006372</v>
      </c>
      <c r="AK77" s="30">
        <v>18923</v>
      </c>
      <c r="AL77" s="31">
        <f t="shared" si="93"/>
        <v>20011.072499999998</v>
      </c>
      <c r="AM77" s="49">
        <f t="shared" si="50"/>
        <v>20829.52536525</v>
      </c>
      <c r="AN77" s="51">
        <f t="shared" si="87"/>
        <v>21491.904271864951</v>
      </c>
      <c r="AO77" s="81">
        <f t="shared" si="43"/>
        <v>22308.596634195819</v>
      </c>
      <c r="AP77" s="82">
        <f t="shared" si="88"/>
        <v>22667.765040006372</v>
      </c>
      <c r="AQ77" s="96">
        <f t="shared" si="94"/>
        <v>23941.693435254729</v>
      </c>
      <c r="AR77"/>
      <c r="AS77" s="117">
        <f t="shared" si="95"/>
        <v>26335.862778780203</v>
      </c>
      <c r="AT77" s="113">
        <f t="shared" si="54"/>
        <v>29791.127975356165</v>
      </c>
      <c r="AU77" s="114"/>
    </row>
    <row r="78" spans="1:47" s="95" customFormat="1" ht="15" customHeight="1">
      <c r="A78" s="158"/>
      <c r="B78" s="150" t="s">
        <v>155</v>
      </c>
      <c r="C78" s="7" t="s">
        <v>156</v>
      </c>
      <c r="D78" s="10">
        <v>16444</v>
      </c>
      <c r="E78" s="11">
        <f t="shared" si="89"/>
        <v>16763.013599999998</v>
      </c>
      <c r="F78" s="14">
        <f t="shared" si="33"/>
        <v>17376.539897759998</v>
      </c>
      <c r="G78" s="20">
        <f t="shared" si="34"/>
        <v>18552.931648838348</v>
      </c>
      <c r="H78" s="10">
        <v>16444</v>
      </c>
      <c r="I78" s="11">
        <f t="shared" si="90"/>
        <v>16763.013599999998</v>
      </c>
      <c r="J78" s="14">
        <f t="shared" si="35"/>
        <v>17376.539897759998</v>
      </c>
      <c r="K78" s="20">
        <f t="shared" si="36"/>
        <v>18552.931648838348</v>
      </c>
      <c r="L78" s="10">
        <v>16444</v>
      </c>
      <c r="M78" s="11">
        <f t="shared" si="71"/>
        <v>16763.013599999998</v>
      </c>
      <c r="N78" s="14">
        <f t="shared" si="37"/>
        <v>17376.539897759998</v>
      </c>
      <c r="O78" s="20">
        <f t="shared" si="38"/>
        <v>18552.931648838348</v>
      </c>
      <c r="P78" s="10">
        <v>16444</v>
      </c>
      <c r="Q78" s="11">
        <f t="shared" si="72"/>
        <v>16763.013599999998</v>
      </c>
      <c r="R78" s="14">
        <f t="shared" si="39"/>
        <v>17376.539897759998</v>
      </c>
      <c r="S78" s="20">
        <f t="shared" si="40"/>
        <v>18552.931648838348</v>
      </c>
      <c r="T78" s="37">
        <v>18923</v>
      </c>
      <c r="U78" s="31">
        <f t="shared" si="91"/>
        <v>20011.072499999998</v>
      </c>
      <c r="V78" s="48">
        <f t="shared" si="41"/>
        <v>20829.52536525</v>
      </c>
      <c r="W78" s="51">
        <f t="shared" si="80"/>
        <v>21491.904271864951</v>
      </c>
      <c r="X78" s="70">
        <f t="shared" si="81"/>
        <v>22308.596634195819</v>
      </c>
      <c r="Y78" s="30">
        <v>18923</v>
      </c>
      <c r="Z78" s="31">
        <f t="shared" si="91"/>
        <v>20011.072499999998</v>
      </c>
      <c r="AA78" s="49">
        <f t="shared" si="46"/>
        <v>20829.52536525</v>
      </c>
      <c r="AB78" s="51">
        <f t="shared" si="82"/>
        <v>21491.904271864951</v>
      </c>
      <c r="AC78" s="70">
        <f t="shared" si="83"/>
        <v>22308.596634195819</v>
      </c>
      <c r="AD78" s="77">
        <f t="shared" si="42"/>
        <v>22667.765040006372</v>
      </c>
      <c r="AE78" s="30">
        <v>18923</v>
      </c>
      <c r="AF78" s="31">
        <f t="shared" si="92"/>
        <v>20011.072499999998</v>
      </c>
      <c r="AG78" s="49">
        <f t="shared" si="48"/>
        <v>20829.52536525</v>
      </c>
      <c r="AH78" s="51">
        <f t="shared" si="84"/>
        <v>21491.904271864951</v>
      </c>
      <c r="AI78" s="70">
        <f t="shared" si="85"/>
        <v>22308.596634195819</v>
      </c>
      <c r="AJ78" s="77">
        <f t="shared" si="86"/>
        <v>22667.765040006372</v>
      </c>
      <c r="AK78" s="30">
        <v>18923</v>
      </c>
      <c r="AL78" s="31">
        <f t="shared" si="93"/>
        <v>20011.072499999998</v>
      </c>
      <c r="AM78" s="49">
        <f t="shared" si="50"/>
        <v>20829.52536525</v>
      </c>
      <c r="AN78" s="51">
        <f t="shared" si="87"/>
        <v>21491.904271864951</v>
      </c>
      <c r="AO78" s="81">
        <f t="shared" si="43"/>
        <v>22308.596634195819</v>
      </c>
      <c r="AP78" s="82">
        <f t="shared" si="88"/>
        <v>22667.765040006372</v>
      </c>
      <c r="AQ78" s="96">
        <f t="shared" si="94"/>
        <v>23941.693435254729</v>
      </c>
      <c r="AR78"/>
      <c r="AS78" s="117">
        <f t="shared" si="95"/>
        <v>26335.862778780203</v>
      </c>
      <c r="AT78" s="113">
        <f t="shared" si="54"/>
        <v>29791.127975356165</v>
      </c>
    </row>
    <row r="79" spans="1:47" s="95" customFormat="1" ht="15" customHeight="1">
      <c r="A79" s="158"/>
      <c r="B79" s="150" t="s">
        <v>157</v>
      </c>
      <c r="C79" s="7" t="s">
        <v>158</v>
      </c>
      <c r="D79" s="10">
        <v>16444</v>
      </c>
      <c r="E79" s="11">
        <f t="shared" si="89"/>
        <v>16763.013599999998</v>
      </c>
      <c r="F79" s="14">
        <f t="shared" si="33"/>
        <v>17376.539897759998</v>
      </c>
      <c r="G79" s="20">
        <f t="shared" si="34"/>
        <v>18552.931648838348</v>
      </c>
      <c r="H79" s="10">
        <v>16444</v>
      </c>
      <c r="I79" s="11">
        <f t="shared" si="90"/>
        <v>16763.013599999998</v>
      </c>
      <c r="J79" s="14">
        <f t="shared" si="35"/>
        <v>17376.539897759998</v>
      </c>
      <c r="K79" s="20">
        <f t="shared" si="36"/>
        <v>18552.931648838348</v>
      </c>
      <c r="L79" s="10">
        <v>16444</v>
      </c>
      <c r="M79" s="11">
        <f t="shared" si="71"/>
        <v>16763.013599999998</v>
      </c>
      <c r="N79" s="14">
        <f t="shared" si="37"/>
        <v>17376.539897759998</v>
      </c>
      <c r="O79" s="20">
        <f t="shared" si="38"/>
        <v>18552.931648838348</v>
      </c>
      <c r="P79" s="10">
        <v>16444</v>
      </c>
      <c r="Q79" s="11">
        <f t="shared" si="72"/>
        <v>16763.013599999998</v>
      </c>
      <c r="R79" s="14">
        <f t="shared" si="39"/>
        <v>17376.539897759998</v>
      </c>
      <c r="S79" s="20">
        <f t="shared" si="40"/>
        <v>18552.931648838348</v>
      </c>
      <c r="T79" s="37">
        <v>18923</v>
      </c>
      <c r="U79" s="31">
        <f t="shared" si="91"/>
        <v>20011.072499999998</v>
      </c>
      <c r="V79" s="48">
        <f t="shared" si="41"/>
        <v>20829.52536525</v>
      </c>
      <c r="W79" s="51">
        <f t="shared" si="80"/>
        <v>21491.904271864951</v>
      </c>
      <c r="X79" s="70">
        <f t="shared" si="81"/>
        <v>22308.596634195819</v>
      </c>
      <c r="Y79" s="30">
        <v>18923</v>
      </c>
      <c r="Z79" s="31">
        <f t="shared" si="91"/>
        <v>20011.072499999998</v>
      </c>
      <c r="AA79" s="49">
        <f t="shared" si="46"/>
        <v>20829.52536525</v>
      </c>
      <c r="AB79" s="51">
        <f t="shared" si="82"/>
        <v>21491.904271864951</v>
      </c>
      <c r="AC79" s="70">
        <f t="shared" si="83"/>
        <v>22308.596634195819</v>
      </c>
      <c r="AD79" s="77">
        <f t="shared" si="42"/>
        <v>22667.765040006372</v>
      </c>
      <c r="AE79" s="30">
        <v>18923</v>
      </c>
      <c r="AF79" s="31">
        <f t="shared" si="92"/>
        <v>20011.072499999998</v>
      </c>
      <c r="AG79" s="49">
        <f t="shared" si="48"/>
        <v>20829.52536525</v>
      </c>
      <c r="AH79" s="51">
        <f t="shared" si="84"/>
        <v>21491.904271864951</v>
      </c>
      <c r="AI79" s="70">
        <f t="shared" si="85"/>
        <v>22308.596634195819</v>
      </c>
      <c r="AJ79" s="77">
        <f t="shared" si="86"/>
        <v>22667.765040006372</v>
      </c>
      <c r="AK79" s="30">
        <v>18923</v>
      </c>
      <c r="AL79" s="31">
        <f t="shared" si="93"/>
        <v>20011.072499999998</v>
      </c>
      <c r="AM79" s="49">
        <f t="shared" si="50"/>
        <v>20829.52536525</v>
      </c>
      <c r="AN79" s="51">
        <f t="shared" si="87"/>
        <v>21491.904271864951</v>
      </c>
      <c r="AO79" s="81">
        <f t="shared" si="43"/>
        <v>22308.596634195819</v>
      </c>
      <c r="AP79" s="82">
        <f t="shared" si="88"/>
        <v>22667.765040006372</v>
      </c>
      <c r="AQ79" s="96">
        <f t="shared" si="94"/>
        <v>23941.693435254729</v>
      </c>
      <c r="AR79"/>
      <c r="AS79" s="117">
        <f t="shared" si="95"/>
        <v>26335.862778780203</v>
      </c>
      <c r="AT79" s="113">
        <f t="shared" si="54"/>
        <v>29791.127975356165</v>
      </c>
    </row>
    <row r="80" spans="1:47" s="95" customFormat="1" ht="15" customHeight="1">
      <c r="A80" s="158"/>
      <c r="B80" s="150" t="s">
        <v>159</v>
      </c>
      <c r="C80" s="7" t="s">
        <v>160</v>
      </c>
      <c r="D80" s="10">
        <v>32889</v>
      </c>
      <c r="E80" s="11">
        <f t="shared" si="89"/>
        <v>33527.046600000001</v>
      </c>
      <c r="F80" s="14">
        <f t="shared" si="33"/>
        <v>34754.136505560004</v>
      </c>
      <c r="G80" s="20">
        <f t="shared" si="34"/>
        <v>37106.991546986414</v>
      </c>
      <c r="H80" s="10">
        <v>32889</v>
      </c>
      <c r="I80" s="11">
        <f t="shared" si="90"/>
        <v>33527.046600000001</v>
      </c>
      <c r="J80" s="14">
        <f t="shared" si="35"/>
        <v>34754.136505560004</v>
      </c>
      <c r="K80" s="20">
        <f t="shared" si="36"/>
        <v>37106.991546986414</v>
      </c>
      <c r="L80" s="10">
        <v>32889</v>
      </c>
      <c r="M80" s="11">
        <f t="shared" si="71"/>
        <v>33527.046600000001</v>
      </c>
      <c r="N80" s="14">
        <f t="shared" si="37"/>
        <v>34754.136505560004</v>
      </c>
      <c r="O80" s="20">
        <f t="shared" si="38"/>
        <v>37106.991546986414</v>
      </c>
      <c r="P80" s="10">
        <v>32889</v>
      </c>
      <c r="Q80" s="11">
        <f t="shared" si="72"/>
        <v>33527.046600000001</v>
      </c>
      <c r="R80" s="14">
        <f t="shared" si="39"/>
        <v>34754.136505560004</v>
      </c>
      <c r="S80" s="20">
        <f t="shared" si="40"/>
        <v>37106.991546986414</v>
      </c>
      <c r="T80" s="37">
        <v>37848</v>
      </c>
      <c r="U80" s="31">
        <f t="shared" si="91"/>
        <v>40024.26</v>
      </c>
      <c r="V80" s="48">
        <f t="shared" si="41"/>
        <v>41661.252234</v>
      </c>
      <c r="W80" s="51">
        <f t="shared" si="80"/>
        <v>42986.080055041202</v>
      </c>
      <c r="X80" s="70">
        <f t="shared" si="81"/>
        <v>44619.551097132768</v>
      </c>
      <c r="Y80" s="30">
        <v>37848</v>
      </c>
      <c r="Z80" s="31">
        <f t="shared" si="91"/>
        <v>40024.26</v>
      </c>
      <c r="AA80" s="49">
        <f t="shared" si="46"/>
        <v>41661.252234</v>
      </c>
      <c r="AB80" s="51">
        <f t="shared" si="82"/>
        <v>42986.080055041202</v>
      </c>
      <c r="AC80" s="70">
        <f t="shared" si="83"/>
        <v>44619.551097132768</v>
      </c>
      <c r="AD80" s="77">
        <f t="shared" si="42"/>
        <v>45337.925869796607</v>
      </c>
      <c r="AE80" s="30">
        <v>37848</v>
      </c>
      <c r="AF80" s="31">
        <f t="shared" si="92"/>
        <v>40024.26</v>
      </c>
      <c r="AG80" s="49">
        <f t="shared" si="48"/>
        <v>41661.252234</v>
      </c>
      <c r="AH80" s="51">
        <f t="shared" si="84"/>
        <v>42986.080055041202</v>
      </c>
      <c r="AI80" s="70">
        <f t="shared" si="85"/>
        <v>44619.551097132768</v>
      </c>
      <c r="AJ80" s="77">
        <f t="shared" si="86"/>
        <v>45337.925869796607</v>
      </c>
      <c r="AK80" s="30">
        <v>37848</v>
      </c>
      <c r="AL80" s="31">
        <f t="shared" si="93"/>
        <v>40024.26</v>
      </c>
      <c r="AM80" s="49">
        <f t="shared" si="50"/>
        <v>41661.252234</v>
      </c>
      <c r="AN80" s="51">
        <f t="shared" si="87"/>
        <v>42986.080055041202</v>
      </c>
      <c r="AO80" s="81">
        <f t="shared" si="43"/>
        <v>44619.551097132768</v>
      </c>
      <c r="AP80" s="82">
        <f t="shared" si="88"/>
        <v>45337.925869796607</v>
      </c>
      <c r="AQ80" s="96">
        <f t="shared" si="94"/>
        <v>47885.917303679176</v>
      </c>
      <c r="AR80"/>
      <c r="AS80" s="117">
        <f t="shared" si="95"/>
        <v>52674.509034047092</v>
      </c>
      <c r="AT80" s="113">
        <f t="shared" si="54"/>
        <v>59585.404619314068</v>
      </c>
    </row>
    <row r="81" spans="1:47" s="95" customFormat="1" ht="15" customHeight="1">
      <c r="A81" s="158"/>
      <c r="B81" s="152" t="s">
        <v>161</v>
      </c>
      <c r="C81" s="147" t="s">
        <v>162</v>
      </c>
      <c r="D81" s="10">
        <v>0</v>
      </c>
      <c r="E81" s="11">
        <f t="shared" si="89"/>
        <v>0</v>
      </c>
      <c r="F81" s="14">
        <f t="shared" si="33"/>
        <v>0</v>
      </c>
      <c r="G81" s="20">
        <f t="shared" si="34"/>
        <v>0</v>
      </c>
      <c r="H81" s="10">
        <v>0</v>
      </c>
      <c r="I81" s="11">
        <f t="shared" si="90"/>
        <v>0</v>
      </c>
      <c r="J81" s="14">
        <f t="shared" si="35"/>
        <v>0</v>
      </c>
      <c r="K81" s="20">
        <f t="shared" si="36"/>
        <v>0</v>
      </c>
      <c r="L81" s="10">
        <v>0</v>
      </c>
      <c r="M81" s="11">
        <f t="shared" si="71"/>
        <v>0</v>
      </c>
      <c r="N81" s="14">
        <f t="shared" si="37"/>
        <v>0</v>
      </c>
      <c r="O81" s="20">
        <f t="shared" si="38"/>
        <v>0</v>
      </c>
      <c r="P81" s="10">
        <v>0</v>
      </c>
      <c r="Q81" s="11">
        <f t="shared" si="72"/>
        <v>0</v>
      </c>
      <c r="R81" s="14">
        <f t="shared" si="39"/>
        <v>0</v>
      </c>
      <c r="S81" s="20">
        <f t="shared" si="40"/>
        <v>0</v>
      </c>
      <c r="T81" s="41"/>
      <c r="U81" s="31"/>
      <c r="V81" s="48">
        <f t="shared" si="41"/>
        <v>0</v>
      </c>
      <c r="W81" s="51">
        <f t="shared" si="80"/>
        <v>0</v>
      </c>
      <c r="X81" s="70">
        <f t="shared" si="81"/>
        <v>0</v>
      </c>
      <c r="Y81" s="25"/>
      <c r="Z81" s="31"/>
      <c r="AA81" s="49"/>
      <c r="AB81" s="51">
        <f t="shared" si="82"/>
        <v>0</v>
      </c>
      <c r="AC81" s="70">
        <f t="shared" si="83"/>
        <v>0</v>
      </c>
      <c r="AD81" s="77">
        <f t="shared" si="42"/>
        <v>0</v>
      </c>
      <c r="AE81" s="25"/>
      <c r="AF81" s="31"/>
      <c r="AG81" s="49"/>
      <c r="AH81" s="51">
        <f t="shared" si="84"/>
        <v>0</v>
      </c>
      <c r="AI81" s="70">
        <f t="shared" si="85"/>
        <v>0</v>
      </c>
      <c r="AJ81" s="77">
        <f t="shared" si="86"/>
        <v>0</v>
      </c>
      <c r="AK81" s="25"/>
      <c r="AL81" s="31"/>
      <c r="AM81" s="49"/>
      <c r="AN81" s="51">
        <f t="shared" si="87"/>
        <v>0</v>
      </c>
      <c r="AO81" s="81">
        <f t="shared" si="43"/>
        <v>0</v>
      </c>
      <c r="AP81" s="82">
        <f t="shared" si="88"/>
        <v>0</v>
      </c>
      <c r="AQ81"/>
      <c r="AR81"/>
      <c r="AS81"/>
    </row>
    <row r="82" spans="1:47" s="95" customFormat="1" ht="15" customHeight="1">
      <c r="A82" s="158"/>
      <c r="B82" s="150" t="s">
        <v>28</v>
      </c>
      <c r="C82" s="16" t="s">
        <v>10</v>
      </c>
      <c r="D82" s="1" t="s">
        <v>11</v>
      </c>
      <c r="E82" s="11"/>
      <c r="F82" s="14">
        <f t="shared" si="33"/>
        <v>0</v>
      </c>
      <c r="G82" s="20">
        <f t="shared" si="34"/>
        <v>0</v>
      </c>
      <c r="H82" s="1" t="s">
        <v>15</v>
      </c>
      <c r="I82" s="11"/>
      <c r="J82" s="14">
        <f t="shared" si="35"/>
        <v>0</v>
      </c>
      <c r="K82" s="20">
        <f t="shared" si="36"/>
        <v>0</v>
      </c>
      <c r="L82" s="1" t="s">
        <v>16</v>
      </c>
      <c r="M82" s="11"/>
      <c r="N82" s="14">
        <f t="shared" si="37"/>
        <v>0</v>
      </c>
      <c r="O82" s="20">
        <f t="shared" si="38"/>
        <v>0</v>
      </c>
      <c r="P82" s="1" t="s">
        <v>17</v>
      </c>
      <c r="Q82" s="11"/>
      <c r="R82" s="14">
        <f t="shared" si="39"/>
        <v>0</v>
      </c>
      <c r="S82" s="20">
        <f t="shared" si="40"/>
        <v>0</v>
      </c>
      <c r="T82" s="35" t="s">
        <v>11</v>
      </c>
      <c r="U82" s="31"/>
      <c r="V82" s="48">
        <f t="shared" si="41"/>
        <v>0</v>
      </c>
      <c r="W82" s="51">
        <f t="shared" si="80"/>
        <v>0</v>
      </c>
      <c r="X82" s="70">
        <f t="shared" si="81"/>
        <v>0</v>
      </c>
      <c r="Y82" s="32" t="s">
        <v>15</v>
      </c>
      <c r="Z82" s="31"/>
      <c r="AA82" s="49"/>
      <c r="AB82" s="51">
        <f t="shared" si="82"/>
        <v>0</v>
      </c>
      <c r="AC82" s="70">
        <f t="shared" si="83"/>
        <v>0</v>
      </c>
      <c r="AD82" s="77">
        <f t="shared" si="42"/>
        <v>0</v>
      </c>
      <c r="AE82" s="32" t="s">
        <v>16</v>
      </c>
      <c r="AF82" s="31"/>
      <c r="AG82" s="49"/>
      <c r="AH82" s="51">
        <f t="shared" si="84"/>
        <v>0</v>
      </c>
      <c r="AI82" s="70">
        <f t="shared" si="85"/>
        <v>0</v>
      </c>
      <c r="AJ82" s="77">
        <f t="shared" si="86"/>
        <v>0</v>
      </c>
      <c r="AK82" s="32" t="s">
        <v>17</v>
      </c>
      <c r="AL82" s="31"/>
      <c r="AM82" s="49"/>
      <c r="AN82" s="51">
        <f t="shared" si="87"/>
        <v>0</v>
      </c>
      <c r="AO82" s="81">
        <f t="shared" si="43"/>
        <v>0</v>
      </c>
      <c r="AP82" s="82">
        <f t="shared" si="88"/>
        <v>0</v>
      </c>
      <c r="AQ82"/>
      <c r="AR82"/>
      <c r="AS82"/>
    </row>
    <row r="83" spans="1:47" s="95" customFormat="1" ht="15" customHeight="1">
      <c r="A83" s="158"/>
      <c r="B83" s="150" t="s">
        <v>163</v>
      </c>
      <c r="C83" s="7" t="s">
        <v>164</v>
      </c>
      <c r="D83" s="10">
        <v>32889</v>
      </c>
      <c r="E83" s="11">
        <f t="shared" ref="E83:E92" si="96">(D83*1.94%)+D83</f>
        <v>33527.046600000001</v>
      </c>
      <c r="F83" s="14">
        <f t="shared" si="33"/>
        <v>34754.136505560004</v>
      </c>
      <c r="G83" s="20">
        <f t="shared" si="34"/>
        <v>37106.991546986414</v>
      </c>
      <c r="H83" s="10">
        <v>32889</v>
      </c>
      <c r="I83" s="11">
        <f t="shared" ref="I83:I92" si="97">(H83*1.94%)+H83</f>
        <v>33527.046600000001</v>
      </c>
      <c r="J83" s="14">
        <f t="shared" si="35"/>
        <v>34754.136505560004</v>
      </c>
      <c r="K83" s="20">
        <f t="shared" si="36"/>
        <v>37106.991546986414</v>
      </c>
      <c r="L83" s="10">
        <v>32889</v>
      </c>
      <c r="M83" s="11">
        <f t="shared" si="71"/>
        <v>33527.046600000001</v>
      </c>
      <c r="N83" s="14">
        <f t="shared" si="37"/>
        <v>34754.136505560004</v>
      </c>
      <c r="O83" s="20">
        <f t="shared" si="38"/>
        <v>37106.991546986414</v>
      </c>
      <c r="P83" s="10">
        <v>32889</v>
      </c>
      <c r="Q83" s="11">
        <f t="shared" si="72"/>
        <v>33527.046600000001</v>
      </c>
      <c r="R83" s="14">
        <f t="shared" si="39"/>
        <v>34754.136505560004</v>
      </c>
      <c r="S83" s="20">
        <f t="shared" si="40"/>
        <v>37106.991546986414</v>
      </c>
      <c r="T83" s="37">
        <v>37848</v>
      </c>
      <c r="U83" s="31">
        <f t="shared" ref="U83:Z92" si="98">(T83*5.75%)+T83</f>
        <v>40024.26</v>
      </c>
      <c r="V83" s="48">
        <f t="shared" si="41"/>
        <v>41661.252234</v>
      </c>
      <c r="W83" s="51">
        <f t="shared" si="80"/>
        <v>42986.080055041202</v>
      </c>
      <c r="X83" s="70">
        <f t="shared" si="81"/>
        <v>44619.551097132768</v>
      </c>
      <c r="Y83" s="30">
        <v>37848</v>
      </c>
      <c r="Z83" s="31">
        <f t="shared" si="98"/>
        <v>40024.26</v>
      </c>
      <c r="AA83" s="49">
        <f t="shared" si="46"/>
        <v>41661.252234</v>
      </c>
      <c r="AB83" s="51">
        <f t="shared" si="82"/>
        <v>42986.080055041202</v>
      </c>
      <c r="AC83" s="70">
        <f t="shared" si="83"/>
        <v>44619.551097132768</v>
      </c>
      <c r="AD83" s="77">
        <f t="shared" si="42"/>
        <v>45337.925869796607</v>
      </c>
      <c r="AE83" s="30">
        <v>37848</v>
      </c>
      <c r="AF83" s="31">
        <f t="shared" ref="AF83:AF92" si="99">(AE83*5.75%)+AE83</f>
        <v>40024.26</v>
      </c>
      <c r="AG83" s="49">
        <f t="shared" si="48"/>
        <v>41661.252234</v>
      </c>
      <c r="AH83" s="51">
        <f t="shared" si="84"/>
        <v>42986.080055041202</v>
      </c>
      <c r="AI83" s="70">
        <f t="shared" si="85"/>
        <v>44619.551097132768</v>
      </c>
      <c r="AJ83" s="77">
        <f t="shared" si="86"/>
        <v>45337.925869796607</v>
      </c>
      <c r="AK83" s="30">
        <v>37848</v>
      </c>
      <c r="AL83" s="31">
        <f t="shared" ref="AL83:AL92" si="100">(AK83*5.75%)+AK83</f>
        <v>40024.26</v>
      </c>
      <c r="AM83" s="49">
        <f t="shared" si="50"/>
        <v>41661.252234</v>
      </c>
      <c r="AN83" s="51">
        <f t="shared" si="87"/>
        <v>42986.080055041202</v>
      </c>
      <c r="AO83" s="81">
        <f t="shared" si="43"/>
        <v>44619.551097132768</v>
      </c>
      <c r="AP83" s="82">
        <f t="shared" si="88"/>
        <v>45337.925869796607</v>
      </c>
      <c r="AQ83" s="96">
        <f t="shared" ref="AQ83:AQ92" si="101">(AP83*5.62%)+AP83</f>
        <v>47885.917303679176</v>
      </c>
      <c r="AR83"/>
      <c r="AS83" s="117">
        <f t="shared" ref="AS83:AS92" si="102">+AQ83+AQ83*10%</f>
        <v>52674.509034047092</v>
      </c>
      <c r="AT83" s="113">
        <f t="shared" ref="AT83:AT127" si="103">+AS83+AS83*$AV$3</f>
        <v>59585.404619314068</v>
      </c>
    </row>
    <row r="84" spans="1:47" s="95" customFormat="1" ht="15" customHeight="1">
      <c r="A84" s="158"/>
      <c r="B84" s="150" t="s">
        <v>165</v>
      </c>
      <c r="C84" s="7" t="s">
        <v>166</v>
      </c>
      <c r="D84" s="10">
        <v>131555</v>
      </c>
      <c r="E84" s="11">
        <f t="shared" si="96"/>
        <v>134107.16699999999</v>
      </c>
      <c r="F84" s="14">
        <f t="shared" si="33"/>
        <v>139015.48931219999</v>
      </c>
      <c r="G84" s="20">
        <f t="shared" si="34"/>
        <v>148426.83793863593</v>
      </c>
      <c r="H84" s="10">
        <v>131555</v>
      </c>
      <c r="I84" s="11">
        <f t="shared" si="97"/>
        <v>134107.16699999999</v>
      </c>
      <c r="J84" s="14">
        <f t="shared" si="35"/>
        <v>139015.48931219999</v>
      </c>
      <c r="K84" s="20">
        <f t="shared" si="36"/>
        <v>148426.83793863593</v>
      </c>
      <c r="L84" s="10">
        <v>131555</v>
      </c>
      <c r="M84" s="11">
        <f t="shared" si="71"/>
        <v>134107.16699999999</v>
      </c>
      <c r="N84" s="14">
        <f t="shared" si="37"/>
        <v>139015.48931219999</v>
      </c>
      <c r="O84" s="20">
        <f t="shared" si="38"/>
        <v>148426.83793863593</v>
      </c>
      <c r="P84" s="10">
        <v>131555</v>
      </c>
      <c r="Q84" s="11">
        <f t="shared" si="72"/>
        <v>134107.16699999999</v>
      </c>
      <c r="R84" s="14">
        <f t="shared" si="39"/>
        <v>139015.48931219999</v>
      </c>
      <c r="S84" s="20">
        <f t="shared" si="40"/>
        <v>148426.83793863593</v>
      </c>
      <c r="T84" s="37">
        <v>151395</v>
      </c>
      <c r="U84" s="31">
        <f t="shared" si="98"/>
        <v>160100.21249999999</v>
      </c>
      <c r="V84" s="48">
        <f t="shared" si="41"/>
        <v>166648.31119124999</v>
      </c>
      <c r="W84" s="51">
        <f t="shared" si="80"/>
        <v>171947.72748713175</v>
      </c>
      <c r="X84" s="70">
        <f t="shared" si="81"/>
        <v>178481.74113164275</v>
      </c>
      <c r="Y84" s="30">
        <v>151395</v>
      </c>
      <c r="Z84" s="31">
        <f t="shared" si="98"/>
        <v>160100.21249999999</v>
      </c>
      <c r="AA84" s="49">
        <f t="shared" si="46"/>
        <v>166648.31119124999</v>
      </c>
      <c r="AB84" s="51">
        <f t="shared" si="82"/>
        <v>171947.72748713175</v>
      </c>
      <c r="AC84" s="70">
        <f t="shared" si="83"/>
        <v>178481.74113164275</v>
      </c>
      <c r="AD84" s="77">
        <f t="shared" si="42"/>
        <v>181355.29716386218</v>
      </c>
      <c r="AE84" s="30">
        <v>151395</v>
      </c>
      <c r="AF84" s="31">
        <f t="shared" si="99"/>
        <v>160100.21249999999</v>
      </c>
      <c r="AG84" s="49">
        <f t="shared" si="48"/>
        <v>166648.31119124999</v>
      </c>
      <c r="AH84" s="51">
        <f t="shared" si="84"/>
        <v>171947.72748713175</v>
      </c>
      <c r="AI84" s="70">
        <f t="shared" si="85"/>
        <v>178481.74113164275</v>
      </c>
      <c r="AJ84" s="77">
        <f t="shared" si="86"/>
        <v>181355.29716386218</v>
      </c>
      <c r="AK84" s="30">
        <v>151395</v>
      </c>
      <c r="AL84" s="31">
        <f t="shared" si="100"/>
        <v>160100.21249999999</v>
      </c>
      <c r="AM84" s="49">
        <f t="shared" si="50"/>
        <v>166648.31119124999</v>
      </c>
      <c r="AN84" s="51">
        <f t="shared" si="87"/>
        <v>171947.72748713175</v>
      </c>
      <c r="AO84" s="81">
        <f t="shared" si="43"/>
        <v>178481.74113164275</v>
      </c>
      <c r="AP84" s="82">
        <f t="shared" si="88"/>
        <v>181355.29716386218</v>
      </c>
      <c r="AQ84" s="96">
        <f t="shared" si="101"/>
        <v>191547.46486447123</v>
      </c>
      <c r="AR84"/>
      <c r="AS84" s="117">
        <f t="shared" si="102"/>
        <v>210702.21135091834</v>
      </c>
      <c r="AT84" s="113">
        <f t="shared" si="103"/>
        <v>238346.34148015882</v>
      </c>
    </row>
    <row r="85" spans="1:47" s="95" customFormat="1" ht="15" customHeight="1">
      <c r="A85" s="158"/>
      <c r="B85" s="150" t="s">
        <v>167</v>
      </c>
      <c r="C85" s="7" t="s">
        <v>168</v>
      </c>
      <c r="D85" s="10">
        <v>109629</v>
      </c>
      <c r="E85" s="11">
        <f t="shared" si="96"/>
        <v>111755.8026</v>
      </c>
      <c r="F85" s="14">
        <f t="shared" si="33"/>
        <v>115846.06497516</v>
      </c>
      <c r="G85" s="20">
        <f t="shared" si="34"/>
        <v>123688.84357397833</v>
      </c>
      <c r="H85" s="10">
        <v>109629</v>
      </c>
      <c r="I85" s="11">
        <f t="shared" si="97"/>
        <v>111755.8026</v>
      </c>
      <c r="J85" s="14">
        <f t="shared" si="35"/>
        <v>115846.06497516</v>
      </c>
      <c r="K85" s="20">
        <f t="shared" si="36"/>
        <v>123688.84357397833</v>
      </c>
      <c r="L85" s="10">
        <v>109629</v>
      </c>
      <c r="M85" s="11">
        <f t="shared" si="71"/>
        <v>111755.8026</v>
      </c>
      <c r="N85" s="14">
        <f t="shared" si="37"/>
        <v>115846.06497516</v>
      </c>
      <c r="O85" s="20">
        <f t="shared" si="38"/>
        <v>123688.84357397833</v>
      </c>
      <c r="P85" s="10">
        <v>109629</v>
      </c>
      <c r="Q85" s="11">
        <f t="shared" si="72"/>
        <v>111755.8026</v>
      </c>
      <c r="R85" s="14">
        <f t="shared" si="39"/>
        <v>115846.06497516</v>
      </c>
      <c r="S85" s="20">
        <f t="shared" si="40"/>
        <v>123688.84357397833</v>
      </c>
      <c r="T85" s="37">
        <v>126162</v>
      </c>
      <c r="U85" s="31">
        <f t="shared" si="98"/>
        <v>133416.315</v>
      </c>
      <c r="V85" s="48">
        <f t="shared" si="41"/>
        <v>138873.04228349999</v>
      </c>
      <c r="W85" s="51">
        <f t="shared" si="80"/>
        <v>143289.20502811531</v>
      </c>
      <c r="X85" s="70">
        <f t="shared" si="81"/>
        <v>148734.1948191837</v>
      </c>
      <c r="Y85" s="30">
        <v>126162</v>
      </c>
      <c r="Z85" s="31">
        <f t="shared" si="98"/>
        <v>133416.315</v>
      </c>
      <c r="AA85" s="49">
        <f t="shared" si="46"/>
        <v>138873.04228349999</v>
      </c>
      <c r="AB85" s="51">
        <f t="shared" si="82"/>
        <v>143289.20502811531</v>
      </c>
      <c r="AC85" s="70">
        <f t="shared" si="83"/>
        <v>148734.1948191837</v>
      </c>
      <c r="AD85" s="77">
        <f t="shared" si="42"/>
        <v>151128.81535577256</v>
      </c>
      <c r="AE85" s="30">
        <v>126162</v>
      </c>
      <c r="AF85" s="31">
        <f t="shared" si="99"/>
        <v>133416.315</v>
      </c>
      <c r="AG85" s="49">
        <f t="shared" si="48"/>
        <v>138873.04228349999</v>
      </c>
      <c r="AH85" s="51">
        <f t="shared" si="84"/>
        <v>143289.20502811531</v>
      </c>
      <c r="AI85" s="70">
        <f t="shared" si="85"/>
        <v>148734.1948191837</v>
      </c>
      <c r="AJ85" s="77">
        <f t="shared" si="86"/>
        <v>151128.81535577256</v>
      </c>
      <c r="AK85" s="30">
        <v>126162</v>
      </c>
      <c r="AL85" s="31">
        <f t="shared" si="100"/>
        <v>133416.315</v>
      </c>
      <c r="AM85" s="49">
        <f t="shared" si="50"/>
        <v>138873.04228349999</v>
      </c>
      <c r="AN85" s="51">
        <f t="shared" si="87"/>
        <v>143289.20502811531</v>
      </c>
      <c r="AO85" s="81">
        <f t="shared" si="43"/>
        <v>148734.1948191837</v>
      </c>
      <c r="AP85" s="82">
        <f t="shared" si="88"/>
        <v>151128.81535577256</v>
      </c>
      <c r="AQ85" s="96">
        <f t="shared" si="101"/>
        <v>159622.25477876698</v>
      </c>
      <c r="AR85"/>
      <c r="AS85" s="117">
        <f t="shared" si="102"/>
        <v>175584.48025664367</v>
      </c>
      <c r="AT85" s="113">
        <f t="shared" si="103"/>
        <v>198621.16406631534</v>
      </c>
    </row>
    <row r="86" spans="1:47" s="95" customFormat="1" ht="15" customHeight="1">
      <c r="A86" s="158"/>
      <c r="B86" s="150" t="s">
        <v>169</v>
      </c>
      <c r="C86" s="7" t="s">
        <v>170</v>
      </c>
      <c r="D86" s="10">
        <v>109629</v>
      </c>
      <c r="E86" s="11">
        <f t="shared" si="96"/>
        <v>111755.8026</v>
      </c>
      <c r="F86" s="14">
        <f t="shared" si="33"/>
        <v>115846.06497516</v>
      </c>
      <c r="G86" s="20">
        <f t="shared" si="34"/>
        <v>123688.84357397833</v>
      </c>
      <c r="H86" s="10">
        <v>109629</v>
      </c>
      <c r="I86" s="11">
        <f t="shared" si="97"/>
        <v>111755.8026</v>
      </c>
      <c r="J86" s="14">
        <f t="shared" si="35"/>
        <v>115846.06497516</v>
      </c>
      <c r="K86" s="20">
        <f t="shared" si="36"/>
        <v>123688.84357397833</v>
      </c>
      <c r="L86" s="10">
        <v>109629</v>
      </c>
      <c r="M86" s="11">
        <f t="shared" si="71"/>
        <v>111755.8026</v>
      </c>
      <c r="N86" s="14">
        <f t="shared" si="37"/>
        <v>115846.06497516</v>
      </c>
      <c r="O86" s="20">
        <f t="shared" si="38"/>
        <v>123688.84357397833</v>
      </c>
      <c r="P86" s="10">
        <v>109629</v>
      </c>
      <c r="Q86" s="11">
        <f t="shared" si="72"/>
        <v>111755.8026</v>
      </c>
      <c r="R86" s="14">
        <f t="shared" si="39"/>
        <v>115846.06497516</v>
      </c>
      <c r="S86" s="20">
        <f t="shared" si="40"/>
        <v>123688.84357397833</v>
      </c>
      <c r="T86" s="37">
        <v>126162</v>
      </c>
      <c r="U86" s="31">
        <f t="shared" si="98"/>
        <v>133416.315</v>
      </c>
      <c r="V86" s="48">
        <f t="shared" si="41"/>
        <v>138873.04228349999</v>
      </c>
      <c r="W86" s="51">
        <f t="shared" si="80"/>
        <v>143289.20502811531</v>
      </c>
      <c r="X86" s="70">
        <f t="shared" si="81"/>
        <v>148734.1948191837</v>
      </c>
      <c r="Y86" s="30">
        <v>126162</v>
      </c>
      <c r="Z86" s="31">
        <f t="shared" si="98"/>
        <v>133416.315</v>
      </c>
      <c r="AA86" s="49">
        <f t="shared" si="46"/>
        <v>138873.04228349999</v>
      </c>
      <c r="AB86" s="51">
        <f t="shared" si="82"/>
        <v>143289.20502811531</v>
      </c>
      <c r="AC86" s="70">
        <f t="shared" si="83"/>
        <v>148734.1948191837</v>
      </c>
      <c r="AD86" s="77">
        <f t="shared" si="42"/>
        <v>151128.81535577256</v>
      </c>
      <c r="AE86" s="30">
        <v>126162</v>
      </c>
      <c r="AF86" s="31">
        <f t="shared" si="99"/>
        <v>133416.315</v>
      </c>
      <c r="AG86" s="49">
        <f t="shared" si="48"/>
        <v>138873.04228349999</v>
      </c>
      <c r="AH86" s="51">
        <f t="shared" si="84"/>
        <v>143289.20502811531</v>
      </c>
      <c r="AI86" s="70">
        <f t="shared" si="85"/>
        <v>148734.1948191837</v>
      </c>
      <c r="AJ86" s="77">
        <f t="shared" si="86"/>
        <v>151128.81535577256</v>
      </c>
      <c r="AK86" s="30">
        <v>126162</v>
      </c>
      <c r="AL86" s="31">
        <f t="shared" si="100"/>
        <v>133416.315</v>
      </c>
      <c r="AM86" s="49">
        <f t="shared" si="50"/>
        <v>138873.04228349999</v>
      </c>
      <c r="AN86" s="51">
        <f t="shared" si="87"/>
        <v>143289.20502811531</v>
      </c>
      <c r="AO86" s="81">
        <f t="shared" si="43"/>
        <v>148734.1948191837</v>
      </c>
      <c r="AP86" s="82">
        <f t="shared" si="88"/>
        <v>151128.81535577256</v>
      </c>
      <c r="AQ86" s="96">
        <f t="shared" si="101"/>
        <v>159622.25477876698</v>
      </c>
      <c r="AR86"/>
      <c r="AS86" s="117">
        <f t="shared" si="102"/>
        <v>175584.48025664367</v>
      </c>
      <c r="AT86" s="113">
        <f t="shared" si="103"/>
        <v>198621.16406631534</v>
      </c>
    </row>
    <row r="87" spans="1:47" s="95" customFormat="1" ht="15" customHeight="1">
      <c r="A87" s="158"/>
      <c r="B87" s="150" t="s">
        <v>171</v>
      </c>
      <c r="C87" s="7" t="s">
        <v>172</v>
      </c>
      <c r="D87" s="10">
        <v>98667</v>
      </c>
      <c r="E87" s="11">
        <f t="shared" si="96"/>
        <v>100581.1398</v>
      </c>
      <c r="F87" s="14">
        <f t="shared" si="33"/>
        <v>104262.40951668001</v>
      </c>
      <c r="G87" s="20">
        <f t="shared" si="34"/>
        <v>111320.97464095925</v>
      </c>
      <c r="H87" s="10">
        <v>98667</v>
      </c>
      <c r="I87" s="11">
        <f t="shared" si="97"/>
        <v>100581.1398</v>
      </c>
      <c r="J87" s="14">
        <f t="shared" si="35"/>
        <v>104262.40951668001</v>
      </c>
      <c r="K87" s="20">
        <f t="shared" si="36"/>
        <v>111320.97464095925</v>
      </c>
      <c r="L87" s="10">
        <v>98667</v>
      </c>
      <c r="M87" s="11">
        <f t="shared" si="71"/>
        <v>100581.1398</v>
      </c>
      <c r="N87" s="14">
        <f t="shared" si="37"/>
        <v>104262.40951668001</v>
      </c>
      <c r="O87" s="20">
        <f t="shared" si="38"/>
        <v>111320.97464095925</v>
      </c>
      <c r="P87" s="10">
        <v>98667</v>
      </c>
      <c r="Q87" s="11">
        <f t="shared" si="72"/>
        <v>100581.1398</v>
      </c>
      <c r="R87" s="14">
        <f t="shared" si="39"/>
        <v>104262.40951668001</v>
      </c>
      <c r="S87" s="20">
        <f t="shared" si="40"/>
        <v>111320.97464095925</v>
      </c>
      <c r="T87" s="37">
        <v>113546</v>
      </c>
      <c r="U87" s="31">
        <f t="shared" si="98"/>
        <v>120074.895</v>
      </c>
      <c r="V87" s="48">
        <f t="shared" si="41"/>
        <v>124985.95820550001</v>
      </c>
      <c r="W87" s="51">
        <f t="shared" si="80"/>
        <v>128960.51167643491</v>
      </c>
      <c r="X87" s="70">
        <f t="shared" si="81"/>
        <v>133861.01112013945</v>
      </c>
      <c r="Y87" s="30">
        <v>113546</v>
      </c>
      <c r="Z87" s="31">
        <f t="shared" si="98"/>
        <v>120074.895</v>
      </c>
      <c r="AA87" s="49">
        <f t="shared" si="46"/>
        <v>124985.95820550001</v>
      </c>
      <c r="AB87" s="51">
        <f t="shared" si="82"/>
        <v>128960.51167643491</v>
      </c>
      <c r="AC87" s="70">
        <f t="shared" si="83"/>
        <v>133861.01112013945</v>
      </c>
      <c r="AD87" s="77">
        <f t="shared" si="42"/>
        <v>136016.17339917368</v>
      </c>
      <c r="AE87" s="30">
        <v>113546</v>
      </c>
      <c r="AF87" s="31">
        <f t="shared" si="99"/>
        <v>120074.895</v>
      </c>
      <c r="AG87" s="49">
        <f t="shared" si="48"/>
        <v>124985.95820550001</v>
      </c>
      <c r="AH87" s="51">
        <f t="shared" si="84"/>
        <v>128960.51167643491</v>
      </c>
      <c r="AI87" s="70">
        <f t="shared" si="85"/>
        <v>133861.01112013945</v>
      </c>
      <c r="AJ87" s="77">
        <f t="shared" si="86"/>
        <v>136016.17339917368</v>
      </c>
      <c r="AK87" s="30">
        <v>113546</v>
      </c>
      <c r="AL87" s="31">
        <f t="shared" si="100"/>
        <v>120074.895</v>
      </c>
      <c r="AM87" s="49">
        <f t="shared" si="50"/>
        <v>124985.95820550001</v>
      </c>
      <c r="AN87" s="51">
        <f t="shared" si="87"/>
        <v>128960.51167643491</v>
      </c>
      <c r="AO87" s="81">
        <f t="shared" si="43"/>
        <v>133861.01112013945</v>
      </c>
      <c r="AP87" s="82">
        <f t="shared" si="88"/>
        <v>136016.17339917368</v>
      </c>
      <c r="AQ87" s="96">
        <f t="shared" si="101"/>
        <v>143660.28234420725</v>
      </c>
      <c r="AR87"/>
      <c r="AS87" s="117">
        <f t="shared" si="102"/>
        <v>158026.31057862798</v>
      </c>
      <c r="AT87" s="113">
        <f t="shared" si="103"/>
        <v>178759.36252654396</v>
      </c>
    </row>
    <row r="88" spans="1:47" s="95" customFormat="1" ht="15" customHeight="1">
      <c r="A88" s="158"/>
      <c r="B88" s="150" t="s">
        <v>173</v>
      </c>
      <c r="C88" s="7" t="s">
        <v>174</v>
      </c>
      <c r="D88" s="10">
        <v>54815</v>
      </c>
      <c r="E88" s="11">
        <f t="shared" si="96"/>
        <v>55878.411</v>
      </c>
      <c r="F88" s="14">
        <f t="shared" si="33"/>
        <v>57923.560842600004</v>
      </c>
      <c r="G88" s="20">
        <f t="shared" si="34"/>
        <v>61844.98591164402</v>
      </c>
      <c r="H88" s="10">
        <v>54815</v>
      </c>
      <c r="I88" s="11">
        <f t="shared" si="97"/>
        <v>55878.411</v>
      </c>
      <c r="J88" s="14">
        <f t="shared" si="35"/>
        <v>57923.560842600004</v>
      </c>
      <c r="K88" s="20">
        <f t="shared" si="36"/>
        <v>61844.98591164402</v>
      </c>
      <c r="L88" s="10">
        <v>54815</v>
      </c>
      <c r="M88" s="11">
        <f t="shared" si="71"/>
        <v>55878.411</v>
      </c>
      <c r="N88" s="14">
        <f t="shared" si="37"/>
        <v>57923.560842600004</v>
      </c>
      <c r="O88" s="20">
        <f t="shared" si="38"/>
        <v>61844.98591164402</v>
      </c>
      <c r="P88" s="10">
        <v>54815</v>
      </c>
      <c r="Q88" s="11">
        <f t="shared" si="72"/>
        <v>55878.411</v>
      </c>
      <c r="R88" s="14">
        <f t="shared" si="39"/>
        <v>57923.560842600004</v>
      </c>
      <c r="S88" s="20">
        <f t="shared" si="40"/>
        <v>61844.98591164402</v>
      </c>
      <c r="T88" s="37">
        <v>63081</v>
      </c>
      <c r="U88" s="31">
        <f t="shared" si="98"/>
        <v>66708.157500000001</v>
      </c>
      <c r="V88" s="48">
        <f t="shared" si="41"/>
        <v>69436.521141749996</v>
      </c>
      <c r="W88" s="51">
        <f t="shared" si="80"/>
        <v>71644.602514057653</v>
      </c>
      <c r="X88" s="70">
        <f t="shared" si="81"/>
        <v>74367.09740959185</v>
      </c>
      <c r="Y88" s="30">
        <v>63081</v>
      </c>
      <c r="Z88" s="31">
        <f t="shared" si="98"/>
        <v>66708.157500000001</v>
      </c>
      <c r="AA88" s="49">
        <f t="shared" si="46"/>
        <v>69436.521141749996</v>
      </c>
      <c r="AB88" s="51">
        <f t="shared" si="82"/>
        <v>71644.602514057653</v>
      </c>
      <c r="AC88" s="70">
        <f t="shared" si="83"/>
        <v>74367.09740959185</v>
      </c>
      <c r="AD88" s="77">
        <f t="shared" si="42"/>
        <v>75564.40767788628</v>
      </c>
      <c r="AE88" s="30">
        <v>63081</v>
      </c>
      <c r="AF88" s="31">
        <f t="shared" si="99"/>
        <v>66708.157500000001</v>
      </c>
      <c r="AG88" s="49">
        <f t="shared" si="48"/>
        <v>69436.521141749996</v>
      </c>
      <c r="AH88" s="51">
        <f t="shared" si="84"/>
        <v>71644.602514057653</v>
      </c>
      <c r="AI88" s="70">
        <f t="shared" si="85"/>
        <v>74367.09740959185</v>
      </c>
      <c r="AJ88" s="77">
        <f t="shared" si="86"/>
        <v>75564.40767788628</v>
      </c>
      <c r="AK88" s="30">
        <v>63081</v>
      </c>
      <c r="AL88" s="31">
        <f t="shared" si="100"/>
        <v>66708.157500000001</v>
      </c>
      <c r="AM88" s="49">
        <f t="shared" si="50"/>
        <v>69436.521141749996</v>
      </c>
      <c r="AN88" s="51">
        <f t="shared" si="87"/>
        <v>71644.602514057653</v>
      </c>
      <c r="AO88" s="81">
        <f t="shared" si="43"/>
        <v>74367.09740959185</v>
      </c>
      <c r="AP88" s="82">
        <f t="shared" si="88"/>
        <v>75564.40767788628</v>
      </c>
      <c r="AQ88" s="96">
        <f t="shared" si="101"/>
        <v>79811.127389383488</v>
      </c>
      <c r="AR88"/>
      <c r="AS88" s="117">
        <f t="shared" si="102"/>
        <v>87792.240128321835</v>
      </c>
      <c r="AT88" s="113">
        <f t="shared" si="103"/>
        <v>99310.582033157669</v>
      </c>
    </row>
    <row r="89" spans="1:47" s="95" customFormat="1" ht="15" customHeight="1">
      <c r="A89" s="158"/>
      <c r="B89" s="150" t="s">
        <v>175</v>
      </c>
      <c r="C89" s="7" t="s">
        <v>176</v>
      </c>
      <c r="D89" s="10">
        <v>71259</v>
      </c>
      <c r="E89" s="11">
        <f t="shared" si="96"/>
        <v>72641.424599999998</v>
      </c>
      <c r="F89" s="14">
        <f t="shared" si="33"/>
        <v>75300.100740359994</v>
      </c>
      <c r="G89" s="20">
        <f t="shared" si="34"/>
        <v>80397.917560482369</v>
      </c>
      <c r="H89" s="10">
        <v>71259</v>
      </c>
      <c r="I89" s="11">
        <f t="shared" si="97"/>
        <v>72641.424599999998</v>
      </c>
      <c r="J89" s="14">
        <f t="shared" si="35"/>
        <v>75300.100740359994</v>
      </c>
      <c r="K89" s="20">
        <f t="shared" si="36"/>
        <v>80397.917560482369</v>
      </c>
      <c r="L89" s="10">
        <v>71259</v>
      </c>
      <c r="M89" s="11">
        <f t="shared" si="71"/>
        <v>72641.424599999998</v>
      </c>
      <c r="N89" s="14">
        <f t="shared" si="37"/>
        <v>75300.100740359994</v>
      </c>
      <c r="O89" s="20">
        <f t="shared" si="38"/>
        <v>80397.917560482369</v>
      </c>
      <c r="P89" s="10">
        <v>71259</v>
      </c>
      <c r="Q89" s="11">
        <f t="shared" si="72"/>
        <v>72641.424599999998</v>
      </c>
      <c r="R89" s="14">
        <f t="shared" si="39"/>
        <v>75300.100740359994</v>
      </c>
      <c r="S89" s="20">
        <f t="shared" si="40"/>
        <v>80397.917560482369</v>
      </c>
      <c r="T89" s="37">
        <v>82005</v>
      </c>
      <c r="U89" s="31">
        <f t="shared" si="98"/>
        <v>86720.287500000006</v>
      </c>
      <c r="V89" s="48">
        <f t="shared" si="41"/>
        <v>90267.147258750003</v>
      </c>
      <c r="W89" s="51">
        <f t="shared" si="80"/>
        <v>93137.642541578258</v>
      </c>
      <c r="X89" s="70">
        <f t="shared" si="81"/>
        <v>96676.87295815823</v>
      </c>
      <c r="Y89" s="30">
        <v>82005</v>
      </c>
      <c r="Z89" s="31">
        <f t="shared" si="98"/>
        <v>86720.287500000006</v>
      </c>
      <c r="AA89" s="49">
        <f t="shared" si="46"/>
        <v>90267.147258750003</v>
      </c>
      <c r="AB89" s="51">
        <f t="shared" si="82"/>
        <v>93137.642541578258</v>
      </c>
      <c r="AC89" s="70">
        <f t="shared" si="83"/>
        <v>96676.87295815823</v>
      </c>
      <c r="AD89" s="77">
        <f t="shared" si="42"/>
        <v>98233.37061278458</v>
      </c>
      <c r="AE89" s="30">
        <v>82005</v>
      </c>
      <c r="AF89" s="31">
        <f t="shared" si="99"/>
        <v>86720.287500000006</v>
      </c>
      <c r="AG89" s="49">
        <f t="shared" si="48"/>
        <v>90267.147258750003</v>
      </c>
      <c r="AH89" s="51">
        <f t="shared" si="84"/>
        <v>93137.642541578258</v>
      </c>
      <c r="AI89" s="70">
        <f t="shared" si="85"/>
        <v>96676.87295815823</v>
      </c>
      <c r="AJ89" s="77">
        <f t="shared" si="86"/>
        <v>98233.37061278458</v>
      </c>
      <c r="AK89" s="30">
        <v>82005</v>
      </c>
      <c r="AL89" s="31">
        <f t="shared" si="100"/>
        <v>86720.287500000006</v>
      </c>
      <c r="AM89" s="49">
        <f t="shared" si="50"/>
        <v>90267.147258750003</v>
      </c>
      <c r="AN89" s="51">
        <f t="shared" si="87"/>
        <v>93137.642541578258</v>
      </c>
      <c r="AO89" s="81">
        <f t="shared" si="43"/>
        <v>96676.87295815823</v>
      </c>
      <c r="AP89" s="82">
        <f t="shared" si="88"/>
        <v>98233.37061278458</v>
      </c>
      <c r="AQ89" s="96">
        <f t="shared" si="101"/>
        <v>103754.08604122307</v>
      </c>
      <c r="AR89"/>
      <c r="AS89" s="117">
        <f t="shared" si="102"/>
        <v>114129.49464534537</v>
      </c>
      <c r="AT89" s="113">
        <f t="shared" si="103"/>
        <v>129103.28434281469</v>
      </c>
    </row>
    <row r="90" spans="1:47" s="95" customFormat="1" ht="15" customHeight="1">
      <c r="A90" s="158"/>
      <c r="B90" s="150" t="s">
        <v>177</v>
      </c>
      <c r="C90" s="7" t="s">
        <v>178</v>
      </c>
      <c r="D90" s="10">
        <v>43852</v>
      </c>
      <c r="E90" s="11">
        <f t="shared" si="96"/>
        <v>44702.728799999997</v>
      </c>
      <c r="F90" s="14">
        <f t="shared" ref="F90:F149" si="104">(E90*3.66%)+E90</f>
        <v>46338.84867408</v>
      </c>
      <c r="G90" s="20">
        <f t="shared" ref="G90:G149" si="105">(F90*6.77%)+F90</f>
        <v>49475.988729315213</v>
      </c>
      <c r="H90" s="10">
        <v>43852</v>
      </c>
      <c r="I90" s="11">
        <f t="shared" si="97"/>
        <v>44702.728799999997</v>
      </c>
      <c r="J90" s="14">
        <f t="shared" ref="J90:J149" si="106">(I90*3.66%)+I90</f>
        <v>46338.84867408</v>
      </c>
      <c r="K90" s="20">
        <f t="shared" ref="K90:K149" si="107">(J90*6.77%)+J90</f>
        <v>49475.988729315213</v>
      </c>
      <c r="L90" s="10">
        <v>43852</v>
      </c>
      <c r="M90" s="11">
        <f t="shared" si="71"/>
        <v>44702.728799999997</v>
      </c>
      <c r="N90" s="14">
        <f t="shared" ref="N90:N149" si="108">(M90*3.66%)+M90</f>
        <v>46338.84867408</v>
      </c>
      <c r="O90" s="20">
        <f t="shared" ref="O90:O149" si="109">(N90*6.77%)+N90</f>
        <v>49475.988729315213</v>
      </c>
      <c r="P90" s="10">
        <v>43852</v>
      </c>
      <c r="Q90" s="11">
        <f t="shared" si="72"/>
        <v>44702.728799999997</v>
      </c>
      <c r="R90" s="14">
        <f t="shared" ref="R90:R149" si="110">(Q90*3.66%)+Q90</f>
        <v>46338.84867408</v>
      </c>
      <c r="S90" s="20">
        <f t="shared" ref="S90:S149" si="111">(R90*6.77%)+R90</f>
        <v>49475.988729315213</v>
      </c>
      <c r="T90" s="37">
        <v>50465</v>
      </c>
      <c r="U90" s="31">
        <f t="shared" si="98"/>
        <v>53366.737500000003</v>
      </c>
      <c r="V90" s="48">
        <f t="shared" ref="V90:V149" si="112">(U90*4.09%)+U90</f>
        <v>55549.437063750003</v>
      </c>
      <c r="W90" s="51">
        <f t="shared" si="80"/>
        <v>57315.909162377255</v>
      </c>
      <c r="X90" s="70">
        <f t="shared" si="81"/>
        <v>59493.913710547589</v>
      </c>
      <c r="Y90" s="30">
        <v>50465</v>
      </c>
      <c r="Z90" s="31">
        <f t="shared" si="98"/>
        <v>53366.737500000003</v>
      </c>
      <c r="AA90" s="49">
        <f t="shared" si="46"/>
        <v>55549.437063750003</v>
      </c>
      <c r="AB90" s="51">
        <f t="shared" si="82"/>
        <v>57315.909162377255</v>
      </c>
      <c r="AC90" s="70">
        <f t="shared" si="83"/>
        <v>59493.913710547589</v>
      </c>
      <c r="AD90" s="77">
        <f t="shared" ref="AD90:AD149" si="113">(AC90*1.61%)+AC90</f>
        <v>60451.765721287404</v>
      </c>
      <c r="AE90" s="30">
        <v>50465</v>
      </c>
      <c r="AF90" s="31">
        <f t="shared" si="99"/>
        <v>53366.737500000003</v>
      </c>
      <c r="AG90" s="49">
        <f t="shared" si="48"/>
        <v>55549.437063750003</v>
      </c>
      <c r="AH90" s="51">
        <f t="shared" si="84"/>
        <v>57315.909162377255</v>
      </c>
      <c r="AI90" s="70">
        <f t="shared" si="85"/>
        <v>59493.913710547589</v>
      </c>
      <c r="AJ90" s="77">
        <f t="shared" si="86"/>
        <v>60451.765721287404</v>
      </c>
      <c r="AK90" s="30">
        <v>50465</v>
      </c>
      <c r="AL90" s="31">
        <f t="shared" si="100"/>
        <v>53366.737500000003</v>
      </c>
      <c r="AM90" s="49">
        <f t="shared" si="50"/>
        <v>55549.437063750003</v>
      </c>
      <c r="AN90" s="51">
        <f t="shared" si="87"/>
        <v>57315.909162377255</v>
      </c>
      <c r="AO90" s="81">
        <f t="shared" ref="AO90:AO149" si="114">(AN90*3.8%)+AN90</f>
        <v>59493.913710547589</v>
      </c>
      <c r="AP90" s="82">
        <f t="shared" si="88"/>
        <v>60451.765721287404</v>
      </c>
      <c r="AQ90" s="96">
        <f t="shared" si="101"/>
        <v>63849.154954823753</v>
      </c>
      <c r="AR90"/>
      <c r="AS90" s="117">
        <f t="shared" si="102"/>
        <v>70234.070450306128</v>
      </c>
      <c r="AT90" s="113">
        <f t="shared" si="103"/>
        <v>79448.780493386294</v>
      </c>
    </row>
    <row r="91" spans="1:47" s="95" customFormat="1" ht="15" customHeight="1">
      <c r="A91" s="158"/>
      <c r="B91" s="150" t="s">
        <v>179</v>
      </c>
      <c r="C91" s="7" t="s">
        <v>180</v>
      </c>
      <c r="D91" s="10">
        <v>38370</v>
      </c>
      <c r="E91" s="11">
        <f t="shared" si="96"/>
        <v>39114.377999999997</v>
      </c>
      <c r="F91" s="14">
        <f t="shared" si="104"/>
        <v>40545.964234799998</v>
      </c>
      <c r="G91" s="20">
        <f t="shared" si="105"/>
        <v>43290.926013495955</v>
      </c>
      <c r="H91" s="10">
        <v>38370</v>
      </c>
      <c r="I91" s="11">
        <f t="shared" si="97"/>
        <v>39114.377999999997</v>
      </c>
      <c r="J91" s="14">
        <f t="shared" si="106"/>
        <v>40545.964234799998</v>
      </c>
      <c r="K91" s="20">
        <f t="shared" si="107"/>
        <v>43290.926013495955</v>
      </c>
      <c r="L91" s="10">
        <v>38370</v>
      </c>
      <c r="M91" s="11">
        <f t="shared" si="71"/>
        <v>39114.377999999997</v>
      </c>
      <c r="N91" s="14">
        <f t="shared" si="108"/>
        <v>40545.964234799998</v>
      </c>
      <c r="O91" s="20">
        <f t="shared" si="109"/>
        <v>43290.926013495955</v>
      </c>
      <c r="P91" s="10">
        <v>38370</v>
      </c>
      <c r="Q91" s="11">
        <f t="shared" si="72"/>
        <v>39114.377999999997</v>
      </c>
      <c r="R91" s="14">
        <f t="shared" si="110"/>
        <v>40545.964234799998</v>
      </c>
      <c r="S91" s="20">
        <f t="shared" si="111"/>
        <v>43290.926013495955</v>
      </c>
      <c r="T91" s="37">
        <v>44156</v>
      </c>
      <c r="U91" s="31">
        <f t="shared" si="98"/>
        <v>46694.97</v>
      </c>
      <c r="V91" s="48">
        <f t="shared" si="112"/>
        <v>48604.794273</v>
      </c>
      <c r="W91" s="51">
        <f t="shared" si="80"/>
        <v>50150.426730881401</v>
      </c>
      <c r="X91" s="70">
        <f t="shared" si="81"/>
        <v>52056.142946654894</v>
      </c>
      <c r="Y91" s="30">
        <v>44156</v>
      </c>
      <c r="Z91" s="31">
        <f t="shared" si="98"/>
        <v>46694.97</v>
      </c>
      <c r="AA91" s="49">
        <f t="shared" ref="AA91:AA149" si="115">(Z91*4.09%)+Z91</f>
        <v>48604.794273</v>
      </c>
      <c r="AB91" s="51">
        <f t="shared" si="82"/>
        <v>50150.426730881401</v>
      </c>
      <c r="AC91" s="70">
        <f t="shared" si="83"/>
        <v>52056.142946654894</v>
      </c>
      <c r="AD91" s="77">
        <f t="shared" si="113"/>
        <v>52894.246848096038</v>
      </c>
      <c r="AE91" s="30">
        <v>44156</v>
      </c>
      <c r="AF91" s="31">
        <f t="shared" si="99"/>
        <v>46694.97</v>
      </c>
      <c r="AG91" s="49">
        <f t="shared" ref="AG91:AG149" si="116">(AF91*4.09%)+AF91</f>
        <v>48604.794273</v>
      </c>
      <c r="AH91" s="51">
        <f t="shared" si="84"/>
        <v>50150.426730881401</v>
      </c>
      <c r="AI91" s="70">
        <f t="shared" si="85"/>
        <v>52056.142946654894</v>
      </c>
      <c r="AJ91" s="77">
        <f t="shared" si="86"/>
        <v>52894.246848096038</v>
      </c>
      <c r="AK91" s="30">
        <v>44156</v>
      </c>
      <c r="AL91" s="31">
        <f t="shared" si="100"/>
        <v>46694.97</v>
      </c>
      <c r="AM91" s="49">
        <f t="shared" ref="AM91:AM149" si="117">(AL91*4.09%)+AL91</f>
        <v>48604.794273</v>
      </c>
      <c r="AN91" s="51">
        <f t="shared" si="87"/>
        <v>50150.426730881401</v>
      </c>
      <c r="AO91" s="81">
        <f t="shared" si="114"/>
        <v>52056.142946654894</v>
      </c>
      <c r="AP91" s="82">
        <f t="shared" si="88"/>
        <v>52894.246848096038</v>
      </c>
      <c r="AQ91" s="96">
        <f t="shared" si="101"/>
        <v>55866.903520959037</v>
      </c>
      <c r="AR91"/>
      <c r="AS91" s="117">
        <f t="shared" si="102"/>
        <v>61453.593873054939</v>
      </c>
      <c r="AT91" s="113">
        <f t="shared" si="103"/>
        <v>69516.305389199741</v>
      </c>
    </row>
    <row r="92" spans="1:47" s="95" customFormat="1" ht="15" customHeight="1">
      <c r="A92" s="158"/>
      <c r="B92" s="152" t="s">
        <v>181</v>
      </c>
      <c r="C92" s="147" t="s">
        <v>182</v>
      </c>
      <c r="D92" s="8">
        <v>1700000</v>
      </c>
      <c r="E92" s="11">
        <f t="shared" si="96"/>
        <v>1732980</v>
      </c>
      <c r="F92" s="14">
        <f t="shared" si="104"/>
        <v>1796407.068</v>
      </c>
      <c r="G92" s="20">
        <f t="shared" si="105"/>
        <v>1918023.8265036</v>
      </c>
      <c r="H92" s="8">
        <v>1700000</v>
      </c>
      <c r="I92" s="11">
        <f t="shared" si="97"/>
        <v>1732980</v>
      </c>
      <c r="J92" s="14">
        <f t="shared" si="106"/>
        <v>1796407.068</v>
      </c>
      <c r="K92" s="20">
        <f t="shared" si="107"/>
        <v>1918023.8265036</v>
      </c>
      <c r="L92" s="8">
        <v>1700000</v>
      </c>
      <c r="M92" s="11">
        <f t="shared" si="71"/>
        <v>1732980</v>
      </c>
      <c r="N92" s="14">
        <f t="shared" si="108"/>
        <v>1796407.068</v>
      </c>
      <c r="O92" s="20">
        <f t="shared" si="109"/>
        <v>1918023.8265036</v>
      </c>
      <c r="P92" s="8">
        <v>1700000</v>
      </c>
      <c r="Q92" s="11">
        <f t="shared" si="72"/>
        <v>1732980</v>
      </c>
      <c r="R92" s="14">
        <f t="shared" si="110"/>
        <v>1796407.068</v>
      </c>
      <c r="S92" s="20">
        <f t="shared" si="111"/>
        <v>1918023.8265036</v>
      </c>
      <c r="T92" s="41">
        <v>2071465</v>
      </c>
      <c r="U92" s="31">
        <f t="shared" si="98"/>
        <v>2190574.2374999998</v>
      </c>
      <c r="V92" s="48">
        <f t="shared" si="112"/>
        <v>2280168.7238137498</v>
      </c>
      <c r="W92" s="51">
        <f t="shared" si="80"/>
        <v>2352678.0892310273</v>
      </c>
      <c r="X92" s="70">
        <f t="shared" si="81"/>
        <v>2442079.8566218065</v>
      </c>
      <c r="Y92" s="25">
        <v>2071465</v>
      </c>
      <c r="Z92" s="31">
        <f t="shared" si="98"/>
        <v>2190574.2374999998</v>
      </c>
      <c r="AA92" s="49">
        <f t="shared" si="115"/>
        <v>2280168.7238137498</v>
      </c>
      <c r="AB92" s="51">
        <f t="shared" si="82"/>
        <v>2352678.0892310273</v>
      </c>
      <c r="AC92" s="70">
        <f t="shared" si="83"/>
        <v>2442079.8566218065</v>
      </c>
      <c r="AD92" s="77">
        <f t="shared" si="113"/>
        <v>2481397.3423134177</v>
      </c>
      <c r="AE92" s="25">
        <v>2071465</v>
      </c>
      <c r="AF92" s="31">
        <f t="shared" si="99"/>
        <v>2190574.2374999998</v>
      </c>
      <c r="AG92" s="49">
        <f t="shared" si="116"/>
        <v>2280168.7238137498</v>
      </c>
      <c r="AH92" s="51">
        <f t="shared" si="84"/>
        <v>2352678.0892310273</v>
      </c>
      <c r="AI92" s="70">
        <f t="shared" si="85"/>
        <v>2442079.8566218065</v>
      </c>
      <c r="AJ92" s="77">
        <f t="shared" si="86"/>
        <v>2481397.3423134177</v>
      </c>
      <c r="AK92" s="25">
        <v>2071465</v>
      </c>
      <c r="AL92" s="31">
        <f t="shared" si="100"/>
        <v>2190574.2374999998</v>
      </c>
      <c r="AM92" s="49">
        <f t="shared" si="117"/>
        <v>2280168.7238137498</v>
      </c>
      <c r="AN92" s="51">
        <f t="shared" si="87"/>
        <v>2352678.0892310273</v>
      </c>
      <c r="AO92" s="81">
        <f t="shared" si="114"/>
        <v>2442079.8566218065</v>
      </c>
      <c r="AP92" s="82">
        <f t="shared" si="88"/>
        <v>2481397.3423134177</v>
      </c>
      <c r="AQ92" s="96">
        <f t="shared" si="101"/>
        <v>2620851.8729514317</v>
      </c>
      <c r="AR92"/>
      <c r="AS92" s="115">
        <f t="shared" si="102"/>
        <v>2882937.0602465747</v>
      </c>
      <c r="AT92" s="171">
        <f t="shared" si="103"/>
        <v>3261178.4025509255</v>
      </c>
      <c r="AU92" s="114"/>
    </row>
    <row r="93" spans="1:47" s="95" customFormat="1" ht="15" customHeight="1">
      <c r="A93" s="158"/>
      <c r="B93" s="150" t="s">
        <v>28</v>
      </c>
      <c r="C93" s="16" t="s">
        <v>10</v>
      </c>
      <c r="D93" s="1" t="s">
        <v>11</v>
      </c>
      <c r="E93" s="11"/>
      <c r="F93" s="14">
        <f t="shared" si="104"/>
        <v>0</v>
      </c>
      <c r="G93" s="20">
        <f t="shared" si="105"/>
        <v>0</v>
      </c>
      <c r="H93" s="1" t="s">
        <v>15</v>
      </c>
      <c r="I93" s="11"/>
      <c r="J93" s="14">
        <f t="shared" si="106"/>
        <v>0</v>
      </c>
      <c r="K93" s="20">
        <f t="shared" si="107"/>
        <v>0</v>
      </c>
      <c r="L93" s="1" t="s">
        <v>16</v>
      </c>
      <c r="M93" s="11"/>
      <c r="N93" s="14">
        <f t="shared" si="108"/>
        <v>0</v>
      </c>
      <c r="O93" s="20">
        <f t="shared" si="109"/>
        <v>0</v>
      </c>
      <c r="P93" s="1" t="s">
        <v>17</v>
      </c>
      <c r="Q93" s="11"/>
      <c r="R93" s="14">
        <f t="shared" si="110"/>
        <v>0</v>
      </c>
      <c r="S93" s="20">
        <f t="shared" si="111"/>
        <v>0</v>
      </c>
      <c r="T93" s="35" t="s">
        <v>11</v>
      </c>
      <c r="U93" s="31"/>
      <c r="V93" s="48">
        <f t="shared" si="112"/>
        <v>0</v>
      </c>
      <c r="W93" s="51">
        <f t="shared" si="80"/>
        <v>0</v>
      </c>
      <c r="X93" s="70">
        <f t="shared" si="81"/>
        <v>0</v>
      </c>
      <c r="Y93" s="32" t="s">
        <v>15</v>
      </c>
      <c r="Z93" s="31"/>
      <c r="AA93" s="49"/>
      <c r="AB93" s="51">
        <f t="shared" si="82"/>
        <v>0</v>
      </c>
      <c r="AC93" s="70">
        <f t="shared" si="83"/>
        <v>0</v>
      </c>
      <c r="AD93" s="77">
        <f t="shared" si="113"/>
        <v>0</v>
      </c>
      <c r="AE93" s="32" t="s">
        <v>16</v>
      </c>
      <c r="AF93" s="31"/>
      <c r="AG93" s="49"/>
      <c r="AH93" s="51">
        <f t="shared" si="84"/>
        <v>0</v>
      </c>
      <c r="AI93" s="70">
        <f t="shared" si="85"/>
        <v>0</v>
      </c>
      <c r="AJ93" s="77">
        <f t="shared" si="86"/>
        <v>0</v>
      </c>
      <c r="AK93" s="32" t="s">
        <v>17</v>
      </c>
      <c r="AL93" s="31"/>
      <c r="AM93" s="49"/>
      <c r="AN93" s="51">
        <f t="shared" si="87"/>
        <v>0</v>
      </c>
      <c r="AO93" s="81">
        <f t="shared" si="114"/>
        <v>0</v>
      </c>
      <c r="AP93" s="82">
        <f t="shared" si="88"/>
        <v>0</v>
      </c>
      <c r="AQ93"/>
      <c r="AR93"/>
      <c r="AS93"/>
    </row>
    <row r="94" spans="1:47" s="95" customFormat="1" ht="15" customHeight="1">
      <c r="A94" s="158"/>
      <c r="B94" s="150" t="s">
        <v>183</v>
      </c>
      <c r="C94" s="7" t="s">
        <v>184</v>
      </c>
      <c r="D94" s="10">
        <v>416592</v>
      </c>
      <c r="E94" s="11">
        <f t="shared" ref="E94:E110" si="118">(D94*1.94%)+D94</f>
        <v>424673.8848</v>
      </c>
      <c r="F94" s="14">
        <f t="shared" si="104"/>
        <v>440216.94898367999</v>
      </c>
      <c r="G94" s="20">
        <f t="shared" si="105"/>
        <v>470019.6364298751</v>
      </c>
      <c r="H94" s="10">
        <v>416592</v>
      </c>
      <c r="I94" s="11">
        <f t="shared" ref="I94:I120" si="119">(H94*1.94%)+H94</f>
        <v>424673.8848</v>
      </c>
      <c r="J94" s="14">
        <f t="shared" si="106"/>
        <v>440216.94898367999</v>
      </c>
      <c r="K94" s="20">
        <f t="shared" si="107"/>
        <v>470019.6364298751</v>
      </c>
      <c r="L94" s="10">
        <v>416592</v>
      </c>
      <c r="M94" s="11">
        <f t="shared" si="71"/>
        <v>424673.8848</v>
      </c>
      <c r="N94" s="14">
        <f t="shared" si="108"/>
        <v>440216.94898367999</v>
      </c>
      <c r="O94" s="20">
        <f t="shared" si="109"/>
        <v>470019.6364298751</v>
      </c>
      <c r="P94" s="10">
        <v>416592</v>
      </c>
      <c r="Q94" s="11">
        <f t="shared" si="72"/>
        <v>424673.8848</v>
      </c>
      <c r="R94" s="14">
        <f t="shared" si="110"/>
        <v>440216.94898367999</v>
      </c>
      <c r="S94" s="20">
        <f t="shared" si="111"/>
        <v>470019.6364298751</v>
      </c>
      <c r="T94" s="37">
        <v>479419</v>
      </c>
      <c r="U94" s="31">
        <f t="shared" ref="U94:Z109" si="120">(T94*5.75%)+T94</f>
        <v>506985.59250000003</v>
      </c>
      <c r="V94" s="48">
        <f t="shared" si="112"/>
        <v>527721.30323325004</v>
      </c>
      <c r="W94" s="51">
        <f t="shared" si="80"/>
        <v>544502.8406760674</v>
      </c>
      <c r="X94" s="70">
        <f t="shared" si="81"/>
        <v>565193.94862175791</v>
      </c>
      <c r="Y94" s="30">
        <v>479419</v>
      </c>
      <c r="Z94" s="31">
        <f t="shared" si="120"/>
        <v>506985.59250000003</v>
      </c>
      <c r="AA94" s="49">
        <f t="shared" si="115"/>
        <v>527721.30323325004</v>
      </c>
      <c r="AB94" s="51">
        <f t="shared" si="82"/>
        <v>544502.8406760674</v>
      </c>
      <c r="AC94" s="70">
        <f t="shared" si="83"/>
        <v>565193.94862175791</v>
      </c>
      <c r="AD94" s="77">
        <f t="shared" si="113"/>
        <v>574293.57119456818</v>
      </c>
      <c r="AE94" s="30">
        <v>479419</v>
      </c>
      <c r="AF94" s="31">
        <f t="shared" ref="AF94:AF110" si="121">(AE94*5.75%)+AE94</f>
        <v>506985.59250000003</v>
      </c>
      <c r="AG94" s="49">
        <f t="shared" si="116"/>
        <v>527721.30323325004</v>
      </c>
      <c r="AH94" s="51">
        <f t="shared" si="84"/>
        <v>544502.8406760674</v>
      </c>
      <c r="AI94" s="70">
        <f t="shared" si="85"/>
        <v>565193.94862175791</v>
      </c>
      <c r="AJ94" s="77">
        <f t="shared" si="86"/>
        <v>574293.57119456818</v>
      </c>
      <c r="AK94" s="30">
        <v>479419</v>
      </c>
      <c r="AL94" s="31">
        <f t="shared" ref="AL94:AL110" si="122">(AK94*5.75%)+AK94</f>
        <v>506985.59250000003</v>
      </c>
      <c r="AM94" s="49">
        <f t="shared" si="117"/>
        <v>527721.30323325004</v>
      </c>
      <c r="AN94" s="51">
        <f t="shared" si="87"/>
        <v>544502.8406760674</v>
      </c>
      <c r="AO94" s="81">
        <f t="shared" si="114"/>
        <v>565193.94862175791</v>
      </c>
      <c r="AP94" s="82">
        <f t="shared" si="88"/>
        <v>574293.57119456818</v>
      </c>
      <c r="AQ94" s="96">
        <f t="shared" ref="AQ94:AQ110" si="123">(AP94*5.62%)+AP94</f>
        <v>606568.86989570293</v>
      </c>
      <c r="AR94"/>
      <c r="AS94" s="117">
        <f t="shared" ref="AS94:AS110" si="124">+AQ94+AQ94*10%</f>
        <v>667225.75688527327</v>
      </c>
      <c r="AT94" s="113">
        <f t="shared" si="103"/>
        <v>754765.77618862106</v>
      </c>
    </row>
    <row r="95" spans="1:47" s="95" customFormat="1" ht="15" customHeight="1">
      <c r="A95" s="158"/>
      <c r="B95" s="150" t="s">
        <v>185</v>
      </c>
      <c r="C95" s="7" t="s">
        <v>186</v>
      </c>
      <c r="D95" s="10">
        <v>241185</v>
      </c>
      <c r="E95" s="11">
        <f t="shared" si="118"/>
        <v>245863.989</v>
      </c>
      <c r="F95" s="14">
        <f t="shared" si="104"/>
        <v>254862.61099740001</v>
      </c>
      <c r="G95" s="20">
        <f t="shared" si="105"/>
        <v>272116.80976192397</v>
      </c>
      <c r="H95" s="10">
        <v>241185</v>
      </c>
      <c r="I95" s="11">
        <f t="shared" si="119"/>
        <v>245863.989</v>
      </c>
      <c r="J95" s="14">
        <f t="shared" si="106"/>
        <v>254862.61099740001</v>
      </c>
      <c r="K95" s="20">
        <f t="shared" si="107"/>
        <v>272116.80976192397</v>
      </c>
      <c r="L95" s="10">
        <v>241185</v>
      </c>
      <c r="M95" s="11">
        <f t="shared" si="71"/>
        <v>245863.989</v>
      </c>
      <c r="N95" s="14">
        <f t="shared" si="108"/>
        <v>254862.61099740001</v>
      </c>
      <c r="O95" s="20">
        <f t="shared" si="109"/>
        <v>272116.80976192397</v>
      </c>
      <c r="P95" s="10">
        <v>241185</v>
      </c>
      <c r="Q95" s="11">
        <f t="shared" si="72"/>
        <v>245863.989</v>
      </c>
      <c r="R95" s="14">
        <f t="shared" si="110"/>
        <v>254862.61099740001</v>
      </c>
      <c r="S95" s="20">
        <f t="shared" si="111"/>
        <v>272116.80976192397</v>
      </c>
      <c r="T95" s="37">
        <v>277558</v>
      </c>
      <c r="U95" s="31">
        <f t="shared" si="120"/>
        <v>293517.58500000002</v>
      </c>
      <c r="V95" s="48">
        <f t="shared" si="112"/>
        <v>305522.45422650001</v>
      </c>
      <c r="W95" s="51">
        <f t="shared" si="80"/>
        <v>315238.06827090273</v>
      </c>
      <c r="X95" s="70">
        <f t="shared" si="81"/>
        <v>327217.11486519704</v>
      </c>
      <c r="Y95" s="30">
        <v>277558</v>
      </c>
      <c r="Z95" s="31">
        <f t="shared" si="120"/>
        <v>293517.58500000002</v>
      </c>
      <c r="AA95" s="49">
        <f t="shared" si="115"/>
        <v>305522.45422650001</v>
      </c>
      <c r="AB95" s="51">
        <f t="shared" si="82"/>
        <v>315238.06827090273</v>
      </c>
      <c r="AC95" s="70">
        <f t="shared" si="83"/>
        <v>327217.11486519704</v>
      </c>
      <c r="AD95" s="77">
        <f t="shared" si="113"/>
        <v>332485.31041452673</v>
      </c>
      <c r="AE95" s="30">
        <v>277558</v>
      </c>
      <c r="AF95" s="31">
        <f t="shared" si="121"/>
        <v>293517.58500000002</v>
      </c>
      <c r="AG95" s="49">
        <f t="shared" si="116"/>
        <v>305522.45422650001</v>
      </c>
      <c r="AH95" s="51">
        <f t="shared" si="84"/>
        <v>315238.06827090273</v>
      </c>
      <c r="AI95" s="70">
        <f t="shared" si="85"/>
        <v>327217.11486519704</v>
      </c>
      <c r="AJ95" s="77">
        <f t="shared" si="86"/>
        <v>332485.31041452673</v>
      </c>
      <c r="AK95" s="30">
        <v>277558</v>
      </c>
      <c r="AL95" s="31">
        <f t="shared" si="122"/>
        <v>293517.58500000002</v>
      </c>
      <c r="AM95" s="49">
        <f t="shared" si="117"/>
        <v>305522.45422650001</v>
      </c>
      <c r="AN95" s="51">
        <f t="shared" si="87"/>
        <v>315238.06827090273</v>
      </c>
      <c r="AO95" s="81">
        <f t="shared" si="114"/>
        <v>327217.11486519704</v>
      </c>
      <c r="AP95" s="82">
        <f t="shared" si="88"/>
        <v>332485.31041452673</v>
      </c>
      <c r="AQ95" s="96">
        <f t="shared" si="123"/>
        <v>351170.98485982313</v>
      </c>
      <c r="AR95"/>
      <c r="AS95" s="117">
        <f t="shared" si="124"/>
        <v>386288.08334580547</v>
      </c>
      <c r="AT95" s="113">
        <f t="shared" si="103"/>
        <v>436969.07988077513</v>
      </c>
    </row>
    <row r="96" spans="1:47" s="95" customFormat="1" ht="15" customHeight="1">
      <c r="A96" s="158"/>
      <c r="B96" s="150" t="s">
        <v>187</v>
      </c>
      <c r="C96" s="7" t="s">
        <v>188</v>
      </c>
      <c r="D96" s="10">
        <v>65778</v>
      </c>
      <c r="E96" s="11">
        <f t="shared" si="118"/>
        <v>67054.093200000003</v>
      </c>
      <c r="F96" s="14">
        <f t="shared" si="104"/>
        <v>69508.273011120007</v>
      </c>
      <c r="G96" s="20">
        <f t="shared" si="105"/>
        <v>74213.983093972827</v>
      </c>
      <c r="H96" s="10">
        <v>65778</v>
      </c>
      <c r="I96" s="11">
        <f t="shared" si="119"/>
        <v>67054.093200000003</v>
      </c>
      <c r="J96" s="14">
        <f t="shared" si="106"/>
        <v>69508.273011120007</v>
      </c>
      <c r="K96" s="20">
        <f t="shared" si="107"/>
        <v>74213.983093972827</v>
      </c>
      <c r="L96" s="10">
        <v>65778</v>
      </c>
      <c r="M96" s="11">
        <f t="shared" si="71"/>
        <v>67054.093200000003</v>
      </c>
      <c r="N96" s="14">
        <f t="shared" si="108"/>
        <v>69508.273011120007</v>
      </c>
      <c r="O96" s="20">
        <f t="shared" si="109"/>
        <v>74213.983093972827</v>
      </c>
      <c r="P96" s="10">
        <v>65778</v>
      </c>
      <c r="Q96" s="11">
        <f t="shared" si="72"/>
        <v>67054.093200000003</v>
      </c>
      <c r="R96" s="14">
        <f t="shared" si="110"/>
        <v>69508.273011120007</v>
      </c>
      <c r="S96" s="20">
        <f t="shared" si="111"/>
        <v>74213.983093972827</v>
      </c>
      <c r="T96" s="37">
        <v>75697</v>
      </c>
      <c r="U96" s="31">
        <f t="shared" si="120"/>
        <v>80049.577499999999</v>
      </c>
      <c r="V96" s="48">
        <f t="shared" si="112"/>
        <v>83323.605219749996</v>
      </c>
      <c r="W96" s="51">
        <f t="shared" si="80"/>
        <v>85973.295865738051</v>
      </c>
      <c r="X96" s="70">
        <f t="shared" si="81"/>
        <v>89240.281108636103</v>
      </c>
      <c r="Y96" s="30">
        <v>75697</v>
      </c>
      <c r="Z96" s="31">
        <f t="shared" si="120"/>
        <v>80049.577499999999</v>
      </c>
      <c r="AA96" s="49">
        <f t="shared" si="115"/>
        <v>83323.605219749996</v>
      </c>
      <c r="AB96" s="51">
        <f t="shared" si="82"/>
        <v>85973.295865738051</v>
      </c>
      <c r="AC96" s="70">
        <f t="shared" si="83"/>
        <v>89240.281108636103</v>
      </c>
      <c r="AD96" s="77">
        <f t="shared" si="113"/>
        <v>90677.049634485142</v>
      </c>
      <c r="AE96" s="30">
        <v>75697</v>
      </c>
      <c r="AF96" s="31">
        <f t="shared" si="121"/>
        <v>80049.577499999999</v>
      </c>
      <c r="AG96" s="49">
        <f t="shared" si="116"/>
        <v>83323.605219749996</v>
      </c>
      <c r="AH96" s="51">
        <f t="shared" si="84"/>
        <v>85973.295865738051</v>
      </c>
      <c r="AI96" s="70">
        <f t="shared" si="85"/>
        <v>89240.281108636103</v>
      </c>
      <c r="AJ96" s="77">
        <f t="shared" si="86"/>
        <v>90677.049634485142</v>
      </c>
      <c r="AK96" s="30">
        <v>75697</v>
      </c>
      <c r="AL96" s="31">
        <f t="shared" si="122"/>
        <v>80049.577499999999</v>
      </c>
      <c r="AM96" s="49">
        <f t="shared" si="117"/>
        <v>83323.605219749996</v>
      </c>
      <c r="AN96" s="51">
        <f t="shared" si="87"/>
        <v>85973.295865738051</v>
      </c>
      <c r="AO96" s="81">
        <f t="shared" si="114"/>
        <v>89240.281108636103</v>
      </c>
      <c r="AP96" s="82">
        <f t="shared" si="88"/>
        <v>90677.049634485142</v>
      </c>
      <c r="AQ96" s="96">
        <f t="shared" si="123"/>
        <v>95773.099823943208</v>
      </c>
      <c r="AR96"/>
      <c r="AS96" s="117">
        <f t="shared" si="124"/>
        <v>105350.40980633753</v>
      </c>
      <c r="AT96" s="113">
        <f t="shared" si="103"/>
        <v>119172.38357292901</v>
      </c>
    </row>
    <row r="97" spans="1:47" s="95" customFormat="1" ht="15" customHeight="1">
      <c r="A97" s="158"/>
      <c r="B97" s="150" t="s">
        <v>189</v>
      </c>
      <c r="C97" s="7" t="s">
        <v>190</v>
      </c>
      <c r="D97" s="10">
        <v>296000</v>
      </c>
      <c r="E97" s="11">
        <f t="shared" si="118"/>
        <v>301742.40000000002</v>
      </c>
      <c r="F97" s="14">
        <f t="shared" si="104"/>
        <v>312786.17184000002</v>
      </c>
      <c r="G97" s="20">
        <f t="shared" si="105"/>
        <v>333961.79567356803</v>
      </c>
      <c r="H97" s="10">
        <v>296000</v>
      </c>
      <c r="I97" s="11">
        <f t="shared" si="119"/>
        <v>301742.40000000002</v>
      </c>
      <c r="J97" s="14">
        <f t="shared" si="106"/>
        <v>312786.17184000002</v>
      </c>
      <c r="K97" s="20">
        <f t="shared" si="107"/>
        <v>333961.79567356803</v>
      </c>
      <c r="L97" s="10">
        <v>296000</v>
      </c>
      <c r="M97" s="11">
        <f t="shared" si="71"/>
        <v>301742.40000000002</v>
      </c>
      <c r="N97" s="14">
        <f t="shared" si="108"/>
        <v>312786.17184000002</v>
      </c>
      <c r="O97" s="20">
        <f t="shared" si="109"/>
        <v>333961.79567356803</v>
      </c>
      <c r="P97" s="10">
        <v>296000</v>
      </c>
      <c r="Q97" s="11">
        <f t="shared" si="72"/>
        <v>301742.40000000002</v>
      </c>
      <c r="R97" s="14">
        <f t="shared" si="110"/>
        <v>312786.17184000002</v>
      </c>
      <c r="S97" s="20">
        <f t="shared" si="111"/>
        <v>333961.79567356803</v>
      </c>
      <c r="T97" s="37">
        <v>340640</v>
      </c>
      <c r="U97" s="31">
        <f t="shared" si="120"/>
        <v>360226.8</v>
      </c>
      <c r="V97" s="48">
        <f t="shared" si="112"/>
        <v>374960.07611999998</v>
      </c>
      <c r="W97" s="51">
        <f t="shared" si="80"/>
        <v>386883.80654061597</v>
      </c>
      <c r="X97" s="70">
        <f t="shared" si="81"/>
        <v>401585.39118915936</v>
      </c>
      <c r="Y97" s="30">
        <v>340640</v>
      </c>
      <c r="Z97" s="31">
        <f t="shared" si="120"/>
        <v>360226.8</v>
      </c>
      <c r="AA97" s="49">
        <f t="shared" si="115"/>
        <v>374960.07611999998</v>
      </c>
      <c r="AB97" s="51">
        <f t="shared" si="82"/>
        <v>386883.80654061597</v>
      </c>
      <c r="AC97" s="70">
        <f t="shared" si="83"/>
        <v>401585.39118915936</v>
      </c>
      <c r="AD97" s="77">
        <f t="shared" si="113"/>
        <v>408050.91598730482</v>
      </c>
      <c r="AE97" s="30">
        <v>340640</v>
      </c>
      <c r="AF97" s="31">
        <f t="shared" si="121"/>
        <v>360226.8</v>
      </c>
      <c r="AG97" s="49">
        <f t="shared" si="116"/>
        <v>374960.07611999998</v>
      </c>
      <c r="AH97" s="51">
        <f t="shared" si="84"/>
        <v>386883.80654061597</v>
      </c>
      <c r="AI97" s="70">
        <f t="shared" si="85"/>
        <v>401585.39118915936</v>
      </c>
      <c r="AJ97" s="77">
        <f t="shared" si="86"/>
        <v>408050.91598730482</v>
      </c>
      <c r="AK97" s="30">
        <v>340640</v>
      </c>
      <c r="AL97" s="31">
        <f t="shared" si="122"/>
        <v>360226.8</v>
      </c>
      <c r="AM97" s="49">
        <f t="shared" si="117"/>
        <v>374960.07611999998</v>
      </c>
      <c r="AN97" s="51">
        <f t="shared" si="87"/>
        <v>386883.80654061597</v>
      </c>
      <c r="AO97" s="81">
        <f t="shared" si="114"/>
        <v>401585.39118915936</v>
      </c>
      <c r="AP97" s="82">
        <f t="shared" si="88"/>
        <v>408050.91598730482</v>
      </c>
      <c r="AQ97" s="96">
        <f t="shared" si="123"/>
        <v>430983.37746579136</v>
      </c>
      <c r="AR97"/>
      <c r="AS97" s="117">
        <f t="shared" si="124"/>
        <v>474081.7152123705</v>
      </c>
      <c r="AT97" s="113">
        <f t="shared" si="103"/>
        <v>536281.23624823347</v>
      </c>
    </row>
    <row r="98" spans="1:47" s="95" customFormat="1" ht="15" customHeight="1">
      <c r="A98" s="158"/>
      <c r="B98" s="150" t="s">
        <v>191</v>
      </c>
      <c r="C98" s="7" t="s">
        <v>192</v>
      </c>
      <c r="D98" s="10">
        <v>328888</v>
      </c>
      <c r="E98" s="11">
        <f t="shared" si="118"/>
        <v>335268.42719999998</v>
      </c>
      <c r="F98" s="14">
        <f t="shared" si="104"/>
        <v>347539.25163551996</v>
      </c>
      <c r="G98" s="20">
        <f t="shared" si="105"/>
        <v>371067.65897124464</v>
      </c>
      <c r="H98" s="10">
        <v>328888</v>
      </c>
      <c r="I98" s="11">
        <f t="shared" si="119"/>
        <v>335268.42719999998</v>
      </c>
      <c r="J98" s="14">
        <f t="shared" si="106"/>
        <v>347539.25163551996</v>
      </c>
      <c r="K98" s="20">
        <f t="shared" si="107"/>
        <v>371067.65897124464</v>
      </c>
      <c r="L98" s="10">
        <v>328888</v>
      </c>
      <c r="M98" s="11">
        <f t="shared" si="71"/>
        <v>335268.42719999998</v>
      </c>
      <c r="N98" s="14">
        <f t="shared" si="108"/>
        <v>347539.25163551996</v>
      </c>
      <c r="O98" s="20">
        <f t="shared" si="109"/>
        <v>371067.65897124464</v>
      </c>
      <c r="P98" s="10">
        <v>328888</v>
      </c>
      <c r="Q98" s="11">
        <f t="shared" si="72"/>
        <v>335268.42719999998</v>
      </c>
      <c r="R98" s="14">
        <f t="shared" si="110"/>
        <v>347539.25163551996</v>
      </c>
      <c r="S98" s="20">
        <f t="shared" si="111"/>
        <v>371067.65897124464</v>
      </c>
      <c r="T98" s="37">
        <v>378488</v>
      </c>
      <c r="U98" s="31">
        <f t="shared" si="120"/>
        <v>400251.06</v>
      </c>
      <c r="V98" s="48">
        <f t="shared" si="112"/>
        <v>416621.328354</v>
      </c>
      <c r="W98" s="51">
        <f t="shared" si="80"/>
        <v>429869.88659565721</v>
      </c>
      <c r="X98" s="70">
        <f t="shared" si="81"/>
        <v>446204.94228629221</v>
      </c>
      <c r="Y98" s="30">
        <v>378488</v>
      </c>
      <c r="Z98" s="31">
        <f t="shared" si="120"/>
        <v>400251.06</v>
      </c>
      <c r="AA98" s="49">
        <f t="shared" si="115"/>
        <v>416621.328354</v>
      </c>
      <c r="AB98" s="51">
        <f t="shared" si="82"/>
        <v>429869.88659565721</v>
      </c>
      <c r="AC98" s="70">
        <f t="shared" si="83"/>
        <v>446204.94228629221</v>
      </c>
      <c r="AD98" s="77">
        <f t="shared" si="113"/>
        <v>453388.84185710154</v>
      </c>
      <c r="AE98" s="30">
        <v>378488</v>
      </c>
      <c r="AF98" s="31">
        <f t="shared" si="121"/>
        <v>400251.06</v>
      </c>
      <c r="AG98" s="49">
        <f t="shared" si="116"/>
        <v>416621.328354</v>
      </c>
      <c r="AH98" s="51">
        <f t="shared" si="84"/>
        <v>429869.88659565721</v>
      </c>
      <c r="AI98" s="70">
        <f t="shared" si="85"/>
        <v>446204.94228629221</v>
      </c>
      <c r="AJ98" s="77">
        <f t="shared" si="86"/>
        <v>453388.84185710154</v>
      </c>
      <c r="AK98" s="30">
        <v>378488</v>
      </c>
      <c r="AL98" s="31">
        <f t="shared" si="122"/>
        <v>400251.06</v>
      </c>
      <c r="AM98" s="49">
        <f t="shared" si="117"/>
        <v>416621.328354</v>
      </c>
      <c r="AN98" s="51">
        <f t="shared" si="87"/>
        <v>429869.88659565721</v>
      </c>
      <c r="AO98" s="81">
        <f t="shared" si="114"/>
        <v>446204.94228629221</v>
      </c>
      <c r="AP98" s="82">
        <f t="shared" si="88"/>
        <v>453388.84185710154</v>
      </c>
      <c r="AQ98" s="96">
        <f t="shared" si="123"/>
        <v>478869.29476947064</v>
      </c>
      <c r="AR98"/>
      <c r="AS98" s="117">
        <f t="shared" si="124"/>
        <v>526756.22424641775</v>
      </c>
      <c r="AT98" s="113">
        <f t="shared" si="103"/>
        <v>595866.64086754783</v>
      </c>
    </row>
    <row r="99" spans="1:47" s="95" customFormat="1" ht="15" customHeight="1">
      <c r="A99" s="158"/>
      <c r="B99" s="150" t="s">
        <v>193</v>
      </c>
      <c r="C99" s="7" t="s">
        <v>194</v>
      </c>
      <c r="D99" s="10">
        <v>32889</v>
      </c>
      <c r="E99" s="11">
        <f t="shared" si="118"/>
        <v>33527.046600000001</v>
      </c>
      <c r="F99" s="14">
        <f t="shared" si="104"/>
        <v>34754.136505560004</v>
      </c>
      <c r="G99" s="20">
        <f t="shared" si="105"/>
        <v>37106.991546986414</v>
      </c>
      <c r="H99" s="10">
        <v>32889</v>
      </c>
      <c r="I99" s="11">
        <f t="shared" si="119"/>
        <v>33527.046600000001</v>
      </c>
      <c r="J99" s="14">
        <f t="shared" si="106"/>
        <v>34754.136505560004</v>
      </c>
      <c r="K99" s="20">
        <f t="shared" si="107"/>
        <v>37106.991546986414</v>
      </c>
      <c r="L99" s="10">
        <v>32889</v>
      </c>
      <c r="M99" s="11">
        <f t="shared" si="71"/>
        <v>33527.046600000001</v>
      </c>
      <c r="N99" s="14">
        <f t="shared" si="108"/>
        <v>34754.136505560004</v>
      </c>
      <c r="O99" s="20">
        <f t="shared" si="109"/>
        <v>37106.991546986414</v>
      </c>
      <c r="P99" s="10">
        <v>32889</v>
      </c>
      <c r="Q99" s="11">
        <f t="shared" si="72"/>
        <v>33527.046600000001</v>
      </c>
      <c r="R99" s="14">
        <f t="shared" si="110"/>
        <v>34754.136505560004</v>
      </c>
      <c r="S99" s="20">
        <f t="shared" si="111"/>
        <v>37106.991546986414</v>
      </c>
      <c r="T99" s="37">
        <v>37848</v>
      </c>
      <c r="U99" s="31">
        <f t="shared" si="120"/>
        <v>40024.26</v>
      </c>
      <c r="V99" s="48">
        <f t="shared" si="112"/>
        <v>41661.252234</v>
      </c>
      <c r="W99" s="51">
        <f t="shared" si="80"/>
        <v>42986.080055041202</v>
      </c>
      <c r="X99" s="70">
        <f t="shared" si="81"/>
        <v>44619.551097132768</v>
      </c>
      <c r="Y99" s="30">
        <v>37848</v>
      </c>
      <c r="Z99" s="31">
        <f t="shared" si="120"/>
        <v>40024.26</v>
      </c>
      <c r="AA99" s="49">
        <f t="shared" si="115"/>
        <v>41661.252234</v>
      </c>
      <c r="AB99" s="51">
        <f t="shared" si="82"/>
        <v>42986.080055041202</v>
      </c>
      <c r="AC99" s="70">
        <f t="shared" si="83"/>
        <v>44619.551097132768</v>
      </c>
      <c r="AD99" s="77">
        <f t="shared" si="113"/>
        <v>45337.925869796607</v>
      </c>
      <c r="AE99" s="30">
        <v>37848</v>
      </c>
      <c r="AF99" s="31">
        <f t="shared" si="121"/>
        <v>40024.26</v>
      </c>
      <c r="AG99" s="49">
        <f t="shared" si="116"/>
        <v>41661.252234</v>
      </c>
      <c r="AH99" s="51">
        <f t="shared" si="84"/>
        <v>42986.080055041202</v>
      </c>
      <c r="AI99" s="70">
        <f t="shared" si="85"/>
        <v>44619.551097132768</v>
      </c>
      <c r="AJ99" s="77">
        <f t="shared" si="86"/>
        <v>45337.925869796607</v>
      </c>
      <c r="AK99" s="30">
        <v>37848</v>
      </c>
      <c r="AL99" s="31">
        <f t="shared" si="122"/>
        <v>40024.26</v>
      </c>
      <c r="AM99" s="49">
        <f t="shared" si="117"/>
        <v>41661.252234</v>
      </c>
      <c r="AN99" s="51">
        <f t="shared" si="87"/>
        <v>42986.080055041202</v>
      </c>
      <c r="AO99" s="81">
        <f t="shared" si="114"/>
        <v>44619.551097132768</v>
      </c>
      <c r="AP99" s="82">
        <f t="shared" si="88"/>
        <v>45337.925869796607</v>
      </c>
      <c r="AQ99" s="96">
        <f t="shared" si="123"/>
        <v>47885.917303679176</v>
      </c>
      <c r="AR99"/>
      <c r="AS99" s="117">
        <f t="shared" si="124"/>
        <v>52674.509034047092</v>
      </c>
      <c r="AT99" s="113">
        <f t="shared" si="103"/>
        <v>59585.404619314068</v>
      </c>
    </row>
    <row r="100" spans="1:47" s="95" customFormat="1" ht="15" customHeight="1">
      <c r="A100" s="158"/>
      <c r="B100" s="150" t="s">
        <v>195</v>
      </c>
      <c r="C100" s="7" t="s">
        <v>196</v>
      </c>
      <c r="D100" s="10">
        <v>383703</v>
      </c>
      <c r="E100" s="11">
        <f t="shared" si="118"/>
        <v>391146.8382</v>
      </c>
      <c r="F100" s="14">
        <f t="shared" si="104"/>
        <v>405462.81247811997</v>
      </c>
      <c r="G100" s="20">
        <f t="shared" si="105"/>
        <v>432912.64488288871</v>
      </c>
      <c r="H100" s="10">
        <v>383703</v>
      </c>
      <c r="I100" s="11">
        <f t="shared" si="119"/>
        <v>391146.8382</v>
      </c>
      <c r="J100" s="14">
        <f t="shared" si="106"/>
        <v>405462.81247811997</v>
      </c>
      <c r="K100" s="20">
        <f t="shared" si="107"/>
        <v>432912.64488288871</v>
      </c>
      <c r="L100" s="10">
        <v>383703</v>
      </c>
      <c r="M100" s="11">
        <f t="shared" si="71"/>
        <v>391146.8382</v>
      </c>
      <c r="N100" s="14">
        <f t="shared" si="108"/>
        <v>405462.81247811997</v>
      </c>
      <c r="O100" s="20">
        <f t="shared" si="109"/>
        <v>432912.64488288871</v>
      </c>
      <c r="P100" s="10">
        <v>383703</v>
      </c>
      <c r="Q100" s="11">
        <f t="shared" si="72"/>
        <v>391146.8382</v>
      </c>
      <c r="R100" s="14">
        <f t="shared" si="110"/>
        <v>405462.81247811997</v>
      </c>
      <c r="S100" s="20">
        <f t="shared" si="111"/>
        <v>432912.64488288871</v>
      </c>
      <c r="T100" s="37">
        <v>441570</v>
      </c>
      <c r="U100" s="31">
        <f t="shared" si="120"/>
        <v>466960.27500000002</v>
      </c>
      <c r="V100" s="48">
        <f t="shared" si="112"/>
        <v>486058.95024750003</v>
      </c>
      <c r="W100" s="51">
        <f t="shared" si="80"/>
        <v>501515.62486537051</v>
      </c>
      <c r="X100" s="70">
        <f t="shared" si="81"/>
        <v>520573.21861025458</v>
      </c>
      <c r="Y100" s="30">
        <v>441570</v>
      </c>
      <c r="Z100" s="31">
        <f t="shared" si="120"/>
        <v>466960.27500000002</v>
      </c>
      <c r="AA100" s="49">
        <f t="shared" si="115"/>
        <v>486058.95024750003</v>
      </c>
      <c r="AB100" s="51">
        <f t="shared" si="82"/>
        <v>501515.62486537051</v>
      </c>
      <c r="AC100" s="70">
        <f t="shared" si="83"/>
        <v>520573.21861025458</v>
      </c>
      <c r="AD100" s="77">
        <f t="shared" si="113"/>
        <v>528954.44742987968</v>
      </c>
      <c r="AE100" s="30">
        <v>441570</v>
      </c>
      <c r="AF100" s="31">
        <f t="shared" si="121"/>
        <v>466960.27500000002</v>
      </c>
      <c r="AG100" s="49">
        <f t="shared" si="116"/>
        <v>486058.95024750003</v>
      </c>
      <c r="AH100" s="51">
        <f t="shared" si="84"/>
        <v>501515.62486537051</v>
      </c>
      <c r="AI100" s="70">
        <f t="shared" si="85"/>
        <v>520573.21861025458</v>
      </c>
      <c r="AJ100" s="77">
        <f t="shared" si="86"/>
        <v>528954.44742987968</v>
      </c>
      <c r="AK100" s="30">
        <v>441570</v>
      </c>
      <c r="AL100" s="31">
        <f t="shared" si="122"/>
        <v>466960.27500000002</v>
      </c>
      <c r="AM100" s="49">
        <f t="shared" si="117"/>
        <v>486058.95024750003</v>
      </c>
      <c r="AN100" s="51">
        <f t="shared" si="87"/>
        <v>501515.62486537051</v>
      </c>
      <c r="AO100" s="81">
        <f t="shared" si="114"/>
        <v>520573.21861025458</v>
      </c>
      <c r="AP100" s="82">
        <f t="shared" si="88"/>
        <v>528954.44742987968</v>
      </c>
      <c r="AQ100" s="96">
        <f t="shared" si="123"/>
        <v>558681.68737543887</v>
      </c>
      <c r="AR100"/>
      <c r="AS100" s="117">
        <f t="shared" si="124"/>
        <v>614549.85611298273</v>
      </c>
      <c r="AT100" s="113">
        <f t="shared" si="103"/>
        <v>695178.79723500612</v>
      </c>
    </row>
    <row r="101" spans="1:47" s="95" customFormat="1" ht="15" customHeight="1">
      <c r="A101" s="158"/>
      <c r="B101" s="150" t="s">
        <v>197</v>
      </c>
      <c r="C101" s="7" t="s">
        <v>198</v>
      </c>
      <c r="D101" s="10">
        <v>98667</v>
      </c>
      <c r="E101" s="11">
        <f t="shared" si="118"/>
        <v>100581.1398</v>
      </c>
      <c r="F101" s="14">
        <f t="shared" si="104"/>
        <v>104262.40951668001</v>
      </c>
      <c r="G101" s="20">
        <f t="shared" si="105"/>
        <v>111320.97464095925</v>
      </c>
      <c r="H101" s="10">
        <v>98667</v>
      </c>
      <c r="I101" s="11">
        <f t="shared" si="119"/>
        <v>100581.1398</v>
      </c>
      <c r="J101" s="14">
        <f t="shared" si="106"/>
        <v>104262.40951668001</v>
      </c>
      <c r="K101" s="20">
        <f t="shared" si="107"/>
        <v>111320.97464095925</v>
      </c>
      <c r="L101" s="10">
        <v>98667</v>
      </c>
      <c r="M101" s="11">
        <f t="shared" si="71"/>
        <v>100581.1398</v>
      </c>
      <c r="N101" s="14">
        <f t="shared" si="108"/>
        <v>104262.40951668001</v>
      </c>
      <c r="O101" s="20">
        <f t="shared" si="109"/>
        <v>111320.97464095925</v>
      </c>
      <c r="P101" s="10">
        <v>98667</v>
      </c>
      <c r="Q101" s="11">
        <f t="shared" si="72"/>
        <v>100581.1398</v>
      </c>
      <c r="R101" s="14">
        <f t="shared" si="110"/>
        <v>104262.40951668001</v>
      </c>
      <c r="S101" s="20">
        <f t="shared" si="111"/>
        <v>111320.97464095925</v>
      </c>
      <c r="T101" s="37">
        <v>113546</v>
      </c>
      <c r="U101" s="31">
        <f t="shared" si="120"/>
        <v>120074.895</v>
      </c>
      <c r="V101" s="48">
        <f t="shared" si="112"/>
        <v>124985.95820550001</v>
      </c>
      <c r="W101" s="51">
        <f t="shared" si="80"/>
        <v>128960.51167643491</v>
      </c>
      <c r="X101" s="70">
        <f t="shared" si="81"/>
        <v>133861.01112013945</v>
      </c>
      <c r="Y101" s="30">
        <v>113546</v>
      </c>
      <c r="Z101" s="31">
        <f t="shared" si="120"/>
        <v>120074.895</v>
      </c>
      <c r="AA101" s="49">
        <f t="shared" si="115"/>
        <v>124985.95820550001</v>
      </c>
      <c r="AB101" s="51">
        <f t="shared" si="82"/>
        <v>128960.51167643491</v>
      </c>
      <c r="AC101" s="70">
        <f t="shared" si="83"/>
        <v>133861.01112013945</v>
      </c>
      <c r="AD101" s="77">
        <f t="shared" si="113"/>
        <v>136016.17339917368</v>
      </c>
      <c r="AE101" s="30">
        <v>113546</v>
      </c>
      <c r="AF101" s="31">
        <f t="shared" si="121"/>
        <v>120074.895</v>
      </c>
      <c r="AG101" s="49">
        <f t="shared" si="116"/>
        <v>124985.95820550001</v>
      </c>
      <c r="AH101" s="51">
        <f t="shared" si="84"/>
        <v>128960.51167643491</v>
      </c>
      <c r="AI101" s="70">
        <f t="shared" si="85"/>
        <v>133861.01112013945</v>
      </c>
      <c r="AJ101" s="77">
        <f t="shared" si="86"/>
        <v>136016.17339917368</v>
      </c>
      <c r="AK101" s="30">
        <v>113546</v>
      </c>
      <c r="AL101" s="31">
        <f t="shared" si="122"/>
        <v>120074.895</v>
      </c>
      <c r="AM101" s="49">
        <f t="shared" si="117"/>
        <v>124985.95820550001</v>
      </c>
      <c r="AN101" s="51">
        <f t="shared" si="87"/>
        <v>128960.51167643491</v>
      </c>
      <c r="AO101" s="81">
        <f t="shared" si="114"/>
        <v>133861.01112013945</v>
      </c>
      <c r="AP101" s="82">
        <f t="shared" si="88"/>
        <v>136016.17339917368</v>
      </c>
      <c r="AQ101" s="96">
        <f t="shared" si="123"/>
        <v>143660.28234420725</v>
      </c>
      <c r="AR101"/>
      <c r="AS101" s="117">
        <f t="shared" si="124"/>
        <v>158026.31057862798</v>
      </c>
      <c r="AT101" s="113">
        <f t="shared" si="103"/>
        <v>178759.36252654396</v>
      </c>
    </row>
    <row r="102" spans="1:47" s="95" customFormat="1" ht="15" customHeight="1">
      <c r="A102" s="158"/>
      <c r="B102" s="150" t="s">
        <v>199</v>
      </c>
      <c r="C102" s="7" t="s">
        <v>200</v>
      </c>
      <c r="D102" s="10">
        <v>131555</v>
      </c>
      <c r="E102" s="11">
        <f t="shared" si="118"/>
        <v>134107.16699999999</v>
      </c>
      <c r="F102" s="14">
        <f t="shared" si="104"/>
        <v>139015.48931219999</v>
      </c>
      <c r="G102" s="20">
        <f t="shared" si="105"/>
        <v>148426.83793863593</v>
      </c>
      <c r="H102" s="10">
        <v>131555</v>
      </c>
      <c r="I102" s="11">
        <f t="shared" si="119"/>
        <v>134107.16699999999</v>
      </c>
      <c r="J102" s="14">
        <f t="shared" si="106"/>
        <v>139015.48931219999</v>
      </c>
      <c r="K102" s="20">
        <f t="shared" si="107"/>
        <v>148426.83793863593</v>
      </c>
      <c r="L102" s="10">
        <v>131555</v>
      </c>
      <c r="M102" s="11">
        <f t="shared" si="71"/>
        <v>134107.16699999999</v>
      </c>
      <c r="N102" s="14">
        <f t="shared" si="108"/>
        <v>139015.48931219999</v>
      </c>
      <c r="O102" s="20">
        <f t="shared" si="109"/>
        <v>148426.83793863593</v>
      </c>
      <c r="P102" s="10">
        <v>131555</v>
      </c>
      <c r="Q102" s="11">
        <f t="shared" si="72"/>
        <v>134107.16699999999</v>
      </c>
      <c r="R102" s="14">
        <f t="shared" si="110"/>
        <v>139015.48931219999</v>
      </c>
      <c r="S102" s="20">
        <f t="shared" si="111"/>
        <v>148426.83793863593</v>
      </c>
      <c r="T102" s="37">
        <v>151395</v>
      </c>
      <c r="U102" s="31">
        <f t="shared" si="120"/>
        <v>160100.21249999999</v>
      </c>
      <c r="V102" s="48">
        <f t="shared" si="112"/>
        <v>166648.31119124999</v>
      </c>
      <c r="W102" s="51">
        <f t="shared" si="80"/>
        <v>171947.72748713175</v>
      </c>
      <c r="X102" s="70">
        <f t="shared" si="81"/>
        <v>178481.74113164275</v>
      </c>
      <c r="Y102" s="30">
        <v>151395</v>
      </c>
      <c r="Z102" s="31">
        <f t="shared" si="120"/>
        <v>160100.21249999999</v>
      </c>
      <c r="AA102" s="49">
        <f t="shared" si="115"/>
        <v>166648.31119124999</v>
      </c>
      <c r="AB102" s="51">
        <f t="shared" si="82"/>
        <v>171947.72748713175</v>
      </c>
      <c r="AC102" s="70">
        <f t="shared" si="83"/>
        <v>178481.74113164275</v>
      </c>
      <c r="AD102" s="77">
        <f t="shared" si="113"/>
        <v>181355.29716386218</v>
      </c>
      <c r="AE102" s="30">
        <v>151395</v>
      </c>
      <c r="AF102" s="31">
        <f t="shared" si="121"/>
        <v>160100.21249999999</v>
      </c>
      <c r="AG102" s="49">
        <f t="shared" si="116"/>
        <v>166648.31119124999</v>
      </c>
      <c r="AH102" s="51">
        <f t="shared" si="84"/>
        <v>171947.72748713175</v>
      </c>
      <c r="AI102" s="70">
        <f t="shared" si="85"/>
        <v>178481.74113164275</v>
      </c>
      <c r="AJ102" s="77">
        <f t="shared" si="86"/>
        <v>181355.29716386218</v>
      </c>
      <c r="AK102" s="30">
        <v>151395</v>
      </c>
      <c r="AL102" s="31">
        <f t="shared" si="122"/>
        <v>160100.21249999999</v>
      </c>
      <c r="AM102" s="49">
        <f t="shared" si="117"/>
        <v>166648.31119124999</v>
      </c>
      <c r="AN102" s="51">
        <f t="shared" si="87"/>
        <v>171947.72748713175</v>
      </c>
      <c r="AO102" s="81">
        <f t="shared" si="114"/>
        <v>178481.74113164275</v>
      </c>
      <c r="AP102" s="82">
        <f t="shared" si="88"/>
        <v>181355.29716386218</v>
      </c>
      <c r="AQ102" s="96">
        <f t="shared" si="123"/>
        <v>191547.46486447123</v>
      </c>
      <c r="AR102"/>
      <c r="AS102" s="117">
        <f t="shared" si="124"/>
        <v>210702.21135091834</v>
      </c>
      <c r="AT102" s="113">
        <f t="shared" si="103"/>
        <v>238346.34148015882</v>
      </c>
    </row>
    <row r="103" spans="1:47" s="95" customFormat="1" ht="15" customHeight="1">
      <c r="A103" s="158"/>
      <c r="B103" s="150" t="s">
        <v>201</v>
      </c>
      <c r="C103" s="7" t="s">
        <v>202</v>
      </c>
      <c r="D103" s="10">
        <v>54815</v>
      </c>
      <c r="E103" s="11">
        <f t="shared" si="118"/>
        <v>55878.411</v>
      </c>
      <c r="F103" s="14">
        <f t="shared" si="104"/>
        <v>57923.560842600004</v>
      </c>
      <c r="G103" s="20">
        <f t="shared" si="105"/>
        <v>61844.98591164402</v>
      </c>
      <c r="H103" s="10">
        <v>54815</v>
      </c>
      <c r="I103" s="11">
        <f t="shared" si="119"/>
        <v>55878.411</v>
      </c>
      <c r="J103" s="14">
        <f t="shared" si="106"/>
        <v>57923.560842600004</v>
      </c>
      <c r="K103" s="20">
        <f t="shared" si="107"/>
        <v>61844.98591164402</v>
      </c>
      <c r="L103" s="10">
        <v>54815</v>
      </c>
      <c r="M103" s="11">
        <f t="shared" si="71"/>
        <v>55878.411</v>
      </c>
      <c r="N103" s="14">
        <f t="shared" si="108"/>
        <v>57923.560842600004</v>
      </c>
      <c r="O103" s="20">
        <f t="shared" si="109"/>
        <v>61844.98591164402</v>
      </c>
      <c r="P103" s="10">
        <v>54815</v>
      </c>
      <c r="Q103" s="11">
        <f t="shared" si="72"/>
        <v>55878.411</v>
      </c>
      <c r="R103" s="14">
        <f t="shared" si="110"/>
        <v>57923.560842600004</v>
      </c>
      <c r="S103" s="20">
        <f t="shared" si="111"/>
        <v>61844.98591164402</v>
      </c>
      <c r="T103" s="37">
        <v>63081</v>
      </c>
      <c r="U103" s="31">
        <f t="shared" si="120"/>
        <v>66708.157500000001</v>
      </c>
      <c r="V103" s="48">
        <f t="shared" si="112"/>
        <v>69436.521141749996</v>
      </c>
      <c r="W103" s="51">
        <f t="shared" si="80"/>
        <v>71644.602514057653</v>
      </c>
      <c r="X103" s="70">
        <f t="shared" si="81"/>
        <v>74367.09740959185</v>
      </c>
      <c r="Y103" s="30">
        <v>63081</v>
      </c>
      <c r="Z103" s="31">
        <f t="shared" si="120"/>
        <v>66708.157500000001</v>
      </c>
      <c r="AA103" s="49">
        <f t="shared" si="115"/>
        <v>69436.521141749996</v>
      </c>
      <c r="AB103" s="51">
        <f t="shared" si="82"/>
        <v>71644.602514057653</v>
      </c>
      <c r="AC103" s="70">
        <f t="shared" si="83"/>
        <v>74367.09740959185</v>
      </c>
      <c r="AD103" s="77">
        <f t="shared" si="113"/>
        <v>75564.40767788628</v>
      </c>
      <c r="AE103" s="30">
        <v>63081</v>
      </c>
      <c r="AF103" s="31">
        <f t="shared" si="121"/>
        <v>66708.157500000001</v>
      </c>
      <c r="AG103" s="49">
        <f t="shared" si="116"/>
        <v>69436.521141749996</v>
      </c>
      <c r="AH103" s="51">
        <f t="shared" si="84"/>
        <v>71644.602514057653</v>
      </c>
      <c r="AI103" s="70">
        <f t="shared" si="85"/>
        <v>74367.09740959185</v>
      </c>
      <c r="AJ103" s="77">
        <f t="shared" si="86"/>
        <v>75564.40767788628</v>
      </c>
      <c r="AK103" s="30">
        <v>63081</v>
      </c>
      <c r="AL103" s="31">
        <f t="shared" si="122"/>
        <v>66708.157500000001</v>
      </c>
      <c r="AM103" s="49">
        <f t="shared" si="117"/>
        <v>69436.521141749996</v>
      </c>
      <c r="AN103" s="51">
        <f t="shared" si="87"/>
        <v>71644.602514057653</v>
      </c>
      <c r="AO103" s="81">
        <f t="shared" si="114"/>
        <v>74367.09740959185</v>
      </c>
      <c r="AP103" s="82">
        <f t="shared" si="88"/>
        <v>75564.40767788628</v>
      </c>
      <c r="AQ103" s="96">
        <f t="shared" si="123"/>
        <v>79811.127389383488</v>
      </c>
      <c r="AR103"/>
      <c r="AS103" s="117">
        <f t="shared" si="124"/>
        <v>87792.240128321835</v>
      </c>
      <c r="AT103" s="113">
        <f t="shared" si="103"/>
        <v>99310.582033157669</v>
      </c>
    </row>
    <row r="104" spans="1:47" s="95" customFormat="1" ht="15" customHeight="1">
      <c r="A104" s="158"/>
      <c r="B104" s="150" t="s">
        <v>203</v>
      </c>
      <c r="C104" s="7" t="s">
        <v>204</v>
      </c>
      <c r="D104" s="10">
        <v>27407</v>
      </c>
      <c r="E104" s="11">
        <f t="shared" si="118"/>
        <v>27938.695800000001</v>
      </c>
      <c r="F104" s="14">
        <f t="shared" si="104"/>
        <v>28961.252066280002</v>
      </c>
      <c r="G104" s="20">
        <f t="shared" si="105"/>
        <v>30921.928831167159</v>
      </c>
      <c r="H104" s="10">
        <v>27407</v>
      </c>
      <c r="I104" s="11">
        <f t="shared" si="119"/>
        <v>27938.695800000001</v>
      </c>
      <c r="J104" s="14">
        <f t="shared" si="106"/>
        <v>28961.252066280002</v>
      </c>
      <c r="K104" s="20">
        <f t="shared" si="107"/>
        <v>30921.928831167159</v>
      </c>
      <c r="L104" s="10">
        <v>27407</v>
      </c>
      <c r="M104" s="11">
        <f t="shared" si="71"/>
        <v>27938.695800000001</v>
      </c>
      <c r="N104" s="14">
        <f t="shared" si="108"/>
        <v>28961.252066280002</v>
      </c>
      <c r="O104" s="20">
        <f t="shared" si="109"/>
        <v>30921.928831167159</v>
      </c>
      <c r="P104" s="10">
        <v>27407</v>
      </c>
      <c r="Q104" s="11">
        <f t="shared" si="72"/>
        <v>27938.695800000001</v>
      </c>
      <c r="R104" s="14">
        <f t="shared" si="110"/>
        <v>28961.252066280002</v>
      </c>
      <c r="S104" s="20">
        <f t="shared" si="111"/>
        <v>30921.928831167159</v>
      </c>
      <c r="T104" s="37">
        <v>31539</v>
      </c>
      <c r="U104" s="31">
        <f t="shared" si="120"/>
        <v>33352.4925</v>
      </c>
      <c r="V104" s="48">
        <f t="shared" si="112"/>
        <v>34716.609443250003</v>
      </c>
      <c r="W104" s="51">
        <f t="shared" si="80"/>
        <v>35820.597623545356</v>
      </c>
      <c r="X104" s="70">
        <f t="shared" si="81"/>
        <v>37181.78033324008</v>
      </c>
      <c r="Y104" s="30">
        <v>31539</v>
      </c>
      <c r="Z104" s="31">
        <f t="shared" si="120"/>
        <v>33352.4925</v>
      </c>
      <c r="AA104" s="49">
        <f t="shared" si="115"/>
        <v>34716.609443250003</v>
      </c>
      <c r="AB104" s="51">
        <f t="shared" si="82"/>
        <v>35820.597623545356</v>
      </c>
      <c r="AC104" s="70">
        <f t="shared" si="83"/>
        <v>37181.78033324008</v>
      </c>
      <c r="AD104" s="77">
        <f t="shared" si="113"/>
        <v>37780.406996605248</v>
      </c>
      <c r="AE104" s="30">
        <v>31539</v>
      </c>
      <c r="AF104" s="31">
        <f t="shared" si="121"/>
        <v>33352.4925</v>
      </c>
      <c r="AG104" s="49">
        <f t="shared" si="116"/>
        <v>34716.609443250003</v>
      </c>
      <c r="AH104" s="51">
        <f t="shared" si="84"/>
        <v>35820.597623545356</v>
      </c>
      <c r="AI104" s="70">
        <f t="shared" si="85"/>
        <v>37181.78033324008</v>
      </c>
      <c r="AJ104" s="77">
        <f t="shared" si="86"/>
        <v>37780.406996605248</v>
      </c>
      <c r="AK104" s="30">
        <v>31539</v>
      </c>
      <c r="AL104" s="31">
        <f t="shared" si="122"/>
        <v>33352.4925</v>
      </c>
      <c r="AM104" s="49">
        <f t="shared" si="117"/>
        <v>34716.609443250003</v>
      </c>
      <c r="AN104" s="51">
        <f t="shared" si="87"/>
        <v>35820.597623545356</v>
      </c>
      <c r="AO104" s="81">
        <f t="shared" si="114"/>
        <v>37181.78033324008</v>
      </c>
      <c r="AP104" s="82">
        <f t="shared" si="88"/>
        <v>37780.406996605248</v>
      </c>
      <c r="AQ104" s="96">
        <f t="shared" si="123"/>
        <v>39903.66586981446</v>
      </c>
      <c r="AR104"/>
      <c r="AS104" s="117">
        <f t="shared" si="124"/>
        <v>43894.032456795903</v>
      </c>
      <c r="AT104" s="113">
        <f t="shared" si="103"/>
        <v>49652.929515127529</v>
      </c>
    </row>
    <row r="105" spans="1:47" s="95" customFormat="1" ht="15" customHeight="1">
      <c r="A105" s="158"/>
      <c r="B105" s="150" t="s">
        <v>205</v>
      </c>
      <c r="C105" s="7" t="s">
        <v>206</v>
      </c>
      <c r="D105" s="10">
        <v>179792</v>
      </c>
      <c r="E105" s="11">
        <f t="shared" si="118"/>
        <v>183279.96479999999</v>
      </c>
      <c r="F105" s="14">
        <f t="shared" si="104"/>
        <v>189988.01151168</v>
      </c>
      <c r="G105" s="20">
        <f t="shared" si="105"/>
        <v>202850.19989102075</v>
      </c>
      <c r="H105" s="10">
        <v>179792</v>
      </c>
      <c r="I105" s="11">
        <f t="shared" si="119"/>
        <v>183279.96479999999</v>
      </c>
      <c r="J105" s="14">
        <f t="shared" si="106"/>
        <v>189988.01151168</v>
      </c>
      <c r="K105" s="20">
        <f t="shared" si="107"/>
        <v>202850.19989102075</v>
      </c>
      <c r="L105" s="10">
        <v>179792</v>
      </c>
      <c r="M105" s="11">
        <f t="shared" si="71"/>
        <v>183279.96479999999</v>
      </c>
      <c r="N105" s="14">
        <f t="shared" si="108"/>
        <v>189988.01151168</v>
      </c>
      <c r="O105" s="20">
        <f t="shared" si="109"/>
        <v>202850.19989102075</v>
      </c>
      <c r="P105" s="10">
        <v>179792</v>
      </c>
      <c r="Q105" s="11">
        <f t="shared" si="72"/>
        <v>183279.96479999999</v>
      </c>
      <c r="R105" s="14">
        <f t="shared" si="110"/>
        <v>189988.01151168</v>
      </c>
      <c r="S105" s="20">
        <f t="shared" si="111"/>
        <v>202850.19989102075</v>
      </c>
      <c r="T105" s="37">
        <v>206907</v>
      </c>
      <c r="U105" s="31">
        <f t="shared" si="120"/>
        <v>218804.1525</v>
      </c>
      <c r="V105" s="48">
        <f t="shared" si="112"/>
        <v>227753.24233725001</v>
      </c>
      <c r="W105" s="51">
        <f t="shared" si="80"/>
        <v>234995.79544357455</v>
      </c>
      <c r="X105" s="70">
        <f t="shared" si="81"/>
        <v>243925.63567043038</v>
      </c>
      <c r="Y105" s="30">
        <v>206907</v>
      </c>
      <c r="Z105" s="31">
        <f t="shared" si="120"/>
        <v>218804.1525</v>
      </c>
      <c r="AA105" s="49">
        <f t="shared" si="115"/>
        <v>227753.24233725001</v>
      </c>
      <c r="AB105" s="51">
        <f t="shared" si="82"/>
        <v>234995.79544357455</v>
      </c>
      <c r="AC105" s="70">
        <f t="shared" si="83"/>
        <v>243925.63567043038</v>
      </c>
      <c r="AD105" s="77">
        <f t="shared" si="113"/>
        <v>247852.83840472432</v>
      </c>
      <c r="AE105" s="30">
        <v>206907</v>
      </c>
      <c r="AF105" s="31">
        <f t="shared" si="121"/>
        <v>218804.1525</v>
      </c>
      <c r="AG105" s="49">
        <f t="shared" si="116"/>
        <v>227753.24233725001</v>
      </c>
      <c r="AH105" s="51">
        <f t="shared" si="84"/>
        <v>234995.79544357455</v>
      </c>
      <c r="AI105" s="70">
        <f t="shared" si="85"/>
        <v>243925.63567043038</v>
      </c>
      <c r="AJ105" s="77">
        <f t="shared" si="86"/>
        <v>247852.83840472432</v>
      </c>
      <c r="AK105" s="30">
        <v>206907</v>
      </c>
      <c r="AL105" s="31">
        <f t="shared" si="122"/>
        <v>218804.1525</v>
      </c>
      <c r="AM105" s="49">
        <f t="shared" si="117"/>
        <v>227753.24233725001</v>
      </c>
      <c r="AN105" s="51">
        <f t="shared" si="87"/>
        <v>234995.79544357455</v>
      </c>
      <c r="AO105" s="81">
        <f t="shared" si="114"/>
        <v>243925.63567043038</v>
      </c>
      <c r="AP105" s="82">
        <f t="shared" si="88"/>
        <v>247852.83840472432</v>
      </c>
      <c r="AQ105" s="96">
        <f t="shared" si="123"/>
        <v>261782.16792306982</v>
      </c>
      <c r="AR105"/>
      <c r="AS105" s="117">
        <f t="shared" si="124"/>
        <v>287960.38471537683</v>
      </c>
      <c r="AT105" s="113">
        <f t="shared" si="103"/>
        <v>325740.78719003429</v>
      </c>
    </row>
    <row r="106" spans="1:47" s="95" customFormat="1" ht="15" customHeight="1">
      <c r="A106" s="158"/>
      <c r="B106" s="150" t="s">
        <v>207</v>
      </c>
      <c r="C106" s="7" t="s">
        <v>208</v>
      </c>
      <c r="D106" s="10">
        <v>54815</v>
      </c>
      <c r="E106" s="11">
        <f t="shared" si="118"/>
        <v>55878.411</v>
      </c>
      <c r="F106" s="14">
        <f t="shared" si="104"/>
        <v>57923.560842600004</v>
      </c>
      <c r="G106" s="20">
        <f t="shared" si="105"/>
        <v>61844.98591164402</v>
      </c>
      <c r="H106" s="10">
        <v>54815</v>
      </c>
      <c r="I106" s="11">
        <f t="shared" si="119"/>
        <v>55878.411</v>
      </c>
      <c r="J106" s="14">
        <f t="shared" si="106"/>
        <v>57923.560842600004</v>
      </c>
      <c r="K106" s="20">
        <f t="shared" si="107"/>
        <v>61844.98591164402</v>
      </c>
      <c r="L106" s="10">
        <v>54815</v>
      </c>
      <c r="M106" s="11">
        <f t="shared" si="71"/>
        <v>55878.411</v>
      </c>
      <c r="N106" s="14">
        <f t="shared" si="108"/>
        <v>57923.560842600004</v>
      </c>
      <c r="O106" s="20">
        <f t="shared" si="109"/>
        <v>61844.98591164402</v>
      </c>
      <c r="P106" s="10">
        <v>54815</v>
      </c>
      <c r="Q106" s="11">
        <f t="shared" si="72"/>
        <v>55878.411</v>
      </c>
      <c r="R106" s="14">
        <f t="shared" si="110"/>
        <v>57923.560842600004</v>
      </c>
      <c r="S106" s="20">
        <f t="shared" si="111"/>
        <v>61844.98591164402</v>
      </c>
      <c r="T106" s="37">
        <v>63081</v>
      </c>
      <c r="U106" s="31">
        <f t="shared" si="120"/>
        <v>66708.157500000001</v>
      </c>
      <c r="V106" s="48">
        <f t="shared" si="112"/>
        <v>69436.521141749996</v>
      </c>
      <c r="W106" s="51">
        <f t="shared" si="80"/>
        <v>71644.602514057653</v>
      </c>
      <c r="X106" s="70">
        <f t="shared" si="81"/>
        <v>74367.09740959185</v>
      </c>
      <c r="Y106" s="30">
        <v>63081</v>
      </c>
      <c r="Z106" s="31">
        <f t="shared" si="120"/>
        <v>66708.157500000001</v>
      </c>
      <c r="AA106" s="49">
        <f t="shared" si="115"/>
        <v>69436.521141749996</v>
      </c>
      <c r="AB106" s="51">
        <f t="shared" si="82"/>
        <v>71644.602514057653</v>
      </c>
      <c r="AC106" s="70">
        <f t="shared" si="83"/>
        <v>74367.09740959185</v>
      </c>
      <c r="AD106" s="77">
        <f t="shared" si="113"/>
        <v>75564.40767788628</v>
      </c>
      <c r="AE106" s="30">
        <v>63081</v>
      </c>
      <c r="AF106" s="31">
        <f t="shared" si="121"/>
        <v>66708.157500000001</v>
      </c>
      <c r="AG106" s="49">
        <f t="shared" si="116"/>
        <v>69436.521141749996</v>
      </c>
      <c r="AH106" s="51">
        <f t="shared" si="84"/>
        <v>71644.602514057653</v>
      </c>
      <c r="AI106" s="70">
        <f t="shared" si="85"/>
        <v>74367.09740959185</v>
      </c>
      <c r="AJ106" s="77">
        <f t="shared" si="86"/>
        <v>75564.40767788628</v>
      </c>
      <c r="AK106" s="30">
        <v>63081</v>
      </c>
      <c r="AL106" s="31">
        <f t="shared" si="122"/>
        <v>66708.157500000001</v>
      </c>
      <c r="AM106" s="49">
        <f t="shared" si="117"/>
        <v>69436.521141749996</v>
      </c>
      <c r="AN106" s="51">
        <f t="shared" si="87"/>
        <v>71644.602514057653</v>
      </c>
      <c r="AO106" s="81">
        <f t="shared" si="114"/>
        <v>74367.09740959185</v>
      </c>
      <c r="AP106" s="82">
        <f t="shared" si="88"/>
        <v>75564.40767788628</v>
      </c>
      <c r="AQ106" s="96">
        <f t="shared" si="123"/>
        <v>79811.127389383488</v>
      </c>
      <c r="AR106"/>
      <c r="AS106" s="117">
        <f t="shared" si="124"/>
        <v>87792.240128321835</v>
      </c>
      <c r="AT106" s="113">
        <f t="shared" si="103"/>
        <v>99310.582033157669</v>
      </c>
    </row>
    <row r="107" spans="1:47" s="95" customFormat="1" ht="15" customHeight="1">
      <c r="A107" s="158"/>
      <c r="B107" s="150" t="s">
        <v>209</v>
      </c>
      <c r="C107" s="7" t="s">
        <v>210</v>
      </c>
      <c r="D107" s="10">
        <v>109629</v>
      </c>
      <c r="E107" s="11">
        <f t="shared" si="118"/>
        <v>111755.8026</v>
      </c>
      <c r="F107" s="14">
        <f t="shared" si="104"/>
        <v>115846.06497516</v>
      </c>
      <c r="G107" s="20">
        <f t="shared" si="105"/>
        <v>123688.84357397833</v>
      </c>
      <c r="H107" s="10">
        <v>109629</v>
      </c>
      <c r="I107" s="11">
        <f t="shared" si="119"/>
        <v>111755.8026</v>
      </c>
      <c r="J107" s="14">
        <f t="shared" si="106"/>
        <v>115846.06497516</v>
      </c>
      <c r="K107" s="20">
        <f t="shared" si="107"/>
        <v>123688.84357397833</v>
      </c>
      <c r="L107" s="10">
        <v>109629</v>
      </c>
      <c r="M107" s="11">
        <f t="shared" si="71"/>
        <v>111755.8026</v>
      </c>
      <c r="N107" s="14">
        <f t="shared" si="108"/>
        <v>115846.06497516</v>
      </c>
      <c r="O107" s="20">
        <f t="shared" si="109"/>
        <v>123688.84357397833</v>
      </c>
      <c r="P107" s="10">
        <v>109629</v>
      </c>
      <c r="Q107" s="11">
        <f t="shared" si="72"/>
        <v>111755.8026</v>
      </c>
      <c r="R107" s="14">
        <f t="shared" si="110"/>
        <v>115846.06497516</v>
      </c>
      <c r="S107" s="20">
        <f t="shared" si="111"/>
        <v>123688.84357397833</v>
      </c>
      <c r="T107" s="37">
        <v>126162</v>
      </c>
      <c r="U107" s="31">
        <f t="shared" si="120"/>
        <v>133416.315</v>
      </c>
      <c r="V107" s="48">
        <f t="shared" si="112"/>
        <v>138873.04228349999</v>
      </c>
      <c r="W107" s="51">
        <f t="shared" si="80"/>
        <v>143289.20502811531</v>
      </c>
      <c r="X107" s="70">
        <f t="shared" si="81"/>
        <v>148734.1948191837</v>
      </c>
      <c r="Y107" s="30">
        <v>126162</v>
      </c>
      <c r="Z107" s="31">
        <f t="shared" si="120"/>
        <v>133416.315</v>
      </c>
      <c r="AA107" s="49">
        <f t="shared" si="115"/>
        <v>138873.04228349999</v>
      </c>
      <c r="AB107" s="51">
        <f t="shared" si="82"/>
        <v>143289.20502811531</v>
      </c>
      <c r="AC107" s="70">
        <f t="shared" si="83"/>
        <v>148734.1948191837</v>
      </c>
      <c r="AD107" s="77">
        <f t="shared" si="113"/>
        <v>151128.81535577256</v>
      </c>
      <c r="AE107" s="30">
        <v>126162</v>
      </c>
      <c r="AF107" s="31">
        <f t="shared" si="121"/>
        <v>133416.315</v>
      </c>
      <c r="AG107" s="49">
        <f t="shared" si="116"/>
        <v>138873.04228349999</v>
      </c>
      <c r="AH107" s="51">
        <f t="shared" si="84"/>
        <v>143289.20502811531</v>
      </c>
      <c r="AI107" s="70">
        <f t="shared" si="85"/>
        <v>148734.1948191837</v>
      </c>
      <c r="AJ107" s="77">
        <f t="shared" si="86"/>
        <v>151128.81535577256</v>
      </c>
      <c r="AK107" s="30">
        <v>126162</v>
      </c>
      <c r="AL107" s="31">
        <f t="shared" si="122"/>
        <v>133416.315</v>
      </c>
      <c r="AM107" s="49">
        <f t="shared" si="117"/>
        <v>138873.04228349999</v>
      </c>
      <c r="AN107" s="51">
        <f t="shared" si="87"/>
        <v>143289.20502811531</v>
      </c>
      <c r="AO107" s="81">
        <f t="shared" si="114"/>
        <v>148734.1948191837</v>
      </c>
      <c r="AP107" s="82">
        <f t="shared" si="88"/>
        <v>151128.81535577256</v>
      </c>
      <c r="AQ107" s="96">
        <f t="shared" si="123"/>
        <v>159622.25477876698</v>
      </c>
      <c r="AR107"/>
      <c r="AS107" s="117">
        <f t="shared" si="124"/>
        <v>175584.48025664367</v>
      </c>
      <c r="AT107" s="113">
        <f t="shared" si="103"/>
        <v>198621.16406631534</v>
      </c>
    </row>
    <row r="108" spans="1:47" s="95" customFormat="1" ht="15" customHeight="1">
      <c r="A108" s="158"/>
      <c r="B108" s="150" t="s">
        <v>211</v>
      </c>
      <c r="C108" s="7" t="s">
        <v>212</v>
      </c>
      <c r="D108" s="10">
        <v>54815</v>
      </c>
      <c r="E108" s="11">
        <f t="shared" si="118"/>
        <v>55878.411</v>
      </c>
      <c r="F108" s="14">
        <f t="shared" si="104"/>
        <v>57923.560842600004</v>
      </c>
      <c r="G108" s="20">
        <f t="shared" si="105"/>
        <v>61844.98591164402</v>
      </c>
      <c r="H108" s="10">
        <v>54815</v>
      </c>
      <c r="I108" s="11">
        <f t="shared" si="119"/>
        <v>55878.411</v>
      </c>
      <c r="J108" s="14">
        <f t="shared" si="106"/>
        <v>57923.560842600004</v>
      </c>
      <c r="K108" s="20">
        <f t="shared" si="107"/>
        <v>61844.98591164402</v>
      </c>
      <c r="L108" s="10">
        <v>54815</v>
      </c>
      <c r="M108" s="11">
        <f t="shared" si="71"/>
        <v>55878.411</v>
      </c>
      <c r="N108" s="14">
        <f t="shared" si="108"/>
        <v>57923.560842600004</v>
      </c>
      <c r="O108" s="20">
        <f t="shared" si="109"/>
        <v>61844.98591164402</v>
      </c>
      <c r="P108" s="10">
        <v>54815</v>
      </c>
      <c r="Q108" s="11">
        <f t="shared" si="72"/>
        <v>55878.411</v>
      </c>
      <c r="R108" s="14">
        <f t="shared" si="110"/>
        <v>57923.560842600004</v>
      </c>
      <c r="S108" s="20">
        <f t="shared" si="111"/>
        <v>61844.98591164402</v>
      </c>
      <c r="T108" s="37">
        <v>63081</v>
      </c>
      <c r="U108" s="31">
        <f t="shared" si="120"/>
        <v>66708.157500000001</v>
      </c>
      <c r="V108" s="48">
        <f t="shared" si="112"/>
        <v>69436.521141749996</v>
      </c>
      <c r="W108" s="51">
        <f t="shared" si="80"/>
        <v>71644.602514057653</v>
      </c>
      <c r="X108" s="70">
        <f t="shared" si="81"/>
        <v>74367.09740959185</v>
      </c>
      <c r="Y108" s="30">
        <v>63081</v>
      </c>
      <c r="Z108" s="31">
        <f t="shared" si="120"/>
        <v>66708.157500000001</v>
      </c>
      <c r="AA108" s="49">
        <f t="shared" si="115"/>
        <v>69436.521141749996</v>
      </c>
      <c r="AB108" s="51">
        <f t="shared" si="82"/>
        <v>71644.602514057653</v>
      </c>
      <c r="AC108" s="70">
        <f t="shared" si="83"/>
        <v>74367.09740959185</v>
      </c>
      <c r="AD108" s="77">
        <f t="shared" si="113"/>
        <v>75564.40767788628</v>
      </c>
      <c r="AE108" s="30">
        <v>63081</v>
      </c>
      <c r="AF108" s="31">
        <f t="shared" si="121"/>
        <v>66708.157500000001</v>
      </c>
      <c r="AG108" s="49">
        <f t="shared" si="116"/>
        <v>69436.521141749996</v>
      </c>
      <c r="AH108" s="51">
        <f t="shared" si="84"/>
        <v>71644.602514057653</v>
      </c>
      <c r="AI108" s="70">
        <f t="shared" si="85"/>
        <v>74367.09740959185</v>
      </c>
      <c r="AJ108" s="77">
        <f t="shared" si="86"/>
        <v>75564.40767788628</v>
      </c>
      <c r="AK108" s="30">
        <v>63081</v>
      </c>
      <c r="AL108" s="31">
        <f t="shared" si="122"/>
        <v>66708.157500000001</v>
      </c>
      <c r="AM108" s="49">
        <f t="shared" si="117"/>
        <v>69436.521141749996</v>
      </c>
      <c r="AN108" s="51">
        <f t="shared" si="87"/>
        <v>71644.602514057653</v>
      </c>
      <c r="AO108" s="81">
        <f t="shared" si="114"/>
        <v>74367.09740959185</v>
      </c>
      <c r="AP108" s="82">
        <f t="shared" si="88"/>
        <v>75564.40767788628</v>
      </c>
      <c r="AQ108" s="96">
        <f t="shared" si="123"/>
        <v>79811.127389383488</v>
      </c>
      <c r="AR108"/>
      <c r="AS108" s="117">
        <f t="shared" si="124"/>
        <v>87792.240128321835</v>
      </c>
      <c r="AT108" s="113">
        <f t="shared" si="103"/>
        <v>99310.582033157669</v>
      </c>
    </row>
    <row r="109" spans="1:47" s="95" customFormat="1" ht="15" customHeight="1">
      <c r="A109" s="158"/>
      <c r="B109" s="150" t="s">
        <v>213</v>
      </c>
      <c r="C109" s="7" t="s">
        <v>214</v>
      </c>
      <c r="D109" s="10">
        <v>93185</v>
      </c>
      <c r="E109" s="11">
        <f t="shared" si="118"/>
        <v>94992.789000000004</v>
      </c>
      <c r="F109" s="14">
        <f t="shared" si="104"/>
        <v>98469.525077400001</v>
      </c>
      <c r="G109" s="20">
        <f t="shared" si="105"/>
        <v>105135.91192513998</v>
      </c>
      <c r="H109" s="10">
        <v>93185</v>
      </c>
      <c r="I109" s="11">
        <f t="shared" si="119"/>
        <v>94992.789000000004</v>
      </c>
      <c r="J109" s="14">
        <f t="shared" si="106"/>
        <v>98469.525077400001</v>
      </c>
      <c r="K109" s="20">
        <f t="shared" si="107"/>
        <v>105135.91192513998</v>
      </c>
      <c r="L109" s="10">
        <v>93185</v>
      </c>
      <c r="M109" s="11">
        <f t="shared" si="71"/>
        <v>94992.789000000004</v>
      </c>
      <c r="N109" s="14">
        <f t="shared" si="108"/>
        <v>98469.525077400001</v>
      </c>
      <c r="O109" s="20">
        <f t="shared" si="109"/>
        <v>105135.91192513998</v>
      </c>
      <c r="P109" s="10">
        <v>93185</v>
      </c>
      <c r="Q109" s="11">
        <f t="shared" si="72"/>
        <v>94992.789000000004</v>
      </c>
      <c r="R109" s="14">
        <f t="shared" si="110"/>
        <v>98469.525077400001</v>
      </c>
      <c r="S109" s="20">
        <f t="shared" si="111"/>
        <v>105135.91192513998</v>
      </c>
      <c r="T109" s="37">
        <v>107238</v>
      </c>
      <c r="U109" s="31">
        <f t="shared" si="120"/>
        <v>113404.185</v>
      </c>
      <c r="V109" s="48">
        <f t="shared" si="112"/>
        <v>118042.4161665</v>
      </c>
      <c r="W109" s="51">
        <f t="shared" si="80"/>
        <v>121796.1650005947</v>
      </c>
      <c r="X109" s="70">
        <f t="shared" si="81"/>
        <v>126424.41927061731</v>
      </c>
      <c r="Y109" s="30">
        <v>107238</v>
      </c>
      <c r="Z109" s="31">
        <f t="shared" si="120"/>
        <v>113404.185</v>
      </c>
      <c r="AA109" s="49">
        <f t="shared" si="115"/>
        <v>118042.4161665</v>
      </c>
      <c r="AB109" s="51">
        <f t="shared" si="82"/>
        <v>121796.1650005947</v>
      </c>
      <c r="AC109" s="70">
        <f t="shared" si="83"/>
        <v>126424.41927061731</v>
      </c>
      <c r="AD109" s="77">
        <f t="shared" si="113"/>
        <v>128459.85242087425</v>
      </c>
      <c r="AE109" s="30">
        <v>107238</v>
      </c>
      <c r="AF109" s="31">
        <f t="shared" si="121"/>
        <v>113404.185</v>
      </c>
      <c r="AG109" s="49">
        <f t="shared" si="116"/>
        <v>118042.4161665</v>
      </c>
      <c r="AH109" s="51">
        <f t="shared" si="84"/>
        <v>121796.1650005947</v>
      </c>
      <c r="AI109" s="70">
        <f t="shared" si="85"/>
        <v>126424.41927061731</v>
      </c>
      <c r="AJ109" s="77">
        <f t="shared" si="86"/>
        <v>128459.85242087425</v>
      </c>
      <c r="AK109" s="30">
        <v>107238</v>
      </c>
      <c r="AL109" s="31">
        <f t="shared" si="122"/>
        <v>113404.185</v>
      </c>
      <c r="AM109" s="49">
        <f t="shared" si="117"/>
        <v>118042.4161665</v>
      </c>
      <c r="AN109" s="51">
        <f t="shared" si="87"/>
        <v>121796.1650005947</v>
      </c>
      <c r="AO109" s="81">
        <f t="shared" si="114"/>
        <v>126424.41927061731</v>
      </c>
      <c r="AP109" s="82">
        <f t="shared" si="88"/>
        <v>128459.85242087425</v>
      </c>
      <c r="AQ109" s="96">
        <f t="shared" si="123"/>
        <v>135679.29612692737</v>
      </c>
      <c r="AR109"/>
      <c r="AS109" s="117">
        <f t="shared" si="124"/>
        <v>149247.2257396201</v>
      </c>
      <c r="AT109" s="113">
        <f t="shared" si="103"/>
        <v>168828.46175665827</v>
      </c>
    </row>
    <row r="110" spans="1:47" s="95" customFormat="1" ht="15" customHeight="1">
      <c r="A110" s="158"/>
      <c r="B110" s="152" t="s">
        <v>215</v>
      </c>
      <c r="C110" s="147" t="s">
        <v>216</v>
      </c>
      <c r="D110" s="8">
        <v>1700000</v>
      </c>
      <c r="E110" s="11">
        <f t="shared" si="118"/>
        <v>1732980</v>
      </c>
      <c r="F110" s="14">
        <f t="shared" si="104"/>
        <v>1796407.068</v>
      </c>
      <c r="G110" s="20">
        <f t="shared" si="105"/>
        <v>1918023.8265036</v>
      </c>
      <c r="H110" s="8">
        <v>1700000</v>
      </c>
      <c r="I110" s="11">
        <f t="shared" si="119"/>
        <v>1732980</v>
      </c>
      <c r="J110" s="14">
        <f t="shared" si="106"/>
        <v>1796407.068</v>
      </c>
      <c r="K110" s="20">
        <f t="shared" si="107"/>
        <v>1918023.8265036</v>
      </c>
      <c r="L110" s="8">
        <v>1700000</v>
      </c>
      <c r="M110" s="11">
        <f t="shared" si="71"/>
        <v>1732980</v>
      </c>
      <c r="N110" s="14">
        <f t="shared" si="108"/>
        <v>1796407.068</v>
      </c>
      <c r="O110" s="20">
        <f t="shared" si="109"/>
        <v>1918023.8265036</v>
      </c>
      <c r="P110" s="8">
        <v>1700000</v>
      </c>
      <c r="Q110" s="11">
        <f t="shared" si="72"/>
        <v>1732980</v>
      </c>
      <c r="R110" s="14">
        <f t="shared" si="110"/>
        <v>1796407.068</v>
      </c>
      <c r="S110" s="20">
        <f t="shared" si="111"/>
        <v>1918023.8265036</v>
      </c>
      <c r="T110" s="41">
        <v>2071465</v>
      </c>
      <c r="U110" s="31">
        <f t="shared" ref="U110:Z110" si="125">(T110*5.75%)+T110</f>
        <v>2190574.2374999998</v>
      </c>
      <c r="V110" s="48">
        <f t="shared" si="112"/>
        <v>2280168.7238137498</v>
      </c>
      <c r="W110" s="51">
        <f t="shared" si="80"/>
        <v>2352678.0892310273</v>
      </c>
      <c r="X110" s="70">
        <f t="shared" si="81"/>
        <v>2442079.8566218065</v>
      </c>
      <c r="Y110" s="25">
        <v>2071465</v>
      </c>
      <c r="Z110" s="31">
        <f t="shared" si="125"/>
        <v>2190574.2374999998</v>
      </c>
      <c r="AA110" s="49">
        <f t="shared" si="115"/>
        <v>2280168.7238137498</v>
      </c>
      <c r="AB110" s="51">
        <f t="shared" si="82"/>
        <v>2352678.0892310273</v>
      </c>
      <c r="AC110" s="70">
        <f t="shared" si="83"/>
        <v>2442079.8566218065</v>
      </c>
      <c r="AD110" s="77">
        <f t="shared" si="113"/>
        <v>2481397.3423134177</v>
      </c>
      <c r="AE110" s="25">
        <v>2071465</v>
      </c>
      <c r="AF110" s="31">
        <f t="shared" si="121"/>
        <v>2190574.2374999998</v>
      </c>
      <c r="AG110" s="49">
        <f t="shared" si="116"/>
        <v>2280168.7238137498</v>
      </c>
      <c r="AH110" s="51">
        <f t="shared" si="84"/>
        <v>2352678.0892310273</v>
      </c>
      <c r="AI110" s="70">
        <f t="shared" si="85"/>
        <v>2442079.8566218065</v>
      </c>
      <c r="AJ110" s="77">
        <f t="shared" si="86"/>
        <v>2481397.3423134177</v>
      </c>
      <c r="AK110" s="25">
        <v>2071465</v>
      </c>
      <c r="AL110" s="31">
        <f t="shared" si="122"/>
        <v>2190574.2374999998</v>
      </c>
      <c r="AM110" s="49">
        <f t="shared" si="117"/>
        <v>2280168.7238137498</v>
      </c>
      <c r="AN110" s="51">
        <f t="shared" si="87"/>
        <v>2352678.0892310273</v>
      </c>
      <c r="AO110" s="81">
        <f t="shared" si="114"/>
        <v>2442079.8566218065</v>
      </c>
      <c r="AP110" s="82">
        <f t="shared" si="88"/>
        <v>2481397.3423134177</v>
      </c>
      <c r="AQ110" s="96">
        <f t="shared" si="123"/>
        <v>2620851.8729514317</v>
      </c>
      <c r="AR110"/>
      <c r="AS110" s="115">
        <f t="shared" si="124"/>
        <v>2882937.0602465747</v>
      </c>
      <c r="AT110" s="171">
        <f t="shared" si="103"/>
        <v>3261178.4025509255</v>
      </c>
      <c r="AU110" s="114"/>
    </row>
    <row r="111" spans="1:47" s="95" customFormat="1" ht="15" customHeight="1">
      <c r="A111" s="158"/>
      <c r="B111" s="150" t="s">
        <v>28</v>
      </c>
      <c r="C111" s="16" t="s">
        <v>10</v>
      </c>
      <c r="D111" s="1" t="s">
        <v>11</v>
      </c>
      <c r="E111" s="11"/>
      <c r="F111" s="14">
        <f t="shared" si="104"/>
        <v>0</v>
      </c>
      <c r="G111" s="20">
        <f t="shared" si="105"/>
        <v>0</v>
      </c>
      <c r="H111" s="1" t="s">
        <v>15</v>
      </c>
      <c r="I111" s="11" t="e">
        <f t="shared" si="119"/>
        <v>#VALUE!</v>
      </c>
      <c r="J111" s="14" t="e">
        <f t="shared" si="106"/>
        <v>#VALUE!</v>
      </c>
      <c r="K111" s="20" t="e">
        <f t="shared" si="107"/>
        <v>#VALUE!</v>
      </c>
      <c r="L111" s="1" t="s">
        <v>16</v>
      </c>
      <c r="M111" s="11"/>
      <c r="N111" s="14">
        <f t="shared" si="108"/>
        <v>0</v>
      </c>
      <c r="O111" s="20">
        <f t="shared" si="109"/>
        <v>0</v>
      </c>
      <c r="P111" s="1" t="s">
        <v>17</v>
      </c>
      <c r="Q111" s="11"/>
      <c r="R111" s="14">
        <f t="shared" si="110"/>
        <v>0</v>
      </c>
      <c r="S111" s="20">
        <f t="shared" si="111"/>
        <v>0</v>
      </c>
      <c r="T111" s="35" t="s">
        <v>11</v>
      </c>
      <c r="U111" s="31"/>
      <c r="V111" s="48">
        <f t="shared" si="112"/>
        <v>0</v>
      </c>
      <c r="W111" s="51">
        <f t="shared" si="80"/>
        <v>0</v>
      </c>
      <c r="X111" s="70">
        <f t="shared" si="81"/>
        <v>0</v>
      </c>
      <c r="Y111" s="32" t="s">
        <v>15</v>
      </c>
      <c r="Z111" s="31"/>
      <c r="AA111" s="49"/>
      <c r="AB111" s="51">
        <f t="shared" si="82"/>
        <v>0</v>
      </c>
      <c r="AC111" s="70">
        <f t="shared" si="83"/>
        <v>0</v>
      </c>
      <c r="AD111" s="77">
        <f t="shared" si="113"/>
        <v>0</v>
      </c>
      <c r="AE111" s="32" t="s">
        <v>16</v>
      </c>
      <c r="AF111" s="31"/>
      <c r="AG111" s="49"/>
      <c r="AH111" s="51">
        <f t="shared" si="84"/>
        <v>0</v>
      </c>
      <c r="AI111" s="70">
        <f t="shared" si="85"/>
        <v>0</v>
      </c>
      <c r="AJ111" s="77">
        <f t="shared" si="86"/>
        <v>0</v>
      </c>
      <c r="AK111" s="32" t="s">
        <v>17</v>
      </c>
      <c r="AL111" s="31"/>
      <c r="AM111" s="49"/>
      <c r="AN111" s="51">
        <f t="shared" si="87"/>
        <v>0</v>
      </c>
      <c r="AO111" s="81">
        <f t="shared" si="114"/>
        <v>0</v>
      </c>
      <c r="AP111" s="82">
        <f t="shared" si="88"/>
        <v>0</v>
      </c>
      <c r="AQ111"/>
      <c r="AR111"/>
      <c r="AS111"/>
    </row>
    <row r="112" spans="1:47" s="95" customFormat="1" ht="15" customHeight="1">
      <c r="A112" s="158"/>
      <c r="B112" s="150" t="s">
        <v>217</v>
      </c>
      <c r="C112" s="7" t="s">
        <v>218</v>
      </c>
      <c r="D112" s="10">
        <v>76741</v>
      </c>
      <c r="E112" s="11">
        <f t="shared" ref="E112:E120" si="126">(D112*1.94%)+D112</f>
        <v>78229.775399999999</v>
      </c>
      <c r="F112" s="14">
        <f t="shared" si="104"/>
        <v>81092.985179640003</v>
      </c>
      <c r="G112" s="20">
        <f t="shared" si="105"/>
        <v>86582.980276301634</v>
      </c>
      <c r="H112" s="10">
        <v>76741</v>
      </c>
      <c r="I112" s="11">
        <f t="shared" si="119"/>
        <v>78229.775399999999</v>
      </c>
      <c r="J112" s="14">
        <f t="shared" si="106"/>
        <v>81092.985179640003</v>
      </c>
      <c r="K112" s="20">
        <f t="shared" si="107"/>
        <v>86582.980276301634</v>
      </c>
      <c r="L112" s="10">
        <v>76741</v>
      </c>
      <c r="M112" s="11">
        <f t="shared" si="71"/>
        <v>78229.775399999999</v>
      </c>
      <c r="N112" s="14">
        <f t="shared" si="108"/>
        <v>81092.985179640003</v>
      </c>
      <c r="O112" s="20">
        <f t="shared" si="109"/>
        <v>86582.980276301634</v>
      </c>
      <c r="P112" s="10">
        <v>76741</v>
      </c>
      <c r="Q112" s="11">
        <f t="shared" si="72"/>
        <v>78229.775399999999</v>
      </c>
      <c r="R112" s="14">
        <f t="shared" si="110"/>
        <v>81092.985179640003</v>
      </c>
      <c r="S112" s="20">
        <f t="shared" si="111"/>
        <v>86582.980276301634</v>
      </c>
      <c r="T112" s="37">
        <v>88314</v>
      </c>
      <c r="U112" s="31">
        <f t="shared" ref="U112:Z120" si="127">(T112*5.75%)+T112</f>
        <v>93392.054999999993</v>
      </c>
      <c r="V112" s="48">
        <f t="shared" si="112"/>
        <v>97211.790049499992</v>
      </c>
      <c r="W112" s="51">
        <f t="shared" si="80"/>
        <v>100303.1249730741</v>
      </c>
      <c r="X112" s="70">
        <f t="shared" si="81"/>
        <v>104114.64372205091</v>
      </c>
      <c r="Y112" s="30">
        <v>88314</v>
      </c>
      <c r="Z112" s="31">
        <f t="shared" si="127"/>
        <v>93392.054999999993</v>
      </c>
      <c r="AA112" s="49">
        <f t="shared" si="115"/>
        <v>97211.790049499992</v>
      </c>
      <c r="AB112" s="51">
        <f t="shared" si="82"/>
        <v>100303.1249730741</v>
      </c>
      <c r="AC112" s="70">
        <f t="shared" si="83"/>
        <v>104114.64372205091</v>
      </c>
      <c r="AD112" s="77">
        <f t="shared" si="113"/>
        <v>105790.88948597593</v>
      </c>
      <c r="AE112" s="30">
        <v>88314</v>
      </c>
      <c r="AF112" s="31">
        <f t="shared" ref="AF112:AF120" si="128">(AE112*5.75%)+AE112</f>
        <v>93392.054999999993</v>
      </c>
      <c r="AG112" s="49">
        <f t="shared" si="116"/>
        <v>97211.790049499992</v>
      </c>
      <c r="AH112" s="51">
        <f t="shared" si="84"/>
        <v>100303.1249730741</v>
      </c>
      <c r="AI112" s="70">
        <f t="shared" si="85"/>
        <v>104114.64372205091</v>
      </c>
      <c r="AJ112" s="77">
        <f t="shared" si="86"/>
        <v>105790.88948597593</v>
      </c>
      <c r="AK112" s="30">
        <v>88314</v>
      </c>
      <c r="AL112" s="31">
        <f t="shared" ref="AL112:AL120" si="129">(AK112*5.75%)+AK112</f>
        <v>93392.054999999993</v>
      </c>
      <c r="AM112" s="49">
        <f t="shared" si="117"/>
        <v>97211.790049499992</v>
      </c>
      <c r="AN112" s="51">
        <f t="shared" si="87"/>
        <v>100303.1249730741</v>
      </c>
      <c r="AO112" s="81">
        <f t="shared" si="114"/>
        <v>104114.64372205091</v>
      </c>
      <c r="AP112" s="82">
        <f t="shared" si="88"/>
        <v>105790.88948597593</v>
      </c>
      <c r="AQ112" s="96">
        <f t="shared" ref="AQ112:AQ120" si="130">(AP112*5.62%)+AP112</f>
        <v>111736.33747508778</v>
      </c>
      <c r="AR112"/>
      <c r="AS112" s="117">
        <f t="shared" ref="AS112:AS120" si="131">+AQ112+AQ112*10%</f>
        <v>122909.97122259656</v>
      </c>
      <c r="AT112" s="113">
        <f t="shared" si="103"/>
        <v>139035.75944700124</v>
      </c>
    </row>
    <row r="113" spans="1:47" s="95" customFormat="1" ht="15" customHeight="1">
      <c r="A113" s="158"/>
      <c r="B113" s="150" t="s">
        <v>219</v>
      </c>
      <c r="C113" s="7" t="s">
        <v>220</v>
      </c>
      <c r="D113" s="10">
        <v>93185</v>
      </c>
      <c r="E113" s="11">
        <f t="shared" si="126"/>
        <v>94992.789000000004</v>
      </c>
      <c r="F113" s="14">
        <f t="shared" si="104"/>
        <v>98469.525077400001</v>
      </c>
      <c r="G113" s="20">
        <f t="shared" si="105"/>
        <v>105135.91192513998</v>
      </c>
      <c r="H113" s="10">
        <v>93185</v>
      </c>
      <c r="I113" s="11">
        <f t="shared" si="119"/>
        <v>94992.789000000004</v>
      </c>
      <c r="J113" s="14">
        <f t="shared" si="106"/>
        <v>98469.525077400001</v>
      </c>
      <c r="K113" s="20">
        <f t="shared" si="107"/>
        <v>105135.91192513998</v>
      </c>
      <c r="L113" s="10">
        <v>93185</v>
      </c>
      <c r="M113" s="11">
        <f t="shared" ref="M113:M149" si="132">(L113*1.94%)+L113</f>
        <v>94992.789000000004</v>
      </c>
      <c r="N113" s="14">
        <f t="shared" si="108"/>
        <v>98469.525077400001</v>
      </c>
      <c r="O113" s="20">
        <f t="shared" si="109"/>
        <v>105135.91192513998</v>
      </c>
      <c r="P113" s="10">
        <v>93185</v>
      </c>
      <c r="Q113" s="11">
        <f t="shared" ref="Q113:Q149" si="133">(P113*1.94%)+P113</f>
        <v>94992.789000000004</v>
      </c>
      <c r="R113" s="14">
        <f t="shared" si="110"/>
        <v>98469.525077400001</v>
      </c>
      <c r="S113" s="20">
        <f t="shared" si="111"/>
        <v>105135.91192513998</v>
      </c>
      <c r="T113" s="37">
        <v>107238</v>
      </c>
      <c r="U113" s="31">
        <f t="shared" si="127"/>
        <v>113404.185</v>
      </c>
      <c r="V113" s="48">
        <f t="shared" si="112"/>
        <v>118042.4161665</v>
      </c>
      <c r="W113" s="51">
        <f t="shared" si="80"/>
        <v>121796.1650005947</v>
      </c>
      <c r="X113" s="70">
        <f t="shared" si="81"/>
        <v>126424.41927061731</v>
      </c>
      <c r="Y113" s="30">
        <v>107238</v>
      </c>
      <c r="Z113" s="31">
        <f t="shared" si="127"/>
        <v>113404.185</v>
      </c>
      <c r="AA113" s="49">
        <f t="shared" si="115"/>
        <v>118042.4161665</v>
      </c>
      <c r="AB113" s="51">
        <f t="shared" si="82"/>
        <v>121796.1650005947</v>
      </c>
      <c r="AC113" s="70">
        <f t="shared" si="83"/>
        <v>126424.41927061731</v>
      </c>
      <c r="AD113" s="77">
        <f t="shared" si="113"/>
        <v>128459.85242087425</v>
      </c>
      <c r="AE113" s="30">
        <v>107238</v>
      </c>
      <c r="AF113" s="31">
        <f t="shared" si="128"/>
        <v>113404.185</v>
      </c>
      <c r="AG113" s="49">
        <f t="shared" si="116"/>
        <v>118042.4161665</v>
      </c>
      <c r="AH113" s="51">
        <f t="shared" si="84"/>
        <v>121796.1650005947</v>
      </c>
      <c r="AI113" s="70">
        <f t="shared" si="85"/>
        <v>126424.41927061731</v>
      </c>
      <c r="AJ113" s="77">
        <f t="shared" si="86"/>
        <v>128459.85242087425</v>
      </c>
      <c r="AK113" s="30">
        <v>107238</v>
      </c>
      <c r="AL113" s="31">
        <f t="shared" si="129"/>
        <v>113404.185</v>
      </c>
      <c r="AM113" s="49">
        <f t="shared" si="117"/>
        <v>118042.4161665</v>
      </c>
      <c r="AN113" s="51">
        <f t="shared" si="87"/>
        <v>121796.1650005947</v>
      </c>
      <c r="AO113" s="81">
        <f t="shared" si="114"/>
        <v>126424.41927061731</v>
      </c>
      <c r="AP113" s="82">
        <f t="shared" si="88"/>
        <v>128459.85242087425</v>
      </c>
      <c r="AQ113" s="96">
        <f t="shared" si="130"/>
        <v>135679.29612692737</v>
      </c>
      <c r="AR113"/>
      <c r="AS113" s="117">
        <f t="shared" si="131"/>
        <v>149247.2257396201</v>
      </c>
      <c r="AT113" s="113">
        <f t="shared" si="103"/>
        <v>168828.46175665827</v>
      </c>
    </row>
    <row r="114" spans="1:47" s="95" customFormat="1" ht="15" customHeight="1">
      <c r="A114" s="158"/>
      <c r="B114" s="150" t="s">
        <v>221</v>
      </c>
      <c r="C114" s="7" t="s">
        <v>222</v>
      </c>
      <c r="D114" s="10">
        <v>87704</v>
      </c>
      <c r="E114" s="11">
        <f t="shared" si="126"/>
        <v>89405.457599999994</v>
      </c>
      <c r="F114" s="14">
        <f t="shared" si="104"/>
        <v>92677.69734816</v>
      </c>
      <c r="G114" s="20">
        <f t="shared" si="105"/>
        <v>98951.977458630427</v>
      </c>
      <c r="H114" s="10">
        <v>87704</v>
      </c>
      <c r="I114" s="11">
        <f t="shared" si="119"/>
        <v>89405.457599999994</v>
      </c>
      <c r="J114" s="14">
        <f t="shared" si="106"/>
        <v>92677.69734816</v>
      </c>
      <c r="K114" s="20">
        <f t="shared" si="107"/>
        <v>98951.977458630427</v>
      </c>
      <c r="L114" s="10">
        <v>87704</v>
      </c>
      <c r="M114" s="11">
        <f t="shared" si="132"/>
        <v>89405.457599999994</v>
      </c>
      <c r="N114" s="14">
        <f t="shared" si="108"/>
        <v>92677.69734816</v>
      </c>
      <c r="O114" s="20">
        <f t="shared" si="109"/>
        <v>98951.977458630427</v>
      </c>
      <c r="P114" s="10">
        <v>87704</v>
      </c>
      <c r="Q114" s="11">
        <f t="shared" si="133"/>
        <v>89405.457599999994</v>
      </c>
      <c r="R114" s="14">
        <f t="shared" si="110"/>
        <v>92677.69734816</v>
      </c>
      <c r="S114" s="20">
        <f t="shared" si="111"/>
        <v>98951.977458630427</v>
      </c>
      <c r="T114" s="37">
        <v>100930</v>
      </c>
      <c r="U114" s="31">
        <f t="shared" si="127"/>
        <v>106733.47500000001</v>
      </c>
      <c r="V114" s="48">
        <f t="shared" si="112"/>
        <v>111098.87412750001</v>
      </c>
      <c r="W114" s="51">
        <f t="shared" si="80"/>
        <v>114631.81832475451</v>
      </c>
      <c r="X114" s="70">
        <f t="shared" si="81"/>
        <v>118987.82742109518</v>
      </c>
      <c r="Y114" s="30">
        <v>100930</v>
      </c>
      <c r="Z114" s="31">
        <f t="shared" si="127"/>
        <v>106733.47500000001</v>
      </c>
      <c r="AA114" s="49">
        <f t="shared" si="115"/>
        <v>111098.87412750001</v>
      </c>
      <c r="AB114" s="51">
        <f t="shared" si="82"/>
        <v>114631.81832475451</v>
      </c>
      <c r="AC114" s="70">
        <f t="shared" si="83"/>
        <v>118987.82742109518</v>
      </c>
      <c r="AD114" s="77">
        <f t="shared" si="113"/>
        <v>120903.53144257481</v>
      </c>
      <c r="AE114" s="30">
        <v>100930</v>
      </c>
      <c r="AF114" s="31">
        <f t="shared" si="128"/>
        <v>106733.47500000001</v>
      </c>
      <c r="AG114" s="49">
        <f t="shared" si="116"/>
        <v>111098.87412750001</v>
      </c>
      <c r="AH114" s="51">
        <f t="shared" si="84"/>
        <v>114631.81832475451</v>
      </c>
      <c r="AI114" s="70">
        <f t="shared" si="85"/>
        <v>118987.82742109518</v>
      </c>
      <c r="AJ114" s="77">
        <f t="shared" si="86"/>
        <v>120903.53144257481</v>
      </c>
      <c r="AK114" s="30">
        <v>100930</v>
      </c>
      <c r="AL114" s="31">
        <f t="shared" si="129"/>
        <v>106733.47500000001</v>
      </c>
      <c r="AM114" s="49">
        <f t="shared" si="117"/>
        <v>111098.87412750001</v>
      </c>
      <c r="AN114" s="51">
        <f t="shared" si="87"/>
        <v>114631.81832475451</v>
      </c>
      <c r="AO114" s="81">
        <f t="shared" si="114"/>
        <v>118987.82742109518</v>
      </c>
      <c r="AP114" s="82">
        <f t="shared" si="88"/>
        <v>120903.53144257481</v>
      </c>
      <c r="AQ114" s="96">
        <f t="shared" si="130"/>
        <v>127698.30990964751</v>
      </c>
      <c r="AR114"/>
      <c r="AS114" s="117">
        <f t="shared" si="131"/>
        <v>140468.14090061226</v>
      </c>
      <c r="AT114" s="113">
        <f t="shared" si="103"/>
        <v>158897.56098677259</v>
      </c>
    </row>
    <row r="115" spans="1:47" s="95" customFormat="1" ht="15" customHeight="1">
      <c r="A115" s="158"/>
      <c r="B115" s="150" t="s">
        <v>223</v>
      </c>
      <c r="C115" s="7" t="s">
        <v>224</v>
      </c>
      <c r="D115" s="10">
        <v>98667</v>
      </c>
      <c r="E115" s="11">
        <f t="shared" si="126"/>
        <v>100581.1398</v>
      </c>
      <c r="F115" s="14">
        <f t="shared" si="104"/>
        <v>104262.40951668001</v>
      </c>
      <c r="G115" s="20">
        <f t="shared" si="105"/>
        <v>111320.97464095925</v>
      </c>
      <c r="H115" s="10">
        <v>98667</v>
      </c>
      <c r="I115" s="11">
        <f t="shared" si="119"/>
        <v>100581.1398</v>
      </c>
      <c r="J115" s="14">
        <f t="shared" si="106"/>
        <v>104262.40951668001</v>
      </c>
      <c r="K115" s="20">
        <f t="shared" si="107"/>
        <v>111320.97464095925</v>
      </c>
      <c r="L115" s="10">
        <v>98667</v>
      </c>
      <c r="M115" s="11">
        <f t="shared" si="132"/>
        <v>100581.1398</v>
      </c>
      <c r="N115" s="14">
        <f t="shared" si="108"/>
        <v>104262.40951668001</v>
      </c>
      <c r="O115" s="20">
        <f t="shared" si="109"/>
        <v>111320.97464095925</v>
      </c>
      <c r="P115" s="10">
        <v>98667</v>
      </c>
      <c r="Q115" s="11">
        <f t="shared" si="133"/>
        <v>100581.1398</v>
      </c>
      <c r="R115" s="14">
        <f t="shared" si="110"/>
        <v>104262.40951668001</v>
      </c>
      <c r="S115" s="20">
        <f t="shared" si="111"/>
        <v>111320.97464095925</v>
      </c>
      <c r="T115" s="37">
        <v>113546</v>
      </c>
      <c r="U115" s="31">
        <f t="shared" si="127"/>
        <v>120074.895</v>
      </c>
      <c r="V115" s="48">
        <f t="shared" si="112"/>
        <v>124985.95820550001</v>
      </c>
      <c r="W115" s="51">
        <f t="shared" si="80"/>
        <v>128960.51167643491</v>
      </c>
      <c r="X115" s="70">
        <f t="shared" si="81"/>
        <v>133861.01112013945</v>
      </c>
      <c r="Y115" s="30">
        <v>113546</v>
      </c>
      <c r="Z115" s="31">
        <f t="shared" si="127"/>
        <v>120074.895</v>
      </c>
      <c r="AA115" s="49">
        <f t="shared" si="115"/>
        <v>124985.95820550001</v>
      </c>
      <c r="AB115" s="51">
        <f t="shared" si="82"/>
        <v>128960.51167643491</v>
      </c>
      <c r="AC115" s="70">
        <f t="shared" si="83"/>
        <v>133861.01112013945</v>
      </c>
      <c r="AD115" s="77">
        <f t="shared" si="113"/>
        <v>136016.17339917368</v>
      </c>
      <c r="AE115" s="30">
        <v>113546</v>
      </c>
      <c r="AF115" s="31">
        <f t="shared" si="128"/>
        <v>120074.895</v>
      </c>
      <c r="AG115" s="49">
        <f t="shared" si="116"/>
        <v>124985.95820550001</v>
      </c>
      <c r="AH115" s="51">
        <f t="shared" si="84"/>
        <v>128960.51167643491</v>
      </c>
      <c r="AI115" s="70">
        <f t="shared" si="85"/>
        <v>133861.01112013945</v>
      </c>
      <c r="AJ115" s="77">
        <f t="shared" si="86"/>
        <v>136016.17339917368</v>
      </c>
      <c r="AK115" s="30">
        <v>113546</v>
      </c>
      <c r="AL115" s="31">
        <f t="shared" si="129"/>
        <v>120074.895</v>
      </c>
      <c r="AM115" s="49">
        <f t="shared" si="117"/>
        <v>124985.95820550001</v>
      </c>
      <c r="AN115" s="51">
        <f t="shared" si="87"/>
        <v>128960.51167643491</v>
      </c>
      <c r="AO115" s="81">
        <f t="shared" si="114"/>
        <v>133861.01112013945</v>
      </c>
      <c r="AP115" s="82">
        <f t="shared" si="88"/>
        <v>136016.17339917368</v>
      </c>
      <c r="AQ115" s="96">
        <f t="shared" si="130"/>
        <v>143660.28234420725</v>
      </c>
      <c r="AR115"/>
      <c r="AS115" s="117">
        <f t="shared" si="131"/>
        <v>158026.31057862798</v>
      </c>
      <c r="AT115" s="113">
        <f t="shared" si="103"/>
        <v>178759.36252654396</v>
      </c>
    </row>
    <row r="116" spans="1:47" s="95" customFormat="1" ht="15" customHeight="1">
      <c r="A116" s="158"/>
      <c r="B116" s="150" t="s">
        <v>225</v>
      </c>
      <c r="C116" s="7" t="s">
        <v>226</v>
      </c>
      <c r="D116" s="10">
        <v>87704</v>
      </c>
      <c r="E116" s="11">
        <f t="shared" si="126"/>
        <v>89405.457599999994</v>
      </c>
      <c r="F116" s="14">
        <f t="shared" si="104"/>
        <v>92677.69734816</v>
      </c>
      <c r="G116" s="20">
        <f t="shared" si="105"/>
        <v>98951.977458630427</v>
      </c>
      <c r="H116" s="10">
        <v>87704</v>
      </c>
      <c r="I116" s="11">
        <f t="shared" si="119"/>
        <v>89405.457599999994</v>
      </c>
      <c r="J116" s="14">
        <f t="shared" si="106"/>
        <v>92677.69734816</v>
      </c>
      <c r="K116" s="20">
        <f t="shared" si="107"/>
        <v>98951.977458630427</v>
      </c>
      <c r="L116" s="10">
        <v>87704</v>
      </c>
      <c r="M116" s="11">
        <f t="shared" si="132"/>
        <v>89405.457599999994</v>
      </c>
      <c r="N116" s="14">
        <f t="shared" si="108"/>
        <v>92677.69734816</v>
      </c>
      <c r="O116" s="20">
        <f t="shared" si="109"/>
        <v>98951.977458630427</v>
      </c>
      <c r="P116" s="10">
        <v>87704</v>
      </c>
      <c r="Q116" s="11">
        <f t="shared" si="133"/>
        <v>89405.457599999994</v>
      </c>
      <c r="R116" s="14">
        <f t="shared" si="110"/>
        <v>92677.69734816</v>
      </c>
      <c r="S116" s="20">
        <f t="shared" si="111"/>
        <v>98951.977458630427</v>
      </c>
      <c r="T116" s="37">
        <v>100930</v>
      </c>
      <c r="U116" s="31">
        <f t="shared" si="127"/>
        <v>106733.47500000001</v>
      </c>
      <c r="V116" s="48">
        <f t="shared" si="112"/>
        <v>111098.87412750001</v>
      </c>
      <c r="W116" s="51">
        <f t="shared" si="80"/>
        <v>114631.81832475451</v>
      </c>
      <c r="X116" s="70">
        <f t="shared" si="81"/>
        <v>118987.82742109518</v>
      </c>
      <c r="Y116" s="30">
        <v>100930</v>
      </c>
      <c r="Z116" s="31">
        <f t="shared" si="127"/>
        <v>106733.47500000001</v>
      </c>
      <c r="AA116" s="49">
        <f t="shared" si="115"/>
        <v>111098.87412750001</v>
      </c>
      <c r="AB116" s="51">
        <f t="shared" si="82"/>
        <v>114631.81832475451</v>
      </c>
      <c r="AC116" s="70">
        <f t="shared" si="83"/>
        <v>118987.82742109518</v>
      </c>
      <c r="AD116" s="77">
        <f t="shared" si="113"/>
        <v>120903.53144257481</v>
      </c>
      <c r="AE116" s="30">
        <v>100930</v>
      </c>
      <c r="AF116" s="31">
        <f t="shared" si="128"/>
        <v>106733.47500000001</v>
      </c>
      <c r="AG116" s="49">
        <f t="shared" si="116"/>
        <v>111098.87412750001</v>
      </c>
      <c r="AH116" s="51">
        <f t="shared" si="84"/>
        <v>114631.81832475451</v>
      </c>
      <c r="AI116" s="70">
        <f t="shared" si="85"/>
        <v>118987.82742109518</v>
      </c>
      <c r="AJ116" s="77">
        <f t="shared" si="86"/>
        <v>120903.53144257481</v>
      </c>
      <c r="AK116" s="30">
        <v>100930</v>
      </c>
      <c r="AL116" s="31">
        <f t="shared" si="129"/>
        <v>106733.47500000001</v>
      </c>
      <c r="AM116" s="49">
        <f t="shared" si="117"/>
        <v>111098.87412750001</v>
      </c>
      <c r="AN116" s="51">
        <f t="shared" si="87"/>
        <v>114631.81832475451</v>
      </c>
      <c r="AO116" s="81">
        <f t="shared" si="114"/>
        <v>118987.82742109518</v>
      </c>
      <c r="AP116" s="82">
        <f t="shared" si="88"/>
        <v>120903.53144257481</v>
      </c>
      <c r="AQ116" s="96">
        <f t="shared" si="130"/>
        <v>127698.30990964751</v>
      </c>
      <c r="AR116"/>
      <c r="AS116" s="117">
        <f t="shared" si="131"/>
        <v>140468.14090061226</v>
      </c>
      <c r="AT116" s="113">
        <f t="shared" si="103"/>
        <v>158897.56098677259</v>
      </c>
    </row>
    <row r="117" spans="1:47" s="95" customFormat="1" ht="15" customHeight="1">
      <c r="A117" s="158"/>
      <c r="B117" s="150" t="s">
        <v>227</v>
      </c>
      <c r="C117" s="7" t="s">
        <v>228</v>
      </c>
      <c r="D117" s="10">
        <v>87704</v>
      </c>
      <c r="E117" s="11">
        <f t="shared" si="126"/>
        <v>89405.457599999994</v>
      </c>
      <c r="F117" s="14">
        <f t="shared" si="104"/>
        <v>92677.69734816</v>
      </c>
      <c r="G117" s="20">
        <f t="shared" si="105"/>
        <v>98951.977458630427</v>
      </c>
      <c r="H117" s="10">
        <v>87704</v>
      </c>
      <c r="I117" s="11">
        <f t="shared" si="119"/>
        <v>89405.457599999994</v>
      </c>
      <c r="J117" s="14">
        <f t="shared" si="106"/>
        <v>92677.69734816</v>
      </c>
      <c r="K117" s="20">
        <f t="shared" si="107"/>
        <v>98951.977458630427</v>
      </c>
      <c r="L117" s="10">
        <v>87704</v>
      </c>
      <c r="M117" s="11">
        <f t="shared" si="132"/>
        <v>89405.457599999994</v>
      </c>
      <c r="N117" s="14">
        <f t="shared" si="108"/>
        <v>92677.69734816</v>
      </c>
      <c r="O117" s="20">
        <f t="shared" si="109"/>
        <v>98951.977458630427</v>
      </c>
      <c r="P117" s="10">
        <v>87704</v>
      </c>
      <c r="Q117" s="11">
        <f t="shared" si="133"/>
        <v>89405.457599999994</v>
      </c>
      <c r="R117" s="14">
        <f t="shared" si="110"/>
        <v>92677.69734816</v>
      </c>
      <c r="S117" s="20">
        <f t="shared" si="111"/>
        <v>98951.977458630427</v>
      </c>
      <c r="T117" s="37">
        <v>100930</v>
      </c>
      <c r="U117" s="31">
        <f t="shared" si="127"/>
        <v>106733.47500000001</v>
      </c>
      <c r="V117" s="48">
        <f t="shared" si="112"/>
        <v>111098.87412750001</v>
      </c>
      <c r="W117" s="51">
        <f t="shared" si="80"/>
        <v>114631.81832475451</v>
      </c>
      <c r="X117" s="70">
        <f t="shared" si="81"/>
        <v>118987.82742109518</v>
      </c>
      <c r="Y117" s="30">
        <v>100930</v>
      </c>
      <c r="Z117" s="31">
        <f t="shared" si="127"/>
        <v>106733.47500000001</v>
      </c>
      <c r="AA117" s="49">
        <f t="shared" si="115"/>
        <v>111098.87412750001</v>
      </c>
      <c r="AB117" s="51">
        <f t="shared" si="82"/>
        <v>114631.81832475451</v>
      </c>
      <c r="AC117" s="70">
        <f t="shared" si="83"/>
        <v>118987.82742109518</v>
      </c>
      <c r="AD117" s="77">
        <f t="shared" si="113"/>
        <v>120903.53144257481</v>
      </c>
      <c r="AE117" s="30">
        <v>100930</v>
      </c>
      <c r="AF117" s="31">
        <f t="shared" si="128"/>
        <v>106733.47500000001</v>
      </c>
      <c r="AG117" s="49">
        <f t="shared" si="116"/>
        <v>111098.87412750001</v>
      </c>
      <c r="AH117" s="51">
        <f t="shared" si="84"/>
        <v>114631.81832475451</v>
      </c>
      <c r="AI117" s="70">
        <f t="shared" si="85"/>
        <v>118987.82742109518</v>
      </c>
      <c r="AJ117" s="77">
        <f t="shared" si="86"/>
        <v>120903.53144257481</v>
      </c>
      <c r="AK117" s="30">
        <v>100930</v>
      </c>
      <c r="AL117" s="31">
        <f t="shared" si="129"/>
        <v>106733.47500000001</v>
      </c>
      <c r="AM117" s="49">
        <f t="shared" si="117"/>
        <v>111098.87412750001</v>
      </c>
      <c r="AN117" s="51">
        <f t="shared" si="87"/>
        <v>114631.81832475451</v>
      </c>
      <c r="AO117" s="81">
        <f t="shared" si="114"/>
        <v>118987.82742109518</v>
      </c>
      <c r="AP117" s="82">
        <f t="shared" si="88"/>
        <v>120903.53144257481</v>
      </c>
      <c r="AQ117" s="96">
        <f t="shared" si="130"/>
        <v>127698.30990964751</v>
      </c>
      <c r="AR117"/>
      <c r="AS117" s="117">
        <f t="shared" si="131"/>
        <v>140468.14090061226</v>
      </c>
      <c r="AT117" s="113">
        <f t="shared" si="103"/>
        <v>158897.56098677259</v>
      </c>
    </row>
    <row r="118" spans="1:47" s="95" customFormat="1" ht="15" customHeight="1">
      <c r="A118" s="158"/>
      <c r="B118" s="150" t="s">
        <v>229</v>
      </c>
      <c r="C118" s="7" t="s">
        <v>230</v>
      </c>
      <c r="D118" s="10">
        <v>100859</v>
      </c>
      <c r="E118" s="11">
        <f t="shared" si="126"/>
        <v>102815.6646</v>
      </c>
      <c r="F118" s="14">
        <f t="shared" si="104"/>
        <v>106578.71792436001</v>
      </c>
      <c r="G118" s="20">
        <f t="shared" si="105"/>
        <v>113794.09712783918</v>
      </c>
      <c r="H118" s="10">
        <v>100859</v>
      </c>
      <c r="I118" s="11">
        <f t="shared" si="119"/>
        <v>102815.6646</v>
      </c>
      <c r="J118" s="14">
        <f t="shared" si="106"/>
        <v>106578.71792436001</v>
      </c>
      <c r="K118" s="20">
        <f t="shared" si="107"/>
        <v>113794.09712783918</v>
      </c>
      <c r="L118" s="10">
        <v>100859</v>
      </c>
      <c r="M118" s="11">
        <f t="shared" si="132"/>
        <v>102815.6646</v>
      </c>
      <c r="N118" s="14">
        <f t="shared" si="108"/>
        <v>106578.71792436001</v>
      </c>
      <c r="O118" s="20">
        <f t="shared" si="109"/>
        <v>113794.09712783918</v>
      </c>
      <c r="P118" s="10">
        <v>100859</v>
      </c>
      <c r="Q118" s="11">
        <f t="shared" si="133"/>
        <v>102815.6646</v>
      </c>
      <c r="R118" s="14">
        <f t="shared" si="110"/>
        <v>106578.71792436001</v>
      </c>
      <c r="S118" s="20">
        <f t="shared" si="111"/>
        <v>113794.09712783918</v>
      </c>
      <c r="T118" s="37">
        <v>116070</v>
      </c>
      <c r="U118" s="31">
        <f t="shared" si="127"/>
        <v>122744.02499999999</v>
      </c>
      <c r="V118" s="48">
        <f t="shared" si="112"/>
        <v>127764.2556225</v>
      </c>
      <c r="W118" s="51">
        <f t="shared" si="80"/>
        <v>131827.15895129551</v>
      </c>
      <c r="X118" s="70">
        <f t="shared" si="81"/>
        <v>136836.59099144474</v>
      </c>
      <c r="Y118" s="30">
        <v>116070</v>
      </c>
      <c r="Z118" s="31">
        <f t="shared" si="127"/>
        <v>122744.02499999999</v>
      </c>
      <c r="AA118" s="49">
        <f t="shared" si="115"/>
        <v>127764.2556225</v>
      </c>
      <c r="AB118" s="51">
        <f t="shared" si="82"/>
        <v>131827.15895129551</v>
      </c>
      <c r="AC118" s="70">
        <f t="shared" si="83"/>
        <v>136836.59099144474</v>
      </c>
      <c r="AD118" s="77">
        <f t="shared" si="113"/>
        <v>139039.66010640701</v>
      </c>
      <c r="AE118" s="30">
        <v>116070</v>
      </c>
      <c r="AF118" s="31">
        <f t="shared" si="128"/>
        <v>122744.02499999999</v>
      </c>
      <c r="AG118" s="49">
        <f t="shared" si="116"/>
        <v>127764.2556225</v>
      </c>
      <c r="AH118" s="51">
        <f t="shared" si="84"/>
        <v>131827.15895129551</v>
      </c>
      <c r="AI118" s="70">
        <f t="shared" si="85"/>
        <v>136836.59099144474</v>
      </c>
      <c r="AJ118" s="77">
        <f t="shared" si="86"/>
        <v>139039.66010640701</v>
      </c>
      <c r="AK118" s="30">
        <v>116070</v>
      </c>
      <c r="AL118" s="31">
        <f t="shared" si="129"/>
        <v>122744.02499999999</v>
      </c>
      <c r="AM118" s="49">
        <f t="shared" si="117"/>
        <v>127764.2556225</v>
      </c>
      <c r="AN118" s="51">
        <f t="shared" si="87"/>
        <v>131827.15895129551</v>
      </c>
      <c r="AO118" s="81">
        <f t="shared" si="114"/>
        <v>136836.59099144474</v>
      </c>
      <c r="AP118" s="82">
        <f t="shared" si="88"/>
        <v>139039.66010640701</v>
      </c>
      <c r="AQ118" s="96">
        <f t="shared" si="130"/>
        <v>146853.6890043871</v>
      </c>
      <c r="AR118"/>
      <c r="AS118" s="117">
        <f t="shared" si="131"/>
        <v>161539.05790482581</v>
      </c>
      <c r="AT118" s="113">
        <f t="shared" si="103"/>
        <v>182732.98230193896</v>
      </c>
    </row>
    <row r="119" spans="1:47" s="95" customFormat="1" ht="15" customHeight="1">
      <c r="A119" s="158"/>
      <c r="B119" s="150" t="s">
        <v>231</v>
      </c>
      <c r="C119" s="7" t="s">
        <v>232</v>
      </c>
      <c r="D119" s="10">
        <v>43852</v>
      </c>
      <c r="E119" s="11">
        <f t="shared" si="126"/>
        <v>44702.728799999997</v>
      </c>
      <c r="F119" s="14">
        <f t="shared" si="104"/>
        <v>46338.84867408</v>
      </c>
      <c r="G119" s="20">
        <f t="shared" si="105"/>
        <v>49475.988729315213</v>
      </c>
      <c r="H119" s="10">
        <v>43852</v>
      </c>
      <c r="I119" s="11">
        <f t="shared" si="119"/>
        <v>44702.728799999997</v>
      </c>
      <c r="J119" s="14">
        <f t="shared" si="106"/>
        <v>46338.84867408</v>
      </c>
      <c r="K119" s="20">
        <f t="shared" si="107"/>
        <v>49475.988729315213</v>
      </c>
      <c r="L119" s="10">
        <v>43852</v>
      </c>
      <c r="M119" s="11">
        <f t="shared" si="132"/>
        <v>44702.728799999997</v>
      </c>
      <c r="N119" s="14">
        <f t="shared" si="108"/>
        <v>46338.84867408</v>
      </c>
      <c r="O119" s="20">
        <f t="shared" si="109"/>
        <v>49475.988729315213</v>
      </c>
      <c r="P119" s="10">
        <v>43852</v>
      </c>
      <c r="Q119" s="11">
        <f t="shared" si="133"/>
        <v>44702.728799999997</v>
      </c>
      <c r="R119" s="14">
        <f t="shared" si="110"/>
        <v>46338.84867408</v>
      </c>
      <c r="S119" s="20">
        <f t="shared" si="111"/>
        <v>49475.988729315213</v>
      </c>
      <c r="T119" s="37">
        <v>50465</v>
      </c>
      <c r="U119" s="31">
        <f t="shared" si="127"/>
        <v>53366.737500000003</v>
      </c>
      <c r="V119" s="48">
        <f t="shared" si="112"/>
        <v>55549.437063750003</v>
      </c>
      <c r="W119" s="51">
        <f t="shared" si="80"/>
        <v>57315.909162377255</v>
      </c>
      <c r="X119" s="70">
        <f t="shared" si="81"/>
        <v>59493.913710547589</v>
      </c>
      <c r="Y119" s="30">
        <v>50465</v>
      </c>
      <c r="Z119" s="31">
        <f t="shared" si="127"/>
        <v>53366.737500000003</v>
      </c>
      <c r="AA119" s="49">
        <f t="shared" si="115"/>
        <v>55549.437063750003</v>
      </c>
      <c r="AB119" s="51">
        <f t="shared" si="82"/>
        <v>57315.909162377255</v>
      </c>
      <c r="AC119" s="70">
        <f t="shared" si="83"/>
        <v>59493.913710547589</v>
      </c>
      <c r="AD119" s="77">
        <f t="shared" si="113"/>
        <v>60451.765721287404</v>
      </c>
      <c r="AE119" s="30">
        <v>50465</v>
      </c>
      <c r="AF119" s="31">
        <f t="shared" si="128"/>
        <v>53366.737500000003</v>
      </c>
      <c r="AG119" s="49">
        <f t="shared" si="116"/>
        <v>55549.437063750003</v>
      </c>
      <c r="AH119" s="51">
        <f t="shared" si="84"/>
        <v>57315.909162377255</v>
      </c>
      <c r="AI119" s="70">
        <f t="shared" si="85"/>
        <v>59493.913710547589</v>
      </c>
      <c r="AJ119" s="77">
        <f t="shared" si="86"/>
        <v>60451.765721287404</v>
      </c>
      <c r="AK119" s="30">
        <v>50465</v>
      </c>
      <c r="AL119" s="31">
        <f t="shared" si="129"/>
        <v>53366.737500000003</v>
      </c>
      <c r="AM119" s="49">
        <f t="shared" si="117"/>
        <v>55549.437063750003</v>
      </c>
      <c r="AN119" s="51">
        <f t="shared" si="87"/>
        <v>57315.909162377255</v>
      </c>
      <c r="AO119" s="81">
        <f t="shared" si="114"/>
        <v>59493.913710547589</v>
      </c>
      <c r="AP119" s="82">
        <f t="shared" si="88"/>
        <v>60451.765721287404</v>
      </c>
      <c r="AQ119" s="96">
        <f t="shared" si="130"/>
        <v>63849.154954823753</v>
      </c>
      <c r="AR119"/>
      <c r="AS119" s="117">
        <f t="shared" si="131"/>
        <v>70234.070450306128</v>
      </c>
      <c r="AT119" s="113">
        <f t="shared" si="103"/>
        <v>79448.780493386294</v>
      </c>
    </row>
    <row r="120" spans="1:47" s="95" customFormat="1" ht="15" customHeight="1">
      <c r="A120" s="158"/>
      <c r="B120" s="152" t="s">
        <v>233</v>
      </c>
      <c r="C120" s="147" t="s">
        <v>234</v>
      </c>
      <c r="D120" s="8">
        <v>1754072</v>
      </c>
      <c r="E120" s="11">
        <f t="shared" si="126"/>
        <v>1788100.9968000001</v>
      </c>
      <c r="F120" s="14">
        <f t="shared" si="104"/>
        <v>1853545.4932828802</v>
      </c>
      <c r="G120" s="20">
        <f t="shared" si="105"/>
        <v>1979030.5231781311</v>
      </c>
      <c r="H120" s="8">
        <v>1754072</v>
      </c>
      <c r="I120" s="11">
        <f t="shared" si="119"/>
        <v>1788100.9968000001</v>
      </c>
      <c r="J120" s="14">
        <f t="shared" si="106"/>
        <v>1853545.4932828802</v>
      </c>
      <c r="K120" s="20">
        <f t="shared" si="107"/>
        <v>1979030.5231781311</v>
      </c>
      <c r="L120" s="8">
        <v>1754072</v>
      </c>
      <c r="M120" s="11">
        <f t="shared" si="132"/>
        <v>1788100.9968000001</v>
      </c>
      <c r="N120" s="14">
        <f t="shared" si="108"/>
        <v>1853545.4932828802</v>
      </c>
      <c r="O120" s="20">
        <f t="shared" si="109"/>
        <v>1979030.5231781311</v>
      </c>
      <c r="P120" s="8">
        <v>1754072</v>
      </c>
      <c r="Q120" s="11">
        <f t="shared" si="133"/>
        <v>1788100.9968000001</v>
      </c>
      <c r="R120" s="14">
        <f t="shared" si="110"/>
        <v>1853545.4932828802</v>
      </c>
      <c r="S120" s="20">
        <f t="shared" si="111"/>
        <v>1979030.5231781311</v>
      </c>
      <c r="T120" s="40">
        <v>2018611</v>
      </c>
      <c r="U120" s="31">
        <f t="shared" si="127"/>
        <v>2134681.1324999998</v>
      </c>
      <c r="V120" s="48">
        <f t="shared" si="112"/>
        <v>2221989.5908192499</v>
      </c>
      <c r="W120" s="51">
        <f t="shared" si="80"/>
        <v>2292648.8598073022</v>
      </c>
      <c r="X120" s="70">
        <f t="shared" si="81"/>
        <v>2379769.5164799797</v>
      </c>
      <c r="Y120" s="24">
        <v>2018611</v>
      </c>
      <c r="Z120" s="31">
        <f t="shared" si="127"/>
        <v>2134681.1324999998</v>
      </c>
      <c r="AA120" s="49">
        <f t="shared" si="115"/>
        <v>2221989.5908192499</v>
      </c>
      <c r="AB120" s="51">
        <f t="shared" si="82"/>
        <v>2292648.8598073022</v>
      </c>
      <c r="AC120" s="70">
        <f t="shared" si="83"/>
        <v>2379769.5164799797</v>
      </c>
      <c r="AD120" s="77">
        <f t="shared" si="113"/>
        <v>2418083.8056953074</v>
      </c>
      <c r="AE120" s="24">
        <v>2018611</v>
      </c>
      <c r="AF120" s="31">
        <f t="shared" si="128"/>
        <v>2134681.1324999998</v>
      </c>
      <c r="AG120" s="49">
        <f t="shared" si="116"/>
        <v>2221989.5908192499</v>
      </c>
      <c r="AH120" s="51">
        <f t="shared" si="84"/>
        <v>2292648.8598073022</v>
      </c>
      <c r="AI120" s="70">
        <f t="shared" si="85"/>
        <v>2379769.5164799797</v>
      </c>
      <c r="AJ120" s="77">
        <f t="shared" si="86"/>
        <v>2418083.8056953074</v>
      </c>
      <c r="AK120" s="24">
        <v>2018611</v>
      </c>
      <c r="AL120" s="31">
        <f t="shared" si="129"/>
        <v>2134681.1324999998</v>
      </c>
      <c r="AM120" s="49">
        <f t="shared" si="117"/>
        <v>2221989.5908192499</v>
      </c>
      <c r="AN120" s="51">
        <f t="shared" si="87"/>
        <v>2292648.8598073022</v>
      </c>
      <c r="AO120" s="81">
        <f t="shared" si="114"/>
        <v>2379769.5164799797</v>
      </c>
      <c r="AP120" s="82">
        <f t="shared" si="88"/>
        <v>2418083.8056953074</v>
      </c>
      <c r="AQ120" s="96">
        <f t="shared" si="130"/>
        <v>2553980.1155753839</v>
      </c>
      <c r="AR120"/>
      <c r="AS120" s="117">
        <f t="shared" si="131"/>
        <v>2809378.1271329224</v>
      </c>
      <c r="AT120" s="171">
        <f t="shared" si="103"/>
        <v>3177968.5374127617</v>
      </c>
      <c r="AU120" s="114"/>
    </row>
    <row r="121" spans="1:47" s="95" customFormat="1" ht="15" customHeight="1">
      <c r="A121" s="158"/>
      <c r="B121" s="150" t="s">
        <v>28</v>
      </c>
      <c r="C121" s="16" t="s">
        <v>10</v>
      </c>
      <c r="D121" s="1" t="s">
        <v>11</v>
      </c>
      <c r="E121" s="11"/>
      <c r="F121" s="14">
        <f t="shared" si="104"/>
        <v>0</v>
      </c>
      <c r="G121" s="20">
        <f t="shared" si="105"/>
        <v>0</v>
      </c>
      <c r="H121" s="1" t="s">
        <v>15</v>
      </c>
      <c r="I121" s="11"/>
      <c r="J121" s="14">
        <f t="shared" si="106"/>
        <v>0</v>
      </c>
      <c r="K121" s="20">
        <f t="shared" si="107"/>
        <v>0</v>
      </c>
      <c r="L121" s="1" t="s">
        <v>16</v>
      </c>
      <c r="M121" s="11"/>
      <c r="N121" s="14">
        <f t="shared" si="108"/>
        <v>0</v>
      </c>
      <c r="O121" s="20">
        <f t="shared" si="109"/>
        <v>0</v>
      </c>
      <c r="P121" s="1" t="s">
        <v>17</v>
      </c>
      <c r="Q121" s="11"/>
      <c r="R121" s="14">
        <f t="shared" si="110"/>
        <v>0</v>
      </c>
      <c r="S121" s="20">
        <f t="shared" si="111"/>
        <v>0</v>
      </c>
      <c r="T121" s="35" t="s">
        <v>11</v>
      </c>
      <c r="U121" s="31"/>
      <c r="V121" s="48">
        <f t="shared" si="112"/>
        <v>0</v>
      </c>
      <c r="W121" s="51">
        <f t="shared" si="80"/>
        <v>0</v>
      </c>
      <c r="X121" s="70">
        <f t="shared" si="81"/>
        <v>0</v>
      </c>
      <c r="Y121" s="32" t="s">
        <v>15</v>
      </c>
      <c r="Z121" s="31"/>
      <c r="AA121" s="49"/>
      <c r="AB121" s="51">
        <f t="shared" si="82"/>
        <v>0</v>
      </c>
      <c r="AC121" s="70">
        <f t="shared" si="83"/>
        <v>0</v>
      </c>
      <c r="AD121" s="77">
        <f t="shared" si="113"/>
        <v>0</v>
      </c>
      <c r="AE121" s="32" t="s">
        <v>16</v>
      </c>
      <c r="AF121" s="31"/>
      <c r="AG121" s="49"/>
      <c r="AH121" s="51">
        <f t="shared" si="84"/>
        <v>0</v>
      </c>
      <c r="AI121" s="70">
        <f t="shared" si="85"/>
        <v>0</v>
      </c>
      <c r="AJ121" s="77">
        <f t="shared" si="86"/>
        <v>0</v>
      </c>
      <c r="AK121" s="32" t="s">
        <v>17</v>
      </c>
      <c r="AL121" s="31"/>
      <c r="AM121" s="49"/>
      <c r="AN121" s="51">
        <f t="shared" si="87"/>
        <v>0</v>
      </c>
      <c r="AO121" s="81">
        <f t="shared" si="114"/>
        <v>0</v>
      </c>
      <c r="AP121" s="82">
        <f t="shared" si="88"/>
        <v>0</v>
      </c>
      <c r="AQ121"/>
      <c r="AR121"/>
      <c r="AS121"/>
    </row>
    <row r="122" spans="1:47" s="95" customFormat="1" ht="15" customHeight="1">
      <c r="A122" s="158"/>
      <c r="B122" s="150" t="s">
        <v>235</v>
      </c>
      <c r="C122" s="7" t="s">
        <v>236</v>
      </c>
      <c r="D122" s="10">
        <v>438518</v>
      </c>
      <c r="E122" s="11">
        <f t="shared" ref="E122:E128" si="134">(D122*1.94%)+D122</f>
        <v>447025.24920000002</v>
      </c>
      <c r="F122" s="14">
        <f t="shared" si="104"/>
        <v>463386.37332072004</v>
      </c>
      <c r="G122" s="20">
        <f t="shared" si="105"/>
        <v>494757.63079453277</v>
      </c>
      <c r="H122" s="10">
        <v>438518</v>
      </c>
      <c r="I122" s="11">
        <f t="shared" ref="I122:I128" si="135">(H122*1.94%)+H122</f>
        <v>447025.24920000002</v>
      </c>
      <c r="J122" s="14">
        <f t="shared" si="106"/>
        <v>463386.37332072004</v>
      </c>
      <c r="K122" s="20">
        <f t="shared" si="107"/>
        <v>494757.63079453277</v>
      </c>
      <c r="L122" s="10">
        <v>438518</v>
      </c>
      <c r="M122" s="11">
        <f t="shared" si="132"/>
        <v>447025.24920000002</v>
      </c>
      <c r="N122" s="14">
        <f t="shared" si="108"/>
        <v>463386.37332072004</v>
      </c>
      <c r="O122" s="20">
        <f t="shared" si="109"/>
        <v>494757.63079453277</v>
      </c>
      <c r="P122" s="10">
        <v>438518</v>
      </c>
      <c r="Q122" s="11">
        <f t="shared" si="133"/>
        <v>447025.24920000002</v>
      </c>
      <c r="R122" s="14">
        <f t="shared" si="110"/>
        <v>463386.37332072004</v>
      </c>
      <c r="S122" s="20">
        <f t="shared" si="111"/>
        <v>494757.63079453277</v>
      </c>
      <c r="T122" s="37">
        <v>504653</v>
      </c>
      <c r="U122" s="31">
        <f t="shared" ref="U122:Z126" si="136">(T122*5.75%)+T122</f>
        <v>533670.54749999999</v>
      </c>
      <c r="V122" s="48">
        <f t="shared" si="112"/>
        <v>555497.67289275001</v>
      </c>
      <c r="W122" s="51">
        <f t="shared" si="80"/>
        <v>573162.4988907394</v>
      </c>
      <c r="X122" s="70">
        <f t="shared" si="81"/>
        <v>594942.67384858755</v>
      </c>
      <c r="Y122" s="30">
        <v>504653</v>
      </c>
      <c r="Z122" s="31">
        <f t="shared" si="136"/>
        <v>533670.54749999999</v>
      </c>
      <c r="AA122" s="49">
        <f t="shared" si="115"/>
        <v>555497.67289275001</v>
      </c>
      <c r="AB122" s="51">
        <f t="shared" si="82"/>
        <v>573162.4988907394</v>
      </c>
      <c r="AC122" s="70">
        <f t="shared" si="83"/>
        <v>594942.67384858755</v>
      </c>
      <c r="AD122" s="77">
        <f t="shared" si="113"/>
        <v>604521.25089754979</v>
      </c>
      <c r="AE122" s="30">
        <v>504653</v>
      </c>
      <c r="AF122" s="31">
        <f t="shared" ref="AF122:AF126" si="137">(AE122*5.75%)+AE122</f>
        <v>533670.54749999999</v>
      </c>
      <c r="AG122" s="49">
        <f t="shared" si="116"/>
        <v>555497.67289275001</v>
      </c>
      <c r="AH122" s="51">
        <f t="shared" si="84"/>
        <v>573162.4988907394</v>
      </c>
      <c r="AI122" s="70">
        <f t="shared" si="85"/>
        <v>594942.67384858755</v>
      </c>
      <c r="AJ122" s="77">
        <f t="shared" si="86"/>
        <v>604521.25089754979</v>
      </c>
      <c r="AK122" s="30">
        <v>504653</v>
      </c>
      <c r="AL122" s="31">
        <f t="shared" ref="AL122:AL126" si="138">(AK122*5.75%)+AK122</f>
        <v>533670.54749999999</v>
      </c>
      <c r="AM122" s="49">
        <f t="shared" si="117"/>
        <v>555497.67289275001</v>
      </c>
      <c r="AN122" s="51">
        <f t="shared" si="87"/>
        <v>573162.4988907394</v>
      </c>
      <c r="AO122" s="81">
        <f t="shared" si="114"/>
        <v>594942.67384858755</v>
      </c>
      <c r="AP122" s="82">
        <f t="shared" si="88"/>
        <v>604521.25089754979</v>
      </c>
      <c r="AQ122" s="96">
        <f t="shared" ref="AQ122:AQ127" si="139">(AP122*5.62%)+AP122</f>
        <v>638495.34519799205</v>
      </c>
      <c r="AR122"/>
      <c r="AS122" s="117">
        <f t="shared" ref="AS122:AS127" si="140">+AQ122+AQ122*10%</f>
        <v>702344.87971779122</v>
      </c>
      <c r="AT122" s="113">
        <f t="shared" si="103"/>
        <v>794492.52793676546</v>
      </c>
    </row>
    <row r="123" spans="1:47" s="95" customFormat="1" ht="15" customHeight="1">
      <c r="A123" s="158"/>
      <c r="B123" s="150" t="s">
        <v>237</v>
      </c>
      <c r="C123" s="7" t="s">
        <v>238</v>
      </c>
      <c r="D123" s="10">
        <v>350814</v>
      </c>
      <c r="E123" s="11">
        <f t="shared" si="134"/>
        <v>357619.7916</v>
      </c>
      <c r="F123" s="14">
        <f t="shared" si="104"/>
        <v>370708.67597256001</v>
      </c>
      <c r="G123" s="20">
        <f t="shared" si="105"/>
        <v>395805.65333590232</v>
      </c>
      <c r="H123" s="10">
        <v>350814</v>
      </c>
      <c r="I123" s="11">
        <f t="shared" si="135"/>
        <v>357619.7916</v>
      </c>
      <c r="J123" s="14">
        <f t="shared" si="106"/>
        <v>370708.67597256001</v>
      </c>
      <c r="K123" s="20">
        <f t="shared" si="107"/>
        <v>395805.65333590232</v>
      </c>
      <c r="L123" s="10">
        <v>350814</v>
      </c>
      <c r="M123" s="11">
        <f t="shared" si="132"/>
        <v>357619.7916</v>
      </c>
      <c r="N123" s="14">
        <f t="shared" si="108"/>
        <v>370708.67597256001</v>
      </c>
      <c r="O123" s="20">
        <f t="shared" si="109"/>
        <v>395805.65333590232</v>
      </c>
      <c r="P123" s="10">
        <v>350814</v>
      </c>
      <c r="Q123" s="11">
        <f t="shared" si="133"/>
        <v>357619.7916</v>
      </c>
      <c r="R123" s="14">
        <f t="shared" si="110"/>
        <v>370708.67597256001</v>
      </c>
      <c r="S123" s="20">
        <f t="shared" si="111"/>
        <v>395805.65333590232</v>
      </c>
      <c r="T123" s="37">
        <v>403722</v>
      </c>
      <c r="U123" s="31">
        <f t="shared" si="136"/>
        <v>426936.01500000001</v>
      </c>
      <c r="V123" s="48">
        <f t="shared" si="112"/>
        <v>444397.69801350002</v>
      </c>
      <c r="W123" s="51">
        <f t="shared" si="80"/>
        <v>458529.54481032933</v>
      </c>
      <c r="X123" s="70">
        <f t="shared" si="81"/>
        <v>475953.66751312185</v>
      </c>
      <c r="Y123" s="30">
        <v>403722</v>
      </c>
      <c r="Z123" s="31">
        <f t="shared" si="136"/>
        <v>426936.01500000001</v>
      </c>
      <c r="AA123" s="49">
        <f t="shared" si="115"/>
        <v>444397.69801350002</v>
      </c>
      <c r="AB123" s="51">
        <f t="shared" si="82"/>
        <v>458529.54481032933</v>
      </c>
      <c r="AC123" s="70">
        <f t="shared" si="83"/>
        <v>475953.66751312185</v>
      </c>
      <c r="AD123" s="77">
        <f t="shared" si="113"/>
        <v>483616.52156008309</v>
      </c>
      <c r="AE123" s="30">
        <v>403722</v>
      </c>
      <c r="AF123" s="31">
        <f t="shared" si="137"/>
        <v>426936.01500000001</v>
      </c>
      <c r="AG123" s="49">
        <f t="shared" si="116"/>
        <v>444397.69801350002</v>
      </c>
      <c r="AH123" s="51">
        <f t="shared" si="84"/>
        <v>458529.54481032933</v>
      </c>
      <c r="AI123" s="70">
        <f t="shared" si="85"/>
        <v>475953.66751312185</v>
      </c>
      <c r="AJ123" s="77">
        <f t="shared" si="86"/>
        <v>483616.52156008309</v>
      </c>
      <c r="AK123" s="30">
        <v>403722</v>
      </c>
      <c r="AL123" s="31">
        <f t="shared" si="138"/>
        <v>426936.01500000001</v>
      </c>
      <c r="AM123" s="49">
        <f t="shared" si="117"/>
        <v>444397.69801350002</v>
      </c>
      <c r="AN123" s="51">
        <f t="shared" si="87"/>
        <v>458529.54481032933</v>
      </c>
      <c r="AO123" s="81">
        <f t="shared" si="114"/>
        <v>475953.66751312185</v>
      </c>
      <c r="AP123" s="82">
        <f t="shared" si="88"/>
        <v>483616.52156008309</v>
      </c>
      <c r="AQ123" s="96">
        <f t="shared" si="139"/>
        <v>510795.77007175976</v>
      </c>
      <c r="AR123"/>
      <c r="AS123" s="117">
        <f t="shared" si="140"/>
        <v>561875.34707893571</v>
      </c>
      <c r="AT123" s="113">
        <f t="shared" si="103"/>
        <v>635593.39261569211</v>
      </c>
    </row>
    <row r="124" spans="1:47" s="95" customFormat="1" ht="15" customHeight="1">
      <c r="A124" s="158"/>
      <c r="B124" s="150" t="s">
        <v>239</v>
      </c>
      <c r="C124" s="7" t="s">
        <v>240</v>
      </c>
      <c r="D124" s="10">
        <v>438518</v>
      </c>
      <c r="E124" s="11">
        <f t="shared" si="134"/>
        <v>447025.24920000002</v>
      </c>
      <c r="F124" s="14">
        <f t="shared" si="104"/>
        <v>463386.37332072004</v>
      </c>
      <c r="G124" s="20">
        <f t="shared" si="105"/>
        <v>494757.63079453277</v>
      </c>
      <c r="H124" s="10">
        <v>438518</v>
      </c>
      <c r="I124" s="11">
        <f t="shared" si="135"/>
        <v>447025.24920000002</v>
      </c>
      <c r="J124" s="14">
        <f t="shared" si="106"/>
        <v>463386.37332072004</v>
      </c>
      <c r="K124" s="20">
        <f t="shared" si="107"/>
        <v>494757.63079453277</v>
      </c>
      <c r="L124" s="10">
        <v>438518</v>
      </c>
      <c r="M124" s="11">
        <f t="shared" si="132"/>
        <v>447025.24920000002</v>
      </c>
      <c r="N124" s="14">
        <f t="shared" si="108"/>
        <v>463386.37332072004</v>
      </c>
      <c r="O124" s="20">
        <f t="shared" si="109"/>
        <v>494757.63079453277</v>
      </c>
      <c r="P124" s="10">
        <v>438518</v>
      </c>
      <c r="Q124" s="11">
        <f t="shared" si="133"/>
        <v>447025.24920000002</v>
      </c>
      <c r="R124" s="14">
        <f t="shared" si="110"/>
        <v>463386.37332072004</v>
      </c>
      <c r="S124" s="20">
        <f t="shared" si="111"/>
        <v>494757.63079453277</v>
      </c>
      <c r="T124" s="37">
        <v>504653</v>
      </c>
      <c r="U124" s="31">
        <f t="shared" si="136"/>
        <v>533670.54749999999</v>
      </c>
      <c r="V124" s="48">
        <f t="shared" si="112"/>
        <v>555497.67289275001</v>
      </c>
      <c r="W124" s="51">
        <f t="shared" si="80"/>
        <v>573162.4988907394</v>
      </c>
      <c r="X124" s="70">
        <f t="shared" si="81"/>
        <v>594942.67384858755</v>
      </c>
      <c r="Y124" s="30">
        <v>504653</v>
      </c>
      <c r="Z124" s="31">
        <f t="shared" si="136"/>
        <v>533670.54749999999</v>
      </c>
      <c r="AA124" s="49">
        <f t="shared" si="115"/>
        <v>555497.67289275001</v>
      </c>
      <c r="AB124" s="51">
        <f t="shared" si="82"/>
        <v>573162.4988907394</v>
      </c>
      <c r="AC124" s="70">
        <f t="shared" si="83"/>
        <v>594942.67384858755</v>
      </c>
      <c r="AD124" s="77">
        <f t="shared" si="113"/>
        <v>604521.25089754979</v>
      </c>
      <c r="AE124" s="30">
        <v>504653</v>
      </c>
      <c r="AF124" s="31">
        <f t="shared" si="137"/>
        <v>533670.54749999999</v>
      </c>
      <c r="AG124" s="49">
        <f t="shared" si="116"/>
        <v>555497.67289275001</v>
      </c>
      <c r="AH124" s="51">
        <f t="shared" si="84"/>
        <v>573162.4988907394</v>
      </c>
      <c r="AI124" s="70">
        <f t="shared" si="85"/>
        <v>594942.67384858755</v>
      </c>
      <c r="AJ124" s="77">
        <f t="shared" si="86"/>
        <v>604521.25089754979</v>
      </c>
      <c r="AK124" s="30">
        <v>504653</v>
      </c>
      <c r="AL124" s="31">
        <f t="shared" si="138"/>
        <v>533670.54749999999</v>
      </c>
      <c r="AM124" s="49">
        <f t="shared" si="117"/>
        <v>555497.67289275001</v>
      </c>
      <c r="AN124" s="51">
        <f t="shared" si="87"/>
        <v>573162.4988907394</v>
      </c>
      <c r="AO124" s="81">
        <f t="shared" si="114"/>
        <v>594942.67384858755</v>
      </c>
      <c r="AP124" s="82">
        <f t="shared" si="88"/>
        <v>604521.25089754979</v>
      </c>
      <c r="AQ124" s="96">
        <f t="shared" si="139"/>
        <v>638495.34519799205</v>
      </c>
      <c r="AR124"/>
      <c r="AS124" s="117">
        <f t="shared" si="140"/>
        <v>702344.87971779122</v>
      </c>
      <c r="AT124" s="113">
        <f t="shared" si="103"/>
        <v>794492.52793676546</v>
      </c>
    </row>
    <row r="125" spans="1:47" s="95" customFormat="1" ht="15" customHeight="1">
      <c r="A125" s="158"/>
      <c r="B125" s="150" t="s">
        <v>241</v>
      </c>
      <c r="C125" s="7" t="s">
        <v>242</v>
      </c>
      <c r="D125" s="10">
        <v>526222</v>
      </c>
      <c r="E125" s="11">
        <f t="shared" si="134"/>
        <v>536430.70680000004</v>
      </c>
      <c r="F125" s="14">
        <f t="shared" si="104"/>
        <v>556064.07066888001</v>
      </c>
      <c r="G125" s="20">
        <f t="shared" si="105"/>
        <v>593709.60825316317</v>
      </c>
      <c r="H125" s="10">
        <v>526222</v>
      </c>
      <c r="I125" s="11">
        <f t="shared" si="135"/>
        <v>536430.70680000004</v>
      </c>
      <c r="J125" s="14">
        <f t="shared" si="106"/>
        <v>556064.07066888001</v>
      </c>
      <c r="K125" s="20">
        <f t="shared" si="107"/>
        <v>593709.60825316317</v>
      </c>
      <c r="L125" s="10">
        <v>526222</v>
      </c>
      <c r="M125" s="11">
        <f t="shared" si="132"/>
        <v>536430.70680000004</v>
      </c>
      <c r="N125" s="14">
        <f t="shared" si="108"/>
        <v>556064.07066888001</v>
      </c>
      <c r="O125" s="20">
        <f t="shared" si="109"/>
        <v>593709.60825316317</v>
      </c>
      <c r="P125" s="10">
        <v>526222</v>
      </c>
      <c r="Q125" s="11">
        <f t="shared" si="133"/>
        <v>536430.70680000004</v>
      </c>
      <c r="R125" s="14">
        <f t="shared" si="110"/>
        <v>556064.07066888001</v>
      </c>
      <c r="S125" s="20">
        <f t="shared" si="111"/>
        <v>593709.60825316317</v>
      </c>
      <c r="T125" s="37">
        <v>605583</v>
      </c>
      <c r="U125" s="31">
        <f t="shared" si="136"/>
        <v>640404.02249999996</v>
      </c>
      <c r="V125" s="48">
        <f t="shared" si="112"/>
        <v>666596.54702025</v>
      </c>
      <c r="W125" s="51">
        <f t="shared" si="80"/>
        <v>687794.317215494</v>
      </c>
      <c r="X125" s="70">
        <f t="shared" si="81"/>
        <v>713930.50126968278</v>
      </c>
      <c r="Y125" s="30">
        <v>605583</v>
      </c>
      <c r="Z125" s="31">
        <f t="shared" si="136"/>
        <v>640404.02249999996</v>
      </c>
      <c r="AA125" s="49">
        <f t="shared" si="115"/>
        <v>666596.54702025</v>
      </c>
      <c r="AB125" s="51">
        <f t="shared" si="82"/>
        <v>687794.317215494</v>
      </c>
      <c r="AC125" s="70">
        <f t="shared" si="83"/>
        <v>713930.50126968278</v>
      </c>
      <c r="AD125" s="77">
        <f t="shared" si="113"/>
        <v>725424.78234012472</v>
      </c>
      <c r="AE125" s="30">
        <v>605583</v>
      </c>
      <c r="AF125" s="31">
        <f t="shared" si="137"/>
        <v>640404.02249999996</v>
      </c>
      <c r="AG125" s="49">
        <f t="shared" si="116"/>
        <v>666596.54702025</v>
      </c>
      <c r="AH125" s="51">
        <f t="shared" si="84"/>
        <v>687794.317215494</v>
      </c>
      <c r="AI125" s="70">
        <f t="shared" si="85"/>
        <v>713930.50126968278</v>
      </c>
      <c r="AJ125" s="77">
        <f t="shared" si="86"/>
        <v>725424.78234012472</v>
      </c>
      <c r="AK125" s="30">
        <v>605583</v>
      </c>
      <c r="AL125" s="31">
        <f t="shared" si="138"/>
        <v>640404.02249999996</v>
      </c>
      <c r="AM125" s="49">
        <f t="shared" si="117"/>
        <v>666596.54702025</v>
      </c>
      <c r="AN125" s="51">
        <f t="shared" si="87"/>
        <v>687794.317215494</v>
      </c>
      <c r="AO125" s="81">
        <f t="shared" si="114"/>
        <v>713930.50126968278</v>
      </c>
      <c r="AP125" s="82">
        <f t="shared" si="88"/>
        <v>725424.78234012472</v>
      </c>
      <c r="AQ125" s="96">
        <f t="shared" si="139"/>
        <v>766193.65510763973</v>
      </c>
      <c r="AR125"/>
      <c r="AS125" s="117">
        <f t="shared" si="140"/>
        <v>842813.02061840368</v>
      </c>
      <c r="AT125" s="113">
        <f t="shared" si="103"/>
        <v>953390.08892353822</v>
      </c>
    </row>
    <row r="126" spans="1:47" s="95" customFormat="1" ht="15" customHeight="1">
      <c r="A126" s="158"/>
      <c r="B126" s="150" t="s">
        <v>243</v>
      </c>
      <c r="C126" s="7" t="s">
        <v>234</v>
      </c>
      <c r="D126" s="10">
        <v>1754072</v>
      </c>
      <c r="E126" s="11">
        <f>(D126*1.94%)+D126</f>
        <v>1788100.9968000001</v>
      </c>
      <c r="F126" s="14">
        <f>(E126*3.66%)+E126</f>
        <v>1853545.4932828802</v>
      </c>
      <c r="G126" s="20">
        <f>(F126*6.77%)+F126</f>
        <v>1979030.5231781311</v>
      </c>
      <c r="H126" s="10">
        <v>1754072</v>
      </c>
      <c r="I126" s="11">
        <f>(H126*1.94%)+H126</f>
        <v>1788100.9968000001</v>
      </c>
      <c r="J126" s="14">
        <f>(I126*3.66%)+I126</f>
        <v>1853545.4932828802</v>
      </c>
      <c r="K126" s="20">
        <f>(J126*6.77%)+J126</f>
        <v>1979030.5231781311</v>
      </c>
      <c r="L126" s="10">
        <v>1754072</v>
      </c>
      <c r="M126" s="11">
        <f>(L126*1.94%)+L126</f>
        <v>1788100.9968000001</v>
      </c>
      <c r="N126" s="14">
        <f>(M126*3.66%)+M126</f>
        <v>1853545.4932828802</v>
      </c>
      <c r="O126" s="20">
        <f>(N126*6.77%)+N126</f>
        <v>1979030.5231781311</v>
      </c>
      <c r="P126" s="10">
        <v>1754072</v>
      </c>
      <c r="Q126" s="11">
        <f>(P126*1.94%)+P126</f>
        <v>1788100.9968000001</v>
      </c>
      <c r="R126" s="14">
        <f>(Q126*3.66%)+Q126</f>
        <v>1853545.4932828802</v>
      </c>
      <c r="S126" s="20">
        <f>(R126*6.77%)+R126</f>
        <v>1979030.5231781311</v>
      </c>
      <c r="T126" s="40">
        <v>2018611</v>
      </c>
      <c r="U126" s="31">
        <f t="shared" si="136"/>
        <v>2134681.1324999998</v>
      </c>
      <c r="V126" s="48">
        <f t="shared" si="112"/>
        <v>2221989.5908192499</v>
      </c>
      <c r="W126" s="51">
        <f t="shared" si="80"/>
        <v>2292648.8598073022</v>
      </c>
      <c r="X126" s="70">
        <f t="shared" si="81"/>
        <v>2379769.5164799797</v>
      </c>
      <c r="Y126" s="24">
        <v>2018611</v>
      </c>
      <c r="Z126" s="31">
        <f t="shared" si="136"/>
        <v>2134681.1324999998</v>
      </c>
      <c r="AA126" s="49">
        <f t="shared" si="115"/>
        <v>2221989.5908192499</v>
      </c>
      <c r="AB126" s="51">
        <f t="shared" si="82"/>
        <v>2292648.8598073022</v>
      </c>
      <c r="AC126" s="70">
        <f t="shared" si="83"/>
        <v>2379769.5164799797</v>
      </c>
      <c r="AD126" s="77">
        <f t="shared" si="113"/>
        <v>2418083.8056953074</v>
      </c>
      <c r="AE126" s="24">
        <v>2018611</v>
      </c>
      <c r="AF126" s="31">
        <f t="shared" si="137"/>
        <v>2134681.1324999998</v>
      </c>
      <c r="AG126" s="49">
        <f t="shared" si="116"/>
        <v>2221989.5908192499</v>
      </c>
      <c r="AH126" s="51">
        <f t="shared" si="84"/>
        <v>2292648.8598073022</v>
      </c>
      <c r="AI126" s="70">
        <f t="shared" si="85"/>
        <v>2379769.5164799797</v>
      </c>
      <c r="AJ126" s="77">
        <f t="shared" si="86"/>
        <v>2418083.8056953074</v>
      </c>
      <c r="AK126" s="24">
        <v>2018611</v>
      </c>
      <c r="AL126" s="31">
        <f t="shared" si="138"/>
        <v>2134681.1324999998</v>
      </c>
      <c r="AM126" s="49">
        <f t="shared" si="117"/>
        <v>2221989.5908192499</v>
      </c>
      <c r="AN126" s="51">
        <f t="shared" si="87"/>
        <v>2292648.8598073022</v>
      </c>
      <c r="AO126" s="81">
        <f t="shared" si="114"/>
        <v>2379769.5164799797</v>
      </c>
      <c r="AP126" s="82">
        <f t="shared" si="88"/>
        <v>2418083.8056953074</v>
      </c>
      <c r="AQ126" s="96">
        <f t="shared" si="139"/>
        <v>2553980.1155753839</v>
      </c>
      <c r="AR126"/>
      <c r="AS126" s="117">
        <f t="shared" si="140"/>
        <v>2809378.1271329224</v>
      </c>
      <c r="AT126" s="171">
        <f t="shared" si="103"/>
        <v>3177968.5374127617</v>
      </c>
      <c r="AU126" s="114"/>
    </row>
    <row r="127" spans="1:47" s="95" customFormat="1" ht="15" customHeight="1">
      <c r="A127" s="158"/>
      <c r="B127" s="150" t="s">
        <v>244</v>
      </c>
      <c r="C127" s="7" t="s">
        <v>245</v>
      </c>
      <c r="D127" s="10">
        <v>142518</v>
      </c>
      <c r="E127" s="11">
        <f t="shared" si="134"/>
        <v>145282.8492</v>
      </c>
      <c r="F127" s="14">
        <f t="shared" si="104"/>
        <v>150600.20148071999</v>
      </c>
      <c r="G127" s="20">
        <f t="shared" si="105"/>
        <v>160795.83512096474</v>
      </c>
      <c r="H127" s="10">
        <v>142518</v>
      </c>
      <c r="I127" s="11">
        <f t="shared" si="135"/>
        <v>145282.8492</v>
      </c>
      <c r="J127" s="14">
        <f t="shared" si="106"/>
        <v>150600.20148071999</v>
      </c>
      <c r="K127" s="20">
        <f t="shared" si="107"/>
        <v>160795.83512096474</v>
      </c>
      <c r="L127" s="10">
        <v>142518</v>
      </c>
      <c r="M127" s="11">
        <f t="shared" si="132"/>
        <v>145282.8492</v>
      </c>
      <c r="N127" s="14">
        <f t="shared" si="108"/>
        <v>150600.20148071999</v>
      </c>
      <c r="O127" s="20">
        <f t="shared" si="109"/>
        <v>160795.83512096474</v>
      </c>
      <c r="P127" s="10">
        <v>142518</v>
      </c>
      <c r="Q127" s="11">
        <f t="shared" si="133"/>
        <v>145282.8492</v>
      </c>
      <c r="R127" s="14">
        <f t="shared" si="110"/>
        <v>150600.20148071999</v>
      </c>
      <c r="S127" s="20">
        <f t="shared" si="111"/>
        <v>160795.83512096474</v>
      </c>
      <c r="T127" s="37">
        <v>164011</v>
      </c>
      <c r="U127" s="31">
        <f>(T127*5.75%)+T127</f>
        <v>173441.63250000001</v>
      </c>
      <c r="V127" s="48">
        <f t="shared" si="112"/>
        <v>180535.39526925</v>
      </c>
      <c r="W127" s="51">
        <f t="shared" si="80"/>
        <v>186276.42083881216</v>
      </c>
      <c r="X127" s="70">
        <f t="shared" si="81"/>
        <v>193354.92483068703</v>
      </c>
      <c r="Y127" s="30">
        <v>164011</v>
      </c>
      <c r="Z127" s="31">
        <f>(Y127*5.75%)+Y127</f>
        <v>173441.63250000001</v>
      </c>
      <c r="AA127" s="49">
        <f t="shared" si="115"/>
        <v>180535.39526925</v>
      </c>
      <c r="AB127" s="51">
        <f t="shared" si="82"/>
        <v>186276.42083881216</v>
      </c>
      <c r="AC127" s="70">
        <f t="shared" si="83"/>
        <v>193354.92483068703</v>
      </c>
      <c r="AD127" s="77">
        <f t="shared" si="113"/>
        <v>196467.93912046109</v>
      </c>
      <c r="AE127" s="30">
        <v>164011</v>
      </c>
      <c r="AF127" s="31">
        <f>(AE127*5.75%)+AE127</f>
        <v>173441.63250000001</v>
      </c>
      <c r="AG127" s="49">
        <f t="shared" si="116"/>
        <v>180535.39526925</v>
      </c>
      <c r="AH127" s="51">
        <f t="shared" si="84"/>
        <v>186276.42083881216</v>
      </c>
      <c r="AI127" s="70">
        <f t="shared" si="85"/>
        <v>193354.92483068703</v>
      </c>
      <c r="AJ127" s="77">
        <f t="shared" si="86"/>
        <v>196467.93912046109</v>
      </c>
      <c r="AK127" s="30">
        <v>164011</v>
      </c>
      <c r="AL127" s="31">
        <f>(AK127*5.75%)+AK127</f>
        <v>173441.63250000001</v>
      </c>
      <c r="AM127" s="49">
        <f t="shared" si="117"/>
        <v>180535.39526925</v>
      </c>
      <c r="AN127" s="51">
        <f t="shared" si="87"/>
        <v>186276.42083881216</v>
      </c>
      <c r="AO127" s="81">
        <f t="shared" si="114"/>
        <v>193354.92483068703</v>
      </c>
      <c r="AP127" s="82">
        <f t="shared" si="88"/>
        <v>196467.93912046109</v>
      </c>
      <c r="AQ127" s="96">
        <f t="shared" si="139"/>
        <v>207509.43729903101</v>
      </c>
      <c r="AR127"/>
      <c r="AS127" s="117">
        <f t="shared" si="140"/>
        <v>228260.38102893412</v>
      </c>
      <c r="AT127" s="113">
        <f t="shared" si="103"/>
        <v>258208.14301993028</v>
      </c>
    </row>
    <row r="128" spans="1:47" s="95" customFormat="1" ht="15" customHeight="1">
      <c r="A128" s="158"/>
      <c r="B128" s="152" t="s">
        <v>246</v>
      </c>
      <c r="C128" s="147" t="s">
        <v>247</v>
      </c>
      <c r="D128" s="8">
        <v>0</v>
      </c>
      <c r="E128" s="11">
        <f t="shared" si="134"/>
        <v>0</v>
      </c>
      <c r="F128" s="14">
        <f t="shared" si="104"/>
        <v>0</v>
      </c>
      <c r="G128" s="20">
        <f t="shared" si="105"/>
        <v>0</v>
      </c>
      <c r="H128" s="8">
        <v>0</v>
      </c>
      <c r="I128" s="11">
        <f t="shared" si="135"/>
        <v>0</v>
      </c>
      <c r="J128" s="14">
        <f t="shared" si="106"/>
        <v>0</v>
      </c>
      <c r="K128" s="20">
        <f t="shared" si="107"/>
        <v>0</v>
      </c>
      <c r="L128" s="8">
        <v>0</v>
      </c>
      <c r="M128" s="11">
        <f t="shared" si="132"/>
        <v>0</v>
      </c>
      <c r="N128" s="14">
        <f t="shared" si="108"/>
        <v>0</v>
      </c>
      <c r="O128" s="20">
        <f t="shared" si="109"/>
        <v>0</v>
      </c>
      <c r="P128" s="8">
        <v>0</v>
      </c>
      <c r="Q128" s="11">
        <f t="shared" si="133"/>
        <v>0</v>
      </c>
      <c r="R128" s="14">
        <f t="shared" si="110"/>
        <v>0</v>
      </c>
      <c r="S128" s="20">
        <f t="shared" si="111"/>
        <v>0</v>
      </c>
      <c r="T128" s="39"/>
      <c r="U128" s="45"/>
      <c r="V128" s="48">
        <f t="shared" si="112"/>
        <v>0</v>
      </c>
      <c r="W128" s="51">
        <f t="shared" si="80"/>
        <v>0</v>
      </c>
      <c r="X128" s="70">
        <f t="shared" si="81"/>
        <v>0</v>
      </c>
      <c r="Y128" s="29"/>
      <c r="Z128" s="45"/>
      <c r="AA128" s="49"/>
      <c r="AB128" s="51">
        <f t="shared" si="82"/>
        <v>0</v>
      </c>
      <c r="AC128" s="70">
        <f t="shared" si="83"/>
        <v>0</v>
      </c>
      <c r="AD128" s="77">
        <f t="shared" si="113"/>
        <v>0</v>
      </c>
      <c r="AE128" s="29"/>
      <c r="AF128" s="46"/>
      <c r="AG128" s="49"/>
      <c r="AH128" s="51">
        <f t="shared" si="84"/>
        <v>0</v>
      </c>
      <c r="AI128" s="70">
        <f t="shared" si="85"/>
        <v>0</v>
      </c>
      <c r="AJ128" s="77">
        <f t="shared" si="86"/>
        <v>0</v>
      </c>
      <c r="AK128" s="29"/>
      <c r="AL128" s="46"/>
      <c r="AM128" s="49"/>
      <c r="AN128" s="51">
        <f t="shared" si="87"/>
        <v>0</v>
      </c>
      <c r="AO128" s="81">
        <f t="shared" si="114"/>
        <v>0</v>
      </c>
      <c r="AP128" s="82">
        <f t="shared" si="88"/>
        <v>0</v>
      </c>
      <c r="AQ128"/>
      <c r="AR128"/>
      <c r="AS128"/>
    </row>
    <row r="129" spans="1:46" s="95" customFormat="1" ht="15" customHeight="1">
      <c r="A129" s="158"/>
      <c r="B129" s="150" t="s">
        <v>28</v>
      </c>
      <c r="C129" s="16" t="s">
        <v>10</v>
      </c>
      <c r="D129" s="1" t="s">
        <v>11</v>
      </c>
      <c r="E129" s="11"/>
      <c r="F129" s="14">
        <f t="shared" si="104"/>
        <v>0</v>
      </c>
      <c r="G129" s="20">
        <f t="shared" si="105"/>
        <v>0</v>
      </c>
      <c r="H129" s="1" t="s">
        <v>15</v>
      </c>
      <c r="I129" s="11"/>
      <c r="J129" s="14">
        <f t="shared" si="106"/>
        <v>0</v>
      </c>
      <c r="K129" s="20">
        <f t="shared" si="107"/>
        <v>0</v>
      </c>
      <c r="L129" s="1" t="s">
        <v>16</v>
      </c>
      <c r="M129" s="11"/>
      <c r="N129" s="14">
        <f t="shared" si="108"/>
        <v>0</v>
      </c>
      <c r="O129" s="20">
        <f t="shared" si="109"/>
        <v>0</v>
      </c>
      <c r="P129" s="1" t="s">
        <v>17</v>
      </c>
      <c r="Q129" s="11"/>
      <c r="R129" s="14">
        <f t="shared" si="110"/>
        <v>0</v>
      </c>
      <c r="S129" s="20">
        <f t="shared" si="111"/>
        <v>0</v>
      </c>
      <c r="T129" s="35" t="s">
        <v>11</v>
      </c>
      <c r="U129" s="31"/>
      <c r="V129" s="48">
        <f t="shared" si="112"/>
        <v>0</v>
      </c>
      <c r="W129" s="51">
        <f t="shared" si="80"/>
        <v>0</v>
      </c>
      <c r="X129" s="70">
        <f t="shared" si="81"/>
        <v>0</v>
      </c>
      <c r="Y129" s="32" t="s">
        <v>15</v>
      </c>
      <c r="Z129" s="31"/>
      <c r="AA129" s="49"/>
      <c r="AB129" s="51">
        <f t="shared" si="82"/>
        <v>0</v>
      </c>
      <c r="AC129" s="70">
        <f t="shared" si="83"/>
        <v>0</v>
      </c>
      <c r="AD129" s="77">
        <f t="shared" si="113"/>
        <v>0</v>
      </c>
      <c r="AE129" s="32" t="s">
        <v>16</v>
      </c>
      <c r="AF129" s="31"/>
      <c r="AG129" s="49"/>
      <c r="AH129" s="51">
        <f t="shared" si="84"/>
        <v>0</v>
      </c>
      <c r="AI129" s="70">
        <f t="shared" si="85"/>
        <v>0</v>
      </c>
      <c r="AJ129" s="77">
        <f t="shared" si="86"/>
        <v>0</v>
      </c>
      <c r="AK129" s="32" t="s">
        <v>17</v>
      </c>
      <c r="AL129" s="31"/>
      <c r="AM129" s="49"/>
      <c r="AN129" s="51">
        <f t="shared" si="87"/>
        <v>0</v>
      </c>
      <c r="AO129" s="81">
        <f t="shared" si="114"/>
        <v>0</v>
      </c>
      <c r="AP129" s="82">
        <f t="shared" si="88"/>
        <v>0</v>
      </c>
      <c r="AQ129"/>
      <c r="AR129"/>
      <c r="AS129"/>
    </row>
    <row r="130" spans="1:46" s="95" customFormat="1" ht="15" customHeight="1">
      <c r="A130" s="158"/>
      <c r="B130" s="150" t="s">
        <v>248</v>
      </c>
      <c r="C130" s="7" t="s">
        <v>249</v>
      </c>
      <c r="D130" s="10">
        <v>98667</v>
      </c>
      <c r="E130" s="11">
        <f t="shared" ref="E130:E149" si="141">(D130*1.94%)+D130</f>
        <v>100581.1398</v>
      </c>
      <c r="F130" s="14">
        <f t="shared" si="104"/>
        <v>104262.40951668001</v>
      </c>
      <c r="G130" s="20">
        <f t="shared" si="105"/>
        <v>111320.97464095925</v>
      </c>
      <c r="H130" s="10">
        <v>98667</v>
      </c>
      <c r="I130" s="11">
        <f t="shared" ref="I130:I149" si="142">(H130*1.94%)+H130</f>
        <v>100581.1398</v>
      </c>
      <c r="J130" s="14">
        <f t="shared" si="106"/>
        <v>104262.40951668001</v>
      </c>
      <c r="K130" s="20">
        <f t="shared" si="107"/>
        <v>111320.97464095925</v>
      </c>
      <c r="L130" s="10">
        <v>98667</v>
      </c>
      <c r="M130" s="11">
        <f t="shared" si="132"/>
        <v>100581.1398</v>
      </c>
      <c r="N130" s="14">
        <f t="shared" si="108"/>
        <v>104262.40951668001</v>
      </c>
      <c r="O130" s="20">
        <f t="shared" si="109"/>
        <v>111320.97464095925</v>
      </c>
      <c r="P130" s="10">
        <v>98667</v>
      </c>
      <c r="Q130" s="11">
        <f t="shared" si="133"/>
        <v>100581.1398</v>
      </c>
      <c r="R130" s="14">
        <f t="shared" si="110"/>
        <v>104262.40951668001</v>
      </c>
      <c r="S130" s="20">
        <f t="shared" si="111"/>
        <v>111320.97464095925</v>
      </c>
      <c r="T130" s="37">
        <v>113546</v>
      </c>
      <c r="U130" s="31">
        <f t="shared" ref="U130:Z146" si="143">(T130*5.75%)+T130</f>
        <v>120074.895</v>
      </c>
      <c r="V130" s="48">
        <f t="shared" si="112"/>
        <v>124985.95820550001</v>
      </c>
      <c r="W130" s="51">
        <f t="shared" si="80"/>
        <v>128960.51167643491</v>
      </c>
      <c r="X130" s="70">
        <f t="shared" si="81"/>
        <v>133861.01112013945</v>
      </c>
      <c r="Y130" s="30">
        <v>113546</v>
      </c>
      <c r="Z130" s="31">
        <f t="shared" si="143"/>
        <v>120074.895</v>
      </c>
      <c r="AA130" s="49">
        <f t="shared" si="115"/>
        <v>124985.95820550001</v>
      </c>
      <c r="AB130" s="51">
        <f t="shared" si="82"/>
        <v>128960.51167643491</v>
      </c>
      <c r="AC130" s="70">
        <f t="shared" si="83"/>
        <v>133861.01112013945</v>
      </c>
      <c r="AD130" s="77">
        <f t="shared" si="113"/>
        <v>136016.17339917368</v>
      </c>
      <c r="AE130" s="30">
        <v>113546</v>
      </c>
      <c r="AF130" s="31">
        <f t="shared" ref="AF130:AF149" si="144">(AE130*5.75%)+AE130</f>
        <v>120074.895</v>
      </c>
      <c r="AG130" s="49">
        <f t="shared" si="116"/>
        <v>124985.95820550001</v>
      </c>
      <c r="AH130" s="51">
        <f t="shared" si="84"/>
        <v>128960.51167643491</v>
      </c>
      <c r="AI130" s="70">
        <f t="shared" si="85"/>
        <v>133861.01112013945</v>
      </c>
      <c r="AJ130" s="77">
        <f t="shared" si="86"/>
        <v>136016.17339917368</v>
      </c>
      <c r="AK130" s="30">
        <v>113546</v>
      </c>
      <c r="AL130" s="31">
        <f t="shared" ref="AL130:AL149" si="145">(AK130*5.75%)+AK130</f>
        <v>120074.895</v>
      </c>
      <c r="AM130" s="49">
        <f t="shared" si="117"/>
        <v>124985.95820550001</v>
      </c>
      <c r="AN130" s="51">
        <f t="shared" si="87"/>
        <v>128960.51167643491</v>
      </c>
      <c r="AO130" s="81">
        <f t="shared" si="114"/>
        <v>133861.01112013945</v>
      </c>
      <c r="AP130" s="82">
        <f t="shared" si="88"/>
        <v>136016.17339917368</v>
      </c>
      <c r="AQ130" s="96">
        <f t="shared" ref="AQ130:AQ149" si="146">(AP130*5.62%)+AP130</f>
        <v>143660.28234420725</v>
      </c>
      <c r="AR130"/>
      <c r="AS130" s="117">
        <f t="shared" ref="AS130:AS149" si="147">+AQ130+AQ130*10%</f>
        <v>158026.31057862798</v>
      </c>
      <c r="AT130" s="113">
        <f t="shared" ref="AT130:AT149" si="148">+AS130+AS130*$AV$3</f>
        <v>178759.36252654396</v>
      </c>
    </row>
    <row r="131" spans="1:46" s="95" customFormat="1" ht="15" customHeight="1">
      <c r="A131" s="158"/>
      <c r="B131" s="150" t="s">
        <v>250</v>
      </c>
      <c r="C131" s="7" t="s">
        <v>251</v>
      </c>
      <c r="D131" s="10">
        <v>98667</v>
      </c>
      <c r="E131" s="11">
        <f t="shared" si="141"/>
        <v>100581.1398</v>
      </c>
      <c r="F131" s="14">
        <f t="shared" si="104"/>
        <v>104262.40951668001</v>
      </c>
      <c r="G131" s="20">
        <f t="shared" si="105"/>
        <v>111320.97464095925</v>
      </c>
      <c r="H131" s="10">
        <v>98667</v>
      </c>
      <c r="I131" s="11">
        <f t="shared" si="142"/>
        <v>100581.1398</v>
      </c>
      <c r="J131" s="14">
        <f t="shared" si="106"/>
        <v>104262.40951668001</v>
      </c>
      <c r="K131" s="20">
        <f t="shared" si="107"/>
        <v>111320.97464095925</v>
      </c>
      <c r="L131" s="10">
        <v>98667</v>
      </c>
      <c r="M131" s="11">
        <f t="shared" si="132"/>
        <v>100581.1398</v>
      </c>
      <c r="N131" s="14">
        <f t="shared" si="108"/>
        <v>104262.40951668001</v>
      </c>
      <c r="O131" s="20">
        <f t="shared" si="109"/>
        <v>111320.97464095925</v>
      </c>
      <c r="P131" s="10">
        <v>98667</v>
      </c>
      <c r="Q131" s="11">
        <f t="shared" si="133"/>
        <v>100581.1398</v>
      </c>
      <c r="R131" s="14">
        <f t="shared" si="110"/>
        <v>104262.40951668001</v>
      </c>
      <c r="S131" s="20">
        <f t="shared" si="111"/>
        <v>111320.97464095925</v>
      </c>
      <c r="T131" s="37">
        <v>113546</v>
      </c>
      <c r="U131" s="31">
        <f t="shared" si="143"/>
        <v>120074.895</v>
      </c>
      <c r="V131" s="48">
        <f t="shared" si="112"/>
        <v>124985.95820550001</v>
      </c>
      <c r="W131" s="51">
        <f t="shared" si="80"/>
        <v>128960.51167643491</v>
      </c>
      <c r="X131" s="70">
        <f t="shared" si="81"/>
        <v>133861.01112013945</v>
      </c>
      <c r="Y131" s="30">
        <v>113546</v>
      </c>
      <c r="Z131" s="31">
        <f t="shared" si="143"/>
        <v>120074.895</v>
      </c>
      <c r="AA131" s="49">
        <f t="shared" si="115"/>
        <v>124985.95820550001</v>
      </c>
      <c r="AB131" s="51">
        <f t="shared" si="82"/>
        <v>128960.51167643491</v>
      </c>
      <c r="AC131" s="70">
        <f t="shared" si="83"/>
        <v>133861.01112013945</v>
      </c>
      <c r="AD131" s="77">
        <f t="shared" si="113"/>
        <v>136016.17339917368</v>
      </c>
      <c r="AE131" s="30">
        <v>113546</v>
      </c>
      <c r="AF131" s="31">
        <f t="shared" si="144"/>
        <v>120074.895</v>
      </c>
      <c r="AG131" s="49">
        <f t="shared" si="116"/>
        <v>124985.95820550001</v>
      </c>
      <c r="AH131" s="51">
        <f t="shared" si="84"/>
        <v>128960.51167643491</v>
      </c>
      <c r="AI131" s="70">
        <f t="shared" si="85"/>
        <v>133861.01112013945</v>
      </c>
      <c r="AJ131" s="77">
        <f t="shared" si="86"/>
        <v>136016.17339917368</v>
      </c>
      <c r="AK131" s="30">
        <v>113546</v>
      </c>
      <c r="AL131" s="31">
        <f t="shared" si="145"/>
        <v>120074.895</v>
      </c>
      <c r="AM131" s="49">
        <f t="shared" si="117"/>
        <v>124985.95820550001</v>
      </c>
      <c r="AN131" s="51">
        <f t="shared" si="87"/>
        <v>128960.51167643491</v>
      </c>
      <c r="AO131" s="81">
        <f t="shared" si="114"/>
        <v>133861.01112013945</v>
      </c>
      <c r="AP131" s="82">
        <f t="shared" si="88"/>
        <v>136016.17339917368</v>
      </c>
      <c r="AQ131" s="96">
        <f t="shared" si="146"/>
        <v>143660.28234420725</v>
      </c>
      <c r="AR131"/>
      <c r="AS131" s="117">
        <f t="shared" si="147"/>
        <v>158026.31057862798</v>
      </c>
      <c r="AT131" s="113">
        <f t="shared" si="148"/>
        <v>178759.36252654396</v>
      </c>
    </row>
    <row r="132" spans="1:46" s="95" customFormat="1" ht="15" customHeight="1">
      <c r="A132" s="158"/>
      <c r="B132" s="150" t="s">
        <v>252</v>
      </c>
      <c r="C132" s="7" t="s">
        <v>253</v>
      </c>
      <c r="D132" s="10">
        <v>142518</v>
      </c>
      <c r="E132" s="11">
        <f t="shared" si="141"/>
        <v>145282.8492</v>
      </c>
      <c r="F132" s="14">
        <f t="shared" si="104"/>
        <v>150600.20148071999</v>
      </c>
      <c r="G132" s="20">
        <f t="shared" si="105"/>
        <v>160795.83512096474</v>
      </c>
      <c r="H132" s="10">
        <v>142518</v>
      </c>
      <c r="I132" s="11">
        <f t="shared" si="142"/>
        <v>145282.8492</v>
      </c>
      <c r="J132" s="14">
        <f t="shared" si="106"/>
        <v>150600.20148071999</v>
      </c>
      <c r="K132" s="20">
        <f t="shared" si="107"/>
        <v>160795.83512096474</v>
      </c>
      <c r="L132" s="10">
        <v>142518</v>
      </c>
      <c r="M132" s="11">
        <f t="shared" si="132"/>
        <v>145282.8492</v>
      </c>
      <c r="N132" s="14">
        <f t="shared" si="108"/>
        <v>150600.20148071999</v>
      </c>
      <c r="O132" s="20">
        <f t="shared" si="109"/>
        <v>160795.83512096474</v>
      </c>
      <c r="P132" s="10">
        <v>142518</v>
      </c>
      <c r="Q132" s="11">
        <f t="shared" si="133"/>
        <v>145282.8492</v>
      </c>
      <c r="R132" s="14">
        <f t="shared" si="110"/>
        <v>150600.20148071999</v>
      </c>
      <c r="S132" s="20">
        <f t="shared" si="111"/>
        <v>160795.83512096474</v>
      </c>
      <c r="T132" s="37">
        <v>164011</v>
      </c>
      <c r="U132" s="31">
        <f t="shared" si="143"/>
        <v>173441.63250000001</v>
      </c>
      <c r="V132" s="48">
        <f t="shared" si="112"/>
        <v>180535.39526925</v>
      </c>
      <c r="W132" s="51">
        <f t="shared" si="80"/>
        <v>186276.42083881216</v>
      </c>
      <c r="X132" s="70">
        <f t="shared" si="81"/>
        <v>193354.92483068703</v>
      </c>
      <c r="Y132" s="30">
        <v>164011</v>
      </c>
      <c r="Z132" s="31">
        <f t="shared" si="143"/>
        <v>173441.63250000001</v>
      </c>
      <c r="AA132" s="49">
        <f t="shared" si="115"/>
        <v>180535.39526925</v>
      </c>
      <c r="AB132" s="51">
        <f t="shared" si="82"/>
        <v>186276.42083881216</v>
      </c>
      <c r="AC132" s="70">
        <f t="shared" si="83"/>
        <v>193354.92483068703</v>
      </c>
      <c r="AD132" s="77">
        <f t="shared" si="113"/>
        <v>196467.93912046109</v>
      </c>
      <c r="AE132" s="30">
        <v>164011</v>
      </c>
      <c r="AF132" s="31">
        <f t="shared" si="144"/>
        <v>173441.63250000001</v>
      </c>
      <c r="AG132" s="49">
        <f t="shared" si="116"/>
        <v>180535.39526925</v>
      </c>
      <c r="AH132" s="51">
        <f t="shared" si="84"/>
        <v>186276.42083881216</v>
      </c>
      <c r="AI132" s="70">
        <f t="shared" si="85"/>
        <v>193354.92483068703</v>
      </c>
      <c r="AJ132" s="77">
        <f t="shared" si="86"/>
        <v>196467.93912046109</v>
      </c>
      <c r="AK132" s="30">
        <v>164011</v>
      </c>
      <c r="AL132" s="31">
        <f t="shared" si="145"/>
        <v>173441.63250000001</v>
      </c>
      <c r="AM132" s="49">
        <f t="shared" si="117"/>
        <v>180535.39526925</v>
      </c>
      <c r="AN132" s="51">
        <f t="shared" si="87"/>
        <v>186276.42083881216</v>
      </c>
      <c r="AO132" s="81">
        <f t="shared" si="114"/>
        <v>193354.92483068703</v>
      </c>
      <c r="AP132" s="82">
        <f t="shared" si="88"/>
        <v>196467.93912046109</v>
      </c>
      <c r="AQ132" s="96">
        <f t="shared" si="146"/>
        <v>207509.43729903101</v>
      </c>
      <c r="AR132"/>
      <c r="AS132" s="117">
        <f t="shared" si="147"/>
        <v>228260.38102893412</v>
      </c>
      <c r="AT132" s="113">
        <f t="shared" si="148"/>
        <v>258208.14301993028</v>
      </c>
    </row>
    <row r="133" spans="1:46" s="95" customFormat="1" ht="15" customHeight="1">
      <c r="A133" s="158"/>
      <c r="B133" s="150" t="s">
        <v>254</v>
      </c>
      <c r="C133" s="7" t="s">
        <v>255</v>
      </c>
      <c r="D133" s="10">
        <v>87704</v>
      </c>
      <c r="E133" s="11">
        <f t="shared" si="141"/>
        <v>89405.457599999994</v>
      </c>
      <c r="F133" s="14">
        <f t="shared" si="104"/>
        <v>92677.69734816</v>
      </c>
      <c r="G133" s="20">
        <f t="shared" si="105"/>
        <v>98951.977458630427</v>
      </c>
      <c r="H133" s="10">
        <v>87704</v>
      </c>
      <c r="I133" s="11">
        <f t="shared" si="142"/>
        <v>89405.457599999994</v>
      </c>
      <c r="J133" s="14">
        <f t="shared" si="106"/>
        <v>92677.69734816</v>
      </c>
      <c r="K133" s="20">
        <f t="shared" si="107"/>
        <v>98951.977458630427</v>
      </c>
      <c r="L133" s="10">
        <v>87704</v>
      </c>
      <c r="M133" s="11">
        <f t="shared" si="132"/>
        <v>89405.457599999994</v>
      </c>
      <c r="N133" s="14">
        <f t="shared" si="108"/>
        <v>92677.69734816</v>
      </c>
      <c r="O133" s="20">
        <f t="shared" si="109"/>
        <v>98951.977458630427</v>
      </c>
      <c r="P133" s="10">
        <v>87704</v>
      </c>
      <c r="Q133" s="11">
        <f t="shared" si="133"/>
        <v>89405.457599999994</v>
      </c>
      <c r="R133" s="14">
        <f t="shared" si="110"/>
        <v>92677.69734816</v>
      </c>
      <c r="S133" s="20">
        <f t="shared" si="111"/>
        <v>98951.977458630427</v>
      </c>
      <c r="T133" s="37">
        <v>100930</v>
      </c>
      <c r="U133" s="31">
        <f t="shared" si="143"/>
        <v>106733.47500000001</v>
      </c>
      <c r="V133" s="48">
        <f t="shared" si="112"/>
        <v>111098.87412750001</v>
      </c>
      <c r="W133" s="51">
        <f t="shared" si="80"/>
        <v>114631.81832475451</v>
      </c>
      <c r="X133" s="70">
        <f t="shared" si="81"/>
        <v>118987.82742109518</v>
      </c>
      <c r="Y133" s="30">
        <v>100930</v>
      </c>
      <c r="Z133" s="31">
        <f t="shared" si="143"/>
        <v>106733.47500000001</v>
      </c>
      <c r="AA133" s="49">
        <f t="shared" si="115"/>
        <v>111098.87412750001</v>
      </c>
      <c r="AB133" s="51">
        <f t="shared" si="82"/>
        <v>114631.81832475451</v>
      </c>
      <c r="AC133" s="70">
        <f t="shared" si="83"/>
        <v>118987.82742109518</v>
      </c>
      <c r="AD133" s="77">
        <f t="shared" si="113"/>
        <v>120903.53144257481</v>
      </c>
      <c r="AE133" s="30">
        <v>100930</v>
      </c>
      <c r="AF133" s="31">
        <f t="shared" si="144"/>
        <v>106733.47500000001</v>
      </c>
      <c r="AG133" s="49">
        <f t="shared" si="116"/>
        <v>111098.87412750001</v>
      </c>
      <c r="AH133" s="51">
        <f t="shared" si="84"/>
        <v>114631.81832475451</v>
      </c>
      <c r="AI133" s="70">
        <f t="shared" si="85"/>
        <v>118987.82742109518</v>
      </c>
      <c r="AJ133" s="77">
        <f t="shared" si="86"/>
        <v>120903.53144257481</v>
      </c>
      <c r="AK133" s="30">
        <v>100930</v>
      </c>
      <c r="AL133" s="31">
        <f t="shared" si="145"/>
        <v>106733.47500000001</v>
      </c>
      <c r="AM133" s="49">
        <f t="shared" si="117"/>
        <v>111098.87412750001</v>
      </c>
      <c r="AN133" s="51">
        <f t="shared" si="87"/>
        <v>114631.81832475451</v>
      </c>
      <c r="AO133" s="81">
        <f t="shared" si="114"/>
        <v>118987.82742109518</v>
      </c>
      <c r="AP133" s="82">
        <f t="shared" si="88"/>
        <v>120903.53144257481</v>
      </c>
      <c r="AQ133" s="96">
        <f t="shared" si="146"/>
        <v>127698.30990964751</v>
      </c>
      <c r="AR133"/>
      <c r="AS133" s="117">
        <f t="shared" si="147"/>
        <v>140468.14090061226</v>
      </c>
      <c r="AT133" s="113">
        <f t="shared" si="148"/>
        <v>158897.56098677259</v>
      </c>
    </row>
    <row r="134" spans="1:46" s="95" customFormat="1" ht="15" customHeight="1">
      <c r="A134" s="158"/>
      <c r="B134" s="150" t="s">
        <v>256</v>
      </c>
      <c r="C134" s="7" t="s">
        <v>257</v>
      </c>
      <c r="D134" s="10">
        <v>109629</v>
      </c>
      <c r="E134" s="11">
        <f t="shared" si="141"/>
        <v>111755.8026</v>
      </c>
      <c r="F134" s="14">
        <f t="shared" si="104"/>
        <v>115846.06497516</v>
      </c>
      <c r="G134" s="20">
        <f t="shared" si="105"/>
        <v>123688.84357397833</v>
      </c>
      <c r="H134" s="10">
        <v>109629</v>
      </c>
      <c r="I134" s="11">
        <f t="shared" si="142"/>
        <v>111755.8026</v>
      </c>
      <c r="J134" s="14">
        <f t="shared" si="106"/>
        <v>115846.06497516</v>
      </c>
      <c r="K134" s="20">
        <f t="shared" si="107"/>
        <v>123688.84357397833</v>
      </c>
      <c r="L134" s="10">
        <v>109629</v>
      </c>
      <c r="M134" s="11">
        <f t="shared" si="132"/>
        <v>111755.8026</v>
      </c>
      <c r="N134" s="14">
        <f t="shared" si="108"/>
        <v>115846.06497516</v>
      </c>
      <c r="O134" s="20">
        <f t="shared" si="109"/>
        <v>123688.84357397833</v>
      </c>
      <c r="P134" s="10">
        <v>109629</v>
      </c>
      <c r="Q134" s="11">
        <f t="shared" si="133"/>
        <v>111755.8026</v>
      </c>
      <c r="R134" s="14">
        <f t="shared" si="110"/>
        <v>115846.06497516</v>
      </c>
      <c r="S134" s="20">
        <f t="shared" si="111"/>
        <v>123688.84357397833</v>
      </c>
      <c r="T134" s="37">
        <v>126162</v>
      </c>
      <c r="U134" s="31">
        <f t="shared" si="143"/>
        <v>133416.315</v>
      </c>
      <c r="V134" s="48">
        <f t="shared" si="112"/>
        <v>138873.04228349999</v>
      </c>
      <c r="W134" s="51">
        <f t="shared" si="80"/>
        <v>143289.20502811531</v>
      </c>
      <c r="X134" s="70">
        <f t="shared" si="81"/>
        <v>148734.1948191837</v>
      </c>
      <c r="Y134" s="30">
        <v>126162</v>
      </c>
      <c r="Z134" s="31">
        <f t="shared" si="143"/>
        <v>133416.315</v>
      </c>
      <c r="AA134" s="49">
        <f t="shared" si="115"/>
        <v>138873.04228349999</v>
      </c>
      <c r="AB134" s="51">
        <f t="shared" si="82"/>
        <v>143289.20502811531</v>
      </c>
      <c r="AC134" s="70">
        <f t="shared" si="83"/>
        <v>148734.1948191837</v>
      </c>
      <c r="AD134" s="77">
        <f t="shared" si="113"/>
        <v>151128.81535577256</v>
      </c>
      <c r="AE134" s="30">
        <v>126162</v>
      </c>
      <c r="AF134" s="31">
        <f t="shared" si="144"/>
        <v>133416.315</v>
      </c>
      <c r="AG134" s="49">
        <f t="shared" si="116"/>
        <v>138873.04228349999</v>
      </c>
      <c r="AH134" s="51">
        <f t="shared" si="84"/>
        <v>143289.20502811531</v>
      </c>
      <c r="AI134" s="70">
        <f t="shared" si="85"/>
        <v>148734.1948191837</v>
      </c>
      <c r="AJ134" s="77">
        <f t="shared" si="86"/>
        <v>151128.81535577256</v>
      </c>
      <c r="AK134" s="30">
        <v>126162</v>
      </c>
      <c r="AL134" s="31">
        <f t="shared" si="145"/>
        <v>133416.315</v>
      </c>
      <c r="AM134" s="49">
        <f t="shared" si="117"/>
        <v>138873.04228349999</v>
      </c>
      <c r="AN134" s="51">
        <f t="shared" si="87"/>
        <v>143289.20502811531</v>
      </c>
      <c r="AO134" s="81">
        <f t="shared" si="114"/>
        <v>148734.1948191837</v>
      </c>
      <c r="AP134" s="82">
        <f t="shared" si="88"/>
        <v>151128.81535577256</v>
      </c>
      <c r="AQ134" s="96">
        <f t="shared" si="146"/>
        <v>159622.25477876698</v>
      </c>
      <c r="AR134"/>
      <c r="AS134" s="117">
        <f t="shared" si="147"/>
        <v>175584.48025664367</v>
      </c>
      <c r="AT134" s="113">
        <f t="shared" si="148"/>
        <v>198621.16406631534</v>
      </c>
    </row>
    <row r="135" spans="1:46" s="95" customFormat="1" ht="15" customHeight="1">
      <c r="A135" s="158"/>
      <c r="B135" s="150" t="s">
        <v>258</v>
      </c>
      <c r="C135" s="7" t="s">
        <v>259</v>
      </c>
      <c r="D135" s="10">
        <v>109629</v>
      </c>
      <c r="E135" s="11">
        <f t="shared" si="141"/>
        <v>111755.8026</v>
      </c>
      <c r="F135" s="14">
        <f t="shared" si="104"/>
        <v>115846.06497516</v>
      </c>
      <c r="G135" s="20">
        <f t="shared" si="105"/>
        <v>123688.84357397833</v>
      </c>
      <c r="H135" s="10">
        <v>109629</v>
      </c>
      <c r="I135" s="11">
        <f t="shared" si="142"/>
        <v>111755.8026</v>
      </c>
      <c r="J135" s="14">
        <f t="shared" si="106"/>
        <v>115846.06497516</v>
      </c>
      <c r="K135" s="20">
        <f t="shared" si="107"/>
        <v>123688.84357397833</v>
      </c>
      <c r="L135" s="10">
        <v>109629</v>
      </c>
      <c r="M135" s="11">
        <f t="shared" si="132"/>
        <v>111755.8026</v>
      </c>
      <c r="N135" s="14">
        <f t="shared" si="108"/>
        <v>115846.06497516</v>
      </c>
      <c r="O135" s="20">
        <f t="shared" si="109"/>
        <v>123688.84357397833</v>
      </c>
      <c r="P135" s="10">
        <v>109629</v>
      </c>
      <c r="Q135" s="11">
        <f t="shared" si="133"/>
        <v>111755.8026</v>
      </c>
      <c r="R135" s="14">
        <f t="shared" si="110"/>
        <v>115846.06497516</v>
      </c>
      <c r="S135" s="20">
        <f t="shared" si="111"/>
        <v>123688.84357397833</v>
      </c>
      <c r="T135" s="37">
        <v>126162</v>
      </c>
      <c r="U135" s="31">
        <f t="shared" si="143"/>
        <v>133416.315</v>
      </c>
      <c r="V135" s="48">
        <f t="shared" si="112"/>
        <v>138873.04228349999</v>
      </c>
      <c r="W135" s="51">
        <f t="shared" ref="W135:W149" si="149">(V135*3.18%)+V135</f>
        <v>143289.20502811531</v>
      </c>
      <c r="X135" s="70">
        <f t="shared" ref="X135:X149" si="150">(W135*3.8%)+W135</f>
        <v>148734.1948191837</v>
      </c>
      <c r="Y135" s="30">
        <v>126162</v>
      </c>
      <c r="Z135" s="31">
        <f t="shared" si="143"/>
        <v>133416.315</v>
      </c>
      <c r="AA135" s="49">
        <f t="shared" si="115"/>
        <v>138873.04228349999</v>
      </c>
      <c r="AB135" s="51">
        <f t="shared" ref="AB135:AB149" si="151">(AA135*3.18%)+AA135</f>
        <v>143289.20502811531</v>
      </c>
      <c r="AC135" s="70">
        <f t="shared" ref="AC135:AC149" si="152">(AB135*3.8%)+AB135</f>
        <v>148734.1948191837</v>
      </c>
      <c r="AD135" s="77">
        <f t="shared" si="113"/>
        <v>151128.81535577256</v>
      </c>
      <c r="AE135" s="30">
        <v>126162</v>
      </c>
      <c r="AF135" s="31">
        <f t="shared" si="144"/>
        <v>133416.315</v>
      </c>
      <c r="AG135" s="49">
        <f t="shared" si="116"/>
        <v>138873.04228349999</v>
      </c>
      <c r="AH135" s="51">
        <f t="shared" ref="AH135:AH149" si="153">(AG135*3.18%)+AG135</f>
        <v>143289.20502811531</v>
      </c>
      <c r="AI135" s="70">
        <f t="shared" ref="AI135:AI149" si="154">(AH135*3.8%)+AH135</f>
        <v>148734.1948191837</v>
      </c>
      <c r="AJ135" s="77">
        <f t="shared" ref="AJ135:AJ149" si="155">(AI135*1.61%)+AI135</f>
        <v>151128.81535577256</v>
      </c>
      <c r="AK135" s="30">
        <v>126162</v>
      </c>
      <c r="AL135" s="31">
        <f t="shared" si="145"/>
        <v>133416.315</v>
      </c>
      <c r="AM135" s="49">
        <f t="shared" si="117"/>
        <v>138873.04228349999</v>
      </c>
      <c r="AN135" s="51">
        <f t="shared" ref="AN135:AN149" si="156">(AM135*3.18%)+AM135</f>
        <v>143289.20502811531</v>
      </c>
      <c r="AO135" s="81">
        <f t="shared" si="114"/>
        <v>148734.1948191837</v>
      </c>
      <c r="AP135" s="82">
        <f t="shared" ref="AP135:AP149" si="157">(AO135*1.61%)+AO135</f>
        <v>151128.81535577256</v>
      </c>
      <c r="AQ135" s="96">
        <f t="shared" si="146"/>
        <v>159622.25477876698</v>
      </c>
      <c r="AR135"/>
      <c r="AS135" s="117">
        <f t="shared" si="147"/>
        <v>175584.48025664367</v>
      </c>
      <c r="AT135" s="113">
        <f t="shared" si="148"/>
        <v>198621.16406631534</v>
      </c>
    </row>
    <row r="136" spans="1:46" s="95" customFormat="1" ht="15" customHeight="1">
      <c r="A136" s="158"/>
      <c r="B136" s="150" t="s">
        <v>260</v>
      </c>
      <c r="C136" s="7" t="s">
        <v>261</v>
      </c>
      <c r="D136" s="10">
        <v>142518</v>
      </c>
      <c r="E136" s="11">
        <f t="shared" si="141"/>
        <v>145282.8492</v>
      </c>
      <c r="F136" s="14">
        <f t="shared" si="104"/>
        <v>150600.20148071999</v>
      </c>
      <c r="G136" s="20">
        <f t="shared" si="105"/>
        <v>160795.83512096474</v>
      </c>
      <c r="H136" s="10">
        <v>142518</v>
      </c>
      <c r="I136" s="11">
        <f t="shared" si="142"/>
        <v>145282.8492</v>
      </c>
      <c r="J136" s="14">
        <f t="shared" si="106"/>
        <v>150600.20148071999</v>
      </c>
      <c r="K136" s="20">
        <f t="shared" si="107"/>
        <v>160795.83512096474</v>
      </c>
      <c r="L136" s="10">
        <v>142518</v>
      </c>
      <c r="M136" s="11">
        <f t="shared" si="132"/>
        <v>145282.8492</v>
      </c>
      <c r="N136" s="14">
        <f t="shared" si="108"/>
        <v>150600.20148071999</v>
      </c>
      <c r="O136" s="20">
        <f t="shared" si="109"/>
        <v>160795.83512096474</v>
      </c>
      <c r="P136" s="10">
        <v>142518</v>
      </c>
      <c r="Q136" s="11">
        <f t="shared" si="133"/>
        <v>145282.8492</v>
      </c>
      <c r="R136" s="14">
        <f t="shared" si="110"/>
        <v>150600.20148071999</v>
      </c>
      <c r="S136" s="20">
        <f t="shared" si="111"/>
        <v>160795.83512096474</v>
      </c>
      <c r="T136" s="37">
        <v>164011</v>
      </c>
      <c r="U136" s="31">
        <f t="shared" si="143"/>
        <v>173441.63250000001</v>
      </c>
      <c r="V136" s="48">
        <f t="shared" si="112"/>
        <v>180535.39526925</v>
      </c>
      <c r="W136" s="51">
        <f t="shared" si="149"/>
        <v>186276.42083881216</v>
      </c>
      <c r="X136" s="70">
        <f t="shared" si="150"/>
        <v>193354.92483068703</v>
      </c>
      <c r="Y136" s="30">
        <v>164011</v>
      </c>
      <c r="Z136" s="31">
        <f t="shared" si="143"/>
        <v>173441.63250000001</v>
      </c>
      <c r="AA136" s="49">
        <f t="shared" si="115"/>
        <v>180535.39526925</v>
      </c>
      <c r="AB136" s="51">
        <f t="shared" si="151"/>
        <v>186276.42083881216</v>
      </c>
      <c r="AC136" s="70">
        <f t="shared" si="152"/>
        <v>193354.92483068703</v>
      </c>
      <c r="AD136" s="77">
        <f t="shared" si="113"/>
        <v>196467.93912046109</v>
      </c>
      <c r="AE136" s="30">
        <v>164011</v>
      </c>
      <c r="AF136" s="31">
        <f t="shared" si="144"/>
        <v>173441.63250000001</v>
      </c>
      <c r="AG136" s="49">
        <f t="shared" si="116"/>
        <v>180535.39526925</v>
      </c>
      <c r="AH136" s="51">
        <f t="shared" si="153"/>
        <v>186276.42083881216</v>
      </c>
      <c r="AI136" s="70">
        <f t="shared" si="154"/>
        <v>193354.92483068703</v>
      </c>
      <c r="AJ136" s="77">
        <f t="shared" si="155"/>
        <v>196467.93912046109</v>
      </c>
      <c r="AK136" s="30">
        <v>164011</v>
      </c>
      <c r="AL136" s="31">
        <f t="shared" si="145"/>
        <v>173441.63250000001</v>
      </c>
      <c r="AM136" s="49">
        <f t="shared" si="117"/>
        <v>180535.39526925</v>
      </c>
      <c r="AN136" s="51">
        <f t="shared" si="156"/>
        <v>186276.42083881216</v>
      </c>
      <c r="AO136" s="81">
        <f t="shared" si="114"/>
        <v>193354.92483068703</v>
      </c>
      <c r="AP136" s="82">
        <f t="shared" si="157"/>
        <v>196467.93912046109</v>
      </c>
      <c r="AQ136" s="96">
        <f t="shared" si="146"/>
        <v>207509.43729903101</v>
      </c>
      <c r="AR136"/>
      <c r="AS136" s="117">
        <f t="shared" si="147"/>
        <v>228260.38102893412</v>
      </c>
      <c r="AT136" s="113">
        <f t="shared" si="148"/>
        <v>258208.14301993028</v>
      </c>
    </row>
    <row r="137" spans="1:46" s="95" customFormat="1" ht="15" customHeight="1">
      <c r="A137" s="158"/>
      <c r="B137" s="150" t="s">
        <v>262</v>
      </c>
      <c r="C137" s="7" t="s">
        <v>263</v>
      </c>
      <c r="D137" s="10">
        <v>131555</v>
      </c>
      <c r="E137" s="11">
        <f t="shared" si="141"/>
        <v>134107.16699999999</v>
      </c>
      <c r="F137" s="14">
        <f t="shared" si="104"/>
        <v>139015.48931219999</v>
      </c>
      <c r="G137" s="20">
        <f t="shared" si="105"/>
        <v>148426.83793863593</v>
      </c>
      <c r="H137" s="10">
        <v>131555</v>
      </c>
      <c r="I137" s="11">
        <f t="shared" si="142"/>
        <v>134107.16699999999</v>
      </c>
      <c r="J137" s="14">
        <f t="shared" si="106"/>
        <v>139015.48931219999</v>
      </c>
      <c r="K137" s="20">
        <f t="shared" si="107"/>
        <v>148426.83793863593</v>
      </c>
      <c r="L137" s="10">
        <v>131555</v>
      </c>
      <c r="M137" s="11">
        <f t="shared" si="132"/>
        <v>134107.16699999999</v>
      </c>
      <c r="N137" s="14">
        <f t="shared" si="108"/>
        <v>139015.48931219999</v>
      </c>
      <c r="O137" s="20">
        <f t="shared" si="109"/>
        <v>148426.83793863593</v>
      </c>
      <c r="P137" s="10">
        <v>131555</v>
      </c>
      <c r="Q137" s="11">
        <f t="shared" si="133"/>
        <v>134107.16699999999</v>
      </c>
      <c r="R137" s="14">
        <f t="shared" si="110"/>
        <v>139015.48931219999</v>
      </c>
      <c r="S137" s="20">
        <f t="shared" si="111"/>
        <v>148426.83793863593</v>
      </c>
      <c r="T137" s="37">
        <v>151395</v>
      </c>
      <c r="U137" s="31">
        <f t="shared" si="143"/>
        <v>160100.21249999999</v>
      </c>
      <c r="V137" s="48">
        <f t="shared" si="112"/>
        <v>166648.31119124999</v>
      </c>
      <c r="W137" s="51">
        <f t="shared" si="149"/>
        <v>171947.72748713175</v>
      </c>
      <c r="X137" s="70">
        <f t="shared" si="150"/>
        <v>178481.74113164275</v>
      </c>
      <c r="Y137" s="30">
        <v>151395</v>
      </c>
      <c r="Z137" s="31">
        <f t="shared" si="143"/>
        <v>160100.21249999999</v>
      </c>
      <c r="AA137" s="49">
        <f t="shared" si="115"/>
        <v>166648.31119124999</v>
      </c>
      <c r="AB137" s="51">
        <f t="shared" si="151"/>
        <v>171947.72748713175</v>
      </c>
      <c r="AC137" s="70">
        <f t="shared" si="152"/>
        <v>178481.74113164275</v>
      </c>
      <c r="AD137" s="77">
        <f t="shared" si="113"/>
        <v>181355.29716386218</v>
      </c>
      <c r="AE137" s="30">
        <v>151395</v>
      </c>
      <c r="AF137" s="31">
        <f t="shared" si="144"/>
        <v>160100.21249999999</v>
      </c>
      <c r="AG137" s="49">
        <f t="shared" si="116"/>
        <v>166648.31119124999</v>
      </c>
      <c r="AH137" s="51">
        <f t="shared" si="153"/>
        <v>171947.72748713175</v>
      </c>
      <c r="AI137" s="70">
        <f t="shared" si="154"/>
        <v>178481.74113164275</v>
      </c>
      <c r="AJ137" s="77">
        <f t="shared" si="155"/>
        <v>181355.29716386218</v>
      </c>
      <c r="AK137" s="30">
        <v>151395</v>
      </c>
      <c r="AL137" s="31">
        <f t="shared" si="145"/>
        <v>160100.21249999999</v>
      </c>
      <c r="AM137" s="49">
        <f t="shared" si="117"/>
        <v>166648.31119124999</v>
      </c>
      <c r="AN137" s="51">
        <f t="shared" si="156"/>
        <v>171947.72748713175</v>
      </c>
      <c r="AO137" s="81">
        <f t="shared" si="114"/>
        <v>178481.74113164275</v>
      </c>
      <c r="AP137" s="82">
        <f t="shared" si="157"/>
        <v>181355.29716386218</v>
      </c>
      <c r="AQ137" s="96">
        <f t="shared" si="146"/>
        <v>191547.46486447123</v>
      </c>
      <c r="AR137"/>
      <c r="AS137" s="117">
        <f t="shared" si="147"/>
        <v>210702.21135091834</v>
      </c>
      <c r="AT137" s="113">
        <f t="shared" si="148"/>
        <v>238346.34148015882</v>
      </c>
    </row>
    <row r="138" spans="1:46" s="95" customFormat="1" ht="15" customHeight="1">
      <c r="A138" s="158"/>
      <c r="B138" s="150" t="s">
        <v>264</v>
      </c>
      <c r="C138" s="7" t="s">
        <v>265</v>
      </c>
      <c r="D138" s="10">
        <v>142518</v>
      </c>
      <c r="E138" s="11">
        <f t="shared" si="141"/>
        <v>145282.8492</v>
      </c>
      <c r="F138" s="14">
        <f t="shared" si="104"/>
        <v>150600.20148071999</v>
      </c>
      <c r="G138" s="20">
        <f t="shared" si="105"/>
        <v>160795.83512096474</v>
      </c>
      <c r="H138" s="10">
        <v>142518</v>
      </c>
      <c r="I138" s="11">
        <f t="shared" si="142"/>
        <v>145282.8492</v>
      </c>
      <c r="J138" s="14">
        <f t="shared" si="106"/>
        <v>150600.20148071999</v>
      </c>
      <c r="K138" s="20">
        <f t="shared" si="107"/>
        <v>160795.83512096474</v>
      </c>
      <c r="L138" s="10">
        <v>142518</v>
      </c>
      <c r="M138" s="11">
        <f t="shared" si="132"/>
        <v>145282.8492</v>
      </c>
      <c r="N138" s="14">
        <f t="shared" si="108"/>
        <v>150600.20148071999</v>
      </c>
      <c r="O138" s="20">
        <f t="shared" si="109"/>
        <v>160795.83512096474</v>
      </c>
      <c r="P138" s="10">
        <v>142518</v>
      </c>
      <c r="Q138" s="11">
        <f t="shared" si="133"/>
        <v>145282.8492</v>
      </c>
      <c r="R138" s="14">
        <f t="shared" si="110"/>
        <v>150600.20148071999</v>
      </c>
      <c r="S138" s="20">
        <f t="shared" si="111"/>
        <v>160795.83512096474</v>
      </c>
      <c r="T138" s="37">
        <v>164011</v>
      </c>
      <c r="U138" s="31">
        <f t="shared" si="143"/>
        <v>173441.63250000001</v>
      </c>
      <c r="V138" s="48">
        <f t="shared" si="112"/>
        <v>180535.39526925</v>
      </c>
      <c r="W138" s="51">
        <f t="shared" si="149"/>
        <v>186276.42083881216</v>
      </c>
      <c r="X138" s="70">
        <f t="shared" si="150"/>
        <v>193354.92483068703</v>
      </c>
      <c r="Y138" s="30">
        <v>164011</v>
      </c>
      <c r="Z138" s="31">
        <f t="shared" si="143"/>
        <v>173441.63250000001</v>
      </c>
      <c r="AA138" s="49">
        <f t="shared" si="115"/>
        <v>180535.39526925</v>
      </c>
      <c r="AB138" s="51">
        <f t="shared" si="151"/>
        <v>186276.42083881216</v>
      </c>
      <c r="AC138" s="70">
        <f t="shared" si="152"/>
        <v>193354.92483068703</v>
      </c>
      <c r="AD138" s="77">
        <f t="shared" si="113"/>
        <v>196467.93912046109</v>
      </c>
      <c r="AE138" s="30">
        <v>164011</v>
      </c>
      <c r="AF138" s="31">
        <f t="shared" si="144"/>
        <v>173441.63250000001</v>
      </c>
      <c r="AG138" s="49">
        <f t="shared" si="116"/>
        <v>180535.39526925</v>
      </c>
      <c r="AH138" s="51">
        <f t="shared" si="153"/>
        <v>186276.42083881216</v>
      </c>
      <c r="AI138" s="70">
        <f t="shared" si="154"/>
        <v>193354.92483068703</v>
      </c>
      <c r="AJ138" s="77">
        <f t="shared" si="155"/>
        <v>196467.93912046109</v>
      </c>
      <c r="AK138" s="30">
        <v>164011</v>
      </c>
      <c r="AL138" s="31">
        <f t="shared" si="145"/>
        <v>173441.63250000001</v>
      </c>
      <c r="AM138" s="49">
        <f t="shared" si="117"/>
        <v>180535.39526925</v>
      </c>
      <c r="AN138" s="51">
        <f t="shared" si="156"/>
        <v>186276.42083881216</v>
      </c>
      <c r="AO138" s="81">
        <f t="shared" si="114"/>
        <v>193354.92483068703</v>
      </c>
      <c r="AP138" s="82">
        <f t="shared" si="157"/>
        <v>196467.93912046109</v>
      </c>
      <c r="AQ138" s="96">
        <f t="shared" si="146"/>
        <v>207509.43729903101</v>
      </c>
      <c r="AR138"/>
      <c r="AS138" s="117">
        <f t="shared" si="147"/>
        <v>228260.38102893412</v>
      </c>
      <c r="AT138" s="113">
        <f t="shared" si="148"/>
        <v>258208.14301993028</v>
      </c>
    </row>
    <row r="139" spans="1:46" s="95" customFormat="1" ht="15" customHeight="1">
      <c r="A139" s="158"/>
      <c r="B139" s="150" t="s">
        <v>266</v>
      </c>
      <c r="C139" s="7" t="s">
        <v>267</v>
      </c>
      <c r="D139" s="10">
        <v>109629</v>
      </c>
      <c r="E139" s="11">
        <f t="shared" si="141"/>
        <v>111755.8026</v>
      </c>
      <c r="F139" s="14">
        <f t="shared" si="104"/>
        <v>115846.06497516</v>
      </c>
      <c r="G139" s="20">
        <f t="shared" si="105"/>
        <v>123688.84357397833</v>
      </c>
      <c r="H139" s="10">
        <v>109629</v>
      </c>
      <c r="I139" s="11">
        <f t="shared" si="142"/>
        <v>111755.8026</v>
      </c>
      <c r="J139" s="14">
        <f t="shared" si="106"/>
        <v>115846.06497516</v>
      </c>
      <c r="K139" s="20">
        <f t="shared" si="107"/>
        <v>123688.84357397833</v>
      </c>
      <c r="L139" s="10">
        <v>109629</v>
      </c>
      <c r="M139" s="11">
        <f t="shared" si="132"/>
        <v>111755.8026</v>
      </c>
      <c r="N139" s="14">
        <f t="shared" si="108"/>
        <v>115846.06497516</v>
      </c>
      <c r="O139" s="20">
        <f t="shared" si="109"/>
        <v>123688.84357397833</v>
      </c>
      <c r="P139" s="10">
        <v>109629</v>
      </c>
      <c r="Q139" s="11">
        <f t="shared" si="133"/>
        <v>111755.8026</v>
      </c>
      <c r="R139" s="14">
        <f t="shared" si="110"/>
        <v>115846.06497516</v>
      </c>
      <c r="S139" s="20">
        <f t="shared" si="111"/>
        <v>123688.84357397833</v>
      </c>
      <c r="T139" s="37">
        <v>126162</v>
      </c>
      <c r="U139" s="31">
        <f t="shared" si="143"/>
        <v>133416.315</v>
      </c>
      <c r="V139" s="48">
        <f t="shared" si="112"/>
        <v>138873.04228349999</v>
      </c>
      <c r="W139" s="51">
        <f t="shared" si="149"/>
        <v>143289.20502811531</v>
      </c>
      <c r="X139" s="70">
        <f t="shared" si="150"/>
        <v>148734.1948191837</v>
      </c>
      <c r="Y139" s="30">
        <v>126162</v>
      </c>
      <c r="Z139" s="31">
        <f t="shared" si="143"/>
        <v>133416.315</v>
      </c>
      <c r="AA139" s="49">
        <f t="shared" si="115"/>
        <v>138873.04228349999</v>
      </c>
      <c r="AB139" s="51">
        <f t="shared" si="151"/>
        <v>143289.20502811531</v>
      </c>
      <c r="AC139" s="70">
        <f t="shared" si="152"/>
        <v>148734.1948191837</v>
      </c>
      <c r="AD139" s="77">
        <f t="shared" si="113"/>
        <v>151128.81535577256</v>
      </c>
      <c r="AE139" s="30">
        <v>126162</v>
      </c>
      <c r="AF139" s="31">
        <f t="shared" si="144"/>
        <v>133416.315</v>
      </c>
      <c r="AG139" s="49">
        <f t="shared" si="116"/>
        <v>138873.04228349999</v>
      </c>
      <c r="AH139" s="51">
        <f t="shared" si="153"/>
        <v>143289.20502811531</v>
      </c>
      <c r="AI139" s="70">
        <f t="shared" si="154"/>
        <v>148734.1948191837</v>
      </c>
      <c r="AJ139" s="77">
        <f t="shared" si="155"/>
        <v>151128.81535577256</v>
      </c>
      <c r="AK139" s="30">
        <v>126162</v>
      </c>
      <c r="AL139" s="31">
        <f t="shared" si="145"/>
        <v>133416.315</v>
      </c>
      <c r="AM139" s="49">
        <f t="shared" si="117"/>
        <v>138873.04228349999</v>
      </c>
      <c r="AN139" s="51">
        <f t="shared" si="156"/>
        <v>143289.20502811531</v>
      </c>
      <c r="AO139" s="81">
        <f t="shared" si="114"/>
        <v>148734.1948191837</v>
      </c>
      <c r="AP139" s="82">
        <f t="shared" si="157"/>
        <v>151128.81535577256</v>
      </c>
      <c r="AQ139" s="96">
        <f t="shared" si="146"/>
        <v>159622.25477876698</v>
      </c>
      <c r="AR139"/>
      <c r="AS139" s="117">
        <f t="shared" si="147"/>
        <v>175584.48025664367</v>
      </c>
      <c r="AT139" s="113">
        <f t="shared" si="148"/>
        <v>198621.16406631534</v>
      </c>
    </row>
    <row r="140" spans="1:46" s="95" customFormat="1" ht="15" customHeight="1">
      <c r="A140" s="158"/>
      <c r="B140" s="150" t="s">
        <v>268</v>
      </c>
      <c r="C140" s="7" t="s">
        <v>269</v>
      </c>
      <c r="D140" s="10">
        <v>131555</v>
      </c>
      <c r="E140" s="11">
        <f t="shared" si="141"/>
        <v>134107.16699999999</v>
      </c>
      <c r="F140" s="14">
        <f t="shared" si="104"/>
        <v>139015.48931219999</v>
      </c>
      <c r="G140" s="20">
        <f t="shared" si="105"/>
        <v>148426.83793863593</v>
      </c>
      <c r="H140" s="10">
        <v>131555</v>
      </c>
      <c r="I140" s="11">
        <f t="shared" si="142"/>
        <v>134107.16699999999</v>
      </c>
      <c r="J140" s="14">
        <f t="shared" si="106"/>
        <v>139015.48931219999</v>
      </c>
      <c r="K140" s="20">
        <f t="shared" si="107"/>
        <v>148426.83793863593</v>
      </c>
      <c r="L140" s="10">
        <v>131555</v>
      </c>
      <c r="M140" s="11">
        <f t="shared" si="132"/>
        <v>134107.16699999999</v>
      </c>
      <c r="N140" s="14">
        <f t="shared" si="108"/>
        <v>139015.48931219999</v>
      </c>
      <c r="O140" s="20">
        <f t="shared" si="109"/>
        <v>148426.83793863593</v>
      </c>
      <c r="P140" s="10">
        <v>131555</v>
      </c>
      <c r="Q140" s="11">
        <f t="shared" si="133"/>
        <v>134107.16699999999</v>
      </c>
      <c r="R140" s="14">
        <f t="shared" si="110"/>
        <v>139015.48931219999</v>
      </c>
      <c r="S140" s="20">
        <f t="shared" si="111"/>
        <v>148426.83793863593</v>
      </c>
      <c r="T140" s="37">
        <v>151395</v>
      </c>
      <c r="U140" s="31">
        <f t="shared" si="143"/>
        <v>160100.21249999999</v>
      </c>
      <c r="V140" s="48">
        <f t="shared" si="112"/>
        <v>166648.31119124999</v>
      </c>
      <c r="W140" s="51">
        <f t="shared" si="149"/>
        <v>171947.72748713175</v>
      </c>
      <c r="X140" s="70">
        <f t="shared" si="150"/>
        <v>178481.74113164275</v>
      </c>
      <c r="Y140" s="30">
        <v>151395</v>
      </c>
      <c r="Z140" s="31">
        <f t="shared" si="143"/>
        <v>160100.21249999999</v>
      </c>
      <c r="AA140" s="49">
        <f t="shared" si="115"/>
        <v>166648.31119124999</v>
      </c>
      <c r="AB140" s="51">
        <f t="shared" si="151"/>
        <v>171947.72748713175</v>
      </c>
      <c r="AC140" s="70">
        <f t="shared" si="152"/>
        <v>178481.74113164275</v>
      </c>
      <c r="AD140" s="77">
        <f t="shared" si="113"/>
        <v>181355.29716386218</v>
      </c>
      <c r="AE140" s="30">
        <v>151395</v>
      </c>
      <c r="AF140" s="31">
        <f t="shared" si="144"/>
        <v>160100.21249999999</v>
      </c>
      <c r="AG140" s="49">
        <f t="shared" si="116"/>
        <v>166648.31119124999</v>
      </c>
      <c r="AH140" s="51">
        <f t="shared" si="153"/>
        <v>171947.72748713175</v>
      </c>
      <c r="AI140" s="70">
        <f t="shared" si="154"/>
        <v>178481.74113164275</v>
      </c>
      <c r="AJ140" s="77">
        <f t="shared" si="155"/>
        <v>181355.29716386218</v>
      </c>
      <c r="AK140" s="30">
        <v>151395</v>
      </c>
      <c r="AL140" s="31">
        <f t="shared" si="145"/>
        <v>160100.21249999999</v>
      </c>
      <c r="AM140" s="49">
        <f t="shared" si="117"/>
        <v>166648.31119124999</v>
      </c>
      <c r="AN140" s="51">
        <f t="shared" si="156"/>
        <v>171947.72748713175</v>
      </c>
      <c r="AO140" s="81">
        <f t="shared" si="114"/>
        <v>178481.74113164275</v>
      </c>
      <c r="AP140" s="82">
        <f t="shared" si="157"/>
        <v>181355.29716386218</v>
      </c>
      <c r="AQ140" s="96">
        <f t="shared" si="146"/>
        <v>191547.46486447123</v>
      </c>
      <c r="AR140"/>
      <c r="AS140" s="117">
        <f t="shared" si="147"/>
        <v>210702.21135091834</v>
      </c>
      <c r="AT140" s="113">
        <f t="shared" si="148"/>
        <v>238346.34148015882</v>
      </c>
    </row>
    <row r="141" spans="1:46" s="95" customFormat="1" ht="15" customHeight="1">
      <c r="A141" s="158"/>
      <c r="B141" s="150" t="s">
        <v>270</v>
      </c>
      <c r="C141" s="7" t="s">
        <v>271</v>
      </c>
      <c r="D141" s="10">
        <v>153481</v>
      </c>
      <c r="E141" s="11">
        <f t="shared" si="141"/>
        <v>156458.53140000001</v>
      </c>
      <c r="F141" s="14">
        <f t="shared" si="104"/>
        <v>162184.91364924001</v>
      </c>
      <c r="G141" s="20">
        <f t="shared" si="105"/>
        <v>173164.83230329357</v>
      </c>
      <c r="H141" s="10">
        <v>153481</v>
      </c>
      <c r="I141" s="11">
        <f t="shared" si="142"/>
        <v>156458.53140000001</v>
      </c>
      <c r="J141" s="14">
        <f t="shared" si="106"/>
        <v>162184.91364924001</v>
      </c>
      <c r="K141" s="20">
        <f t="shared" si="107"/>
        <v>173164.83230329357</v>
      </c>
      <c r="L141" s="10">
        <v>153481</v>
      </c>
      <c r="M141" s="11">
        <f t="shared" si="132"/>
        <v>156458.53140000001</v>
      </c>
      <c r="N141" s="14">
        <f t="shared" si="108"/>
        <v>162184.91364924001</v>
      </c>
      <c r="O141" s="20">
        <f t="shared" si="109"/>
        <v>173164.83230329357</v>
      </c>
      <c r="P141" s="10">
        <v>153481</v>
      </c>
      <c r="Q141" s="11">
        <f t="shared" si="133"/>
        <v>156458.53140000001</v>
      </c>
      <c r="R141" s="14">
        <f t="shared" si="110"/>
        <v>162184.91364924001</v>
      </c>
      <c r="S141" s="20">
        <f t="shared" si="111"/>
        <v>173164.83230329357</v>
      </c>
      <c r="T141" s="37">
        <v>176627</v>
      </c>
      <c r="U141" s="31">
        <f t="shared" si="143"/>
        <v>186783.05249999999</v>
      </c>
      <c r="V141" s="48">
        <f t="shared" si="112"/>
        <v>194422.47934724999</v>
      </c>
      <c r="W141" s="51">
        <f t="shared" si="149"/>
        <v>200605.11419049255</v>
      </c>
      <c r="X141" s="70">
        <f t="shared" si="150"/>
        <v>208228.10852973125</v>
      </c>
      <c r="Y141" s="30">
        <v>176627</v>
      </c>
      <c r="Z141" s="31">
        <f t="shared" si="143"/>
        <v>186783.05249999999</v>
      </c>
      <c r="AA141" s="49">
        <f t="shared" si="115"/>
        <v>194422.47934724999</v>
      </c>
      <c r="AB141" s="51">
        <f t="shared" si="151"/>
        <v>200605.11419049255</v>
      </c>
      <c r="AC141" s="70">
        <f t="shared" si="152"/>
        <v>208228.10852973125</v>
      </c>
      <c r="AD141" s="77">
        <f t="shared" si="113"/>
        <v>211580.58107705993</v>
      </c>
      <c r="AE141" s="30">
        <v>176627</v>
      </c>
      <c r="AF141" s="31">
        <f t="shared" si="144"/>
        <v>186783.05249999999</v>
      </c>
      <c r="AG141" s="49">
        <f t="shared" si="116"/>
        <v>194422.47934724999</v>
      </c>
      <c r="AH141" s="51">
        <f t="shared" si="153"/>
        <v>200605.11419049255</v>
      </c>
      <c r="AI141" s="70">
        <f t="shared" si="154"/>
        <v>208228.10852973125</v>
      </c>
      <c r="AJ141" s="77">
        <f t="shared" si="155"/>
        <v>211580.58107705993</v>
      </c>
      <c r="AK141" s="30">
        <v>176627</v>
      </c>
      <c r="AL141" s="31">
        <f t="shared" si="145"/>
        <v>186783.05249999999</v>
      </c>
      <c r="AM141" s="49">
        <f t="shared" si="117"/>
        <v>194422.47934724999</v>
      </c>
      <c r="AN141" s="51">
        <f t="shared" si="156"/>
        <v>200605.11419049255</v>
      </c>
      <c r="AO141" s="81">
        <f t="shared" si="114"/>
        <v>208228.10852973125</v>
      </c>
      <c r="AP141" s="82">
        <f t="shared" si="157"/>
        <v>211580.58107705993</v>
      </c>
      <c r="AQ141" s="96">
        <f t="shared" si="146"/>
        <v>223471.4097335907</v>
      </c>
      <c r="AR141"/>
      <c r="AS141" s="117">
        <f t="shared" si="147"/>
        <v>245818.55070694978</v>
      </c>
      <c r="AT141" s="113">
        <f t="shared" si="148"/>
        <v>278069.9445597016</v>
      </c>
    </row>
    <row r="142" spans="1:46" s="95" customFormat="1" ht="15" customHeight="1">
      <c r="A142" s="158"/>
      <c r="B142" s="150" t="s">
        <v>272</v>
      </c>
      <c r="C142" s="7" t="s">
        <v>273</v>
      </c>
      <c r="D142" s="10">
        <v>208296</v>
      </c>
      <c r="E142" s="11">
        <f t="shared" si="141"/>
        <v>212336.9424</v>
      </c>
      <c r="F142" s="14">
        <f t="shared" si="104"/>
        <v>220108.47449184</v>
      </c>
      <c r="G142" s="20">
        <f t="shared" si="105"/>
        <v>235009.81821493755</v>
      </c>
      <c r="H142" s="10">
        <v>208296</v>
      </c>
      <c r="I142" s="11">
        <f t="shared" si="142"/>
        <v>212336.9424</v>
      </c>
      <c r="J142" s="14">
        <f t="shared" si="106"/>
        <v>220108.47449184</v>
      </c>
      <c r="K142" s="20">
        <f t="shared" si="107"/>
        <v>235009.81821493755</v>
      </c>
      <c r="L142" s="10">
        <v>208296</v>
      </c>
      <c r="M142" s="11">
        <f t="shared" si="132"/>
        <v>212336.9424</v>
      </c>
      <c r="N142" s="14">
        <f t="shared" si="108"/>
        <v>220108.47449184</v>
      </c>
      <c r="O142" s="20">
        <f t="shared" si="109"/>
        <v>235009.81821493755</v>
      </c>
      <c r="P142" s="10">
        <v>208296</v>
      </c>
      <c r="Q142" s="11">
        <f t="shared" si="133"/>
        <v>212336.9424</v>
      </c>
      <c r="R142" s="14">
        <f t="shared" si="110"/>
        <v>220108.47449184</v>
      </c>
      <c r="S142" s="20">
        <f t="shared" si="111"/>
        <v>235009.81821493755</v>
      </c>
      <c r="T142" s="37">
        <v>239709</v>
      </c>
      <c r="U142" s="31">
        <f t="shared" si="143"/>
        <v>253492.26749999999</v>
      </c>
      <c r="V142" s="48">
        <f t="shared" si="112"/>
        <v>263860.10124074999</v>
      </c>
      <c r="W142" s="51">
        <f t="shared" si="149"/>
        <v>272250.85246020585</v>
      </c>
      <c r="X142" s="70">
        <f t="shared" si="150"/>
        <v>282596.38485369366</v>
      </c>
      <c r="Y142" s="30">
        <v>239709</v>
      </c>
      <c r="Z142" s="31">
        <f t="shared" si="143"/>
        <v>253492.26749999999</v>
      </c>
      <c r="AA142" s="49">
        <f t="shared" si="115"/>
        <v>263860.10124074999</v>
      </c>
      <c r="AB142" s="51">
        <f t="shared" si="151"/>
        <v>272250.85246020585</v>
      </c>
      <c r="AC142" s="70">
        <f t="shared" si="152"/>
        <v>282596.38485369366</v>
      </c>
      <c r="AD142" s="77">
        <f t="shared" si="113"/>
        <v>287146.18664983811</v>
      </c>
      <c r="AE142" s="30">
        <v>239709</v>
      </c>
      <c r="AF142" s="31">
        <f t="shared" si="144"/>
        <v>253492.26749999999</v>
      </c>
      <c r="AG142" s="49">
        <f t="shared" si="116"/>
        <v>263860.10124074999</v>
      </c>
      <c r="AH142" s="51">
        <f t="shared" si="153"/>
        <v>272250.85246020585</v>
      </c>
      <c r="AI142" s="70">
        <f t="shared" si="154"/>
        <v>282596.38485369366</v>
      </c>
      <c r="AJ142" s="77">
        <f t="shared" si="155"/>
        <v>287146.18664983811</v>
      </c>
      <c r="AK142" s="30">
        <v>239709</v>
      </c>
      <c r="AL142" s="31">
        <f t="shared" si="145"/>
        <v>253492.26749999999</v>
      </c>
      <c r="AM142" s="49">
        <f t="shared" si="117"/>
        <v>263860.10124074999</v>
      </c>
      <c r="AN142" s="51">
        <f t="shared" si="156"/>
        <v>272250.85246020585</v>
      </c>
      <c r="AO142" s="81">
        <f t="shared" si="114"/>
        <v>282596.38485369366</v>
      </c>
      <c r="AP142" s="82">
        <f t="shared" si="157"/>
        <v>287146.18664983811</v>
      </c>
      <c r="AQ142" s="96">
        <f t="shared" si="146"/>
        <v>303283.80233955901</v>
      </c>
      <c r="AR142"/>
      <c r="AS142" s="117">
        <f t="shared" si="147"/>
        <v>333612.18257351493</v>
      </c>
      <c r="AT142" s="113">
        <f t="shared" si="148"/>
        <v>377382.10092716012</v>
      </c>
    </row>
    <row r="143" spans="1:46" s="95" customFormat="1" ht="15" customHeight="1">
      <c r="A143" s="158"/>
      <c r="B143" s="152"/>
      <c r="C143" s="147" t="s">
        <v>62</v>
      </c>
      <c r="D143" s="10"/>
      <c r="E143" s="11"/>
      <c r="F143" s="14"/>
      <c r="G143" s="20"/>
      <c r="H143" s="10"/>
      <c r="I143" s="11"/>
      <c r="J143" s="14"/>
      <c r="K143" s="20"/>
      <c r="L143" s="10"/>
      <c r="M143" s="11"/>
      <c r="N143" s="14"/>
      <c r="O143" s="20"/>
      <c r="P143" s="10"/>
      <c r="Q143" s="11"/>
      <c r="R143" s="14"/>
      <c r="S143" s="20"/>
      <c r="T143" s="37"/>
      <c r="U143" s="31"/>
      <c r="V143" s="48"/>
      <c r="W143" s="51"/>
      <c r="X143" s="70"/>
      <c r="Y143" s="30"/>
      <c r="Z143" s="31"/>
      <c r="AA143" s="49"/>
      <c r="AB143" s="51"/>
      <c r="AC143" s="70"/>
      <c r="AD143" s="77"/>
      <c r="AE143" s="30"/>
      <c r="AF143" s="31"/>
      <c r="AG143" s="49"/>
      <c r="AH143" s="51"/>
      <c r="AI143" s="70"/>
      <c r="AJ143" s="77"/>
      <c r="AK143" s="30"/>
      <c r="AL143" s="31"/>
      <c r="AM143" s="49"/>
      <c r="AN143" s="51"/>
      <c r="AO143" s="81"/>
      <c r="AP143" s="82"/>
      <c r="AQ143" s="96"/>
      <c r="AR143"/>
      <c r="AS143" s="119"/>
    </row>
    <row r="144" spans="1:46" s="95" customFormat="1" ht="15" customHeight="1">
      <c r="A144" s="158"/>
      <c r="B144" s="150" t="s">
        <v>274</v>
      </c>
      <c r="C144" s="7" t="s">
        <v>275</v>
      </c>
      <c r="D144" s="10">
        <v>219259</v>
      </c>
      <c r="E144" s="11">
        <f t="shared" si="141"/>
        <v>223512.62460000001</v>
      </c>
      <c r="F144" s="14">
        <f t="shared" si="104"/>
        <v>231693.18666036002</v>
      </c>
      <c r="G144" s="20">
        <f t="shared" si="105"/>
        <v>247378.81539726639</v>
      </c>
      <c r="H144" s="10">
        <v>219259</v>
      </c>
      <c r="I144" s="11">
        <f t="shared" si="142"/>
        <v>223512.62460000001</v>
      </c>
      <c r="J144" s="14">
        <f t="shared" si="106"/>
        <v>231693.18666036002</v>
      </c>
      <c r="K144" s="20">
        <f t="shared" si="107"/>
        <v>247378.81539726639</v>
      </c>
      <c r="L144" s="10">
        <v>219259</v>
      </c>
      <c r="M144" s="11">
        <f t="shared" si="132"/>
        <v>223512.62460000001</v>
      </c>
      <c r="N144" s="14">
        <f t="shared" si="108"/>
        <v>231693.18666036002</v>
      </c>
      <c r="O144" s="20">
        <f t="shared" si="109"/>
        <v>247378.81539726639</v>
      </c>
      <c r="P144" s="10">
        <v>219259</v>
      </c>
      <c r="Q144" s="11">
        <f t="shared" si="133"/>
        <v>223512.62460000001</v>
      </c>
      <c r="R144" s="14">
        <f t="shared" si="110"/>
        <v>231693.18666036002</v>
      </c>
      <c r="S144" s="20">
        <f t="shared" si="111"/>
        <v>247378.81539726639</v>
      </c>
      <c r="T144" s="37">
        <v>252326</v>
      </c>
      <c r="U144" s="31">
        <f t="shared" si="143"/>
        <v>266834.745</v>
      </c>
      <c r="V144" s="48">
        <f t="shared" si="112"/>
        <v>277748.28607049998</v>
      </c>
      <c r="W144" s="51">
        <f t="shared" si="149"/>
        <v>286580.68156754191</v>
      </c>
      <c r="X144" s="70">
        <f t="shared" si="150"/>
        <v>297470.74746710848</v>
      </c>
      <c r="Y144" s="30">
        <v>252326</v>
      </c>
      <c r="Z144" s="31">
        <f t="shared" si="143"/>
        <v>266834.745</v>
      </c>
      <c r="AA144" s="49">
        <f t="shared" si="115"/>
        <v>277748.28607049998</v>
      </c>
      <c r="AB144" s="51">
        <f t="shared" si="151"/>
        <v>286580.68156754191</v>
      </c>
      <c r="AC144" s="70">
        <f t="shared" si="152"/>
        <v>297470.74746710848</v>
      </c>
      <c r="AD144" s="77">
        <f t="shared" si="113"/>
        <v>302260.02650132892</v>
      </c>
      <c r="AE144" s="30">
        <v>252326</v>
      </c>
      <c r="AF144" s="31">
        <f t="shared" si="144"/>
        <v>266834.745</v>
      </c>
      <c r="AG144" s="49">
        <f t="shared" si="116"/>
        <v>277748.28607049998</v>
      </c>
      <c r="AH144" s="51">
        <f t="shared" si="153"/>
        <v>286580.68156754191</v>
      </c>
      <c r="AI144" s="70">
        <f t="shared" si="154"/>
        <v>297470.74746710848</v>
      </c>
      <c r="AJ144" s="77">
        <f t="shared" si="155"/>
        <v>302260.02650132892</v>
      </c>
      <c r="AK144" s="30">
        <v>252326</v>
      </c>
      <c r="AL144" s="31">
        <f t="shared" si="145"/>
        <v>266834.745</v>
      </c>
      <c r="AM144" s="49">
        <f t="shared" si="117"/>
        <v>277748.28607049998</v>
      </c>
      <c r="AN144" s="51">
        <f t="shared" si="156"/>
        <v>286580.68156754191</v>
      </c>
      <c r="AO144" s="81">
        <f t="shared" si="114"/>
        <v>297470.74746710848</v>
      </c>
      <c r="AP144" s="82">
        <f t="shared" si="157"/>
        <v>302260.02650132892</v>
      </c>
      <c r="AQ144" s="96">
        <f t="shared" si="146"/>
        <v>319247.03999070358</v>
      </c>
      <c r="AR144"/>
      <c r="AS144" s="117">
        <f t="shared" si="147"/>
        <v>351171.74398977391</v>
      </c>
      <c r="AT144" s="113">
        <f t="shared" si="148"/>
        <v>397245.47680123226</v>
      </c>
    </row>
    <row r="145" spans="1:46" s="95" customFormat="1" ht="15" customHeight="1">
      <c r="A145" s="158"/>
      <c r="B145" s="150" t="s">
        <v>276</v>
      </c>
      <c r="C145" s="7" t="s">
        <v>277</v>
      </c>
      <c r="D145" s="10">
        <v>197333</v>
      </c>
      <c r="E145" s="11">
        <f t="shared" si="141"/>
        <v>201161.26019999999</v>
      </c>
      <c r="F145" s="14">
        <f t="shared" si="104"/>
        <v>208523.76232332</v>
      </c>
      <c r="G145" s="20">
        <f t="shared" si="105"/>
        <v>222640.82103260877</v>
      </c>
      <c r="H145" s="10">
        <v>197333</v>
      </c>
      <c r="I145" s="11">
        <f t="shared" si="142"/>
        <v>201161.26019999999</v>
      </c>
      <c r="J145" s="14">
        <f t="shared" si="106"/>
        <v>208523.76232332</v>
      </c>
      <c r="K145" s="20">
        <f t="shared" si="107"/>
        <v>222640.82103260877</v>
      </c>
      <c r="L145" s="10">
        <v>197333</v>
      </c>
      <c r="M145" s="11">
        <f t="shared" si="132"/>
        <v>201161.26019999999</v>
      </c>
      <c r="N145" s="14">
        <f t="shared" si="108"/>
        <v>208523.76232332</v>
      </c>
      <c r="O145" s="20">
        <f t="shared" si="109"/>
        <v>222640.82103260877</v>
      </c>
      <c r="P145" s="10">
        <v>197333</v>
      </c>
      <c r="Q145" s="11">
        <f t="shared" si="133"/>
        <v>201161.26019999999</v>
      </c>
      <c r="R145" s="14">
        <f t="shared" si="110"/>
        <v>208523.76232332</v>
      </c>
      <c r="S145" s="20">
        <f t="shared" si="111"/>
        <v>222640.82103260877</v>
      </c>
      <c r="T145" s="37">
        <v>227093</v>
      </c>
      <c r="U145" s="31">
        <f t="shared" si="143"/>
        <v>240150.8475</v>
      </c>
      <c r="V145" s="48">
        <f t="shared" si="112"/>
        <v>249973.01716275001</v>
      </c>
      <c r="W145" s="51">
        <f t="shared" si="149"/>
        <v>257922.15910852546</v>
      </c>
      <c r="X145" s="70">
        <f t="shared" si="150"/>
        <v>267723.20115464943</v>
      </c>
      <c r="Y145" s="30">
        <v>227093</v>
      </c>
      <c r="Z145" s="31">
        <f t="shared" si="143"/>
        <v>240150.8475</v>
      </c>
      <c r="AA145" s="49">
        <f t="shared" si="115"/>
        <v>249973.01716275001</v>
      </c>
      <c r="AB145" s="51">
        <f t="shared" si="151"/>
        <v>257922.15910852546</v>
      </c>
      <c r="AC145" s="70">
        <f t="shared" si="152"/>
        <v>267723.20115464943</v>
      </c>
      <c r="AD145" s="77">
        <f t="shared" si="113"/>
        <v>272033.54469323927</v>
      </c>
      <c r="AE145" s="30">
        <v>227093</v>
      </c>
      <c r="AF145" s="31">
        <f t="shared" si="144"/>
        <v>240150.8475</v>
      </c>
      <c r="AG145" s="49">
        <f t="shared" si="116"/>
        <v>249973.01716275001</v>
      </c>
      <c r="AH145" s="51">
        <f t="shared" si="153"/>
        <v>257922.15910852546</v>
      </c>
      <c r="AI145" s="70">
        <f t="shared" si="154"/>
        <v>267723.20115464943</v>
      </c>
      <c r="AJ145" s="77">
        <f t="shared" si="155"/>
        <v>272033.54469323927</v>
      </c>
      <c r="AK145" s="30">
        <v>227093</v>
      </c>
      <c r="AL145" s="31">
        <f t="shared" si="145"/>
        <v>240150.8475</v>
      </c>
      <c r="AM145" s="49">
        <f t="shared" si="117"/>
        <v>249973.01716275001</v>
      </c>
      <c r="AN145" s="51">
        <f t="shared" si="156"/>
        <v>257922.15910852546</v>
      </c>
      <c r="AO145" s="81">
        <f t="shared" si="114"/>
        <v>267723.20115464943</v>
      </c>
      <c r="AP145" s="82">
        <f t="shared" si="157"/>
        <v>272033.54469323927</v>
      </c>
      <c r="AQ145" s="96">
        <f t="shared" si="146"/>
        <v>287321.82990499929</v>
      </c>
      <c r="AR145"/>
      <c r="AS145" s="117">
        <f t="shared" si="147"/>
        <v>316054.01289549924</v>
      </c>
      <c r="AT145" s="113">
        <f t="shared" si="148"/>
        <v>357520.29938738875</v>
      </c>
    </row>
    <row r="146" spans="1:46" s="95" customFormat="1" ht="15" customHeight="1">
      <c r="A146" s="158"/>
      <c r="B146" s="150" t="s">
        <v>278</v>
      </c>
      <c r="C146" s="7" t="s">
        <v>279</v>
      </c>
      <c r="D146" s="10">
        <v>208296</v>
      </c>
      <c r="E146" s="11">
        <f t="shared" si="141"/>
        <v>212336.9424</v>
      </c>
      <c r="F146" s="14">
        <f t="shared" si="104"/>
        <v>220108.47449184</v>
      </c>
      <c r="G146" s="20">
        <f t="shared" si="105"/>
        <v>235009.81821493755</v>
      </c>
      <c r="H146" s="10">
        <v>208296</v>
      </c>
      <c r="I146" s="11">
        <f t="shared" si="142"/>
        <v>212336.9424</v>
      </c>
      <c r="J146" s="14">
        <f t="shared" si="106"/>
        <v>220108.47449184</v>
      </c>
      <c r="K146" s="20">
        <f t="shared" si="107"/>
        <v>235009.81821493755</v>
      </c>
      <c r="L146" s="10">
        <v>208296</v>
      </c>
      <c r="M146" s="11">
        <f t="shared" si="132"/>
        <v>212336.9424</v>
      </c>
      <c r="N146" s="14">
        <f t="shared" si="108"/>
        <v>220108.47449184</v>
      </c>
      <c r="O146" s="20">
        <f t="shared" si="109"/>
        <v>235009.81821493755</v>
      </c>
      <c r="P146" s="10">
        <v>208296</v>
      </c>
      <c r="Q146" s="11">
        <f t="shared" si="133"/>
        <v>212336.9424</v>
      </c>
      <c r="R146" s="14">
        <f t="shared" si="110"/>
        <v>220108.47449184</v>
      </c>
      <c r="S146" s="20">
        <f t="shared" si="111"/>
        <v>235009.81821493755</v>
      </c>
      <c r="T146" s="37">
        <v>239709</v>
      </c>
      <c r="U146" s="31">
        <f t="shared" si="143"/>
        <v>253492.26749999999</v>
      </c>
      <c r="V146" s="48">
        <f t="shared" si="112"/>
        <v>263860.10124074999</v>
      </c>
      <c r="W146" s="51">
        <f t="shared" si="149"/>
        <v>272250.85246020585</v>
      </c>
      <c r="X146" s="70">
        <f t="shared" si="150"/>
        <v>282596.38485369366</v>
      </c>
      <c r="Y146" s="30">
        <v>239709</v>
      </c>
      <c r="Z146" s="31">
        <f t="shared" si="143"/>
        <v>253492.26749999999</v>
      </c>
      <c r="AA146" s="49">
        <f t="shared" si="115"/>
        <v>263860.10124074999</v>
      </c>
      <c r="AB146" s="51">
        <f t="shared" si="151"/>
        <v>272250.85246020585</v>
      </c>
      <c r="AC146" s="70">
        <f t="shared" si="152"/>
        <v>282596.38485369366</v>
      </c>
      <c r="AD146" s="77">
        <f t="shared" si="113"/>
        <v>287146.18664983811</v>
      </c>
      <c r="AE146" s="30">
        <v>239709</v>
      </c>
      <c r="AF146" s="31">
        <f t="shared" si="144"/>
        <v>253492.26749999999</v>
      </c>
      <c r="AG146" s="49">
        <f t="shared" si="116"/>
        <v>263860.10124074999</v>
      </c>
      <c r="AH146" s="51">
        <f t="shared" si="153"/>
        <v>272250.85246020585</v>
      </c>
      <c r="AI146" s="70">
        <f t="shared" si="154"/>
        <v>282596.38485369366</v>
      </c>
      <c r="AJ146" s="77">
        <f t="shared" si="155"/>
        <v>287146.18664983811</v>
      </c>
      <c r="AK146" s="30">
        <v>239709</v>
      </c>
      <c r="AL146" s="31">
        <f t="shared" si="145"/>
        <v>253492.26749999999</v>
      </c>
      <c r="AM146" s="49">
        <f t="shared" si="117"/>
        <v>263860.10124074999</v>
      </c>
      <c r="AN146" s="51">
        <f t="shared" si="156"/>
        <v>272250.85246020585</v>
      </c>
      <c r="AO146" s="81">
        <f t="shared" si="114"/>
        <v>282596.38485369366</v>
      </c>
      <c r="AP146" s="82">
        <f t="shared" si="157"/>
        <v>287146.18664983811</v>
      </c>
      <c r="AQ146" s="96">
        <f t="shared" si="146"/>
        <v>303283.80233955901</v>
      </c>
      <c r="AR146"/>
      <c r="AS146" s="117">
        <f t="shared" si="147"/>
        <v>333612.18257351493</v>
      </c>
      <c r="AT146" s="113">
        <f t="shared" si="148"/>
        <v>377382.10092716012</v>
      </c>
    </row>
    <row r="147" spans="1:46" s="95" customFormat="1" ht="15" customHeight="1">
      <c r="A147" s="158"/>
      <c r="B147" s="150" t="s">
        <v>280</v>
      </c>
      <c r="C147" s="7" t="s">
        <v>281</v>
      </c>
      <c r="D147" s="10">
        <v>131555</v>
      </c>
      <c r="E147" s="11">
        <f t="shared" si="141"/>
        <v>134107.16699999999</v>
      </c>
      <c r="F147" s="14">
        <f t="shared" si="104"/>
        <v>139015.48931219999</v>
      </c>
      <c r="G147" s="20">
        <f t="shared" si="105"/>
        <v>148426.83793863593</v>
      </c>
      <c r="H147" s="10">
        <v>131555</v>
      </c>
      <c r="I147" s="11">
        <f t="shared" si="142"/>
        <v>134107.16699999999</v>
      </c>
      <c r="J147" s="14">
        <f t="shared" si="106"/>
        <v>139015.48931219999</v>
      </c>
      <c r="K147" s="20">
        <f t="shared" si="107"/>
        <v>148426.83793863593</v>
      </c>
      <c r="L147" s="10">
        <v>131555</v>
      </c>
      <c r="M147" s="11">
        <f t="shared" si="132"/>
        <v>134107.16699999999</v>
      </c>
      <c r="N147" s="14">
        <f t="shared" si="108"/>
        <v>139015.48931219999</v>
      </c>
      <c r="O147" s="20">
        <f t="shared" si="109"/>
        <v>148426.83793863593</v>
      </c>
      <c r="P147" s="10">
        <v>131555</v>
      </c>
      <c r="Q147" s="11">
        <f t="shared" si="133"/>
        <v>134107.16699999999</v>
      </c>
      <c r="R147" s="14">
        <f t="shared" si="110"/>
        <v>139015.48931219999</v>
      </c>
      <c r="S147" s="20">
        <f t="shared" si="111"/>
        <v>148426.83793863593</v>
      </c>
      <c r="T147" s="37">
        <v>151395</v>
      </c>
      <c r="U147" s="31">
        <f t="shared" ref="U147:Z149" si="158">(T147*5.75%)+T147</f>
        <v>160100.21249999999</v>
      </c>
      <c r="V147" s="48">
        <f t="shared" si="112"/>
        <v>166648.31119124999</v>
      </c>
      <c r="W147" s="51">
        <f t="shared" si="149"/>
        <v>171947.72748713175</v>
      </c>
      <c r="X147" s="70">
        <f t="shared" si="150"/>
        <v>178481.74113164275</v>
      </c>
      <c r="Y147" s="30">
        <v>151395</v>
      </c>
      <c r="Z147" s="31">
        <f t="shared" si="158"/>
        <v>160100.21249999999</v>
      </c>
      <c r="AA147" s="49">
        <f t="shared" si="115"/>
        <v>166648.31119124999</v>
      </c>
      <c r="AB147" s="51">
        <f t="shared" si="151"/>
        <v>171947.72748713175</v>
      </c>
      <c r="AC147" s="70">
        <f t="shared" si="152"/>
        <v>178481.74113164275</v>
      </c>
      <c r="AD147" s="77">
        <f t="shared" si="113"/>
        <v>181355.29716386218</v>
      </c>
      <c r="AE147" s="30">
        <v>151395</v>
      </c>
      <c r="AF147" s="31">
        <f t="shared" si="144"/>
        <v>160100.21249999999</v>
      </c>
      <c r="AG147" s="49">
        <f t="shared" si="116"/>
        <v>166648.31119124999</v>
      </c>
      <c r="AH147" s="51">
        <f t="shared" si="153"/>
        <v>171947.72748713175</v>
      </c>
      <c r="AI147" s="70">
        <f t="shared" si="154"/>
        <v>178481.74113164275</v>
      </c>
      <c r="AJ147" s="77">
        <f t="shared" si="155"/>
        <v>181355.29716386218</v>
      </c>
      <c r="AK147" s="30">
        <v>151395</v>
      </c>
      <c r="AL147" s="31">
        <f t="shared" si="145"/>
        <v>160100.21249999999</v>
      </c>
      <c r="AM147" s="49">
        <f t="shared" si="117"/>
        <v>166648.31119124999</v>
      </c>
      <c r="AN147" s="51">
        <f t="shared" si="156"/>
        <v>171947.72748713175</v>
      </c>
      <c r="AO147" s="81">
        <f t="shared" si="114"/>
        <v>178481.74113164275</v>
      </c>
      <c r="AP147" s="82">
        <f t="shared" si="157"/>
        <v>181355.29716386218</v>
      </c>
      <c r="AQ147" s="96">
        <f t="shared" si="146"/>
        <v>191547.46486447123</v>
      </c>
      <c r="AR147"/>
      <c r="AS147" s="117">
        <f t="shared" si="147"/>
        <v>210702.21135091834</v>
      </c>
      <c r="AT147" s="113">
        <f t="shared" si="148"/>
        <v>238346.34148015882</v>
      </c>
    </row>
    <row r="148" spans="1:46" s="95" customFormat="1" ht="15" customHeight="1">
      <c r="A148" s="158"/>
      <c r="B148" s="150" t="s">
        <v>282</v>
      </c>
      <c r="C148" s="7" t="s">
        <v>283</v>
      </c>
      <c r="D148" s="10">
        <v>263111</v>
      </c>
      <c r="E148" s="11">
        <f t="shared" si="141"/>
        <v>268215.35340000002</v>
      </c>
      <c r="F148" s="14">
        <f t="shared" si="104"/>
        <v>278032.03533444001</v>
      </c>
      <c r="G148" s="20">
        <f t="shared" si="105"/>
        <v>296854.80412658158</v>
      </c>
      <c r="H148" s="10">
        <v>263111</v>
      </c>
      <c r="I148" s="11">
        <f t="shared" si="142"/>
        <v>268215.35340000002</v>
      </c>
      <c r="J148" s="14">
        <f t="shared" si="106"/>
        <v>278032.03533444001</v>
      </c>
      <c r="K148" s="20">
        <f t="shared" si="107"/>
        <v>296854.80412658158</v>
      </c>
      <c r="L148" s="10">
        <v>263111</v>
      </c>
      <c r="M148" s="11">
        <f t="shared" si="132"/>
        <v>268215.35340000002</v>
      </c>
      <c r="N148" s="14">
        <f t="shared" si="108"/>
        <v>278032.03533444001</v>
      </c>
      <c r="O148" s="20">
        <f t="shared" si="109"/>
        <v>296854.80412658158</v>
      </c>
      <c r="P148" s="10">
        <v>263111</v>
      </c>
      <c r="Q148" s="11">
        <f t="shared" si="133"/>
        <v>268215.35340000002</v>
      </c>
      <c r="R148" s="14">
        <f t="shared" si="110"/>
        <v>278032.03533444001</v>
      </c>
      <c r="S148" s="20">
        <f t="shared" si="111"/>
        <v>296854.80412658158</v>
      </c>
      <c r="T148" s="37">
        <v>302791</v>
      </c>
      <c r="U148" s="31">
        <f t="shared" si="158"/>
        <v>320201.48249999998</v>
      </c>
      <c r="V148" s="48">
        <f t="shared" si="112"/>
        <v>333297.72313424997</v>
      </c>
      <c r="W148" s="51">
        <f t="shared" si="149"/>
        <v>343896.59072991915</v>
      </c>
      <c r="X148" s="70">
        <f t="shared" si="150"/>
        <v>356964.66117765609</v>
      </c>
      <c r="Y148" s="30">
        <v>302791</v>
      </c>
      <c r="Z148" s="31">
        <f t="shared" si="158"/>
        <v>320201.48249999998</v>
      </c>
      <c r="AA148" s="49">
        <f t="shared" si="115"/>
        <v>333297.72313424997</v>
      </c>
      <c r="AB148" s="51">
        <f t="shared" si="151"/>
        <v>343896.59072991915</v>
      </c>
      <c r="AC148" s="70">
        <f t="shared" si="152"/>
        <v>356964.66117765609</v>
      </c>
      <c r="AD148" s="77">
        <f t="shared" si="113"/>
        <v>362711.79222261638</v>
      </c>
      <c r="AE148" s="30">
        <v>302791</v>
      </c>
      <c r="AF148" s="31">
        <f t="shared" si="144"/>
        <v>320201.48249999998</v>
      </c>
      <c r="AG148" s="49">
        <f t="shared" si="116"/>
        <v>333297.72313424997</v>
      </c>
      <c r="AH148" s="51">
        <f t="shared" si="153"/>
        <v>343896.59072991915</v>
      </c>
      <c r="AI148" s="70">
        <f t="shared" si="154"/>
        <v>356964.66117765609</v>
      </c>
      <c r="AJ148" s="77">
        <f t="shared" si="155"/>
        <v>362711.79222261638</v>
      </c>
      <c r="AK148" s="30">
        <v>302791</v>
      </c>
      <c r="AL148" s="31">
        <f t="shared" si="145"/>
        <v>320201.48249999998</v>
      </c>
      <c r="AM148" s="49">
        <f t="shared" si="117"/>
        <v>333297.72313424997</v>
      </c>
      <c r="AN148" s="51">
        <f t="shared" si="156"/>
        <v>343896.59072991915</v>
      </c>
      <c r="AO148" s="81">
        <f t="shared" si="114"/>
        <v>356964.66117765609</v>
      </c>
      <c r="AP148" s="82">
        <f t="shared" si="157"/>
        <v>362711.79222261638</v>
      </c>
      <c r="AQ148" s="96">
        <f t="shared" si="146"/>
        <v>383096.19494552742</v>
      </c>
      <c r="AR148"/>
      <c r="AS148" s="117">
        <f t="shared" si="147"/>
        <v>421405.81444008014</v>
      </c>
      <c r="AT148" s="113">
        <f t="shared" si="148"/>
        <v>476694.25729461864</v>
      </c>
    </row>
    <row r="149" spans="1:46" s="95" customFormat="1" ht="15" customHeight="1">
      <c r="A149" s="158"/>
      <c r="B149" s="150" t="s">
        <v>284</v>
      </c>
      <c r="C149" s="7" t="s">
        <v>285</v>
      </c>
      <c r="D149" s="10">
        <v>219259</v>
      </c>
      <c r="E149" s="11">
        <f t="shared" si="141"/>
        <v>223512.62460000001</v>
      </c>
      <c r="F149" s="14">
        <f t="shared" si="104"/>
        <v>231693.18666036002</v>
      </c>
      <c r="G149" s="20">
        <f t="shared" si="105"/>
        <v>247378.81539726639</v>
      </c>
      <c r="H149" s="10">
        <v>219259</v>
      </c>
      <c r="I149" s="11">
        <f t="shared" si="142"/>
        <v>223512.62460000001</v>
      </c>
      <c r="J149" s="14">
        <f t="shared" si="106"/>
        <v>231693.18666036002</v>
      </c>
      <c r="K149" s="20">
        <f t="shared" si="107"/>
        <v>247378.81539726639</v>
      </c>
      <c r="L149" s="10">
        <v>219259</v>
      </c>
      <c r="M149" s="11">
        <f t="shared" si="132"/>
        <v>223512.62460000001</v>
      </c>
      <c r="N149" s="14">
        <f t="shared" si="108"/>
        <v>231693.18666036002</v>
      </c>
      <c r="O149" s="20">
        <f t="shared" si="109"/>
        <v>247378.81539726639</v>
      </c>
      <c r="P149" s="10">
        <v>219259</v>
      </c>
      <c r="Q149" s="11">
        <f t="shared" si="133"/>
        <v>223512.62460000001</v>
      </c>
      <c r="R149" s="14">
        <f t="shared" si="110"/>
        <v>231693.18666036002</v>
      </c>
      <c r="S149" s="20">
        <f t="shared" si="111"/>
        <v>247378.81539726639</v>
      </c>
      <c r="T149" s="37">
        <v>252326</v>
      </c>
      <c r="U149" s="31">
        <f t="shared" si="158"/>
        <v>266834.745</v>
      </c>
      <c r="V149" s="48">
        <f t="shared" si="112"/>
        <v>277748.28607049998</v>
      </c>
      <c r="W149" s="51">
        <f t="shared" si="149"/>
        <v>286580.68156754191</v>
      </c>
      <c r="X149" s="70">
        <f t="shared" si="150"/>
        <v>297470.74746710848</v>
      </c>
      <c r="Y149" s="30">
        <v>252326</v>
      </c>
      <c r="Z149" s="31">
        <f t="shared" si="158"/>
        <v>266834.745</v>
      </c>
      <c r="AA149" s="49">
        <f t="shared" si="115"/>
        <v>277748.28607049998</v>
      </c>
      <c r="AB149" s="51">
        <f t="shared" si="151"/>
        <v>286580.68156754191</v>
      </c>
      <c r="AC149" s="70">
        <f t="shared" si="152"/>
        <v>297470.74746710848</v>
      </c>
      <c r="AD149" s="77">
        <f t="shared" si="113"/>
        <v>302260.02650132892</v>
      </c>
      <c r="AE149" s="30">
        <v>252326</v>
      </c>
      <c r="AF149" s="31">
        <f t="shared" si="144"/>
        <v>266834.745</v>
      </c>
      <c r="AG149" s="49">
        <f t="shared" si="116"/>
        <v>277748.28607049998</v>
      </c>
      <c r="AH149" s="51">
        <f t="shared" si="153"/>
        <v>286580.68156754191</v>
      </c>
      <c r="AI149" s="70">
        <f t="shared" si="154"/>
        <v>297470.74746710848</v>
      </c>
      <c r="AJ149" s="77">
        <f t="shared" si="155"/>
        <v>302260.02650132892</v>
      </c>
      <c r="AK149" s="30">
        <v>252326</v>
      </c>
      <c r="AL149" s="31">
        <f t="shared" si="145"/>
        <v>266834.745</v>
      </c>
      <c r="AM149" s="49">
        <f t="shared" si="117"/>
        <v>277748.28607049998</v>
      </c>
      <c r="AN149" s="51">
        <f t="shared" si="156"/>
        <v>286580.68156754191</v>
      </c>
      <c r="AO149" s="81">
        <f t="shared" si="114"/>
        <v>297470.74746710848</v>
      </c>
      <c r="AP149" s="82">
        <f t="shared" si="157"/>
        <v>302260.02650132892</v>
      </c>
      <c r="AQ149" s="96">
        <f t="shared" si="146"/>
        <v>319247.03999070358</v>
      </c>
      <c r="AR149"/>
      <c r="AS149" s="117">
        <f t="shared" si="147"/>
        <v>351171.74398977391</v>
      </c>
      <c r="AT149" s="113">
        <f t="shared" si="148"/>
        <v>397245.47680123226</v>
      </c>
    </row>
    <row r="150" spans="1:46" ht="22.5" customHeight="1">
      <c r="A150" s="158">
        <v>3</v>
      </c>
      <c r="B150" s="213" t="s">
        <v>286</v>
      </c>
      <c r="C150" s="214"/>
      <c r="D150" s="214"/>
      <c r="E150" s="214"/>
      <c r="F150" s="214"/>
      <c r="G150" s="214"/>
      <c r="H150" s="214"/>
      <c r="I150" s="214"/>
      <c r="J150" s="214"/>
      <c r="K150" s="214"/>
      <c r="L150" s="214"/>
      <c r="M150" s="214"/>
      <c r="N150" s="214"/>
      <c r="O150" s="214"/>
      <c r="P150" s="214"/>
      <c r="Q150" s="214"/>
      <c r="R150" s="214"/>
      <c r="S150" s="214"/>
      <c r="T150" s="214"/>
      <c r="U150" s="214"/>
      <c r="V150" s="214"/>
      <c r="W150" s="214"/>
      <c r="X150" s="214"/>
      <c r="Y150" s="214"/>
      <c r="Z150" s="214"/>
      <c r="AA150" s="214"/>
      <c r="AB150" s="214"/>
      <c r="AC150" s="214"/>
      <c r="AD150" s="214"/>
      <c r="AE150" s="214"/>
      <c r="AF150" s="214"/>
      <c r="AG150" s="214"/>
      <c r="AH150" s="214"/>
      <c r="AI150" s="214"/>
      <c r="AJ150" s="214"/>
      <c r="AK150" s="215"/>
      <c r="AL150" s="36"/>
      <c r="AM150" s="47"/>
      <c r="AN150" s="51"/>
      <c r="AO150" s="79"/>
      <c r="AP150" s="75"/>
    </row>
    <row r="151" spans="1:46" ht="15" customHeight="1">
      <c r="B151" s="153">
        <v>1</v>
      </c>
      <c r="C151" s="122" t="s">
        <v>287</v>
      </c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  <c r="O151" s="148"/>
      <c r="P151" s="148"/>
      <c r="Q151" s="148"/>
      <c r="R151" s="148"/>
      <c r="S151" s="148"/>
      <c r="T151" s="148"/>
      <c r="U151" s="148"/>
      <c r="V151" s="148"/>
      <c r="W151" s="148"/>
      <c r="X151" s="148"/>
      <c r="Y151" s="148"/>
      <c r="Z151" s="148"/>
      <c r="AA151" s="148"/>
      <c r="AB151" s="148"/>
      <c r="AC151" s="148"/>
      <c r="AD151" s="148"/>
      <c r="AE151" s="148"/>
      <c r="AF151" s="148"/>
      <c r="AG151" s="148"/>
      <c r="AH151" s="148"/>
      <c r="AI151" s="148"/>
      <c r="AJ151" s="148"/>
      <c r="AK151" s="143"/>
      <c r="AL151" s="36"/>
      <c r="AM151" s="47"/>
      <c r="AN151" s="51"/>
      <c r="AO151" s="79"/>
      <c r="AP151" s="75"/>
    </row>
    <row r="152" spans="1:46">
      <c r="B152" s="153" t="s">
        <v>288</v>
      </c>
      <c r="C152" s="122" t="s">
        <v>289</v>
      </c>
      <c r="D152" s="8">
        <v>0</v>
      </c>
      <c r="E152" s="9"/>
      <c r="F152" s="15"/>
      <c r="G152" s="21"/>
      <c r="H152" s="8">
        <v>0</v>
      </c>
      <c r="I152" s="9"/>
      <c r="J152" s="15"/>
      <c r="K152" s="21"/>
      <c r="L152" s="8">
        <v>0</v>
      </c>
      <c r="M152" s="9"/>
      <c r="N152" s="15"/>
      <c r="O152" s="21"/>
      <c r="P152" s="8">
        <v>0</v>
      </c>
      <c r="Q152" s="9"/>
      <c r="R152" s="15"/>
      <c r="S152" s="27"/>
      <c r="T152" s="34"/>
      <c r="U152" s="33"/>
      <c r="V152" s="47"/>
      <c r="W152" s="50"/>
      <c r="X152" s="71"/>
      <c r="Y152" s="29"/>
      <c r="Z152" s="33"/>
      <c r="AA152" s="47"/>
      <c r="AB152" s="51">
        <f t="shared" ref="AB152:AB153" si="159">(AA152*3.18%)+AA152</f>
        <v>0</v>
      </c>
      <c r="AC152" s="72"/>
      <c r="AD152" s="75"/>
      <c r="AE152" s="29"/>
      <c r="AF152" s="33"/>
      <c r="AG152" s="47"/>
      <c r="AH152" s="50"/>
      <c r="AI152" s="72"/>
      <c r="AJ152" s="75"/>
      <c r="AK152" s="29"/>
      <c r="AL152" s="36"/>
      <c r="AM152" s="47"/>
      <c r="AN152" s="51"/>
      <c r="AO152" s="79"/>
      <c r="AP152" s="75"/>
    </row>
    <row r="153" spans="1:46" ht="15" customHeight="1">
      <c r="B153" s="150" t="s">
        <v>28</v>
      </c>
      <c r="C153" s="16" t="s">
        <v>10</v>
      </c>
      <c r="D153" s="1" t="s">
        <v>11</v>
      </c>
      <c r="E153" s="2"/>
      <c r="F153" s="13"/>
      <c r="G153" s="22"/>
      <c r="H153" s="1" t="s">
        <v>15</v>
      </c>
      <c r="I153" s="2"/>
      <c r="J153" s="13"/>
      <c r="K153" s="22"/>
      <c r="L153" s="1" t="s">
        <v>16</v>
      </c>
      <c r="M153" s="2"/>
      <c r="N153" s="13"/>
      <c r="O153" s="22"/>
      <c r="P153" s="1" t="s">
        <v>17</v>
      </c>
      <c r="Q153" s="2"/>
      <c r="R153" s="13"/>
      <c r="S153" s="28"/>
      <c r="T153" s="35" t="s">
        <v>11</v>
      </c>
      <c r="U153" s="33"/>
      <c r="V153" s="47"/>
      <c r="W153" s="50"/>
      <c r="X153" s="69"/>
      <c r="Y153" s="32" t="s">
        <v>15</v>
      </c>
      <c r="Z153" s="33"/>
      <c r="AA153" s="47"/>
      <c r="AB153" s="51">
        <f t="shared" si="159"/>
        <v>0</v>
      </c>
      <c r="AC153" s="69"/>
      <c r="AD153" s="76"/>
      <c r="AE153" s="32" t="s">
        <v>16</v>
      </c>
      <c r="AF153" s="33"/>
      <c r="AG153" s="47"/>
      <c r="AH153" s="50"/>
      <c r="AI153" s="69"/>
      <c r="AJ153" s="76"/>
      <c r="AK153" s="32" t="s">
        <v>17</v>
      </c>
      <c r="AL153" s="36"/>
      <c r="AM153" s="47"/>
      <c r="AN153" s="51"/>
      <c r="AO153" s="80"/>
      <c r="AP153" s="75"/>
    </row>
    <row r="154" spans="1:46" ht="15" customHeight="1">
      <c r="B154" s="150" t="s">
        <v>290</v>
      </c>
      <c r="C154" s="7" t="s">
        <v>291</v>
      </c>
      <c r="D154" s="10">
        <v>141970</v>
      </c>
      <c r="E154" s="11">
        <f t="shared" ref="E154:E160" si="160">(D154*1.94%)+D154</f>
        <v>144724.21799999999</v>
      </c>
      <c r="F154" s="14">
        <f>(E154*3.66%)+E154</f>
        <v>150021.12437879998</v>
      </c>
      <c r="G154" s="20">
        <f>(F154*6.77%)+F154</f>
        <v>160177.55449924475</v>
      </c>
      <c r="H154" s="10">
        <v>145149</v>
      </c>
      <c r="I154" s="11">
        <f t="shared" ref="I154:I160" si="161">(H154*1.94%)+H154</f>
        <v>147964.89060000001</v>
      </c>
      <c r="J154" s="14">
        <f>(I154*3.66%)+I154</f>
        <v>153380.40559596001</v>
      </c>
      <c r="K154" s="20">
        <f>(J154*6.77%)+J154</f>
        <v>163764.25905480649</v>
      </c>
      <c r="L154" s="10">
        <v>148329</v>
      </c>
      <c r="M154" s="11">
        <f>(L154*1.94%)+L154</f>
        <v>151206.58259999999</v>
      </c>
      <c r="N154" s="14">
        <f>(M154*3.66%)+M154</f>
        <v>156740.74352316</v>
      </c>
      <c r="O154" s="20">
        <f>(N154*6.77%)+N154</f>
        <v>167352.09185967792</v>
      </c>
      <c r="P154" s="10">
        <v>151508</v>
      </c>
      <c r="Q154" s="11">
        <f>(P154*1.94%)+P154</f>
        <v>154447.25520000001</v>
      </c>
      <c r="R154" s="14">
        <f>(Q154*3.66%)+Q154</f>
        <v>160100.02474032002</v>
      </c>
      <c r="S154" s="26">
        <f>(R154*6.77%)+R154</f>
        <v>170938.79641523969</v>
      </c>
      <c r="T154" s="37">
        <v>168186</v>
      </c>
      <c r="U154" s="31">
        <f>(T154*5.75%)+T154</f>
        <v>177856.69500000001</v>
      </c>
      <c r="V154" s="48">
        <f>(U154*4.09%)+U154</f>
        <v>185131.0338255</v>
      </c>
      <c r="W154" s="51">
        <f>(V154*3.18%)+V154</f>
        <v>191018.2007011509</v>
      </c>
      <c r="X154" s="70">
        <f>(W154*3.8%)+W154</f>
        <v>198276.89232779463</v>
      </c>
      <c r="Y154" s="30">
        <v>171952</v>
      </c>
      <c r="Z154" s="31">
        <f>(Y154*5.75%)+Y154</f>
        <v>181839.24</v>
      </c>
      <c r="AA154" s="49">
        <f>(Z154*4.09%)+Z154</f>
        <v>189276.464916</v>
      </c>
      <c r="AB154" s="51">
        <f>(AA154*3.18%)+AA154</f>
        <v>195295.45650032879</v>
      </c>
      <c r="AC154" s="70">
        <f>(AB154*3.8%)+AB154</f>
        <v>202716.68384734128</v>
      </c>
      <c r="AD154" s="77">
        <f t="shared" ref="AD154:AD181" si="162">(AC154*1.61%)+AC154</f>
        <v>205980.42245728348</v>
      </c>
      <c r="AE154" s="30">
        <v>175720</v>
      </c>
      <c r="AF154" s="31">
        <f>(AE154*5.75%)+AE154</f>
        <v>185823.9</v>
      </c>
      <c r="AG154" s="49">
        <f>(AF154*4.09%)+AF154</f>
        <v>193424.09750999999</v>
      </c>
      <c r="AH154" s="51">
        <f>(AG154*3.18%)+AG154</f>
        <v>199574.983810818</v>
      </c>
      <c r="AI154" s="70">
        <f>(AH154*3.8%)+AH154</f>
        <v>207158.83319562909</v>
      </c>
      <c r="AJ154" s="77">
        <f>(AI154*1.61%)+AI154</f>
        <v>210494.09041007873</v>
      </c>
      <c r="AK154" s="30">
        <v>182904</v>
      </c>
      <c r="AL154" s="38">
        <f>(AK154*5.75%)+AK154</f>
        <v>193420.98</v>
      </c>
      <c r="AM154" s="49">
        <f>(AL154*4.09%)+AL154</f>
        <v>201331.898082</v>
      </c>
      <c r="AN154" s="51">
        <f>(AM154*3.18%)+AM154</f>
        <v>207734.25244100759</v>
      </c>
      <c r="AO154" s="81">
        <f>(AN154*3.8%)+AN154</f>
        <v>215628.15403376587</v>
      </c>
      <c r="AP154" s="82">
        <f>(AO154*1.61%)+AO154</f>
        <v>219099.76731370948</v>
      </c>
      <c r="AQ154" s="96">
        <f>(AP154*5.62%)+AP154</f>
        <v>231413.17423673996</v>
      </c>
      <c r="AS154" s="117">
        <f>+AQ154+AQ154*10%</f>
        <v>254554.49166041394</v>
      </c>
      <c r="AT154" s="113">
        <f t="shared" ref="AT154:AT159" si="163">+AS154+AS154*$AV$3</f>
        <v>287952.04096626025</v>
      </c>
    </row>
    <row r="155" spans="1:46" ht="15" customHeight="1">
      <c r="B155" s="150" t="s">
        <v>292</v>
      </c>
      <c r="C155" s="7" t="s">
        <v>293</v>
      </c>
      <c r="D155" s="10">
        <v>545187</v>
      </c>
      <c r="E155" s="11">
        <f t="shared" si="160"/>
        <v>555763.62780000002</v>
      </c>
      <c r="F155" s="14">
        <f t="shared" ref="F155:F218" si="164">(E155*3.66%)+E155</f>
        <v>576104.57657748007</v>
      </c>
      <c r="G155" s="20">
        <f t="shared" ref="G155:G218" si="165">(F155*6.77%)+F155</f>
        <v>615106.85641177546</v>
      </c>
      <c r="H155" s="10">
        <v>557137</v>
      </c>
      <c r="I155" s="11">
        <f t="shared" si="161"/>
        <v>567945.45779999997</v>
      </c>
      <c r="J155" s="14">
        <f t="shared" ref="J155:J218" si="166">(I155*3.66%)+I155</f>
        <v>588732.26155547996</v>
      </c>
      <c r="K155" s="20">
        <f t="shared" ref="K155:K218" si="167">(J155*6.77%)+J155</f>
        <v>628589.43566278589</v>
      </c>
      <c r="L155" s="10">
        <v>568977</v>
      </c>
      <c r="M155" s="11">
        <f t="shared" ref="M155:M218" si="168">(L155*1.94%)+L155</f>
        <v>580015.15379999997</v>
      </c>
      <c r="N155" s="14">
        <f t="shared" ref="N155:N218" si="169">(M155*3.66%)+M155</f>
        <v>601243.70842907997</v>
      </c>
      <c r="O155" s="20">
        <f t="shared" ref="O155:O218" si="170">(N155*6.77%)+N155</f>
        <v>641947.90748972865</v>
      </c>
      <c r="P155" s="10">
        <v>580927</v>
      </c>
      <c r="Q155" s="11">
        <f t="shared" ref="Q155:Q218" si="171">(P155*1.94%)+P155</f>
        <v>592196.98380000005</v>
      </c>
      <c r="R155" s="14">
        <f t="shared" ref="R155:R218" si="172">(Q155*3.66%)+Q155</f>
        <v>613871.39340708009</v>
      </c>
      <c r="S155" s="26">
        <f t="shared" ref="S155:S218" si="173">(R155*6.77%)+R155</f>
        <v>655430.48674073943</v>
      </c>
      <c r="T155" s="37">
        <v>645861</v>
      </c>
      <c r="U155" s="31">
        <f t="shared" ref="U155:Z157" si="174">(T155*5.75%)+T155</f>
        <v>682998.00749999995</v>
      </c>
      <c r="V155" s="48">
        <f t="shared" ref="V155:V218" si="175">(U155*4.09%)+U155</f>
        <v>710932.62600674992</v>
      </c>
      <c r="W155" s="51">
        <f t="shared" ref="W155:W218" si="176">(V155*3.18%)+V155</f>
        <v>733540.28351376462</v>
      </c>
      <c r="X155" s="70">
        <f t="shared" ref="X155:X218" si="177">(W155*3.8%)+W155</f>
        <v>761414.81428728765</v>
      </c>
      <c r="Y155" s="30">
        <v>660018</v>
      </c>
      <c r="Z155" s="31">
        <f t="shared" si="174"/>
        <v>697969.03500000003</v>
      </c>
      <c r="AA155" s="49">
        <f t="shared" ref="AA155:AA218" si="178">(Z155*4.09%)+Z155</f>
        <v>726515.96853150008</v>
      </c>
      <c r="AB155" s="51">
        <f t="shared" ref="AB155:AB218" si="179">(AA155*3.18%)+AA155</f>
        <v>749619.1763308018</v>
      </c>
      <c r="AC155" s="70">
        <f t="shared" ref="AC155:AC218" si="180">(AB155*3.8%)+AB155</f>
        <v>778104.70503137226</v>
      </c>
      <c r="AD155" s="77">
        <f t="shared" si="162"/>
        <v>790632.19078237738</v>
      </c>
      <c r="AE155" s="30">
        <v>674044</v>
      </c>
      <c r="AF155" s="31">
        <f t="shared" ref="AF155:AF157" si="181">(AE155*5.75%)+AE155</f>
        <v>712801.53</v>
      </c>
      <c r="AG155" s="49">
        <f t="shared" ref="AG155:AG218" si="182">(AF155*4.09%)+AF155</f>
        <v>741955.11257700005</v>
      </c>
      <c r="AH155" s="51">
        <f t="shared" ref="AH155:AH218" si="183">(AG155*3.18%)+AG155</f>
        <v>765549.28515694861</v>
      </c>
      <c r="AI155" s="70">
        <f t="shared" ref="AI155:AI218" si="184">(AH155*3.8%)+AH155</f>
        <v>794640.15799291269</v>
      </c>
      <c r="AJ155" s="77">
        <f t="shared" ref="AJ155:AJ218" si="185">(AI155*1.61%)+AI155</f>
        <v>807433.86453659856</v>
      </c>
      <c r="AK155" s="30">
        <v>701310</v>
      </c>
      <c r="AL155" s="38">
        <f t="shared" ref="AL155:AL157" si="186">(AK155*5.75%)+AK155</f>
        <v>741635.32499999995</v>
      </c>
      <c r="AM155" s="49">
        <f t="shared" ref="AM155:AM218" si="187">(AL155*4.09%)+AL155</f>
        <v>771968.2097924999</v>
      </c>
      <c r="AN155" s="51">
        <f t="shared" ref="AN155:AO202" si="188">(AM155*3.18%)+AM155</f>
        <v>796516.79886390141</v>
      </c>
      <c r="AO155" s="81">
        <f t="shared" ref="AO155:AO159" si="189">(AN155*3.8%)+AN155</f>
        <v>826784.43722072965</v>
      </c>
      <c r="AP155" s="82">
        <f t="shared" ref="AP155:AP218" si="190">(AO155*1.61%)+AO155</f>
        <v>840095.66665998346</v>
      </c>
      <c r="AQ155" s="96">
        <f t="shared" ref="AQ155:AQ159" si="191">(AP155*5.62%)+AP155</f>
        <v>887309.04312627448</v>
      </c>
      <c r="AS155" s="117">
        <f t="shared" ref="AS155:AS159" si="192">+AQ155+AQ155*10%</f>
        <v>976039.94743890199</v>
      </c>
      <c r="AT155" s="113">
        <f t="shared" si="163"/>
        <v>1104096.3885428859</v>
      </c>
    </row>
    <row r="156" spans="1:46" ht="15" customHeight="1">
      <c r="B156" s="150" t="s">
        <v>294</v>
      </c>
      <c r="C156" s="7" t="s">
        <v>295</v>
      </c>
      <c r="D156" s="10">
        <v>161046</v>
      </c>
      <c r="E156" s="11">
        <f t="shared" si="160"/>
        <v>164170.29240000001</v>
      </c>
      <c r="F156" s="14">
        <f t="shared" si="164"/>
        <v>170178.92510184</v>
      </c>
      <c r="G156" s="20">
        <f t="shared" si="165"/>
        <v>181700.03833123457</v>
      </c>
      <c r="H156" s="10">
        <v>163896</v>
      </c>
      <c r="I156" s="11">
        <f t="shared" si="161"/>
        <v>167075.58240000001</v>
      </c>
      <c r="J156" s="14">
        <f t="shared" si="166"/>
        <v>173190.54871584001</v>
      </c>
      <c r="K156" s="20">
        <f t="shared" si="167"/>
        <v>184915.54886390237</v>
      </c>
      <c r="L156" s="10">
        <v>166856</v>
      </c>
      <c r="M156" s="11">
        <f t="shared" si="168"/>
        <v>170093.00640000001</v>
      </c>
      <c r="N156" s="14">
        <f t="shared" si="169"/>
        <v>176318.41043424001</v>
      </c>
      <c r="O156" s="20">
        <f t="shared" si="170"/>
        <v>188255.16682063806</v>
      </c>
      <c r="P156" s="10">
        <v>169816</v>
      </c>
      <c r="Q156" s="11">
        <f t="shared" si="171"/>
        <v>173110.43040000001</v>
      </c>
      <c r="R156" s="14">
        <f t="shared" si="172"/>
        <v>179446.27215264001</v>
      </c>
      <c r="S156" s="26">
        <f t="shared" si="173"/>
        <v>191594.78477737374</v>
      </c>
      <c r="T156" s="37">
        <v>190785</v>
      </c>
      <c r="U156" s="31">
        <f t="shared" si="174"/>
        <v>201755.13750000001</v>
      </c>
      <c r="V156" s="48">
        <f t="shared" si="175"/>
        <v>210006.92262375</v>
      </c>
      <c r="W156" s="51">
        <f t="shared" si="176"/>
        <v>216685.14276318526</v>
      </c>
      <c r="X156" s="70">
        <f t="shared" si="177"/>
        <v>224919.17818818628</v>
      </c>
      <c r="Y156" s="30">
        <v>194161</v>
      </c>
      <c r="Z156" s="31">
        <f t="shared" si="174"/>
        <v>205325.25750000001</v>
      </c>
      <c r="AA156" s="49">
        <f t="shared" si="178"/>
        <v>213723.06053175</v>
      </c>
      <c r="AB156" s="51">
        <f t="shared" si="179"/>
        <v>220519.45385665965</v>
      </c>
      <c r="AC156" s="70">
        <f t="shared" si="180"/>
        <v>228899.19310321272</v>
      </c>
      <c r="AD156" s="77">
        <f t="shared" si="162"/>
        <v>232584.47011217443</v>
      </c>
      <c r="AE156" s="30">
        <v>197668</v>
      </c>
      <c r="AF156" s="31">
        <f t="shared" si="181"/>
        <v>209033.91</v>
      </c>
      <c r="AG156" s="49">
        <f t="shared" si="182"/>
        <v>217583.39691899999</v>
      </c>
      <c r="AH156" s="51">
        <f t="shared" si="183"/>
        <v>224502.5489410242</v>
      </c>
      <c r="AI156" s="70">
        <f t="shared" si="184"/>
        <v>233033.64580078312</v>
      </c>
      <c r="AJ156" s="77">
        <f t="shared" si="185"/>
        <v>236785.48749817573</v>
      </c>
      <c r="AK156" s="30">
        <v>205006</v>
      </c>
      <c r="AL156" s="38">
        <f t="shared" si="186"/>
        <v>216793.845</v>
      </c>
      <c r="AM156" s="49">
        <f t="shared" si="187"/>
        <v>225660.71326049999</v>
      </c>
      <c r="AN156" s="51">
        <f t="shared" si="188"/>
        <v>232836.72394218389</v>
      </c>
      <c r="AO156" s="81">
        <f t="shared" si="189"/>
        <v>241684.51945198688</v>
      </c>
      <c r="AP156" s="82">
        <f t="shared" si="190"/>
        <v>245575.64021516388</v>
      </c>
      <c r="AQ156" s="96">
        <f t="shared" si="191"/>
        <v>259376.99119525609</v>
      </c>
      <c r="AS156" s="117">
        <f t="shared" si="192"/>
        <v>285314.69031478174</v>
      </c>
      <c r="AT156" s="113">
        <f t="shared" si="163"/>
        <v>322747.97768408112</v>
      </c>
    </row>
    <row r="157" spans="1:46" ht="15" customHeight="1">
      <c r="B157" s="150" t="s">
        <v>296</v>
      </c>
      <c r="C157" s="7" t="s">
        <v>297</v>
      </c>
      <c r="D157" s="10">
        <v>545187</v>
      </c>
      <c r="E157" s="11">
        <f t="shared" si="160"/>
        <v>555763.62780000002</v>
      </c>
      <c r="F157" s="14">
        <f t="shared" si="164"/>
        <v>576104.57657748007</v>
      </c>
      <c r="G157" s="20">
        <f t="shared" si="165"/>
        <v>615106.85641177546</v>
      </c>
      <c r="H157" s="10">
        <v>557137</v>
      </c>
      <c r="I157" s="11">
        <f t="shared" si="161"/>
        <v>567945.45779999997</v>
      </c>
      <c r="J157" s="14">
        <f t="shared" si="166"/>
        <v>588732.26155547996</v>
      </c>
      <c r="K157" s="20">
        <f t="shared" si="167"/>
        <v>628589.43566278589</v>
      </c>
      <c r="L157" s="10">
        <v>568977</v>
      </c>
      <c r="M157" s="11">
        <f t="shared" si="168"/>
        <v>580015.15379999997</v>
      </c>
      <c r="N157" s="14">
        <f t="shared" si="169"/>
        <v>601243.70842907997</v>
      </c>
      <c r="O157" s="20">
        <f t="shared" si="170"/>
        <v>641947.90748972865</v>
      </c>
      <c r="P157" s="10">
        <v>580927</v>
      </c>
      <c r="Q157" s="11">
        <f t="shared" si="171"/>
        <v>592196.98380000005</v>
      </c>
      <c r="R157" s="14">
        <f t="shared" si="172"/>
        <v>613871.39340708009</v>
      </c>
      <c r="S157" s="26">
        <f t="shared" si="173"/>
        <v>655430.48674073943</v>
      </c>
      <c r="T157" s="37">
        <v>645861</v>
      </c>
      <c r="U157" s="31">
        <f t="shared" si="174"/>
        <v>682998.00749999995</v>
      </c>
      <c r="V157" s="48">
        <f t="shared" si="175"/>
        <v>710932.62600674992</v>
      </c>
      <c r="W157" s="51">
        <f t="shared" si="176"/>
        <v>733540.28351376462</v>
      </c>
      <c r="X157" s="70">
        <f t="shared" si="177"/>
        <v>761414.81428728765</v>
      </c>
      <c r="Y157" s="30">
        <v>660018</v>
      </c>
      <c r="Z157" s="31">
        <f t="shared" si="174"/>
        <v>697969.03500000003</v>
      </c>
      <c r="AA157" s="49">
        <f t="shared" si="178"/>
        <v>726515.96853150008</v>
      </c>
      <c r="AB157" s="51">
        <f t="shared" si="179"/>
        <v>749619.1763308018</v>
      </c>
      <c r="AC157" s="70">
        <f t="shared" si="180"/>
        <v>778104.70503137226</v>
      </c>
      <c r="AD157" s="77">
        <f t="shared" si="162"/>
        <v>790632.19078237738</v>
      </c>
      <c r="AE157" s="30">
        <v>674044</v>
      </c>
      <c r="AF157" s="31">
        <f t="shared" si="181"/>
        <v>712801.53</v>
      </c>
      <c r="AG157" s="49">
        <f t="shared" si="182"/>
        <v>741955.11257700005</v>
      </c>
      <c r="AH157" s="51">
        <f t="shared" si="183"/>
        <v>765549.28515694861</v>
      </c>
      <c r="AI157" s="70">
        <f t="shared" si="184"/>
        <v>794640.15799291269</v>
      </c>
      <c r="AJ157" s="77">
        <f t="shared" si="185"/>
        <v>807433.86453659856</v>
      </c>
      <c r="AK157" s="30">
        <v>701310</v>
      </c>
      <c r="AL157" s="38">
        <f t="shared" si="186"/>
        <v>741635.32499999995</v>
      </c>
      <c r="AM157" s="49">
        <f t="shared" si="187"/>
        <v>771968.2097924999</v>
      </c>
      <c r="AN157" s="51">
        <f t="shared" si="188"/>
        <v>796516.79886390141</v>
      </c>
      <c r="AO157" s="81">
        <f t="shared" si="189"/>
        <v>826784.43722072965</v>
      </c>
      <c r="AP157" s="82">
        <f t="shared" si="190"/>
        <v>840095.66665998346</v>
      </c>
      <c r="AQ157" s="96">
        <f t="shared" si="191"/>
        <v>887309.04312627448</v>
      </c>
      <c r="AS157" s="117">
        <f t="shared" si="192"/>
        <v>976039.94743890199</v>
      </c>
      <c r="AT157" s="113">
        <f t="shared" si="163"/>
        <v>1104096.3885428859</v>
      </c>
    </row>
    <row r="158" spans="1:46" ht="15" customHeight="1">
      <c r="B158" s="150" t="s">
        <v>298</v>
      </c>
      <c r="C158" s="7" t="s">
        <v>299</v>
      </c>
      <c r="D158" s="10">
        <v>545187</v>
      </c>
      <c r="E158" s="11">
        <f t="shared" si="160"/>
        <v>555763.62780000002</v>
      </c>
      <c r="F158" s="14">
        <f t="shared" si="164"/>
        <v>576104.57657748007</v>
      </c>
      <c r="G158" s="20">
        <f t="shared" si="165"/>
        <v>615106.85641177546</v>
      </c>
      <c r="H158" s="10">
        <v>557137</v>
      </c>
      <c r="I158" s="11">
        <f t="shared" si="161"/>
        <v>567945.45779999997</v>
      </c>
      <c r="J158" s="14">
        <f t="shared" si="166"/>
        <v>588732.26155547996</v>
      </c>
      <c r="K158" s="20">
        <f t="shared" si="167"/>
        <v>628589.43566278589</v>
      </c>
      <c r="L158" s="10">
        <v>568977</v>
      </c>
      <c r="M158" s="11">
        <f t="shared" si="168"/>
        <v>580015.15379999997</v>
      </c>
      <c r="N158" s="14">
        <f t="shared" si="169"/>
        <v>601243.70842907997</v>
      </c>
      <c r="O158" s="20">
        <f t="shared" si="170"/>
        <v>641947.90748972865</v>
      </c>
      <c r="P158" s="10">
        <v>580927</v>
      </c>
      <c r="Q158" s="11">
        <f t="shared" si="171"/>
        <v>592196.98380000005</v>
      </c>
      <c r="R158" s="14">
        <f t="shared" si="172"/>
        <v>613871.39340708009</v>
      </c>
      <c r="S158" s="26">
        <f t="shared" si="173"/>
        <v>655430.48674073943</v>
      </c>
      <c r="T158" s="37">
        <v>645861</v>
      </c>
      <c r="U158" s="31">
        <f>(T158*5.75%)+T158</f>
        <v>682998.00749999995</v>
      </c>
      <c r="V158" s="48">
        <f t="shared" si="175"/>
        <v>710932.62600674992</v>
      </c>
      <c r="W158" s="51">
        <f t="shared" si="176"/>
        <v>733540.28351376462</v>
      </c>
      <c r="X158" s="70">
        <f t="shared" si="177"/>
        <v>761414.81428728765</v>
      </c>
      <c r="Y158" s="30">
        <v>660018</v>
      </c>
      <c r="Z158" s="31">
        <f>(Y158*5.75%)+Y158</f>
        <v>697969.03500000003</v>
      </c>
      <c r="AA158" s="49">
        <f t="shared" si="178"/>
        <v>726515.96853150008</v>
      </c>
      <c r="AB158" s="51">
        <f t="shared" si="179"/>
        <v>749619.1763308018</v>
      </c>
      <c r="AC158" s="70">
        <f t="shared" si="180"/>
        <v>778104.70503137226</v>
      </c>
      <c r="AD158" s="77">
        <f t="shared" si="162"/>
        <v>790632.19078237738</v>
      </c>
      <c r="AE158" s="30">
        <v>674044</v>
      </c>
      <c r="AF158" s="31">
        <f>(AE158*5.75%)+AE158</f>
        <v>712801.53</v>
      </c>
      <c r="AG158" s="49">
        <f t="shared" si="182"/>
        <v>741955.11257700005</v>
      </c>
      <c r="AH158" s="51">
        <f t="shared" si="183"/>
        <v>765549.28515694861</v>
      </c>
      <c r="AI158" s="70">
        <f t="shared" si="184"/>
        <v>794640.15799291269</v>
      </c>
      <c r="AJ158" s="77">
        <f t="shared" si="185"/>
        <v>807433.86453659856</v>
      </c>
      <c r="AK158" s="30">
        <v>701310</v>
      </c>
      <c r="AL158" s="38">
        <f>(AK158*5.75%)+AK158</f>
        <v>741635.32499999995</v>
      </c>
      <c r="AM158" s="49">
        <f t="shared" si="187"/>
        <v>771968.2097924999</v>
      </c>
      <c r="AN158" s="51">
        <f t="shared" si="188"/>
        <v>796516.79886390141</v>
      </c>
      <c r="AO158" s="81">
        <f t="shared" si="189"/>
        <v>826784.43722072965</v>
      </c>
      <c r="AP158" s="82">
        <f t="shared" si="190"/>
        <v>840095.66665998346</v>
      </c>
      <c r="AQ158" s="96">
        <f t="shared" si="191"/>
        <v>887309.04312627448</v>
      </c>
      <c r="AS158" s="117">
        <f t="shared" si="192"/>
        <v>976039.94743890199</v>
      </c>
      <c r="AT158" s="113">
        <f t="shared" si="163"/>
        <v>1104096.3885428859</v>
      </c>
    </row>
    <row r="159" spans="1:46" ht="15" customHeight="1">
      <c r="B159" s="150" t="s">
        <v>300</v>
      </c>
      <c r="C159" s="7" t="s">
        <v>301</v>
      </c>
      <c r="D159" s="10">
        <v>168829</v>
      </c>
      <c r="E159" s="11">
        <f t="shared" si="160"/>
        <v>172104.28260000001</v>
      </c>
      <c r="F159" s="14">
        <f t="shared" si="164"/>
        <v>178403.29934316</v>
      </c>
      <c r="G159" s="20">
        <f t="shared" si="165"/>
        <v>190481.20270869194</v>
      </c>
      <c r="H159" s="10">
        <v>171899</v>
      </c>
      <c r="I159" s="11">
        <f t="shared" si="161"/>
        <v>175233.8406</v>
      </c>
      <c r="J159" s="14">
        <f t="shared" si="166"/>
        <v>181647.39916596</v>
      </c>
      <c r="K159" s="20">
        <f t="shared" si="167"/>
        <v>193944.92808949549</v>
      </c>
      <c r="L159" s="10">
        <v>174969</v>
      </c>
      <c r="M159" s="11">
        <f t="shared" si="168"/>
        <v>178363.39859999999</v>
      </c>
      <c r="N159" s="14">
        <f t="shared" si="169"/>
        <v>184891.49898875999</v>
      </c>
      <c r="O159" s="20">
        <f t="shared" si="170"/>
        <v>197408.65347029903</v>
      </c>
      <c r="P159" s="10">
        <v>178038</v>
      </c>
      <c r="Q159" s="11">
        <f t="shared" si="171"/>
        <v>181491.93719999999</v>
      </c>
      <c r="R159" s="14">
        <f t="shared" si="172"/>
        <v>188134.54210152</v>
      </c>
      <c r="S159" s="26">
        <f t="shared" si="173"/>
        <v>200871.25060179291</v>
      </c>
      <c r="T159" s="37">
        <v>200005</v>
      </c>
      <c r="U159" s="31">
        <f>(T159*5.75%)+T159</f>
        <v>211505.28750000001</v>
      </c>
      <c r="V159" s="48">
        <f t="shared" si="175"/>
        <v>220155.85375875002</v>
      </c>
      <c r="W159" s="51">
        <f t="shared" si="176"/>
        <v>227156.80990827826</v>
      </c>
      <c r="X159" s="70">
        <f t="shared" si="177"/>
        <v>235788.76868479283</v>
      </c>
      <c r="Y159" s="30">
        <v>203641</v>
      </c>
      <c r="Z159" s="31">
        <f>(Y159*5.75%)+Y159</f>
        <v>215350.35750000001</v>
      </c>
      <c r="AA159" s="49">
        <f t="shared" si="178"/>
        <v>224158.18712175</v>
      </c>
      <c r="AB159" s="51">
        <f t="shared" si="179"/>
        <v>231286.41747222166</v>
      </c>
      <c r="AC159" s="70">
        <f t="shared" si="180"/>
        <v>240075.30133616607</v>
      </c>
      <c r="AD159" s="77">
        <f t="shared" si="162"/>
        <v>243940.51368767835</v>
      </c>
      <c r="AE159" s="30">
        <v>207278</v>
      </c>
      <c r="AF159" s="31">
        <f>(AE159*5.75%)+AE159</f>
        <v>219196.48499999999</v>
      </c>
      <c r="AG159" s="49">
        <f t="shared" si="182"/>
        <v>228161.62123649998</v>
      </c>
      <c r="AH159" s="51">
        <f t="shared" si="183"/>
        <v>235417.16079182067</v>
      </c>
      <c r="AI159" s="70">
        <f t="shared" si="184"/>
        <v>244363.01290190985</v>
      </c>
      <c r="AJ159" s="77">
        <f t="shared" si="185"/>
        <v>248297.25740963061</v>
      </c>
      <c r="AK159" s="30">
        <v>214392</v>
      </c>
      <c r="AL159" s="38">
        <f>(AK159*5.75%)+AK159</f>
        <v>226719.54</v>
      </c>
      <c r="AM159" s="49">
        <f t="shared" si="187"/>
        <v>235992.369186</v>
      </c>
      <c r="AN159" s="51">
        <f t="shared" si="188"/>
        <v>243496.92652611481</v>
      </c>
      <c r="AO159" s="81">
        <f t="shared" si="189"/>
        <v>252749.80973410717</v>
      </c>
      <c r="AP159" s="82">
        <f t="shared" si="190"/>
        <v>256819.0816708263</v>
      </c>
      <c r="AQ159" s="96">
        <f t="shared" si="191"/>
        <v>271252.31406072673</v>
      </c>
      <c r="AS159" s="117">
        <f t="shared" si="192"/>
        <v>298377.54546679941</v>
      </c>
      <c r="AT159" s="113">
        <f t="shared" si="163"/>
        <v>337524.67943204351</v>
      </c>
    </row>
    <row r="160" spans="1:46" ht="15" customHeight="1">
      <c r="B160" s="153" t="s">
        <v>302</v>
      </c>
      <c r="C160" s="122" t="s">
        <v>303</v>
      </c>
      <c r="D160" s="8">
        <v>0</v>
      </c>
      <c r="E160" s="11">
        <f t="shared" si="160"/>
        <v>0</v>
      </c>
      <c r="F160" s="14">
        <f t="shared" si="164"/>
        <v>0</v>
      </c>
      <c r="G160" s="20">
        <f t="shared" si="165"/>
        <v>0</v>
      </c>
      <c r="H160" s="8">
        <v>0</v>
      </c>
      <c r="I160" s="11">
        <f t="shared" si="161"/>
        <v>0</v>
      </c>
      <c r="J160" s="14">
        <f t="shared" si="166"/>
        <v>0</v>
      </c>
      <c r="K160" s="20">
        <f t="shared" si="167"/>
        <v>0</v>
      </c>
      <c r="L160" s="8">
        <v>0</v>
      </c>
      <c r="M160" s="11">
        <f t="shared" si="168"/>
        <v>0</v>
      </c>
      <c r="N160" s="14">
        <f t="shared" si="169"/>
        <v>0</v>
      </c>
      <c r="O160" s="20">
        <f t="shared" si="170"/>
        <v>0</v>
      </c>
      <c r="P160" s="8">
        <v>0</v>
      </c>
      <c r="Q160" s="11">
        <f t="shared" si="171"/>
        <v>0</v>
      </c>
      <c r="R160" s="14">
        <f t="shared" si="172"/>
        <v>0</v>
      </c>
      <c r="S160" s="26">
        <f t="shared" si="173"/>
        <v>0</v>
      </c>
      <c r="T160" s="39">
        <v>0</v>
      </c>
      <c r="U160" s="31">
        <f t="shared" ref="U160:U162" si="193">(T160*5.75%)+T160</f>
        <v>0</v>
      </c>
      <c r="V160" s="48">
        <f t="shared" si="175"/>
        <v>0</v>
      </c>
      <c r="W160" s="51">
        <f t="shared" si="176"/>
        <v>0</v>
      </c>
      <c r="X160" s="70">
        <f t="shared" si="177"/>
        <v>0</v>
      </c>
      <c r="Y160" s="29"/>
      <c r="Z160" s="31">
        <f t="shared" ref="Z160:Z162" si="194">(Y160*5.75%)+Y160</f>
        <v>0</v>
      </c>
      <c r="AA160" s="49">
        <f t="shared" si="178"/>
        <v>0</v>
      </c>
      <c r="AB160" s="51">
        <f t="shared" si="179"/>
        <v>0</v>
      </c>
      <c r="AC160" s="70">
        <f t="shared" si="180"/>
        <v>0</v>
      </c>
      <c r="AD160" s="77">
        <f t="shared" si="162"/>
        <v>0</v>
      </c>
      <c r="AE160" s="29"/>
      <c r="AF160" s="31">
        <f t="shared" ref="AF160:AF162" si="195">(AE160*5.75%)+AE160</f>
        <v>0</v>
      </c>
      <c r="AG160" s="49">
        <f t="shared" si="182"/>
        <v>0</v>
      </c>
      <c r="AH160" s="51">
        <f t="shared" si="183"/>
        <v>0</v>
      </c>
      <c r="AI160" s="70">
        <f t="shared" si="184"/>
        <v>0</v>
      </c>
      <c r="AJ160" s="77">
        <f t="shared" si="185"/>
        <v>0</v>
      </c>
      <c r="AK160" s="29"/>
      <c r="AL160" s="38">
        <f t="shared" ref="AL160:AL162" si="196">(AK160*5.75%)+AK160</f>
        <v>0</v>
      </c>
      <c r="AM160" s="49">
        <f t="shared" si="187"/>
        <v>0</v>
      </c>
      <c r="AN160" s="51">
        <f>(AM160*3.18%)+AM160</f>
        <v>0</v>
      </c>
      <c r="AO160" s="81">
        <f>(AN160*3.18%)+AN160</f>
        <v>0</v>
      </c>
      <c r="AP160" s="82">
        <f t="shared" si="190"/>
        <v>0</v>
      </c>
    </row>
    <row r="161" spans="2:46">
      <c r="B161" s="153" t="s">
        <v>304</v>
      </c>
      <c r="C161" s="122" t="s">
        <v>305</v>
      </c>
      <c r="D161" s="6"/>
      <c r="E161" s="11"/>
      <c r="F161" s="14"/>
      <c r="G161" s="20"/>
      <c r="H161" s="6"/>
      <c r="I161" s="11"/>
      <c r="J161" s="14"/>
      <c r="K161" s="20"/>
      <c r="L161" s="6"/>
      <c r="M161" s="11"/>
      <c r="N161" s="14"/>
      <c r="O161" s="20"/>
      <c r="P161" s="6"/>
      <c r="Q161" s="11"/>
      <c r="R161" s="14"/>
      <c r="S161" s="20"/>
      <c r="T161" s="39"/>
      <c r="U161" s="31"/>
      <c r="V161" s="48"/>
      <c r="W161" s="51"/>
      <c r="X161" s="70"/>
      <c r="Y161" s="29"/>
      <c r="Z161" s="31"/>
      <c r="AA161" s="49"/>
      <c r="AB161" s="51"/>
      <c r="AC161" s="70"/>
      <c r="AD161" s="77"/>
      <c r="AE161" s="29"/>
      <c r="AF161" s="31"/>
      <c r="AG161" s="49"/>
      <c r="AH161" s="51"/>
      <c r="AI161" s="70"/>
      <c r="AJ161" s="77"/>
      <c r="AK161" s="29"/>
      <c r="AL161" s="38"/>
      <c r="AM161" s="49"/>
      <c r="AN161" s="51"/>
      <c r="AO161" s="81"/>
      <c r="AP161" s="82"/>
    </row>
    <row r="162" spans="2:46" ht="15" customHeight="1">
      <c r="B162" s="150" t="s">
        <v>28</v>
      </c>
      <c r="C162" s="16" t="s">
        <v>10</v>
      </c>
      <c r="D162" s="1" t="s">
        <v>11</v>
      </c>
      <c r="E162" s="11"/>
      <c r="F162" s="14">
        <f t="shared" si="164"/>
        <v>0</v>
      </c>
      <c r="G162" s="20">
        <f t="shared" si="165"/>
        <v>0</v>
      </c>
      <c r="H162" s="1" t="s">
        <v>15</v>
      </c>
      <c r="I162" s="11"/>
      <c r="J162" s="14">
        <f t="shared" si="166"/>
        <v>0</v>
      </c>
      <c r="K162" s="20">
        <f t="shared" si="167"/>
        <v>0</v>
      </c>
      <c r="L162" s="1" t="s">
        <v>16</v>
      </c>
      <c r="M162" s="11"/>
      <c r="N162" s="14">
        <f t="shared" si="169"/>
        <v>0</v>
      </c>
      <c r="O162" s="20">
        <f t="shared" si="170"/>
        <v>0</v>
      </c>
      <c r="P162" s="1" t="s">
        <v>17</v>
      </c>
      <c r="Q162" s="11"/>
      <c r="R162" s="14">
        <f t="shared" si="172"/>
        <v>0</v>
      </c>
      <c r="S162" s="20">
        <f t="shared" si="173"/>
        <v>0</v>
      </c>
      <c r="T162" s="39"/>
      <c r="U162" s="31">
        <f t="shared" si="193"/>
        <v>0</v>
      </c>
      <c r="V162" s="48">
        <f t="shared" si="175"/>
        <v>0</v>
      </c>
      <c r="W162" s="51">
        <f t="shared" si="176"/>
        <v>0</v>
      </c>
      <c r="X162" s="70">
        <f t="shared" si="177"/>
        <v>0</v>
      </c>
      <c r="Y162" s="29"/>
      <c r="Z162" s="31">
        <f t="shared" si="194"/>
        <v>0</v>
      </c>
      <c r="AA162" s="49">
        <f t="shared" si="178"/>
        <v>0</v>
      </c>
      <c r="AB162" s="51">
        <f t="shared" si="179"/>
        <v>0</v>
      </c>
      <c r="AC162" s="70">
        <f t="shared" si="180"/>
        <v>0</v>
      </c>
      <c r="AD162" s="77">
        <f t="shared" si="162"/>
        <v>0</v>
      </c>
      <c r="AE162" s="29"/>
      <c r="AF162" s="31">
        <f t="shared" si="195"/>
        <v>0</v>
      </c>
      <c r="AG162" s="49">
        <f t="shared" si="182"/>
        <v>0</v>
      </c>
      <c r="AH162" s="51">
        <f t="shared" si="183"/>
        <v>0</v>
      </c>
      <c r="AI162" s="70">
        <f t="shared" si="184"/>
        <v>0</v>
      </c>
      <c r="AJ162" s="77">
        <f t="shared" si="185"/>
        <v>0</v>
      </c>
      <c r="AK162" s="29"/>
      <c r="AL162" s="38">
        <f t="shared" si="196"/>
        <v>0</v>
      </c>
      <c r="AM162" s="49">
        <f t="shared" si="187"/>
        <v>0</v>
      </c>
      <c r="AN162" s="51">
        <f t="shared" si="188"/>
        <v>0</v>
      </c>
      <c r="AO162" s="81">
        <f t="shared" si="188"/>
        <v>0</v>
      </c>
      <c r="AP162" s="82">
        <f t="shared" si="190"/>
        <v>0</v>
      </c>
    </row>
    <row r="163" spans="2:46" ht="15" customHeight="1">
      <c r="B163" s="150" t="s">
        <v>306</v>
      </c>
      <c r="C163" s="7" t="s">
        <v>307</v>
      </c>
      <c r="D163" s="10">
        <v>40700</v>
      </c>
      <c r="E163" s="11">
        <f t="shared" ref="E163:E189" si="197">(D163*1.94%)+D163</f>
        <v>41489.58</v>
      </c>
      <c r="F163" s="14">
        <f t="shared" si="164"/>
        <v>43008.098628</v>
      </c>
      <c r="G163" s="20">
        <f t="shared" si="165"/>
        <v>45919.7469051156</v>
      </c>
      <c r="H163" s="10">
        <v>41701</v>
      </c>
      <c r="I163" s="11">
        <f t="shared" ref="I163:I189" si="198">(H163*1.94%)+H163</f>
        <v>42509.999400000001</v>
      </c>
      <c r="J163" s="14">
        <f t="shared" si="166"/>
        <v>44065.865378039998</v>
      </c>
      <c r="K163" s="20">
        <f t="shared" si="167"/>
        <v>47049.124464133303</v>
      </c>
      <c r="L163" s="10">
        <v>42367</v>
      </c>
      <c r="M163" s="11">
        <f t="shared" si="168"/>
        <v>43188.919800000003</v>
      </c>
      <c r="N163" s="14">
        <f t="shared" si="169"/>
        <v>44769.634264680004</v>
      </c>
      <c r="O163" s="20">
        <f t="shared" si="170"/>
        <v>47800.538504398843</v>
      </c>
      <c r="P163" s="10">
        <v>43702</v>
      </c>
      <c r="Q163" s="11">
        <f t="shared" si="171"/>
        <v>44549.818800000001</v>
      </c>
      <c r="R163" s="14">
        <f t="shared" si="172"/>
        <v>46180.342168080002</v>
      </c>
      <c r="S163" s="20">
        <f t="shared" si="173"/>
        <v>49306.751332859021</v>
      </c>
      <c r="T163" s="37">
        <v>48215</v>
      </c>
      <c r="U163" s="31">
        <f>(T163*5.75%)+T163</f>
        <v>50987.362500000003</v>
      </c>
      <c r="V163" s="48">
        <f t="shared" si="175"/>
        <v>53072.745626250005</v>
      </c>
      <c r="W163" s="51">
        <f t="shared" si="176"/>
        <v>54760.458937164753</v>
      </c>
      <c r="X163" s="70">
        <f t="shared" si="177"/>
        <v>56841.35637677701</v>
      </c>
      <c r="Y163" s="30">
        <v>49401</v>
      </c>
      <c r="Z163" s="31">
        <f>(Y163*5.75%)+Y163</f>
        <v>52241.557500000003</v>
      </c>
      <c r="AA163" s="49">
        <f t="shared" si="178"/>
        <v>54378.237201750002</v>
      </c>
      <c r="AB163" s="51">
        <f t="shared" si="179"/>
        <v>56107.465144765651</v>
      </c>
      <c r="AC163" s="70">
        <f t="shared" si="180"/>
        <v>58239.548820266747</v>
      </c>
      <c r="AD163" s="77">
        <f t="shared" si="162"/>
        <v>59177.205556273046</v>
      </c>
      <c r="AE163" s="30">
        <v>50190</v>
      </c>
      <c r="AF163" s="31">
        <f>(AE163*5.75%)+AE163</f>
        <v>53075.925000000003</v>
      </c>
      <c r="AG163" s="49">
        <f t="shared" si="182"/>
        <v>55246.730332500003</v>
      </c>
      <c r="AH163" s="51">
        <f t="shared" si="183"/>
        <v>57003.5763570735</v>
      </c>
      <c r="AI163" s="70">
        <f t="shared" si="184"/>
        <v>59169.712258642292</v>
      </c>
      <c r="AJ163" s="77">
        <f t="shared" si="185"/>
        <v>60122.34462600643</v>
      </c>
      <c r="AK163" s="30">
        <v>52757</v>
      </c>
      <c r="AL163" s="38">
        <f>(AK163*5.75%)+AK163</f>
        <v>55790.527499999997</v>
      </c>
      <c r="AM163" s="49">
        <f t="shared" si="187"/>
        <v>58072.360074749995</v>
      </c>
      <c r="AN163" s="51">
        <f t="shared" si="188"/>
        <v>59919.061125127046</v>
      </c>
      <c r="AO163" s="81">
        <f>(AN163*3.8%)+AN163</f>
        <v>62195.985447881874</v>
      </c>
      <c r="AP163" s="82">
        <f t="shared" si="190"/>
        <v>63197.340813592775</v>
      </c>
      <c r="AQ163" s="96">
        <f>(AP163*5.62%)+AP163</f>
        <v>66749.031367316682</v>
      </c>
      <c r="AS163" s="117">
        <f t="shared" ref="AS163:AS188" si="199">+AQ163+AQ163*10%</f>
        <v>73423.934504048346</v>
      </c>
      <c r="AT163" s="113">
        <f t="shared" ref="AT163:AT188" si="200">+AS163+AS163*$AV$3</f>
        <v>83057.154710979492</v>
      </c>
    </row>
    <row r="164" spans="2:46" ht="15" customHeight="1">
      <c r="B164" s="150" t="s">
        <v>308</v>
      </c>
      <c r="C164" s="7" t="s">
        <v>309</v>
      </c>
      <c r="D164" s="10">
        <v>63469</v>
      </c>
      <c r="E164" s="11">
        <f t="shared" si="197"/>
        <v>64700.298600000002</v>
      </c>
      <c r="F164" s="14">
        <f t="shared" si="164"/>
        <v>67068.329528760005</v>
      </c>
      <c r="G164" s="20">
        <f t="shared" si="165"/>
        <v>71608.855437857055</v>
      </c>
      <c r="H164" s="10">
        <v>65030</v>
      </c>
      <c r="I164" s="11">
        <f t="shared" si="198"/>
        <v>66291.581999999995</v>
      </c>
      <c r="J164" s="14">
        <f t="shared" si="166"/>
        <v>68717.853901199996</v>
      </c>
      <c r="K164" s="20">
        <f t="shared" si="167"/>
        <v>73370.052610311235</v>
      </c>
      <c r="L164" s="10">
        <v>66070</v>
      </c>
      <c r="M164" s="11">
        <f t="shared" si="168"/>
        <v>67351.758000000002</v>
      </c>
      <c r="N164" s="14">
        <f t="shared" si="169"/>
        <v>69816.8323428</v>
      </c>
      <c r="O164" s="20">
        <f t="shared" si="170"/>
        <v>74543.431892407563</v>
      </c>
      <c r="P164" s="10">
        <v>68151</v>
      </c>
      <c r="Q164" s="11">
        <f t="shared" si="171"/>
        <v>69473.129400000005</v>
      </c>
      <c r="R164" s="14">
        <f t="shared" si="172"/>
        <v>72015.845936040001</v>
      </c>
      <c r="S164" s="20">
        <f t="shared" si="173"/>
        <v>76891.318705909915</v>
      </c>
      <c r="T164" s="37">
        <v>75188</v>
      </c>
      <c r="U164" s="31">
        <f t="shared" ref="U164:Z179" si="201">(T164*5.75%)+T164</f>
        <v>79511.31</v>
      </c>
      <c r="V164" s="48">
        <f t="shared" si="175"/>
        <v>82763.322579</v>
      </c>
      <c r="W164" s="51">
        <f t="shared" si="176"/>
        <v>85395.196237012206</v>
      </c>
      <c r="X164" s="70">
        <f t="shared" si="177"/>
        <v>88640.213694018676</v>
      </c>
      <c r="Y164" s="30">
        <v>77039</v>
      </c>
      <c r="Z164" s="31">
        <f t="shared" si="201"/>
        <v>81468.742499999993</v>
      </c>
      <c r="AA164" s="49">
        <f t="shared" si="178"/>
        <v>84800.814068249994</v>
      </c>
      <c r="AB164" s="51">
        <f t="shared" si="179"/>
        <v>87497.479955620351</v>
      </c>
      <c r="AC164" s="70">
        <f t="shared" si="180"/>
        <v>90822.384193933918</v>
      </c>
      <c r="AD164" s="77">
        <f t="shared" si="162"/>
        <v>92284.624579456256</v>
      </c>
      <c r="AE164" s="30">
        <v>78270</v>
      </c>
      <c r="AF164" s="31">
        <f t="shared" ref="AF164:AF188" si="202">(AE164*5.75%)+AE164</f>
        <v>82770.524999999994</v>
      </c>
      <c r="AG164" s="49">
        <f t="shared" si="182"/>
        <v>86155.839472499996</v>
      </c>
      <c r="AH164" s="51">
        <f t="shared" si="183"/>
        <v>88895.595167725493</v>
      </c>
      <c r="AI164" s="70">
        <f t="shared" si="184"/>
        <v>92273.627784099066</v>
      </c>
      <c r="AJ164" s="77">
        <f t="shared" si="185"/>
        <v>93759.23319142306</v>
      </c>
      <c r="AK164" s="30">
        <v>82273</v>
      </c>
      <c r="AL164" s="38">
        <f t="shared" ref="AL164:AL188" si="203">(AK164*5.75%)+AK164</f>
        <v>87003.697499999995</v>
      </c>
      <c r="AM164" s="49">
        <f t="shared" si="187"/>
        <v>90562.148727749998</v>
      </c>
      <c r="AN164" s="51">
        <f t="shared" si="188"/>
        <v>93442.025057292441</v>
      </c>
      <c r="AO164" s="81">
        <f t="shared" ref="AO164:AO190" si="204">(AN164*3.8%)+AN164</f>
        <v>96992.822009469557</v>
      </c>
      <c r="AP164" s="82">
        <f t="shared" si="190"/>
        <v>98554.406443822023</v>
      </c>
      <c r="AQ164" s="96">
        <f t="shared" ref="AQ164:AQ188" si="205">(AP164*5.62%)+AP164</f>
        <v>104093.16408596482</v>
      </c>
      <c r="AS164" s="117">
        <f t="shared" si="199"/>
        <v>114502.4804945613</v>
      </c>
      <c r="AT164" s="113">
        <f t="shared" si="200"/>
        <v>129525.20593544774</v>
      </c>
    </row>
    <row r="165" spans="2:46" ht="15" customHeight="1">
      <c r="B165" s="150" t="s">
        <v>310</v>
      </c>
      <c r="C165" s="7" t="s">
        <v>311</v>
      </c>
      <c r="D165" s="10">
        <v>95062</v>
      </c>
      <c r="E165" s="11">
        <f t="shared" si="197"/>
        <v>96906.202799999999</v>
      </c>
      <c r="F165" s="14">
        <f t="shared" si="164"/>
        <v>100452.96982247999</v>
      </c>
      <c r="G165" s="20">
        <f t="shared" si="165"/>
        <v>107253.63587946189</v>
      </c>
      <c r="H165" s="10">
        <v>97399</v>
      </c>
      <c r="I165" s="11">
        <f t="shared" si="198"/>
        <v>99288.540599999993</v>
      </c>
      <c r="J165" s="14">
        <f t="shared" si="166"/>
        <v>102922.50118595999</v>
      </c>
      <c r="K165" s="20">
        <f t="shared" si="167"/>
        <v>109890.35451624948</v>
      </c>
      <c r="L165" s="10">
        <v>98957</v>
      </c>
      <c r="M165" s="11">
        <f t="shared" si="168"/>
        <v>100876.76579999999</v>
      </c>
      <c r="N165" s="14">
        <f t="shared" si="169"/>
        <v>104568.85542827999</v>
      </c>
      <c r="O165" s="20">
        <f t="shared" si="170"/>
        <v>111648.16694077455</v>
      </c>
      <c r="P165" s="10">
        <v>102074</v>
      </c>
      <c r="Q165" s="11">
        <f t="shared" si="171"/>
        <v>104054.2356</v>
      </c>
      <c r="R165" s="14">
        <f t="shared" si="172"/>
        <v>107862.62062296001</v>
      </c>
      <c r="S165" s="20">
        <f t="shared" si="173"/>
        <v>115164.92003913439</v>
      </c>
      <c r="T165" s="37">
        <v>112616</v>
      </c>
      <c r="U165" s="31">
        <f t="shared" si="201"/>
        <v>119091.42</v>
      </c>
      <c r="V165" s="48">
        <f t="shared" si="175"/>
        <v>123962.259078</v>
      </c>
      <c r="W165" s="51">
        <f t="shared" si="176"/>
        <v>127904.25891668041</v>
      </c>
      <c r="X165" s="70">
        <f t="shared" si="177"/>
        <v>132764.62075551428</v>
      </c>
      <c r="Y165" s="30">
        <v>115385</v>
      </c>
      <c r="Z165" s="31">
        <f t="shared" si="201"/>
        <v>122019.6375</v>
      </c>
      <c r="AA165" s="49">
        <f t="shared" si="178"/>
        <v>127010.24067375</v>
      </c>
      <c r="AB165" s="51">
        <f t="shared" si="179"/>
        <v>131049.16632717525</v>
      </c>
      <c r="AC165" s="70">
        <f>(AB165*3.8%)+AB165</f>
        <v>136029.03464760791</v>
      </c>
      <c r="AD165" s="77">
        <f t="shared" si="162"/>
        <v>138219.1021054344</v>
      </c>
      <c r="AE165" s="30">
        <v>117230</v>
      </c>
      <c r="AF165" s="31">
        <f t="shared" si="202"/>
        <v>123970.72500000001</v>
      </c>
      <c r="AG165" s="49">
        <f t="shared" si="182"/>
        <v>129041.1276525</v>
      </c>
      <c r="AH165" s="51">
        <f t="shared" si="183"/>
        <v>133144.63551184951</v>
      </c>
      <c r="AI165" s="70">
        <f t="shared" si="184"/>
        <v>138204.13166129979</v>
      </c>
      <c r="AJ165" s="77">
        <f t="shared" si="185"/>
        <v>140429.21818104672</v>
      </c>
      <c r="AK165" s="30">
        <v>123225</v>
      </c>
      <c r="AL165" s="38">
        <f t="shared" si="203"/>
        <v>130310.4375</v>
      </c>
      <c r="AM165" s="49">
        <f t="shared" si="187"/>
        <v>135640.13439374999</v>
      </c>
      <c r="AN165" s="51">
        <f t="shared" si="188"/>
        <v>139953.49066747125</v>
      </c>
      <c r="AO165" s="81">
        <f t="shared" si="204"/>
        <v>145271.72331283515</v>
      </c>
      <c r="AP165" s="82">
        <f t="shared" si="190"/>
        <v>147610.5980581718</v>
      </c>
      <c r="AQ165" s="96">
        <f t="shared" si="205"/>
        <v>155906.31366904106</v>
      </c>
      <c r="AS165" s="117">
        <f t="shared" si="199"/>
        <v>171496.94503594516</v>
      </c>
      <c r="AT165" s="113">
        <f t="shared" si="200"/>
        <v>193997.34422466118</v>
      </c>
    </row>
    <row r="166" spans="2:46" ht="15" customHeight="1">
      <c r="B166" s="150" t="s">
        <v>312</v>
      </c>
      <c r="C166" s="7" t="s">
        <v>313</v>
      </c>
      <c r="D166" s="10">
        <v>135334</v>
      </c>
      <c r="E166" s="11">
        <f t="shared" si="197"/>
        <v>137959.47959999999</v>
      </c>
      <c r="F166" s="14">
        <f t="shared" si="164"/>
        <v>143008.79655335998</v>
      </c>
      <c r="G166" s="20">
        <f t="shared" si="165"/>
        <v>152690.49208002244</v>
      </c>
      <c r="H166" s="10">
        <v>138663</v>
      </c>
      <c r="I166" s="11">
        <f t="shared" si="198"/>
        <v>141353.06219999999</v>
      </c>
      <c r="J166" s="14">
        <f t="shared" si="166"/>
        <v>146526.58427651998</v>
      </c>
      <c r="K166" s="20">
        <f t="shared" si="167"/>
        <v>156446.43403204039</v>
      </c>
      <c r="L166" s="10">
        <v>140880</v>
      </c>
      <c r="M166" s="11">
        <f t="shared" si="168"/>
        <v>143613.07199999999</v>
      </c>
      <c r="N166" s="14">
        <f t="shared" si="169"/>
        <v>148869.31043519999</v>
      </c>
      <c r="O166" s="20">
        <f t="shared" si="170"/>
        <v>158947.76275166305</v>
      </c>
      <c r="P166" s="10">
        <v>145318</v>
      </c>
      <c r="Q166" s="11">
        <f t="shared" si="171"/>
        <v>148137.1692</v>
      </c>
      <c r="R166" s="14">
        <f t="shared" si="172"/>
        <v>153558.98959272</v>
      </c>
      <c r="S166" s="20">
        <f t="shared" si="173"/>
        <v>163954.93318814714</v>
      </c>
      <c r="T166" s="37">
        <v>160325</v>
      </c>
      <c r="U166" s="31">
        <f t="shared" si="201"/>
        <v>169543.6875</v>
      </c>
      <c r="V166" s="48">
        <f t="shared" si="175"/>
        <v>176478.02431874999</v>
      </c>
      <c r="W166" s="51">
        <f t="shared" si="176"/>
        <v>182090.02549208625</v>
      </c>
      <c r="X166" s="70">
        <f t="shared" si="177"/>
        <v>189009.44646078552</v>
      </c>
      <c r="Y166" s="30">
        <v>164268</v>
      </c>
      <c r="Z166" s="31">
        <f t="shared" si="201"/>
        <v>173713.41</v>
      </c>
      <c r="AA166" s="49">
        <f t="shared" si="178"/>
        <v>180818.28846899999</v>
      </c>
      <c r="AB166" s="51">
        <f t="shared" si="179"/>
        <v>186568.3100423142</v>
      </c>
      <c r="AC166" s="70">
        <f t="shared" si="180"/>
        <v>193657.90582392213</v>
      </c>
      <c r="AD166" s="77">
        <f t="shared" si="162"/>
        <v>196775.79810768727</v>
      </c>
      <c r="AE166" s="30">
        <v>166894</v>
      </c>
      <c r="AF166" s="31">
        <f t="shared" si="202"/>
        <v>176490.405</v>
      </c>
      <c r="AG166" s="49">
        <f t="shared" si="182"/>
        <v>183708.86256449998</v>
      </c>
      <c r="AH166" s="51">
        <f t="shared" si="183"/>
        <v>189550.80439405108</v>
      </c>
      <c r="AI166" s="70">
        <f t="shared" si="184"/>
        <v>196753.73496102501</v>
      </c>
      <c r="AJ166" s="77">
        <f t="shared" si="185"/>
        <v>199921.47009389751</v>
      </c>
      <c r="AK166" s="30">
        <v>175431</v>
      </c>
      <c r="AL166" s="38">
        <f t="shared" si="203"/>
        <v>185518.2825</v>
      </c>
      <c r="AM166" s="49">
        <f t="shared" si="187"/>
        <v>193105.98025425</v>
      </c>
      <c r="AN166" s="51">
        <f t="shared" si="188"/>
        <v>199246.75042633514</v>
      </c>
      <c r="AO166" s="81">
        <f t="shared" si="204"/>
        <v>206818.12694253589</v>
      </c>
      <c r="AP166" s="82">
        <f t="shared" si="190"/>
        <v>210147.89878631072</v>
      </c>
      <c r="AQ166" s="96">
        <f t="shared" si="205"/>
        <v>221958.21069810138</v>
      </c>
      <c r="AS166" s="117">
        <f t="shared" si="199"/>
        <v>244154.03176791151</v>
      </c>
      <c r="AT166" s="113">
        <f t="shared" si="200"/>
        <v>276187.04073586152</v>
      </c>
    </row>
    <row r="167" spans="2:46" ht="15" customHeight="1">
      <c r="B167" s="150" t="s">
        <v>314</v>
      </c>
      <c r="C167" s="7" t="s">
        <v>315</v>
      </c>
      <c r="D167" s="10">
        <v>172334</v>
      </c>
      <c r="E167" s="11">
        <f t="shared" si="197"/>
        <v>175677.27960000001</v>
      </c>
      <c r="F167" s="14">
        <f t="shared" si="164"/>
        <v>182107.06803336</v>
      </c>
      <c r="G167" s="20">
        <f t="shared" si="165"/>
        <v>194435.71653921847</v>
      </c>
      <c r="H167" s="10">
        <v>176573</v>
      </c>
      <c r="I167" s="11">
        <f t="shared" si="198"/>
        <v>179998.51620000001</v>
      </c>
      <c r="J167" s="14">
        <f t="shared" si="166"/>
        <v>186586.46189292002</v>
      </c>
      <c r="K167" s="20">
        <f t="shared" si="167"/>
        <v>199218.36536307071</v>
      </c>
      <c r="L167" s="10">
        <v>179398</v>
      </c>
      <c r="M167" s="11">
        <f t="shared" si="168"/>
        <v>182878.32120000001</v>
      </c>
      <c r="N167" s="14">
        <f t="shared" si="169"/>
        <v>189571.66775592</v>
      </c>
      <c r="O167" s="20">
        <f t="shared" si="170"/>
        <v>202405.66966299579</v>
      </c>
      <c r="P167" s="10">
        <v>185048</v>
      </c>
      <c r="Q167" s="11">
        <f t="shared" si="171"/>
        <v>188637.93119999999</v>
      </c>
      <c r="R167" s="14">
        <f t="shared" si="172"/>
        <v>195542.07948191999</v>
      </c>
      <c r="S167" s="20">
        <f t="shared" si="173"/>
        <v>208780.27826284597</v>
      </c>
      <c r="T167" s="37">
        <v>204157</v>
      </c>
      <c r="U167" s="31">
        <f t="shared" si="201"/>
        <v>215896.0275</v>
      </c>
      <c r="V167" s="48">
        <f t="shared" si="175"/>
        <v>224726.17502475</v>
      </c>
      <c r="W167" s="51">
        <f t="shared" si="176"/>
        <v>231872.46739053706</v>
      </c>
      <c r="X167" s="70">
        <f t="shared" si="177"/>
        <v>240683.62115137748</v>
      </c>
      <c r="Y167" s="30">
        <v>209179</v>
      </c>
      <c r="Z167" s="31">
        <f t="shared" si="201"/>
        <v>221206.79250000001</v>
      </c>
      <c r="AA167" s="49">
        <f t="shared" si="178"/>
        <v>230254.15031325002</v>
      </c>
      <c r="AB167" s="51">
        <f t="shared" si="179"/>
        <v>237576.23229321136</v>
      </c>
      <c r="AC167" s="70">
        <f t="shared" si="180"/>
        <v>246604.12912035338</v>
      </c>
      <c r="AD167" s="77">
        <f t="shared" si="162"/>
        <v>250574.45559919107</v>
      </c>
      <c r="AE167" s="30">
        <v>212525</v>
      </c>
      <c r="AF167" s="31">
        <f t="shared" si="202"/>
        <v>224745.1875</v>
      </c>
      <c r="AG167" s="49">
        <f t="shared" si="182"/>
        <v>233937.26566875001</v>
      </c>
      <c r="AH167" s="51">
        <f t="shared" si="183"/>
        <v>241376.47071701626</v>
      </c>
      <c r="AI167" s="70">
        <f t="shared" si="184"/>
        <v>250548.77660426288</v>
      </c>
      <c r="AJ167" s="77">
        <f t="shared" si="185"/>
        <v>254582.61190759152</v>
      </c>
      <c r="AK167" s="30">
        <v>223395</v>
      </c>
      <c r="AL167" s="38">
        <f t="shared" si="203"/>
        <v>236240.21249999999</v>
      </c>
      <c r="AM167" s="49">
        <f t="shared" si="187"/>
        <v>245902.43719125001</v>
      </c>
      <c r="AN167" s="51">
        <f t="shared" si="188"/>
        <v>253722.13469393176</v>
      </c>
      <c r="AO167" s="81">
        <f t="shared" si="204"/>
        <v>263363.57581230119</v>
      </c>
      <c r="AP167" s="82">
        <f t="shared" si="190"/>
        <v>267603.72938287922</v>
      </c>
      <c r="AQ167" s="96">
        <f t="shared" si="205"/>
        <v>282643.05897419702</v>
      </c>
      <c r="AS167" s="117">
        <f t="shared" si="199"/>
        <v>310907.36487161671</v>
      </c>
      <c r="AT167" s="113">
        <f t="shared" si="200"/>
        <v>351698.41114277282</v>
      </c>
    </row>
    <row r="168" spans="2:46" ht="15" customHeight="1">
      <c r="B168" s="150" t="s">
        <v>316</v>
      </c>
      <c r="C168" s="7" t="s">
        <v>317</v>
      </c>
      <c r="D168" s="10">
        <v>195958</v>
      </c>
      <c r="E168" s="11">
        <f t="shared" si="197"/>
        <v>199759.5852</v>
      </c>
      <c r="F168" s="14">
        <f t="shared" si="164"/>
        <v>207070.78601832001</v>
      </c>
      <c r="G168" s="20">
        <f t="shared" si="165"/>
        <v>221089.47823176027</v>
      </c>
      <c r="H168" s="10">
        <v>200777</v>
      </c>
      <c r="I168" s="11">
        <f t="shared" si="198"/>
        <v>204672.07380000001</v>
      </c>
      <c r="J168" s="14">
        <f t="shared" si="166"/>
        <v>212163.07170108001</v>
      </c>
      <c r="K168" s="20">
        <f t="shared" si="167"/>
        <v>226526.51165524314</v>
      </c>
      <c r="L168" s="10">
        <v>203990</v>
      </c>
      <c r="M168" s="11">
        <f t="shared" si="168"/>
        <v>207947.40599999999</v>
      </c>
      <c r="N168" s="14">
        <f t="shared" si="169"/>
        <v>215558.28105959998</v>
      </c>
      <c r="O168" s="20">
        <f t="shared" si="170"/>
        <v>230151.57668733489</v>
      </c>
      <c r="P168" s="10">
        <v>210414</v>
      </c>
      <c r="Q168" s="11">
        <f t="shared" si="171"/>
        <v>214496.03159999999</v>
      </c>
      <c r="R168" s="14">
        <f t="shared" si="172"/>
        <v>222346.58635656</v>
      </c>
      <c r="S168" s="20">
        <f t="shared" si="173"/>
        <v>237399.45025289911</v>
      </c>
      <c r="T168" s="37">
        <v>232143</v>
      </c>
      <c r="U168" s="31">
        <f t="shared" si="201"/>
        <v>245491.2225</v>
      </c>
      <c r="V168" s="48">
        <f t="shared" si="175"/>
        <v>255531.81350024999</v>
      </c>
      <c r="W168" s="51">
        <f t="shared" si="176"/>
        <v>263657.72516955796</v>
      </c>
      <c r="X168" s="70">
        <f t="shared" si="177"/>
        <v>273676.71872600116</v>
      </c>
      <c r="Y168" s="30">
        <v>237852</v>
      </c>
      <c r="Z168" s="31">
        <f t="shared" si="201"/>
        <v>251528.49</v>
      </c>
      <c r="AA168" s="49">
        <f t="shared" si="178"/>
        <v>261816.00524099998</v>
      </c>
      <c r="AB168" s="51">
        <f t="shared" si="179"/>
        <v>270141.75420766376</v>
      </c>
      <c r="AC168" s="70">
        <f t="shared" si="180"/>
        <v>280407.14086755499</v>
      </c>
      <c r="AD168" s="77">
        <f t="shared" si="162"/>
        <v>284921.69583552261</v>
      </c>
      <c r="AE168" s="30">
        <v>241659</v>
      </c>
      <c r="AF168" s="31">
        <f t="shared" si="202"/>
        <v>255554.39249999999</v>
      </c>
      <c r="AG168" s="49">
        <f t="shared" si="182"/>
        <v>266006.56715324998</v>
      </c>
      <c r="AH168" s="51">
        <f t="shared" si="183"/>
        <v>274465.57598872331</v>
      </c>
      <c r="AI168" s="70">
        <f t="shared" si="184"/>
        <v>284895.26787629479</v>
      </c>
      <c r="AJ168" s="77">
        <f t="shared" si="185"/>
        <v>289482.08168910316</v>
      </c>
      <c r="AK168" s="30">
        <v>254017</v>
      </c>
      <c r="AL168" s="38">
        <f t="shared" si="203"/>
        <v>268622.97749999998</v>
      </c>
      <c r="AM168" s="49">
        <f t="shared" si="187"/>
        <v>279609.65727974998</v>
      </c>
      <c r="AN168" s="51">
        <f t="shared" si="188"/>
        <v>288501.24438124604</v>
      </c>
      <c r="AO168" s="81">
        <f t="shared" si="204"/>
        <v>299464.2916677334</v>
      </c>
      <c r="AP168" s="82">
        <f t="shared" si="190"/>
        <v>304285.6667635839</v>
      </c>
      <c r="AQ168" s="96">
        <f t="shared" si="205"/>
        <v>321386.52123569732</v>
      </c>
      <c r="AS168" s="117">
        <f t="shared" si="199"/>
        <v>353525.17335926706</v>
      </c>
      <c r="AT168" s="113">
        <f t="shared" si="200"/>
        <v>399907.67610400292</v>
      </c>
    </row>
    <row r="169" spans="2:46" ht="15" customHeight="1">
      <c r="B169" s="150" t="s">
        <v>318</v>
      </c>
      <c r="C169" s="7" t="s">
        <v>319</v>
      </c>
      <c r="D169" s="10">
        <v>229257</v>
      </c>
      <c r="E169" s="11">
        <f t="shared" si="197"/>
        <v>233704.5858</v>
      </c>
      <c r="F169" s="14">
        <f t="shared" si="164"/>
        <v>242258.17364028</v>
      </c>
      <c r="G169" s="20">
        <f t="shared" si="165"/>
        <v>258659.05199572694</v>
      </c>
      <c r="H169" s="10">
        <v>234895</v>
      </c>
      <c r="I169" s="11">
        <f t="shared" si="198"/>
        <v>239451.96299999999</v>
      </c>
      <c r="J169" s="14">
        <f t="shared" si="166"/>
        <v>248215.90484579999</v>
      </c>
      <c r="K169" s="20">
        <f t="shared" si="167"/>
        <v>265020.12160386064</v>
      </c>
      <c r="L169" s="10">
        <v>238654</v>
      </c>
      <c r="M169" s="11">
        <f t="shared" si="168"/>
        <v>243283.88759999999</v>
      </c>
      <c r="N169" s="14">
        <f t="shared" si="169"/>
        <v>252188.07788616</v>
      </c>
      <c r="O169" s="20">
        <f t="shared" si="170"/>
        <v>269261.21075905301</v>
      </c>
      <c r="P169" s="10">
        <v>246170</v>
      </c>
      <c r="Q169" s="11">
        <f t="shared" si="171"/>
        <v>250945.698</v>
      </c>
      <c r="R169" s="14">
        <f t="shared" si="172"/>
        <v>260130.3105468</v>
      </c>
      <c r="S169" s="20">
        <f t="shared" si="173"/>
        <v>277741.13257081836</v>
      </c>
      <c r="T169" s="37">
        <v>271592</v>
      </c>
      <c r="U169" s="31">
        <f t="shared" si="201"/>
        <v>287208.53999999998</v>
      </c>
      <c r="V169" s="48">
        <f t="shared" si="175"/>
        <v>298955.36928599997</v>
      </c>
      <c r="W169" s="51">
        <f t="shared" si="176"/>
        <v>308462.15002929477</v>
      </c>
      <c r="X169" s="70">
        <f t="shared" si="177"/>
        <v>320183.71173040796</v>
      </c>
      <c r="Y169" s="30">
        <v>278271</v>
      </c>
      <c r="Z169" s="31">
        <f t="shared" si="201"/>
        <v>294271.58250000002</v>
      </c>
      <c r="AA169" s="49">
        <f t="shared" si="178"/>
        <v>306307.29022425</v>
      </c>
      <c r="AB169" s="51">
        <f t="shared" si="179"/>
        <v>316047.86205338116</v>
      </c>
      <c r="AC169" s="70">
        <f t="shared" si="180"/>
        <v>328057.68081140966</v>
      </c>
      <c r="AD169" s="77">
        <f t="shared" si="162"/>
        <v>333339.40947247337</v>
      </c>
      <c r="AE169" s="30">
        <v>282724</v>
      </c>
      <c r="AF169" s="31">
        <f t="shared" si="202"/>
        <v>298980.63</v>
      </c>
      <c r="AG169" s="49">
        <f t="shared" si="182"/>
        <v>311208.937767</v>
      </c>
      <c r="AH169" s="51">
        <f t="shared" si="183"/>
        <v>321105.38198799058</v>
      </c>
      <c r="AI169" s="70">
        <f t="shared" si="184"/>
        <v>333307.38650353422</v>
      </c>
      <c r="AJ169" s="77">
        <f t="shared" si="185"/>
        <v>338673.63542624109</v>
      </c>
      <c r="AK169" s="30">
        <v>297183</v>
      </c>
      <c r="AL169" s="38">
        <f t="shared" si="203"/>
        <v>314271.02250000002</v>
      </c>
      <c r="AM169" s="49">
        <f t="shared" si="187"/>
        <v>327124.70732025005</v>
      </c>
      <c r="AN169" s="51">
        <f t="shared" si="188"/>
        <v>337527.27301303402</v>
      </c>
      <c r="AO169" s="81">
        <f t="shared" si="204"/>
        <v>350353.30938752933</v>
      </c>
      <c r="AP169" s="82">
        <f t="shared" si="190"/>
        <v>355993.99766866857</v>
      </c>
      <c r="AQ169" s="96">
        <f t="shared" si="205"/>
        <v>376000.86033764773</v>
      </c>
      <c r="AS169" s="117">
        <f t="shared" si="199"/>
        <v>413600.94637141249</v>
      </c>
      <c r="AT169" s="113">
        <f t="shared" si="200"/>
        <v>467865.39053534181</v>
      </c>
    </row>
    <row r="170" spans="2:46" ht="15" customHeight="1">
      <c r="B170" s="150" t="s">
        <v>320</v>
      </c>
      <c r="C170" s="7" t="s">
        <v>321</v>
      </c>
      <c r="D170" s="10">
        <v>280916</v>
      </c>
      <c r="E170" s="11">
        <f t="shared" si="197"/>
        <v>286365.77039999998</v>
      </c>
      <c r="F170" s="14">
        <f t="shared" si="164"/>
        <v>296846.75759663997</v>
      </c>
      <c r="G170" s="20">
        <f t="shared" si="165"/>
        <v>316943.28308593249</v>
      </c>
      <c r="H170" s="10">
        <v>287825</v>
      </c>
      <c r="I170" s="11">
        <f t="shared" si="198"/>
        <v>293408.80499999999</v>
      </c>
      <c r="J170" s="14">
        <f t="shared" si="166"/>
        <v>304147.567263</v>
      </c>
      <c r="K170" s="20">
        <f t="shared" si="167"/>
        <v>324738.35756670509</v>
      </c>
      <c r="L170" s="10">
        <v>292429</v>
      </c>
      <c r="M170" s="11">
        <f t="shared" si="168"/>
        <v>298102.1226</v>
      </c>
      <c r="N170" s="14">
        <f t="shared" si="169"/>
        <v>309012.66028716002</v>
      </c>
      <c r="O170" s="20">
        <f t="shared" si="170"/>
        <v>329932.81738860073</v>
      </c>
      <c r="P170" s="10">
        <v>301640</v>
      </c>
      <c r="Q170" s="11">
        <f t="shared" si="171"/>
        <v>307491.81599999999</v>
      </c>
      <c r="R170" s="14">
        <f t="shared" si="172"/>
        <v>318746.0164656</v>
      </c>
      <c r="S170" s="20">
        <f t="shared" si="173"/>
        <v>340325.12178032112</v>
      </c>
      <c r="T170" s="37">
        <v>332790</v>
      </c>
      <c r="U170" s="31">
        <f t="shared" si="201"/>
        <v>351925.42499999999</v>
      </c>
      <c r="V170" s="48">
        <f t="shared" si="175"/>
        <v>366319.17488249997</v>
      </c>
      <c r="W170" s="51">
        <f t="shared" si="176"/>
        <v>377968.12464376347</v>
      </c>
      <c r="X170" s="70">
        <f t="shared" si="177"/>
        <v>392330.91338022647</v>
      </c>
      <c r="Y170" s="30">
        <v>340975</v>
      </c>
      <c r="Z170" s="31">
        <f t="shared" si="201"/>
        <v>360581.0625</v>
      </c>
      <c r="AA170" s="49">
        <f t="shared" si="178"/>
        <v>375328.82795625</v>
      </c>
      <c r="AB170" s="51">
        <f t="shared" si="179"/>
        <v>387264.28468525875</v>
      </c>
      <c r="AC170" s="70">
        <f t="shared" si="180"/>
        <v>401980.32750329858</v>
      </c>
      <c r="AD170" s="77">
        <f t="shared" si="162"/>
        <v>408452.21077610168</v>
      </c>
      <c r="AE170" s="30">
        <v>346429</v>
      </c>
      <c r="AF170" s="31">
        <f t="shared" si="202"/>
        <v>366348.66749999998</v>
      </c>
      <c r="AG170" s="49">
        <f t="shared" si="182"/>
        <v>381332.32800074999</v>
      </c>
      <c r="AH170" s="51">
        <f t="shared" si="183"/>
        <v>393458.69603117381</v>
      </c>
      <c r="AI170" s="70">
        <f t="shared" si="184"/>
        <v>408410.12648035842</v>
      </c>
      <c r="AJ170" s="77">
        <f t="shared" si="185"/>
        <v>414985.52951669222</v>
      </c>
      <c r="AK170" s="30">
        <v>364148</v>
      </c>
      <c r="AL170" s="38">
        <f t="shared" si="203"/>
        <v>385086.51</v>
      </c>
      <c r="AM170" s="49">
        <f t="shared" si="187"/>
        <v>400836.548259</v>
      </c>
      <c r="AN170" s="51">
        <f t="shared" si="188"/>
        <v>413583.1504936362</v>
      </c>
      <c r="AO170" s="81">
        <f t="shared" si="204"/>
        <v>429299.3102123944</v>
      </c>
      <c r="AP170" s="82">
        <f t="shared" si="190"/>
        <v>436211.02910681395</v>
      </c>
      <c r="AQ170" s="96">
        <f t="shared" si="205"/>
        <v>460726.08894261689</v>
      </c>
      <c r="AS170" s="117">
        <f t="shared" si="199"/>
        <v>506798.69783687859</v>
      </c>
      <c r="AT170" s="113">
        <f t="shared" si="200"/>
        <v>573290.68699307705</v>
      </c>
    </row>
    <row r="171" spans="2:46" ht="15" customHeight="1">
      <c r="B171" s="150" t="s">
        <v>322</v>
      </c>
      <c r="C171" s="7" t="s">
        <v>323</v>
      </c>
      <c r="D171" s="10">
        <v>340542</v>
      </c>
      <c r="E171" s="11">
        <f t="shared" si="197"/>
        <v>347148.5148</v>
      </c>
      <c r="F171" s="14">
        <f t="shared" si="164"/>
        <v>359854.15044167999</v>
      </c>
      <c r="G171" s="20">
        <f t="shared" si="165"/>
        <v>384216.27642658172</v>
      </c>
      <c r="H171" s="10">
        <v>348917</v>
      </c>
      <c r="I171" s="11">
        <f t="shared" si="198"/>
        <v>355685.98979999998</v>
      </c>
      <c r="J171" s="14">
        <f t="shared" si="166"/>
        <v>368704.09702667996</v>
      </c>
      <c r="K171" s="20">
        <f t="shared" si="167"/>
        <v>393665.36439538619</v>
      </c>
      <c r="L171" s="10">
        <v>354499</v>
      </c>
      <c r="M171" s="11">
        <f t="shared" si="168"/>
        <v>361376.2806</v>
      </c>
      <c r="N171" s="14">
        <f t="shared" si="169"/>
        <v>374602.65246995998</v>
      </c>
      <c r="O171" s="20">
        <f t="shared" si="170"/>
        <v>399963.25204217626</v>
      </c>
      <c r="P171" s="10">
        <v>365665</v>
      </c>
      <c r="Q171" s="11">
        <f t="shared" si="171"/>
        <v>372758.90100000001</v>
      </c>
      <c r="R171" s="14">
        <f t="shared" si="172"/>
        <v>386401.87677660002</v>
      </c>
      <c r="S171" s="20">
        <f t="shared" si="173"/>
        <v>412561.28383437585</v>
      </c>
      <c r="T171" s="37">
        <v>403427</v>
      </c>
      <c r="U171" s="31">
        <f t="shared" si="201"/>
        <v>426624.05249999999</v>
      </c>
      <c r="V171" s="48">
        <f t="shared" si="175"/>
        <v>444072.97624724999</v>
      </c>
      <c r="W171" s="51">
        <f t="shared" si="176"/>
        <v>458194.49689191254</v>
      </c>
      <c r="X171" s="70">
        <f t="shared" si="177"/>
        <v>475605.88777380524</v>
      </c>
      <c r="Y171" s="30">
        <v>413348</v>
      </c>
      <c r="Z171" s="31">
        <f t="shared" si="201"/>
        <v>437115.51</v>
      </c>
      <c r="AA171" s="49">
        <f t="shared" si="178"/>
        <v>454993.53435899998</v>
      </c>
      <c r="AB171" s="51">
        <f t="shared" si="179"/>
        <v>469462.32875161618</v>
      </c>
      <c r="AC171" s="70">
        <f t="shared" si="180"/>
        <v>487301.89724417758</v>
      </c>
      <c r="AD171" s="77">
        <f t="shared" si="162"/>
        <v>495147.45778980886</v>
      </c>
      <c r="AE171" s="30">
        <v>419961</v>
      </c>
      <c r="AF171" s="31">
        <f t="shared" si="202"/>
        <v>444108.75750000001</v>
      </c>
      <c r="AG171" s="49">
        <f t="shared" si="182"/>
        <v>462272.80568175</v>
      </c>
      <c r="AH171" s="51">
        <f t="shared" si="183"/>
        <v>476973.08090242965</v>
      </c>
      <c r="AI171" s="70">
        <f t="shared" si="184"/>
        <v>495098.05797672196</v>
      </c>
      <c r="AJ171" s="77">
        <f t="shared" si="185"/>
        <v>503069.1367101472</v>
      </c>
      <c r="AK171" s="30">
        <v>441440</v>
      </c>
      <c r="AL171" s="38">
        <f t="shared" si="203"/>
        <v>466822.8</v>
      </c>
      <c r="AM171" s="49">
        <f t="shared" si="187"/>
        <v>485915.85251999996</v>
      </c>
      <c r="AN171" s="51">
        <f t="shared" si="188"/>
        <v>501367.97663013596</v>
      </c>
      <c r="AO171" s="81">
        <f t="shared" si="204"/>
        <v>520419.95974208112</v>
      </c>
      <c r="AP171" s="82">
        <f t="shared" si="190"/>
        <v>528798.72109392867</v>
      </c>
      <c r="AQ171" s="96">
        <f t="shared" si="205"/>
        <v>558517.20921940752</v>
      </c>
      <c r="AS171" s="117">
        <f t="shared" si="199"/>
        <v>614368.93014134828</v>
      </c>
      <c r="AT171" s="113">
        <f t="shared" si="200"/>
        <v>694974.13377589313</v>
      </c>
    </row>
    <row r="172" spans="2:46" ht="15" customHeight="1">
      <c r="B172" s="150" t="s">
        <v>324</v>
      </c>
      <c r="C172" s="7" t="s">
        <v>325</v>
      </c>
      <c r="D172" s="10">
        <v>400170</v>
      </c>
      <c r="E172" s="11">
        <f t="shared" si="197"/>
        <v>407933.29800000001</v>
      </c>
      <c r="F172" s="14">
        <f t="shared" si="164"/>
        <v>422863.65670679999</v>
      </c>
      <c r="G172" s="20">
        <f t="shared" si="165"/>
        <v>451491.52626585035</v>
      </c>
      <c r="H172" s="10">
        <v>410010</v>
      </c>
      <c r="I172" s="11">
        <f t="shared" si="198"/>
        <v>417964.19400000002</v>
      </c>
      <c r="J172" s="14">
        <f t="shared" si="166"/>
        <v>433261.68350040005</v>
      </c>
      <c r="K172" s="20">
        <f t="shared" si="167"/>
        <v>462593.49947337713</v>
      </c>
      <c r="L172" s="10">
        <v>416570</v>
      </c>
      <c r="M172" s="11">
        <f t="shared" si="168"/>
        <v>424651.45799999998</v>
      </c>
      <c r="N172" s="14">
        <f t="shared" si="169"/>
        <v>440193.70136279997</v>
      </c>
      <c r="O172" s="20">
        <f t="shared" si="170"/>
        <v>469994.81494506152</v>
      </c>
      <c r="P172" s="10">
        <v>429691</v>
      </c>
      <c r="Q172" s="11">
        <f t="shared" si="171"/>
        <v>438027.00540000002</v>
      </c>
      <c r="R172" s="14">
        <f t="shared" si="172"/>
        <v>454058.79379764001</v>
      </c>
      <c r="S172" s="20">
        <f t="shared" si="173"/>
        <v>484798.57413774024</v>
      </c>
      <c r="T172" s="37">
        <v>474066</v>
      </c>
      <c r="U172" s="31">
        <f t="shared" si="201"/>
        <v>501324.79499999998</v>
      </c>
      <c r="V172" s="48">
        <f t="shared" si="175"/>
        <v>521828.9791155</v>
      </c>
      <c r="W172" s="51">
        <f t="shared" si="176"/>
        <v>538423.14065137284</v>
      </c>
      <c r="X172" s="70">
        <f t="shared" si="177"/>
        <v>558883.21999612497</v>
      </c>
      <c r="Y172" s="30">
        <v>485723</v>
      </c>
      <c r="Z172" s="31">
        <f t="shared" si="201"/>
        <v>513652.07250000001</v>
      </c>
      <c r="AA172" s="49">
        <f t="shared" si="178"/>
        <v>534660.44226525002</v>
      </c>
      <c r="AB172" s="51">
        <f t="shared" si="179"/>
        <v>551662.64432928502</v>
      </c>
      <c r="AC172" s="70">
        <f t="shared" si="180"/>
        <v>572625.82481379784</v>
      </c>
      <c r="AD172" s="77">
        <f t="shared" si="162"/>
        <v>581845.10059329995</v>
      </c>
      <c r="AE172" s="30">
        <v>493494</v>
      </c>
      <c r="AF172" s="31">
        <f t="shared" si="202"/>
        <v>521869.90500000003</v>
      </c>
      <c r="AG172" s="49">
        <f t="shared" si="182"/>
        <v>543214.38411450002</v>
      </c>
      <c r="AH172" s="51">
        <f t="shared" si="183"/>
        <v>560488.60152934107</v>
      </c>
      <c r="AI172" s="70">
        <f t="shared" si="184"/>
        <v>581787.16838745598</v>
      </c>
      <c r="AJ172" s="77">
        <f t="shared" si="185"/>
        <v>591153.94179849396</v>
      </c>
      <c r="AK172" s="30">
        <v>518734</v>
      </c>
      <c r="AL172" s="38">
        <f t="shared" si="203"/>
        <v>548561.20499999996</v>
      </c>
      <c r="AM172" s="49">
        <f t="shared" si="187"/>
        <v>570997.35828449996</v>
      </c>
      <c r="AN172" s="51">
        <f t="shared" si="188"/>
        <v>589155.07427794707</v>
      </c>
      <c r="AO172" s="81">
        <f t="shared" si="204"/>
        <v>611542.96710050909</v>
      </c>
      <c r="AP172" s="82">
        <f t="shared" si="190"/>
        <v>621388.80887082731</v>
      </c>
      <c r="AQ172" s="96">
        <f t="shared" si="205"/>
        <v>656310.85992936778</v>
      </c>
      <c r="AS172" s="117">
        <f t="shared" si="199"/>
        <v>721941.94592230453</v>
      </c>
      <c r="AT172" s="113">
        <f t="shared" si="200"/>
        <v>816660.72922731086</v>
      </c>
    </row>
    <row r="173" spans="2:46" ht="15" customHeight="1">
      <c r="B173" s="150" t="s">
        <v>326</v>
      </c>
      <c r="C173" s="7" t="s">
        <v>327</v>
      </c>
      <c r="D173" s="10">
        <v>468477</v>
      </c>
      <c r="E173" s="11">
        <f t="shared" si="197"/>
        <v>477565.45380000002</v>
      </c>
      <c r="F173" s="14">
        <f t="shared" si="164"/>
        <v>495044.34940907999</v>
      </c>
      <c r="G173" s="20">
        <f t="shared" si="165"/>
        <v>528558.85186407471</v>
      </c>
      <c r="H173" s="10">
        <v>479997</v>
      </c>
      <c r="I173" s="11">
        <f t="shared" si="198"/>
        <v>489308.94180000003</v>
      </c>
      <c r="J173" s="14">
        <f t="shared" si="166"/>
        <v>507217.64906988002</v>
      </c>
      <c r="K173" s="20">
        <f t="shared" si="167"/>
        <v>541556.28391191084</v>
      </c>
      <c r="L173" s="10">
        <v>487678</v>
      </c>
      <c r="M173" s="11">
        <f t="shared" si="168"/>
        <v>497138.95319999999</v>
      </c>
      <c r="N173" s="14">
        <f t="shared" si="169"/>
        <v>515334.23888711998</v>
      </c>
      <c r="O173" s="20">
        <f t="shared" si="170"/>
        <v>550222.36685977795</v>
      </c>
      <c r="P173" s="10">
        <v>503037</v>
      </c>
      <c r="Q173" s="11">
        <f t="shared" si="171"/>
        <v>512795.9178</v>
      </c>
      <c r="R173" s="14">
        <f t="shared" si="172"/>
        <v>531564.24839147995</v>
      </c>
      <c r="S173" s="20">
        <f t="shared" si="173"/>
        <v>567551.14800758311</v>
      </c>
      <c r="T173" s="37">
        <v>554986</v>
      </c>
      <c r="U173" s="31">
        <f t="shared" si="201"/>
        <v>586897.69499999995</v>
      </c>
      <c r="V173" s="48">
        <f t="shared" si="175"/>
        <v>610901.81072549999</v>
      </c>
      <c r="W173" s="51">
        <f t="shared" si="176"/>
        <v>630328.48830657091</v>
      </c>
      <c r="X173" s="70">
        <f t="shared" si="177"/>
        <v>654280.97086222062</v>
      </c>
      <c r="Y173" s="30">
        <v>568634</v>
      </c>
      <c r="Z173" s="31">
        <f t="shared" si="201"/>
        <v>601330.45499999996</v>
      </c>
      <c r="AA173" s="49">
        <f t="shared" si="178"/>
        <v>625924.87060949998</v>
      </c>
      <c r="AB173" s="51">
        <f t="shared" si="179"/>
        <v>645829.28149488207</v>
      </c>
      <c r="AC173" s="70">
        <f t="shared" si="180"/>
        <v>670370.7941916876</v>
      </c>
      <c r="AD173" s="77">
        <f t="shared" si="162"/>
        <v>681163.76397817372</v>
      </c>
      <c r="AE173" s="30">
        <v>577733</v>
      </c>
      <c r="AF173" s="31">
        <f t="shared" si="202"/>
        <v>610952.64749999996</v>
      </c>
      <c r="AG173" s="49">
        <f t="shared" si="182"/>
        <v>635940.61078274995</v>
      </c>
      <c r="AH173" s="51">
        <f t="shared" si="183"/>
        <v>656163.52220564138</v>
      </c>
      <c r="AI173" s="70">
        <f t="shared" si="184"/>
        <v>681097.73604945571</v>
      </c>
      <c r="AJ173" s="77">
        <f t="shared" si="185"/>
        <v>692063.40959985193</v>
      </c>
      <c r="AK173" s="30">
        <v>607280</v>
      </c>
      <c r="AL173" s="38">
        <f t="shared" si="203"/>
        <v>642198.6</v>
      </c>
      <c r="AM173" s="49">
        <f t="shared" si="187"/>
        <v>668464.52273999993</v>
      </c>
      <c r="AN173" s="51">
        <f t="shared" si="188"/>
        <v>689721.6945631319</v>
      </c>
      <c r="AO173" s="81">
        <f t="shared" si="204"/>
        <v>715931.11895653093</v>
      </c>
      <c r="AP173" s="82">
        <f t="shared" si="190"/>
        <v>727457.60997173109</v>
      </c>
      <c r="AQ173" s="96">
        <f t="shared" si="205"/>
        <v>768340.72765214241</v>
      </c>
      <c r="AS173" s="117">
        <f t="shared" si="199"/>
        <v>845174.80041735666</v>
      </c>
      <c r="AT173" s="113">
        <f t="shared" si="200"/>
        <v>956061.73423211381</v>
      </c>
    </row>
    <row r="174" spans="2:46" ht="15" customHeight="1">
      <c r="B174" s="150" t="s">
        <v>328</v>
      </c>
      <c r="C174" s="7" t="s">
        <v>329</v>
      </c>
      <c r="D174" s="10">
        <v>522128</v>
      </c>
      <c r="E174" s="11">
        <f t="shared" si="197"/>
        <v>532257.28319999995</v>
      </c>
      <c r="F174" s="14">
        <f t="shared" si="164"/>
        <v>551737.89976511989</v>
      </c>
      <c r="G174" s="20">
        <f t="shared" si="165"/>
        <v>589090.55557921855</v>
      </c>
      <c r="H174" s="10">
        <v>534968</v>
      </c>
      <c r="I174" s="11">
        <f t="shared" si="198"/>
        <v>545346.37919999997</v>
      </c>
      <c r="J174" s="14">
        <f t="shared" si="166"/>
        <v>565306.05667871994</v>
      </c>
      <c r="K174" s="20">
        <f t="shared" si="167"/>
        <v>603577.27671586932</v>
      </c>
      <c r="L174" s="10">
        <v>543527</v>
      </c>
      <c r="M174" s="11">
        <f t="shared" si="168"/>
        <v>554071.42379999999</v>
      </c>
      <c r="N174" s="14">
        <f t="shared" si="169"/>
        <v>574350.43791107996</v>
      </c>
      <c r="O174" s="20">
        <f t="shared" si="170"/>
        <v>613233.96255766007</v>
      </c>
      <c r="P174" s="10">
        <v>560645</v>
      </c>
      <c r="Q174" s="11">
        <f t="shared" si="171"/>
        <v>571521.51300000004</v>
      </c>
      <c r="R174" s="14">
        <f t="shared" si="172"/>
        <v>592439.20037580002</v>
      </c>
      <c r="S174" s="20">
        <f t="shared" si="173"/>
        <v>632547.33424124168</v>
      </c>
      <c r="T174" s="37">
        <v>618545</v>
      </c>
      <c r="U174" s="31">
        <f t="shared" si="201"/>
        <v>654111.33750000002</v>
      </c>
      <c r="V174" s="48">
        <f t="shared" si="175"/>
        <v>680864.49120375002</v>
      </c>
      <c r="W174" s="51">
        <f t="shared" si="176"/>
        <v>702515.98202402925</v>
      </c>
      <c r="X174" s="70">
        <f t="shared" si="177"/>
        <v>729211.58934094233</v>
      </c>
      <c r="Y174" s="30">
        <v>633756</v>
      </c>
      <c r="Z174" s="31">
        <f t="shared" si="201"/>
        <v>670196.97</v>
      </c>
      <c r="AA174" s="49">
        <f t="shared" si="178"/>
        <v>697608.02607299993</v>
      </c>
      <c r="AB174" s="51">
        <f t="shared" si="179"/>
        <v>719791.96130212129</v>
      </c>
      <c r="AC174" s="70">
        <f t="shared" si="180"/>
        <v>747144.05583160184</v>
      </c>
      <c r="AD174" s="77">
        <f t="shared" si="162"/>
        <v>759173.07513049059</v>
      </c>
      <c r="AE174" s="30">
        <v>643895</v>
      </c>
      <c r="AF174" s="31">
        <f t="shared" si="202"/>
        <v>680918.96250000002</v>
      </c>
      <c r="AG174" s="49">
        <f t="shared" si="182"/>
        <v>708768.54806625005</v>
      </c>
      <c r="AH174" s="51">
        <f t="shared" si="183"/>
        <v>731307.38789475686</v>
      </c>
      <c r="AI174" s="70">
        <f t="shared" si="184"/>
        <v>759097.06863475766</v>
      </c>
      <c r="AJ174" s="77">
        <f t="shared" si="185"/>
        <v>771318.53143977723</v>
      </c>
      <c r="AK174" s="30">
        <v>676825</v>
      </c>
      <c r="AL174" s="38">
        <f t="shared" si="203"/>
        <v>715742.4375</v>
      </c>
      <c r="AM174" s="49">
        <f t="shared" si="187"/>
        <v>745016.30319374998</v>
      </c>
      <c r="AN174" s="51">
        <f t="shared" si="188"/>
        <v>768707.82163531124</v>
      </c>
      <c r="AO174" s="81">
        <f t="shared" si="204"/>
        <v>797918.71885745309</v>
      </c>
      <c r="AP174" s="82">
        <f t="shared" si="190"/>
        <v>810765.21023105807</v>
      </c>
      <c r="AQ174" s="96">
        <f t="shared" si="205"/>
        <v>856330.21504604351</v>
      </c>
      <c r="AS174" s="117">
        <f t="shared" si="199"/>
        <v>941963.23655064788</v>
      </c>
      <c r="AT174" s="113">
        <f t="shared" si="200"/>
        <v>1065548.813186093</v>
      </c>
    </row>
    <row r="175" spans="2:46" ht="15" customHeight="1">
      <c r="B175" s="150" t="s">
        <v>330</v>
      </c>
      <c r="C175" s="7" t="s">
        <v>331</v>
      </c>
      <c r="D175" s="10">
        <v>678097</v>
      </c>
      <c r="E175" s="11">
        <f t="shared" si="197"/>
        <v>691252.08180000004</v>
      </c>
      <c r="F175" s="14">
        <f t="shared" si="164"/>
        <v>716551.9079938801</v>
      </c>
      <c r="G175" s="20">
        <f t="shared" si="165"/>
        <v>765062.47216506582</v>
      </c>
      <c r="H175" s="10">
        <v>694771</v>
      </c>
      <c r="I175" s="11">
        <f t="shared" si="198"/>
        <v>708249.55740000005</v>
      </c>
      <c r="J175" s="14">
        <f t="shared" si="166"/>
        <v>734171.4912008401</v>
      </c>
      <c r="K175" s="20">
        <f t="shared" si="167"/>
        <v>783874.90115513699</v>
      </c>
      <c r="L175" s="10">
        <v>705888</v>
      </c>
      <c r="M175" s="11">
        <f t="shared" si="168"/>
        <v>719582.22719999996</v>
      </c>
      <c r="N175" s="14">
        <f t="shared" si="169"/>
        <v>745918.93671551999</v>
      </c>
      <c r="O175" s="20">
        <f t="shared" si="170"/>
        <v>796417.64873116068</v>
      </c>
      <c r="P175" s="10">
        <v>728121</v>
      </c>
      <c r="Q175" s="11">
        <f t="shared" si="171"/>
        <v>742246.54740000004</v>
      </c>
      <c r="R175" s="14">
        <f t="shared" si="172"/>
        <v>769412.77103484003</v>
      </c>
      <c r="S175" s="20">
        <f t="shared" si="173"/>
        <v>821502.01563389867</v>
      </c>
      <c r="T175" s="37">
        <v>803315</v>
      </c>
      <c r="U175" s="31">
        <f t="shared" si="201"/>
        <v>849505.61250000005</v>
      </c>
      <c r="V175" s="48">
        <f t="shared" si="175"/>
        <v>884250.39205125009</v>
      </c>
      <c r="W175" s="51">
        <f t="shared" si="176"/>
        <v>912369.55451847985</v>
      </c>
      <c r="X175" s="70">
        <f t="shared" si="177"/>
        <v>947039.59759018209</v>
      </c>
      <c r="Y175" s="30">
        <v>823068</v>
      </c>
      <c r="Z175" s="31">
        <f t="shared" si="201"/>
        <v>870394.41</v>
      </c>
      <c r="AA175" s="49">
        <f t="shared" si="178"/>
        <v>905993.54136899998</v>
      </c>
      <c r="AB175" s="51">
        <f t="shared" si="179"/>
        <v>934804.13598453416</v>
      </c>
      <c r="AC175" s="70">
        <f t="shared" si="180"/>
        <v>970326.69315194641</v>
      </c>
      <c r="AD175" s="77">
        <f t="shared" si="162"/>
        <v>985948.95291169279</v>
      </c>
      <c r="AE175" s="30">
        <v>836238</v>
      </c>
      <c r="AF175" s="31">
        <f t="shared" si="202"/>
        <v>884321.68500000006</v>
      </c>
      <c r="AG175" s="49">
        <f t="shared" si="182"/>
        <v>920490.4419165001</v>
      </c>
      <c r="AH175" s="51">
        <f t="shared" si="183"/>
        <v>949762.03796944476</v>
      </c>
      <c r="AI175" s="70">
        <f t="shared" si="184"/>
        <v>985852.99541228369</v>
      </c>
      <c r="AJ175" s="77">
        <f t="shared" si="185"/>
        <v>1001725.2286384215</v>
      </c>
      <c r="AK175" s="30">
        <v>879007</v>
      </c>
      <c r="AL175" s="38">
        <f t="shared" si="203"/>
        <v>929549.90249999997</v>
      </c>
      <c r="AM175" s="49">
        <f t="shared" si="187"/>
        <v>967568.49351225002</v>
      </c>
      <c r="AN175" s="51">
        <f t="shared" si="188"/>
        <v>998337.17160593951</v>
      </c>
      <c r="AO175" s="81">
        <f t="shared" si="204"/>
        <v>1036273.9841269652</v>
      </c>
      <c r="AP175" s="82">
        <f t="shared" si="190"/>
        <v>1052957.9952714094</v>
      </c>
      <c r="AQ175" s="96">
        <f t="shared" si="205"/>
        <v>1112134.2346056625</v>
      </c>
      <c r="AS175" s="117">
        <f t="shared" si="199"/>
        <v>1223347.6580662287</v>
      </c>
      <c r="AT175" s="113">
        <f t="shared" si="200"/>
        <v>1383850.870804518</v>
      </c>
    </row>
    <row r="176" spans="2:46" ht="15" customHeight="1">
      <c r="B176" s="150" t="s">
        <v>332</v>
      </c>
      <c r="C176" s="7" t="s">
        <v>333</v>
      </c>
      <c r="D176" s="10">
        <v>838905</v>
      </c>
      <c r="E176" s="11">
        <f t="shared" si="197"/>
        <v>855179.75699999998</v>
      </c>
      <c r="F176" s="14">
        <f t="shared" si="164"/>
        <v>886479.3361062</v>
      </c>
      <c r="G176" s="20">
        <f t="shared" si="165"/>
        <v>946493.98716058978</v>
      </c>
      <c r="H176" s="10">
        <v>859534</v>
      </c>
      <c r="I176" s="11">
        <f t="shared" si="198"/>
        <v>876208.95959999994</v>
      </c>
      <c r="J176" s="14">
        <f t="shared" si="166"/>
        <v>908278.2075213599</v>
      </c>
      <c r="K176" s="20">
        <f t="shared" si="167"/>
        <v>969768.64217055601</v>
      </c>
      <c r="L176" s="10">
        <v>873287</v>
      </c>
      <c r="M176" s="11">
        <f t="shared" si="168"/>
        <v>890228.76780000003</v>
      </c>
      <c r="N176" s="14">
        <f t="shared" si="169"/>
        <v>922811.14070147998</v>
      </c>
      <c r="O176" s="20">
        <f t="shared" si="170"/>
        <v>985285.45492697018</v>
      </c>
      <c r="P176" s="10">
        <v>900792</v>
      </c>
      <c r="Q176" s="11">
        <f t="shared" si="171"/>
        <v>918267.36479999998</v>
      </c>
      <c r="R176" s="14">
        <f t="shared" si="172"/>
        <v>951875.95035167993</v>
      </c>
      <c r="S176" s="20">
        <f t="shared" si="173"/>
        <v>1016317.9521904887</v>
      </c>
      <c r="T176" s="37">
        <v>993818</v>
      </c>
      <c r="U176" s="31">
        <f t="shared" si="201"/>
        <v>1050962.5349999999</v>
      </c>
      <c r="V176" s="48">
        <f t="shared" si="175"/>
        <v>1093946.9026815</v>
      </c>
      <c r="W176" s="51">
        <f t="shared" si="176"/>
        <v>1128734.4141867717</v>
      </c>
      <c r="X176" s="70">
        <f t="shared" si="177"/>
        <v>1171626.321925869</v>
      </c>
      <c r="Y176" s="30">
        <v>1018256</v>
      </c>
      <c r="Z176" s="31">
        <f t="shared" si="201"/>
        <v>1076805.72</v>
      </c>
      <c r="AA176" s="49">
        <f t="shared" si="178"/>
        <v>1120847.0739479999</v>
      </c>
      <c r="AB176" s="51">
        <f t="shared" si="179"/>
        <v>1156490.0108995463</v>
      </c>
      <c r="AC176" s="70">
        <f t="shared" si="180"/>
        <v>1200436.6313137291</v>
      </c>
      <c r="AD176" s="77">
        <f t="shared" si="162"/>
        <v>1219763.6610778801</v>
      </c>
      <c r="AE176" s="30">
        <v>1034549</v>
      </c>
      <c r="AF176" s="31">
        <f t="shared" si="202"/>
        <v>1094035.5674999999</v>
      </c>
      <c r="AG176" s="49">
        <f t="shared" si="182"/>
        <v>1138781.6222107499</v>
      </c>
      <c r="AH176" s="51">
        <f t="shared" si="183"/>
        <v>1174994.8777970518</v>
      </c>
      <c r="AI176" s="70">
        <f t="shared" si="184"/>
        <v>1219644.6831533397</v>
      </c>
      <c r="AJ176" s="77">
        <f t="shared" si="185"/>
        <v>1239280.9625521083</v>
      </c>
      <c r="AK176" s="30">
        <v>1087459</v>
      </c>
      <c r="AL176" s="38">
        <f t="shared" si="203"/>
        <v>1149987.8925000001</v>
      </c>
      <c r="AM176" s="49">
        <f t="shared" si="187"/>
        <v>1197022.3973032502</v>
      </c>
      <c r="AN176" s="51">
        <f t="shared" si="188"/>
        <v>1235087.7095374935</v>
      </c>
      <c r="AO176" s="81">
        <f t="shared" si="204"/>
        <v>1282021.0424999183</v>
      </c>
      <c r="AP176" s="82">
        <f t="shared" si="190"/>
        <v>1302661.581284167</v>
      </c>
      <c r="AQ176" s="96">
        <f t="shared" si="205"/>
        <v>1375871.1621523371</v>
      </c>
      <c r="AS176" s="117">
        <f t="shared" si="199"/>
        <v>1513458.2783675708</v>
      </c>
      <c r="AT176" s="113">
        <f t="shared" si="200"/>
        <v>1712024.0044893962</v>
      </c>
    </row>
    <row r="177" spans="1:46" ht="15" customHeight="1">
      <c r="B177" s="150" t="s">
        <v>334</v>
      </c>
      <c r="C177" s="7" t="s">
        <v>335</v>
      </c>
      <c r="D177" s="10">
        <v>1033013</v>
      </c>
      <c r="E177" s="11">
        <f t="shared" si="197"/>
        <v>1053053.4521999999</v>
      </c>
      <c r="F177" s="14">
        <f t="shared" si="164"/>
        <v>1091595.20855052</v>
      </c>
      <c r="G177" s="20">
        <f t="shared" si="165"/>
        <v>1165496.2041693903</v>
      </c>
      <c r="H177" s="10">
        <v>1058416</v>
      </c>
      <c r="I177" s="11">
        <f t="shared" si="198"/>
        <v>1078949.2704</v>
      </c>
      <c r="J177" s="14">
        <f t="shared" si="166"/>
        <v>1118438.8136966401</v>
      </c>
      <c r="K177" s="20">
        <f t="shared" si="167"/>
        <v>1194157.1213839026</v>
      </c>
      <c r="L177" s="10">
        <v>1075350</v>
      </c>
      <c r="M177" s="11">
        <f t="shared" si="168"/>
        <v>1096211.79</v>
      </c>
      <c r="N177" s="14">
        <f t="shared" si="169"/>
        <v>1136333.141514</v>
      </c>
      <c r="O177" s="20">
        <f t="shared" si="170"/>
        <v>1213262.8951944979</v>
      </c>
      <c r="P177" s="10">
        <v>1109219</v>
      </c>
      <c r="Q177" s="11">
        <f t="shared" si="171"/>
        <v>1130737.8485999999</v>
      </c>
      <c r="R177" s="14">
        <f t="shared" si="172"/>
        <v>1172122.8538587599</v>
      </c>
      <c r="S177" s="20">
        <f t="shared" si="173"/>
        <v>1251475.5710649979</v>
      </c>
      <c r="T177" s="37">
        <v>1223771</v>
      </c>
      <c r="U177" s="31">
        <f t="shared" si="201"/>
        <v>1294137.8325</v>
      </c>
      <c r="V177" s="48">
        <f t="shared" si="175"/>
        <v>1347068.0698492499</v>
      </c>
      <c r="W177" s="51">
        <f t="shared" si="176"/>
        <v>1389904.834470456</v>
      </c>
      <c r="X177" s="70">
        <f t="shared" si="177"/>
        <v>1442721.2181803333</v>
      </c>
      <c r="Y177" s="30">
        <v>1253865</v>
      </c>
      <c r="Z177" s="31">
        <f t="shared" si="201"/>
        <v>1325962.2375</v>
      </c>
      <c r="AA177" s="49">
        <f t="shared" si="178"/>
        <v>1380194.0930137502</v>
      </c>
      <c r="AB177" s="51">
        <f t="shared" si="179"/>
        <v>1424084.2651715875</v>
      </c>
      <c r="AC177" s="70">
        <f t="shared" si="180"/>
        <v>1478199.4672481078</v>
      </c>
      <c r="AD177" s="77">
        <f t="shared" si="162"/>
        <v>1501998.4786708022</v>
      </c>
      <c r="AE177" s="30">
        <v>1273925</v>
      </c>
      <c r="AF177" s="31">
        <f t="shared" si="202"/>
        <v>1347175.6875</v>
      </c>
      <c r="AG177" s="49">
        <f t="shared" si="182"/>
        <v>1402275.1731187501</v>
      </c>
      <c r="AH177" s="51">
        <f t="shared" si="183"/>
        <v>1446867.5236239263</v>
      </c>
      <c r="AI177" s="70">
        <f t="shared" si="184"/>
        <v>1501848.4895216355</v>
      </c>
      <c r="AJ177" s="77">
        <f t="shared" si="185"/>
        <v>1526028.2502029338</v>
      </c>
      <c r="AK177" s="30">
        <v>1339078</v>
      </c>
      <c r="AL177" s="38">
        <f t="shared" si="203"/>
        <v>1416074.9850000001</v>
      </c>
      <c r="AM177" s="49">
        <f t="shared" si="187"/>
        <v>1473992.4518865</v>
      </c>
      <c r="AN177" s="51">
        <f t="shared" si="188"/>
        <v>1520865.4118564907</v>
      </c>
      <c r="AO177" s="81">
        <f t="shared" si="204"/>
        <v>1578658.2975070374</v>
      </c>
      <c r="AP177" s="82">
        <f t="shared" si="190"/>
        <v>1604074.6960969006</v>
      </c>
      <c r="AQ177" s="96">
        <f t="shared" si="205"/>
        <v>1694223.6940175465</v>
      </c>
      <c r="AS177" s="117">
        <f t="shared" si="199"/>
        <v>1863646.0634193011</v>
      </c>
      <c r="AT177" s="113">
        <f t="shared" si="200"/>
        <v>2108156.4269399135</v>
      </c>
    </row>
    <row r="178" spans="1:46" ht="15" customHeight="1">
      <c r="B178" s="150" t="s">
        <v>336</v>
      </c>
      <c r="C178" s="7" t="s">
        <v>337</v>
      </c>
      <c r="D178" s="10">
        <v>1239643</v>
      </c>
      <c r="E178" s="11">
        <f t="shared" si="197"/>
        <v>1263692.0741999999</v>
      </c>
      <c r="F178" s="14">
        <f t="shared" si="164"/>
        <v>1309943.20411572</v>
      </c>
      <c r="G178" s="20">
        <f t="shared" si="165"/>
        <v>1398626.3590343543</v>
      </c>
      <c r="H178" s="10">
        <v>1270127</v>
      </c>
      <c r="I178" s="11">
        <f t="shared" si="198"/>
        <v>1294767.4638</v>
      </c>
      <c r="J178" s="14">
        <f t="shared" si="166"/>
        <v>1342155.9529750801</v>
      </c>
      <c r="K178" s="20">
        <f t="shared" si="167"/>
        <v>1433019.9109914931</v>
      </c>
      <c r="L178" s="10">
        <v>1290449</v>
      </c>
      <c r="M178" s="11">
        <f t="shared" si="168"/>
        <v>1315483.7106000001</v>
      </c>
      <c r="N178" s="14">
        <f t="shared" si="169"/>
        <v>1363630.4144079601</v>
      </c>
      <c r="O178" s="20">
        <f t="shared" si="170"/>
        <v>1455948.1934633791</v>
      </c>
      <c r="P178" s="10">
        <v>1331093</v>
      </c>
      <c r="Q178" s="11">
        <f t="shared" si="171"/>
        <v>1356916.2042</v>
      </c>
      <c r="R178" s="14">
        <f t="shared" si="172"/>
        <v>1406579.33727372</v>
      </c>
      <c r="S178" s="20">
        <f t="shared" si="173"/>
        <v>1501804.7584071509</v>
      </c>
      <c r="T178" s="37">
        <v>1468557</v>
      </c>
      <c r="U178" s="31">
        <f t="shared" si="201"/>
        <v>1552999.0275000001</v>
      </c>
      <c r="V178" s="48">
        <f t="shared" si="175"/>
        <v>1616516.68772475</v>
      </c>
      <c r="W178" s="51">
        <f t="shared" si="176"/>
        <v>1667921.918394397</v>
      </c>
      <c r="X178" s="70">
        <f t="shared" si="177"/>
        <v>1731302.9512933842</v>
      </c>
      <c r="Y178" s="30">
        <v>1504670</v>
      </c>
      <c r="Z178" s="31">
        <f t="shared" si="201"/>
        <v>1591188.5249999999</v>
      </c>
      <c r="AA178" s="49">
        <f t="shared" si="178"/>
        <v>1656268.1356724999</v>
      </c>
      <c r="AB178" s="51">
        <f t="shared" si="179"/>
        <v>1708937.4623868854</v>
      </c>
      <c r="AC178" s="70">
        <f t="shared" si="180"/>
        <v>1773877.085957587</v>
      </c>
      <c r="AD178" s="77">
        <f t="shared" si="162"/>
        <v>1802436.5070415041</v>
      </c>
      <c r="AE178" s="30">
        <v>1528745</v>
      </c>
      <c r="AF178" s="31">
        <f t="shared" si="202"/>
        <v>1616647.8374999999</v>
      </c>
      <c r="AG178" s="49">
        <f t="shared" si="182"/>
        <v>1682768.7340537498</v>
      </c>
      <c r="AH178" s="51">
        <f t="shared" si="183"/>
        <v>1736280.779796659</v>
      </c>
      <c r="AI178" s="70">
        <f t="shared" si="184"/>
        <v>1802259.449428932</v>
      </c>
      <c r="AJ178" s="77">
        <f t="shared" si="185"/>
        <v>1831275.8265647378</v>
      </c>
      <c r="AK178" s="30">
        <v>1606930</v>
      </c>
      <c r="AL178" s="38">
        <f t="shared" si="203"/>
        <v>1699328.4750000001</v>
      </c>
      <c r="AM178" s="49">
        <f t="shared" si="187"/>
        <v>1768831.0096275001</v>
      </c>
      <c r="AN178" s="51">
        <f t="shared" si="188"/>
        <v>1825079.8357336547</v>
      </c>
      <c r="AO178" s="81">
        <f t="shared" si="204"/>
        <v>1894432.8694915336</v>
      </c>
      <c r="AP178" s="82">
        <f t="shared" si="190"/>
        <v>1924933.2386903474</v>
      </c>
      <c r="AQ178" s="96">
        <f t="shared" si="205"/>
        <v>2033114.4867047449</v>
      </c>
      <c r="AS178" s="117">
        <f t="shared" si="199"/>
        <v>2236425.9353752192</v>
      </c>
      <c r="AT178" s="113">
        <f t="shared" si="200"/>
        <v>2529845.0180964479</v>
      </c>
    </row>
    <row r="179" spans="1:46" ht="15" customHeight="1">
      <c r="B179" s="150" t="s">
        <v>338</v>
      </c>
      <c r="C179" s="7" t="s">
        <v>339</v>
      </c>
      <c r="D179" s="10">
        <v>1423078</v>
      </c>
      <c r="E179" s="11">
        <f t="shared" si="197"/>
        <v>1450685.7132000001</v>
      </c>
      <c r="F179" s="14">
        <f t="shared" si="164"/>
        <v>1503780.8103031202</v>
      </c>
      <c r="G179" s="20">
        <f t="shared" si="165"/>
        <v>1605586.7711606415</v>
      </c>
      <c r="H179" s="10">
        <v>1458072</v>
      </c>
      <c r="I179" s="11">
        <f t="shared" si="198"/>
        <v>1486358.5967999999</v>
      </c>
      <c r="J179" s="14">
        <f t="shared" si="166"/>
        <v>1540759.32144288</v>
      </c>
      <c r="K179" s="20">
        <f t="shared" si="167"/>
        <v>1645068.7275045631</v>
      </c>
      <c r="L179" s="10">
        <v>1481401</v>
      </c>
      <c r="M179" s="11">
        <f t="shared" si="168"/>
        <v>1510140.1794</v>
      </c>
      <c r="N179" s="14">
        <f t="shared" si="169"/>
        <v>1565411.3099660401</v>
      </c>
      <c r="O179" s="20">
        <f t="shared" si="170"/>
        <v>1671389.655650741</v>
      </c>
      <c r="P179" s="10">
        <v>1528060</v>
      </c>
      <c r="Q179" s="11">
        <f t="shared" si="171"/>
        <v>1557704.3640000001</v>
      </c>
      <c r="R179" s="14">
        <f t="shared" si="172"/>
        <v>1614716.3437224</v>
      </c>
      <c r="S179" s="20">
        <f t="shared" si="173"/>
        <v>1724032.6401924065</v>
      </c>
      <c r="T179" s="37">
        <v>1685865</v>
      </c>
      <c r="U179" s="31">
        <f t="shared" si="201"/>
        <v>1782802.2375</v>
      </c>
      <c r="V179" s="48">
        <f t="shared" si="175"/>
        <v>1855718.84901375</v>
      </c>
      <c r="W179" s="51">
        <f t="shared" si="176"/>
        <v>1914730.7084123872</v>
      </c>
      <c r="X179" s="70">
        <f t="shared" si="177"/>
        <v>1987490.4753320578</v>
      </c>
      <c r="Y179" s="30">
        <v>1727321</v>
      </c>
      <c r="Z179" s="31">
        <f t="shared" si="201"/>
        <v>1826641.9575</v>
      </c>
      <c r="AA179" s="49">
        <f t="shared" si="178"/>
        <v>1901351.6135617499</v>
      </c>
      <c r="AB179" s="51">
        <f t="shared" si="179"/>
        <v>1961814.5948730137</v>
      </c>
      <c r="AC179" s="70">
        <f t="shared" si="180"/>
        <v>2036363.5494781882</v>
      </c>
      <c r="AD179" s="77">
        <f t="shared" si="162"/>
        <v>2069149.0026247869</v>
      </c>
      <c r="AE179" s="30">
        <v>1754958</v>
      </c>
      <c r="AF179" s="31">
        <f t="shared" si="202"/>
        <v>1855868.085</v>
      </c>
      <c r="AG179" s="49">
        <f t="shared" si="182"/>
        <v>1931773.0896765001</v>
      </c>
      <c r="AH179" s="51">
        <f t="shared" si="183"/>
        <v>1993203.4739282127</v>
      </c>
      <c r="AI179" s="70">
        <f t="shared" si="184"/>
        <v>2068945.2059374847</v>
      </c>
      <c r="AJ179" s="77">
        <f t="shared" si="185"/>
        <v>2102255.2237530784</v>
      </c>
      <c r="AK179" s="30">
        <v>1844714</v>
      </c>
      <c r="AL179" s="38">
        <f t="shared" si="203"/>
        <v>1950785.0549999999</v>
      </c>
      <c r="AM179" s="49">
        <f t="shared" si="187"/>
        <v>2030572.1637494999</v>
      </c>
      <c r="AN179" s="51">
        <f t="shared" si="188"/>
        <v>2095144.3585567339</v>
      </c>
      <c r="AO179" s="81">
        <f t="shared" si="204"/>
        <v>2174759.8441818897</v>
      </c>
      <c r="AP179" s="82">
        <f t="shared" si="190"/>
        <v>2209773.4776732181</v>
      </c>
      <c r="AQ179" s="96">
        <f t="shared" si="205"/>
        <v>2333962.747118453</v>
      </c>
      <c r="AS179" s="117">
        <f t="shared" si="199"/>
        <v>2567359.0218302985</v>
      </c>
      <c r="AT179" s="113">
        <f t="shared" si="200"/>
        <v>2904196.5254944335</v>
      </c>
    </row>
    <row r="180" spans="1:46" ht="31.5" customHeight="1">
      <c r="B180" s="153" t="s">
        <v>340</v>
      </c>
      <c r="C180" s="122" t="s">
        <v>341</v>
      </c>
      <c r="D180" s="10"/>
      <c r="E180" s="11"/>
      <c r="F180" s="14"/>
      <c r="G180" s="20"/>
      <c r="H180" s="10"/>
      <c r="I180" s="11"/>
      <c r="J180" s="14"/>
      <c r="K180" s="20"/>
      <c r="L180" s="10"/>
      <c r="M180" s="11"/>
      <c r="N180" s="14"/>
      <c r="O180" s="20"/>
      <c r="P180" s="10"/>
      <c r="Q180" s="11"/>
      <c r="R180" s="14"/>
      <c r="S180" s="20"/>
      <c r="T180" s="37"/>
      <c r="U180" s="31"/>
      <c r="V180" s="48"/>
      <c r="W180" s="51"/>
      <c r="X180" s="70"/>
      <c r="Y180" s="30"/>
      <c r="Z180" s="31"/>
      <c r="AA180" s="49"/>
      <c r="AB180" s="51"/>
      <c r="AC180" s="70"/>
      <c r="AD180" s="77"/>
      <c r="AE180" s="30"/>
      <c r="AF180" s="31"/>
      <c r="AG180" s="49"/>
      <c r="AH180" s="51"/>
      <c r="AI180" s="70"/>
      <c r="AJ180" s="77"/>
      <c r="AK180" s="30"/>
      <c r="AL180" s="38"/>
      <c r="AM180" s="49"/>
      <c r="AN180" s="51"/>
      <c r="AO180" s="81"/>
      <c r="AP180" s="82"/>
      <c r="AQ180" s="119"/>
      <c r="AS180" s="119"/>
    </row>
    <row r="181" spans="1:46" s="95" customFormat="1" ht="25.5" customHeight="1">
      <c r="A181" s="159"/>
      <c r="B181" s="154" t="s">
        <v>342</v>
      </c>
      <c r="C181" s="120" t="s">
        <v>343</v>
      </c>
      <c r="D181" s="98">
        <v>106731</v>
      </c>
      <c r="E181" s="99">
        <f t="shared" si="197"/>
        <v>108801.5814</v>
      </c>
      <c r="F181" s="100">
        <f t="shared" si="164"/>
        <v>112783.71927924</v>
      </c>
      <c r="G181" s="101">
        <f t="shared" si="165"/>
        <v>120419.17707444455</v>
      </c>
      <c r="H181" s="98">
        <v>109355</v>
      </c>
      <c r="I181" s="99">
        <f t="shared" si="198"/>
        <v>111476.48699999999</v>
      </c>
      <c r="J181" s="100">
        <f t="shared" si="166"/>
        <v>115556.5264242</v>
      </c>
      <c r="K181" s="101">
        <f t="shared" si="167"/>
        <v>123379.70326311834</v>
      </c>
      <c r="L181" s="98">
        <v>111105</v>
      </c>
      <c r="M181" s="99">
        <f t="shared" si="168"/>
        <v>113260.43700000001</v>
      </c>
      <c r="N181" s="100">
        <f t="shared" si="169"/>
        <v>117405.7689942</v>
      </c>
      <c r="O181" s="101">
        <f t="shared" si="170"/>
        <v>125354.13955510734</v>
      </c>
      <c r="P181" s="98">
        <v>114604</v>
      </c>
      <c r="Q181" s="99">
        <f t="shared" si="171"/>
        <v>116827.31759999999</v>
      </c>
      <c r="R181" s="100">
        <f t="shared" si="172"/>
        <v>121103.19742416</v>
      </c>
      <c r="S181" s="101">
        <f t="shared" si="173"/>
        <v>129301.88388977564</v>
      </c>
      <c r="T181" s="102">
        <v>134869</v>
      </c>
      <c r="U181" s="103">
        <f t="shared" ref="U181:Z184" si="206">(T181*5.75%)+T181</f>
        <v>142623.9675</v>
      </c>
      <c r="V181" s="104">
        <f t="shared" si="175"/>
        <v>148457.28777075</v>
      </c>
      <c r="W181" s="105">
        <f t="shared" si="176"/>
        <v>153178.22952185984</v>
      </c>
      <c r="X181" s="106">
        <f t="shared" si="177"/>
        <v>158999.00224369051</v>
      </c>
      <c r="Y181" s="107">
        <v>138184</v>
      </c>
      <c r="Z181" s="103">
        <f t="shared" si="206"/>
        <v>146129.57999999999</v>
      </c>
      <c r="AA181" s="108">
        <f t="shared" si="178"/>
        <v>152106.27982199998</v>
      </c>
      <c r="AB181" s="105">
        <f t="shared" si="179"/>
        <v>156943.25952033958</v>
      </c>
      <c r="AC181" s="106">
        <f t="shared" si="180"/>
        <v>162907.10338211249</v>
      </c>
      <c r="AD181" s="109">
        <f t="shared" si="162"/>
        <v>165529.90774656451</v>
      </c>
      <c r="AE181" s="107">
        <v>140396</v>
      </c>
      <c r="AF181" s="103">
        <f t="shared" si="202"/>
        <v>148468.76999999999</v>
      </c>
      <c r="AG181" s="108">
        <f t="shared" si="182"/>
        <v>154541.142693</v>
      </c>
      <c r="AH181" s="105">
        <f t="shared" si="183"/>
        <v>159455.55103063741</v>
      </c>
      <c r="AI181" s="106">
        <f t="shared" si="184"/>
        <v>165514.86196980163</v>
      </c>
      <c r="AJ181" s="109">
        <f t="shared" si="185"/>
        <v>168179.65124751543</v>
      </c>
      <c r="AK181" s="107">
        <v>148696</v>
      </c>
      <c r="AL181" s="110">
        <f t="shared" si="203"/>
        <v>157246.01999999999</v>
      </c>
      <c r="AM181" s="108">
        <f t="shared" si="187"/>
        <v>163677.38221799998</v>
      </c>
      <c r="AN181" s="105">
        <f t="shared" si="188"/>
        <v>168882.32297253239</v>
      </c>
      <c r="AO181" s="111">
        <f t="shared" si="204"/>
        <v>175299.85124548862</v>
      </c>
      <c r="AP181" s="112">
        <f t="shared" si="190"/>
        <v>178122.17885054098</v>
      </c>
      <c r="AQ181" s="113">
        <f t="shared" si="205"/>
        <v>188132.64530194137</v>
      </c>
      <c r="AS181" s="118">
        <f t="shared" si="199"/>
        <v>206945.90983213551</v>
      </c>
      <c r="AT181" s="113">
        <f t="shared" si="200"/>
        <v>234097.21320211168</v>
      </c>
    </row>
    <row r="182" spans="1:46" s="95" customFormat="1" ht="22.5" customHeight="1">
      <c r="A182" s="159"/>
      <c r="B182" s="154" t="s">
        <v>344</v>
      </c>
      <c r="C182" s="120" t="s">
        <v>345</v>
      </c>
      <c r="D182" s="98">
        <v>163654</v>
      </c>
      <c r="E182" s="99">
        <f t="shared" si="197"/>
        <v>166828.88759999999</v>
      </c>
      <c r="F182" s="100">
        <f t="shared" si="164"/>
        <v>172934.82488616</v>
      </c>
      <c r="G182" s="101">
        <f t="shared" si="165"/>
        <v>184642.51253095304</v>
      </c>
      <c r="H182" s="98">
        <v>167678</v>
      </c>
      <c r="I182" s="99">
        <f t="shared" si="198"/>
        <v>170930.95319999999</v>
      </c>
      <c r="J182" s="100">
        <f t="shared" si="166"/>
        <v>177187.02608712</v>
      </c>
      <c r="K182" s="101">
        <f t="shared" si="167"/>
        <v>189182.58775321802</v>
      </c>
      <c r="L182" s="98">
        <v>170361</v>
      </c>
      <c r="M182" s="99">
        <f t="shared" si="168"/>
        <v>173666.00339999999</v>
      </c>
      <c r="N182" s="100">
        <f t="shared" si="169"/>
        <v>180022.17912443998</v>
      </c>
      <c r="O182" s="101">
        <f t="shared" si="170"/>
        <v>192209.68065116456</v>
      </c>
      <c r="P182" s="98">
        <v>175727</v>
      </c>
      <c r="Q182" s="99">
        <f t="shared" si="171"/>
        <v>179136.10380000001</v>
      </c>
      <c r="R182" s="100">
        <f t="shared" si="172"/>
        <v>185692.48519908002</v>
      </c>
      <c r="S182" s="101">
        <f t="shared" si="173"/>
        <v>198263.86644705775</v>
      </c>
      <c r="T182" s="102">
        <v>206799</v>
      </c>
      <c r="U182" s="103">
        <f t="shared" si="206"/>
        <v>218689.9425</v>
      </c>
      <c r="V182" s="104">
        <f t="shared" si="175"/>
        <v>227634.36114825</v>
      </c>
      <c r="W182" s="105">
        <f t="shared" si="176"/>
        <v>234873.13383276435</v>
      </c>
      <c r="X182" s="106">
        <f t="shared" si="177"/>
        <v>243798.31291840939</v>
      </c>
      <c r="Y182" s="107">
        <v>211884</v>
      </c>
      <c r="Z182" s="103">
        <f t="shared" si="206"/>
        <v>224067.33</v>
      </c>
      <c r="AA182" s="108">
        <f t="shared" si="178"/>
        <v>233231.68379699998</v>
      </c>
      <c r="AB182" s="105">
        <f t="shared" si="179"/>
        <v>240648.45134174457</v>
      </c>
      <c r="AC182" s="106">
        <f t="shared" si="180"/>
        <v>249793.09249273085</v>
      </c>
      <c r="AD182" s="109">
        <f>(AC182*1.61%)+AC182</f>
        <v>253814.76128186382</v>
      </c>
      <c r="AE182" s="107">
        <v>215274</v>
      </c>
      <c r="AF182" s="103">
        <f t="shared" si="202"/>
        <v>227652.255</v>
      </c>
      <c r="AG182" s="108">
        <f t="shared" si="182"/>
        <v>236963.23222950002</v>
      </c>
      <c r="AH182" s="105">
        <f t="shared" si="183"/>
        <v>244498.66301439813</v>
      </c>
      <c r="AI182" s="106">
        <f t="shared" si="184"/>
        <v>253789.61220894527</v>
      </c>
      <c r="AJ182" s="109">
        <f t="shared" si="185"/>
        <v>257875.62496550928</v>
      </c>
      <c r="AK182" s="107">
        <v>228002</v>
      </c>
      <c r="AL182" s="110">
        <f t="shared" si="203"/>
        <v>241112.11499999999</v>
      </c>
      <c r="AM182" s="108">
        <f t="shared" si="187"/>
        <v>250973.6005035</v>
      </c>
      <c r="AN182" s="105">
        <f t="shared" si="188"/>
        <v>258954.5609995113</v>
      </c>
      <c r="AO182" s="111">
        <f t="shared" si="204"/>
        <v>268794.83431749273</v>
      </c>
      <c r="AP182" s="112">
        <f t="shared" si="190"/>
        <v>273122.43115000438</v>
      </c>
      <c r="AQ182" s="113">
        <f t="shared" si="205"/>
        <v>288471.9117806346</v>
      </c>
      <c r="AS182" s="118">
        <f t="shared" si="199"/>
        <v>317319.10295869806</v>
      </c>
      <c r="AT182" s="113">
        <f t="shared" si="200"/>
        <v>358951.36926687928</v>
      </c>
    </row>
    <row r="183" spans="1:46" s="95" customFormat="1" ht="15" customHeight="1">
      <c r="A183" s="159"/>
      <c r="B183" s="154" t="s">
        <v>346</v>
      </c>
      <c r="C183" s="120" t="s">
        <v>347</v>
      </c>
      <c r="D183" s="98">
        <v>359327</v>
      </c>
      <c r="E183" s="99">
        <f t="shared" si="197"/>
        <v>366297.94380000001</v>
      </c>
      <c r="F183" s="100">
        <f t="shared" si="164"/>
        <v>379704.44854308001</v>
      </c>
      <c r="G183" s="101">
        <f t="shared" si="165"/>
        <v>405410.43970944651</v>
      </c>
      <c r="H183" s="98">
        <v>368163</v>
      </c>
      <c r="I183" s="99">
        <f t="shared" si="198"/>
        <v>375305.36219999997</v>
      </c>
      <c r="J183" s="100">
        <f t="shared" si="166"/>
        <v>389041.53845651995</v>
      </c>
      <c r="K183" s="101">
        <f t="shared" si="167"/>
        <v>415379.65061002632</v>
      </c>
      <c r="L183" s="98">
        <v>374054</v>
      </c>
      <c r="M183" s="99">
        <f t="shared" si="168"/>
        <v>381310.64760000003</v>
      </c>
      <c r="N183" s="100">
        <f t="shared" si="169"/>
        <v>395266.61730216001</v>
      </c>
      <c r="O183" s="101">
        <f t="shared" si="170"/>
        <v>422026.16729351622</v>
      </c>
      <c r="P183" s="98">
        <v>385835</v>
      </c>
      <c r="Q183" s="99">
        <f t="shared" si="171"/>
        <v>393320.19900000002</v>
      </c>
      <c r="R183" s="100">
        <f t="shared" si="172"/>
        <v>407715.7182834</v>
      </c>
      <c r="S183" s="101">
        <f t="shared" si="173"/>
        <v>435318.07241118618</v>
      </c>
      <c r="T183" s="102">
        <v>454059</v>
      </c>
      <c r="U183" s="103">
        <f t="shared" si="206"/>
        <v>480167.39250000002</v>
      </c>
      <c r="V183" s="104">
        <f t="shared" si="175"/>
        <v>499806.23885324999</v>
      </c>
      <c r="W183" s="105">
        <f t="shared" si="176"/>
        <v>515700.07724878332</v>
      </c>
      <c r="X183" s="106">
        <f t="shared" si="177"/>
        <v>535296.68018423708</v>
      </c>
      <c r="Y183" s="107">
        <v>465224</v>
      </c>
      <c r="Z183" s="103">
        <f t="shared" si="206"/>
        <v>491974.38</v>
      </c>
      <c r="AA183" s="108">
        <f t="shared" si="178"/>
        <v>512096.13214200002</v>
      </c>
      <c r="AB183" s="105">
        <f t="shared" si="179"/>
        <v>528380.78914411564</v>
      </c>
      <c r="AC183" s="106">
        <f t="shared" si="180"/>
        <v>548459.259131592</v>
      </c>
      <c r="AD183" s="109">
        <f>(AC183*1.61%)+AC183</f>
        <v>557289.45320361061</v>
      </c>
      <c r="AE183" s="107">
        <v>472669</v>
      </c>
      <c r="AF183" s="103">
        <f t="shared" si="202"/>
        <v>499847.46750000003</v>
      </c>
      <c r="AG183" s="108">
        <f t="shared" si="182"/>
        <v>520291.22892075003</v>
      </c>
      <c r="AH183" s="105">
        <f t="shared" si="183"/>
        <v>536836.49000042991</v>
      </c>
      <c r="AI183" s="106">
        <f t="shared" si="184"/>
        <v>557236.27662044624</v>
      </c>
      <c r="AJ183" s="109">
        <f t="shared" si="185"/>
        <v>566207.78067403543</v>
      </c>
      <c r="AK183" s="107">
        <v>500616</v>
      </c>
      <c r="AL183" s="110">
        <f t="shared" si="203"/>
        <v>529401.42000000004</v>
      </c>
      <c r="AM183" s="108">
        <f t="shared" si="187"/>
        <v>551053.93807800009</v>
      </c>
      <c r="AN183" s="105">
        <f t="shared" si="188"/>
        <v>568577.45330888045</v>
      </c>
      <c r="AO183" s="111">
        <f t="shared" si="204"/>
        <v>590183.39653461787</v>
      </c>
      <c r="AP183" s="112">
        <f t="shared" si="190"/>
        <v>599685.34921882523</v>
      </c>
      <c r="AQ183" s="113">
        <f t="shared" si="205"/>
        <v>633387.66584492323</v>
      </c>
      <c r="AS183" s="118">
        <f t="shared" si="199"/>
        <v>696726.43242941552</v>
      </c>
      <c r="AT183" s="113">
        <f t="shared" si="200"/>
        <v>788136.94036415487</v>
      </c>
    </row>
    <row r="184" spans="1:46" s="95" customFormat="1" ht="21.75" customHeight="1">
      <c r="A184" s="159"/>
      <c r="B184" s="154" t="s">
        <v>348</v>
      </c>
      <c r="C184" s="120" t="s">
        <v>349</v>
      </c>
      <c r="D184" s="98">
        <v>426924</v>
      </c>
      <c r="E184" s="99">
        <f t="shared" si="197"/>
        <v>435206.32559999998</v>
      </c>
      <c r="F184" s="100">
        <f t="shared" si="164"/>
        <v>451134.87711696001</v>
      </c>
      <c r="G184" s="101">
        <f t="shared" si="165"/>
        <v>481676.70829777821</v>
      </c>
      <c r="H184" s="98">
        <v>437422</v>
      </c>
      <c r="I184" s="99">
        <f t="shared" si="198"/>
        <v>445907.98680000001</v>
      </c>
      <c r="J184" s="100">
        <f t="shared" si="166"/>
        <v>462228.21911688003</v>
      </c>
      <c r="K184" s="101">
        <f t="shared" si="167"/>
        <v>493521.06955109281</v>
      </c>
      <c r="L184" s="98">
        <v>444420</v>
      </c>
      <c r="M184" s="99">
        <f t="shared" si="168"/>
        <v>453041.74800000002</v>
      </c>
      <c r="N184" s="100">
        <f t="shared" si="169"/>
        <v>469623.0759768</v>
      </c>
      <c r="O184" s="101">
        <f t="shared" si="170"/>
        <v>501416.55822042935</v>
      </c>
      <c r="P184" s="98">
        <v>458418</v>
      </c>
      <c r="Q184" s="99">
        <f t="shared" si="171"/>
        <v>467311.30920000002</v>
      </c>
      <c r="R184" s="100">
        <f t="shared" si="172"/>
        <v>484414.90311672003</v>
      </c>
      <c r="S184" s="101">
        <f t="shared" si="173"/>
        <v>517209.79205772199</v>
      </c>
      <c r="T184" s="102">
        <v>539477</v>
      </c>
      <c r="U184" s="103">
        <f t="shared" si="206"/>
        <v>570496.92749999999</v>
      </c>
      <c r="V184" s="104">
        <f t="shared" si="175"/>
        <v>593830.25183474994</v>
      </c>
      <c r="W184" s="105">
        <f t="shared" si="176"/>
        <v>612714.05384309497</v>
      </c>
      <c r="X184" s="106">
        <f t="shared" si="177"/>
        <v>635997.18788913253</v>
      </c>
      <c r="Y184" s="107">
        <v>552744</v>
      </c>
      <c r="Z184" s="103">
        <f t="shared" si="206"/>
        <v>584526.78</v>
      </c>
      <c r="AA184" s="108">
        <f t="shared" si="178"/>
        <v>608433.92530200002</v>
      </c>
      <c r="AB184" s="105">
        <f t="shared" si="179"/>
        <v>627782.12412660359</v>
      </c>
      <c r="AC184" s="106">
        <f t="shared" si="180"/>
        <v>651637.8448434145</v>
      </c>
      <c r="AD184" s="109">
        <f>(AC184*1.61%)+AC184</f>
        <v>662129.21414539346</v>
      </c>
      <c r="AE184" s="107">
        <v>561586</v>
      </c>
      <c r="AF184" s="103">
        <f t="shared" si="202"/>
        <v>593877.19499999995</v>
      </c>
      <c r="AG184" s="108">
        <f t="shared" si="182"/>
        <v>618166.7722755</v>
      </c>
      <c r="AH184" s="105">
        <f t="shared" si="183"/>
        <v>637824.47563386091</v>
      </c>
      <c r="AI184" s="106">
        <f t="shared" si="184"/>
        <v>662061.80570794758</v>
      </c>
      <c r="AJ184" s="109">
        <f t="shared" si="185"/>
        <v>672721.00077984552</v>
      </c>
      <c r="AK184" s="107">
        <v>594790</v>
      </c>
      <c r="AL184" s="110">
        <f t="shared" si="203"/>
        <v>628990.42500000005</v>
      </c>
      <c r="AM184" s="108">
        <f t="shared" si="187"/>
        <v>654716.13338250003</v>
      </c>
      <c r="AN184" s="105">
        <f t="shared" si="188"/>
        <v>675536.10642406356</v>
      </c>
      <c r="AO184" s="111">
        <f t="shared" si="204"/>
        <v>701206.47846817796</v>
      </c>
      <c r="AP184" s="112">
        <f t="shared" si="190"/>
        <v>712495.90277151566</v>
      </c>
      <c r="AQ184" s="113">
        <f t="shared" si="205"/>
        <v>752538.1725072749</v>
      </c>
      <c r="AS184" s="118">
        <f t="shared" si="199"/>
        <v>827791.98975800234</v>
      </c>
      <c r="AT184" s="113">
        <f t="shared" si="200"/>
        <v>936398.29881425225</v>
      </c>
    </row>
    <row r="185" spans="1:46" ht="21.75" customHeight="1">
      <c r="B185" s="153" t="s">
        <v>350</v>
      </c>
      <c r="C185" s="122" t="s">
        <v>351</v>
      </c>
      <c r="D185" s="10"/>
      <c r="E185" s="11"/>
      <c r="F185" s="14"/>
      <c r="G185" s="20"/>
      <c r="H185" s="10"/>
      <c r="I185" s="11"/>
      <c r="J185" s="14"/>
      <c r="K185" s="20"/>
      <c r="L185" s="10"/>
      <c r="M185" s="11"/>
      <c r="N185" s="14"/>
      <c r="O185" s="20"/>
      <c r="P185" s="10"/>
      <c r="Q185" s="11"/>
      <c r="R185" s="14"/>
      <c r="S185" s="20"/>
      <c r="T185" s="37"/>
      <c r="U185" s="31"/>
      <c r="V185" s="48"/>
      <c r="W185" s="51"/>
      <c r="X185" s="70"/>
      <c r="Y185" s="30"/>
      <c r="Z185" s="31"/>
      <c r="AA185" s="49"/>
      <c r="AB185" s="51"/>
      <c r="AC185" s="70"/>
      <c r="AD185" s="77"/>
      <c r="AE185" s="30"/>
      <c r="AF185" s="31"/>
      <c r="AG185" s="49"/>
      <c r="AH185" s="51"/>
      <c r="AI185" s="70"/>
      <c r="AJ185" s="77"/>
      <c r="AK185" s="30"/>
      <c r="AL185" s="38"/>
      <c r="AM185" s="49"/>
      <c r="AN185" s="51"/>
      <c r="AO185" s="81"/>
      <c r="AP185" s="82"/>
      <c r="AQ185" s="119"/>
      <c r="AS185" s="119"/>
    </row>
    <row r="186" spans="1:46" ht="14.25" customHeight="1">
      <c r="B186" s="150" t="s">
        <v>352</v>
      </c>
      <c r="C186" s="121" t="s">
        <v>353</v>
      </c>
      <c r="D186" s="10">
        <v>818270</v>
      </c>
      <c r="E186" s="11">
        <f t="shared" si="197"/>
        <v>834144.43799999997</v>
      </c>
      <c r="F186" s="14">
        <f t="shared" si="164"/>
        <v>864674.12443079997</v>
      </c>
      <c r="G186" s="20">
        <f t="shared" si="165"/>
        <v>923212.56265476509</v>
      </c>
      <c r="H186" s="10">
        <v>838391</v>
      </c>
      <c r="I186" s="11">
        <f t="shared" si="198"/>
        <v>854655.78540000005</v>
      </c>
      <c r="J186" s="14">
        <f t="shared" si="166"/>
        <v>885936.18714564003</v>
      </c>
      <c r="K186" s="20">
        <f t="shared" si="167"/>
        <v>945914.06701539981</v>
      </c>
      <c r="L186" s="10">
        <v>851806</v>
      </c>
      <c r="M186" s="11">
        <f t="shared" si="168"/>
        <v>868331.03639999998</v>
      </c>
      <c r="N186" s="14">
        <f t="shared" si="169"/>
        <v>900111.95233223995</v>
      </c>
      <c r="O186" s="20">
        <f t="shared" si="170"/>
        <v>961049.53150513256</v>
      </c>
      <c r="P186" s="10">
        <v>878634</v>
      </c>
      <c r="Q186" s="11">
        <f t="shared" si="171"/>
        <v>895679.49959999998</v>
      </c>
      <c r="R186" s="14">
        <f t="shared" si="172"/>
        <v>928461.36928535998</v>
      </c>
      <c r="S186" s="20">
        <f t="shared" si="173"/>
        <v>991318.20398597885</v>
      </c>
      <c r="T186" s="37">
        <v>1033997</v>
      </c>
      <c r="U186" s="31">
        <f t="shared" ref="U186:Z188" si="207">(T186*5.75%)+T186</f>
        <v>1093451.8274999999</v>
      </c>
      <c r="V186" s="48">
        <f t="shared" si="175"/>
        <v>1138174.0072447499</v>
      </c>
      <c r="W186" s="51">
        <f t="shared" si="176"/>
        <v>1174367.9406751329</v>
      </c>
      <c r="X186" s="70">
        <f t="shared" si="177"/>
        <v>1218993.9224207879</v>
      </c>
      <c r="Y186" s="30">
        <v>1059424</v>
      </c>
      <c r="Z186" s="31">
        <f t="shared" si="207"/>
        <v>1120340.8799999999</v>
      </c>
      <c r="AA186" s="49">
        <f t="shared" si="178"/>
        <v>1166162.8219919999</v>
      </c>
      <c r="AB186" s="51">
        <f t="shared" si="179"/>
        <v>1203246.7997313454</v>
      </c>
      <c r="AC186" s="70">
        <f t="shared" si="180"/>
        <v>1248970.1781211365</v>
      </c>
      <c r="AD186" s="77">
        <f>(AC186*1.61%)+AC186</f>
        <v>1269078.5979888868</v>
      </c>
      <c r="AE186" s="30">
        <v>1076375</v>
      </c>
      <c r="AF186" s="31">
        <f t="shared" si="202"/>
        <v>1138266.5625</v>
      </c>
      <c r="AG186" s="49">
        <f t="shared" si="182"/>
        <v>1184821.6649062501</v>
      </c>
      <c r="AH186" s="51">
        <f t="shared" si="183"/>
        <v>1222498.9938502689</v>
      </c>
      <c r="AI186" s="70">
        <f t="shared" si="184"/>
        <v>1268953.9556165792</v>
      </c>
      <c r="AJ186" s="77">
        <f t="shared" si="185"/>
        <v>1289384.1143020061</v>
      </c>
      <c r="AK186" s="30">
        <v>1140016</v>
      </c>
      <c r="AL186" s="38">
        <f t="shared" si="203"/>
        <v>1205566.92</v>
      </c>
      <c r="AM186" s="49">
        <f t="shared" si="187"/>
        <v>1254874.6070279998</v>
      </c>
      <c r="AN186" s="51">
        <f t="shared" si="188"/>
        <v>1294779.6195314901</v>
      </c>
      <c r="AO186" s="81">
        <f t="shared" si="204"/>
        <v>1343981.2450736868</v>
      </c>
      <c r="AP186" s="82">
        <f t="shared" si="190"/>
        <v>1365619.3431193731</v>
      </c>
      <c r="AQ186" s="96">
        <f t="shared" si="205"/>
        <v>1442367.1502026818</v>
      </c>
      <c r="AS186" s="117">
        <f t="shared" si="199"/>
        <v>1586603.86522295</v>
      </c>
      <c r="AT186" s="113">
        <f t="shared" si="200"/>
        <v>1794766.2923402011</v>
      </c>
    </row>
    <row r="187" spans="1:46" ht="15" customHeight="1">
      <c r="B187" s="150" t="s">
        <v>354</v>
      </c>
      <c r="C187" s="121" t="s">
        <v>355</v>
      </c>
      <c r="D187" s="10">
        <v>948126</v>
      </c>
      <c r="E187" s="11">
        <f t="shared" si="197"/>
        <v>966519.64439999999</v>
      </c>
      <c r="F187" s="14">
        <f t="shared" si="164"/>
        <v>1001894.26338504</v>
      </c>
      <c r="G187" s="20">
        <f t="shared" si="165"/>
        <v>1069722.5050162072</v>
      </c>
      <c r="H187" s="10">
        <v>971441</v>
      </c>
      <c r="I187" s="11">
        <f t="shared" si="198"/>
        <v>990286.95539999998</v>
      </c>
      <c r="J187" s="14">
        <f t="shared" si="166"/>
        <v>1026531.45796764</v>
      </c>
      <c r="K187" s="20">
        <f t="shared" si="167"/>
        <v>1096027.6376720492</v>
      </c>
      <c r="L187" s="10">
        <v>986983</v>
      </c>
      <c r="M187" s="11">
        <f t="shared" si="168"/>
        <v>1006130.4702</v>
      </c>
      <c r="N187" s="14">
        <f t="shared" si="169"/>
        <v>1042954.84540932</v>
      </c>
      <c r="O187" s="20">
        <f t="shared" si="170"/>
        <v>1113562.888443531</v>
      </c>
      <c r="P187" s="10">
        <v>1018070</v>
      </c>
      <c r="Q187" s="11">
        <f t="shared" si="171"/>
        <v>1037820.558</v>
      </c>
      <c r="R187" s="14">
        <f t="shared" si="172"/>
        <v>1075804.7904228</v>
      </c>
      <c r="S187" s="20">
        <f t="shared" si="173"/>
        <v>1148636.7747344235</v>
      </c>
      <c r="T187" s="37">
        <v>1198089</v>
      </c>
      <c r="U187" s="31">
        <f t="shared" si="207"/>
        <v>1266979.1174999999</v>
      </c>
      <c r="V187" s="48">
        <f t="shared" si="175"/>
        <v>1318798.5634057499</v>
      </c>
      <c r="W187" s="51">
        <f t="shared" si="176"/>
        <v>1360736.3577220526</v>
      </c>
      <c r="X187" s="70">
        <f t="shared" si="177"/>
        <v>1412444.3393154906</v>
      </c>
      <c r="Y187" s="30">
        <v>1227550</v>
      </c>
      <c r="Z187" s="31">
        <f t="shared" si="207"/>
        <v>1298134.125</v>
      </c>
      <c r="AA187" s="49">
        <f t="shared" si="178"/>
        <v>1351227.8107125</v>
      </c>
      <c r="AB187" s="51">
        <f t="shared" si="179"/>
        <v>1394196.8550931576</v>
      </c>
      <c r="AC187" s="70">
        <f t="shared" si="180"/>
        <v>1447176.3355866976</v>
      </c>
      <c r="AD187" s="77">
        <f t="shared" ref="AD187:AD249" si="208">(AC187*1.61%)+AC187</f>
        <v>1470475.8745896434</v>
      </c>
      <c r="AE187" s="30">
        <v>1247189</v>
      </c>
      <c r="AF187" s="31">
        <f t="shared" si="202"/>
        <v>1318902.3674999999</v>
      </c>
      <c r="AG187" s="49">
        <f t="shared" si="182"/>
        <v>1372845.4743307498</v>
      </c>
      <c r="AH187" s="51">
        <f t="shared" si="183"/>
        <v>1416501.9604144676</v>
      </c>
      <c r="AI187" s="70">
        <f t="shared" si="184"/>
        <v>1470329.0349102174</v>
      </c>
      <c r="AJ187" s="77">
        <f t="shared" si="185"/>
        <v>1494001.3323722719</v>
      </c>
      <c r="AK187" s="30">
        <v>1320931</v>
      </c>
      <c r="AL187" s="38">
        <f t="shared" si="203"/>
        <v>1396884.5325</v>
      </c>
      <c r="AM187" s="49">
        <f t="shared" si="187"/>
        <v>1454017.1098792499</v>
      </c>
      <c r="AN187" s="51">
        <f t="shared" si="188"/>
        <v>1500254.8539734101</v>
      </c>
      <c r="AO187" s="81">
        <f t="shared" si="204"/>
        <v>1557264.5384243997</v>
      </c>
      <c r="AP187" s="82">
        <f t="shared" si="190"/>
        <v>1582336.4974930326</v>
      </c>
      <c r="AQ187" s="96">
        <f t="shared" si="205"/>
        <v>1671263.8086521411</v>
      </c>
      <c r="AS187" s="117">
        <f t="shared" si="199"/>
        <v>1838390.1895173553</v>
      </c>
      <c r="AT187" s="113">
        <f t="shared" si="200"/>
        <v>2079586.9823820323</v>
      </c>
    </row>
    <row r="188" spans="1:46" ht="15" customHeight="1">
      <c r="B188" s="150" t="s">
        <v>356</v>
      </c>
      <c r="C188" s="121" t="s">
        <v>357</v>
      </c>
      <c r="D188" s="10">
        <v>1079761</v>
      </c>
      <c r="E188" s="11">
        <f t="shared" si="197"/>
        <v>1100708.3633999999</v>
      </c>
      <c r="F188" s="14">
        <f t="shared" si="164"/>
        <v>1140994.28950044</v>
      </c>
      <c r="G188" s="20">
        <f t="shared" si="165"/>
        <v>1218239.6028996198</v>
      </c>
      <c r="H188" s="10">
        <v>1106313</v>
      </c>
      <c r="I188" s="11">
        <f t="shared" si="198"/>
        <v>1127775.4722</v>
      </c>
      <c r="J188" s="14">
        <f t="shared" si="166"/>
        <v>1169052.0544825199</v>
      </c>
      <c r="K188" s="20">
        <f t="shared" si="167"/>
        <v>1248196.8785709864</v>
      </c>
      <c r="L188" s="10">
        <v>1124014</v>
      </c>
      <c r="M188" s="11">
        <f t="shared" si="168"/>
        <v>1145819.8716</v>
      </c>
      <c r="N188" s="14">
        <f t="shared" si="169"/>
        <v>1187756.8789005599</v>
      </c>
      <c r="O188" s="20">
        <f t="shared" si="170"/>
        <v>1268168.0196021278</v>
      </c>
      <c r="P188" s="10">
        <v>1159415</v>
      </c>
      <c r="Q188" s="11">
        <f t="shared" si="171"/>
        <v>1181907.6510000001</v>
      </c>
      <c r="R188" s="14">
        <f t="shared" si="172"/>
        <v>1225165.4710266001</v>
      </c>
      <c r="S188" s="20">
        <f t="shared" si="173"/>
        <v>1308109.1734151009</v>
      </c>
      <c r="T188" s="37">
        <v>1364428</v>
      </c>
      <c r="U188" s="31">
        <f t="shared" si="207"/>
        <v>1442882.61</v>
      </c>
      <c r="V188" s="48">
        <f t="shared" si="175"/>
        <v>1501896.508749</v>
      </c>
      <c r="W188" s="51">
        <f t="shared" si="176"/>
        <v>1549656.8177272181</v>
      </c>
      <c r="X188" s="70">
        <f t="shared" si="177"/>
        <v>1608543.7768008525</v>
      </c>
      <c r="Y188" s="30">
        <v>1397980</v>
      </c>
      <c r="Z188" s="31">
        <f t="shared" si="207"/>
        <v>1478363.85</v>
      </c>
      <c r="AA188" s="49">
        <f t="shared" si="178"/>
        <v>1538828.9314650001</v>
      </c>
      <c r="AB188" s="51">
        <f t="shared" si="179"/>
        <v>1587763.691485587</v>
      </c>
      <c r="AC188" s="70">
        <f t="shared" si="180"/>
        <v>1648098.7117620395</v>
      </c>
      <c r="AD188" s="77">
        <f t="shared" si="208"/>
        <v>1674633.1010214083</v>
      </c>
      <c r="AE188" s="30">
        <v>1420348</v>
      </c>
      <c r="AF188" s="31">
        <f t="shared" si="202"/>
        <v>1502018.01</v>
      </c>
      <c r="AG188" s="49">
        <f t="shared" si="182"/>
        <v>1563450.5466090001</v>
      </c>
      <c r="AH188" s="51">
        <f t="shared" si="183"/>
        <v>1613168.2739911664</v>
      </c>
      <c r="AI188" s="70">
        <f t="shared" si="184"/>
        <v>1674468.6684028306</v>
      </c>
      <c r="AJ188" s="77">
        <f t="shared" si="185"/>
        <v>1701427.6139641162</v>
      </c>
      <c r="AK188" s="30">
        <v>1504325</v>
      </c>
      <c r="AL188" s="38">
        <f t="shared" si="203"/>
        <v>1590823.6875</v>
      </c>
      <c r="AM188" s="49">
        <f t="shared" si="187"/>
        <v>1655888.37631875</v>
      </c>
      <c r="AN188" s="51">
        <f t="shared" si="188"/>
        <v>1708545.6266856862</v>
      </c>
      <c r="AO188" s="81">
        <f t="shared" si="204"/>
        <v>1773470.3604997422</v>
      </c>
      <c r="AP188" s="82">
        <f t="shared" si="190"/>
        <v>1802023.2333037881</v>
      </c>
      <c r="AQ188" s="96">
        <f t="shared" si="205"/>
        <v>1903296.9390154611</v>
      </c>
      <c r="AS188" s="117">
        <f t="shared" si="199"/>
        <v>2093626.6329170072</v>
      </c>
      <c r="AT188" s="113">
        <f t="shared" si="200"/>
        <v>2368310.4471557187</v>
      </c>
    </row>
    <row r="189" spans="1:46">
      <c r="B189" s="153" t="s">
        <v>358</v>
      </c>
      <c r="C189" s="122" t="s">
        <v>359</v>
      </c>
      <c r="D189" s="4">
        <v>0</v>
      </c>
      <c r="E189" s="11">
        <f t="shared" si="197"/>
        <v>0</v>
      </c>
      <c r="F189" s="14">
        <f t="shared" si="164"/>
        <v>0</v>
      </c>
      <c r="G189" s="20">
        <f t="shared" si="165"/>
        <v>0</v>
      </c>
      <c r="H189" s="4">
        <v>0</v>
      </c>
      <c r="I189" s="11">
        <f t="shared" si="198"/>
        <v>0</v>
      </c>
      <c r="J189" s="14">
        <f t="shared" si="166"/>
        <v>0</v>
      </c>
      <c r="K189" s="20">
        <f t="shared" si="167"/>
        <v>0</v>
      </c>
      <c r="L189" s="4">
        <v>0</v>
      </c>
      <c r="M189" s="11">
        <f t="shared" si="168"/>
        <v>0</v>
      </c>
      <c r="N189" s="14">
        <f t="shared" si="169"/>
        <v>0</v>
      </c>
      <c r="O189" s="20">
        <f t="shared" si="170"/>
        <v>0</v>
      </c>
      <c r="P189" s="4">
        <v>0</v>
      </c>
      <c r="Q189" s="11">
        <f t="shared" si="171"/>
        <v>0</v>
      </c>
      <c r="R189" s="14">
        <f t="shared" si="172"/>
        <v>0</v>
      </c>
      <c r="S189" s="20">
        <f t="shared" si="173"/>
        <v>0</v>
      </c>
      <c r="T189" s="39"/>
      <c r="U189" s="31"/>
      <c r="V189" s="48">
        <f t="shared" si="175"/>
        <v>0</v>
      </c>
      <c r="W189" s="51">
        <f t="shared" si="176"/>
        <v>0</v>
      </c>
      <c r="X189" s="70">
        <f t="shared" si="177"/>
        <v>0</v>
      </c>
      <c r="Y189" s="29"/>
      <c r="Z189" s="31"/>
      <c r="AA189" s="49"/>
      <c r="AB189" s="51">
        <f t="shared" si="179"/>
        <v>0</v>
      </c>
      <c r="AC189" s="70">
        <f t="shared" si="180"/>
        <v>0</v>
      </c>
      <c r="AD189" s="77">
        <f t="shared" si="208"/>
        <v>0</v>
      </c>
      <c r="AE189" s="29"/>
      <c r="AF189" s="31"/>
      <c r="AG189" s="49"/>
      <c r="AH189" s="51">
        <f t="shared" si="183"/>
        <v>0</v>
      </c>
      <c r="AI189" s="70">
        <f t="shared" si="184"/>
        <v>0</v>
      </c>
      <c r="AJ189" s="77">
        <f t="shared" si="185"/>
        <v>0</v>
      </c>
      <c r="AK189" s="29"/>
      <c r="AL189" s="31"/>
      <c r="AM189" s="49"/>
      <c r="AN189" s="51">
        <f t="shared" si="188"/>
        <v>0</v>
      </c>
      <c r="AO189" s="81">
        <f t="shared" si="204"/>
        <v>0</v>
      </c>
      <c r="AP189" s="82">
        <f t="shared" si="190"/>
        <v>0</v>
      </c>
    </row>
    <row r="190" spans="1:46" ht="15" customHeight="1">
      <c r="B190" s="150" t="s">
        <v>28</v>
      </c>
      <c r="C190" s="16" t="s">
        <v>10</v>
      </c>
      <c r="D190" s="1" t="s">
        <v>11</v>
      </c>
      <c r="E190" s="11"/>
      <c r="F190" s="14">
        <f t="shared" si="164"/>
        <v>0</v>
      </c>
      <c r="G190" s="20">
        <f t="shared" si="165"/>
        <v>0</v>
      </c>
      <c r="H190" s="1" t="s">
        <v>15</v>
      </c>
      <c r="I190" s="11"/>
      <c r="J190" s="14">
        <f t="shared" si="166"/>
        <v>0</v>
      </c>
      <c r="K190" s="20">
        <f t="shared" si="167"/>
        <v>0</v>
      </c>
      <c r="L190" s="1" t="s">
        <v>16</v>
      </c>
      <c r="M190" s="11"/>
      <c r="N190" s="14">
        <f t="shared" si="169"/>
        <v>0</v>
      </c>
      <c r="O190" s="20">
        <f t="shared" si="170"/>
        <v>0</v>
      </c>
      <c r="P190" s="1" t="s">
        <v>17</v>
      </c>
      <c r="Q190" s="11"/>
      <c r="R190" s="14">
        <f t="shared" si="172"/>
        <v>0</v>
      </c>
      <c r="S190" s="20">
        <f t="shared" si="173"/>
        <v>0</v>
      </c>
      <c r="T190" s="35" t="s">
        <v>11</v>
      </c>
      <c r="U190" s="31"/>
      <c r="V190" s="48">
        <f t="shared" si="175"/>
        <v>0</v>
      </c>
      <c r="W190" s="51">
        <f t="shared" si="176"/>
        <v>0</v>
      </c>
      <c r="X190" s="70">
        <f t="shared" si="177"/>
        <v>0</v>
      </c>
      <c r="Y190" s="32" t="s">
        <v>15</v>
      </c>
      <c r="Z190" s="31"/>
      <c r="AA190" s="49"/>
      <c r="AB190" s="51">
        <f t="shared" si="179"/>
        <v>0</v>
      </c>
      <c r="AC190" s="70">
        <f t="shared" si="180"/>
        <v>0</v>
      </c>
      <c r="AD190" s="77">
        <f t="shared" si="208"/>
        <v>0</v>
      </c>
      <c r="AE190" s="32" t="s">
        <v>16</v>
      </c>
      <c r="AF190" s="31"/>
      <c r="AG190" s="49"/>
      <c r="AH190" s="51">
        <f t="shared" si="183"/>
        <v>0</v>
      </c>
      <c r="AI190" s="70">
        <f t="shared" si="184"/>
        <v>0</v>
      </c>
      <c r="AJ190" s="77">
        <f t="shared" si="185"/>
        <v>0</v>
      </c>
      <c r="AK190" s="32" t="s">
        <v>17</v>
      </c>
      <c r="AL190" s="38"/>
      <c r="AM190" s="49"/>
      <c r="AN190" s="51">
        <f t="shared" si="188"/>
        <v>0</v>
      </c>
      <c r="AO190" s="81">
        <f t="shared" si="204"/>
        <v>0</v>
      </c>
      <c r="AP190" s="82">
        <f t="shared" si="190"/>
        <v>0</v>
      </c>
    </row>
    <row r="191" spans="1:46" ht="15" customHeight="1">
      <c r="B191" s="150" t="s">
        <v>360</v>
      </c>
      <c r="C191" s="7" t="s">
        <v>361</v>
      </c>
      <c r="D191" s="10">
        <v>50875</v>
      </c>
      <c r="E191" s="11">
        <f t="shared" ref="E191:E249" si="209">(D191*1.94%)+D191</f>
        <v>51861.974999999999</v>
      </c>
      <c r="F191" s="14">
        <f t="shared" si="164"/>
        <v>53760.123285000001</v>
      </c>
      <c r="G191" s="20">
        <f t="shared" si="165"/>
        <v>57399.683631394502</v>
      </c>
      <c r="H191" s="10">
        <v>52127</v>
      </c>
      <c r="I191" s="11">
        <f t="shared" ref="I191:I249" si="210">(H191*1.94%)+H191</f>
        <v>53138.263800000001</v>
      </c>
      <c r="J191" s="14">
        <f t="shared" si="166"/>
        <v>55083.124255080002</v>
      </c>
      <c r="K191" s="20">
        <f t="shared" si="167"/>
        <v>58812.251767148919</v>
      </c>
      <c r="L191" s="10">
        <v>52960</v>
      </c>
      <c r="M191" s="11">
        <f t="shared" si="168"/>
        <v>53987.423999999999</v>
      </c>
      <c r="N191" s="14">
        <f t="shared" si="169"/>
        <v>55963.363718399996</v>
      </c>
      <c r="O191" s="20">
        <f t="shared" si="170"/>
        <v>59752.083442135678</v>
      </c>
      <c r="P191" s="10">
        <v>54628</v>
      </c>
      <c r="Q191" s="11">
        <f t="shared" si="171"/>
        <v>55687.783199999998</v>
      </c>
      <c r="R191" s="14">
        <f t="shared" si="172"/>
        <v>57725.956065120001</v>
      </c>
      <c r="S191" s="20">
        <f t="shared" si="173"/>
        <v>61634.003290728622</v>
      </c>
      <c r="T191" s="37">
        <v>60269</v>
      </c>
      <c r="U191" s="31">
        <f t="shared" ref="U191:Z206" si="211">(T191*5.75%)+T191</f>
        <v>63734.467499999999</v>
      </c>
      <c r="V191" s="48">
        <f t="shared" si="175"/>
        <v>66341.207220750002</v>
      </c>
      <c r="W191" s="51">
        <f t="shared" si="176"/>
        <v>68450.857610369858</v>
      </c>
      <c r="X191" s="70">
        <f t="shared" si="177"/>
        <v>71051.990199563908</v>
      </c>
      <c r="Y191" s="30">
        <v>61753</v>
      </c>
      <c r="Z191" s="31">
        <f t="shared" si="211"/>
        <v>65303.797500000001</v>
      </c>
      <c r="AA191" s="49">
        <f t="shared" si="178"/>
        <v>67974.722817750007</v>
      </c>
      <c r="AB191" s="51">
        <f t="shared" si="179"/>
        <v>70136.319003354452</v>
      </c>
      <c r="AC191" s="70">
        <f t="shared" si="180"/>
        <v>72801.499125481918</v>
      </c>
      <c r="AD191" s="77">
        <f t="shared" si="208"/>
        <v>73973.603261402182</v>
      </c>
      <c r="AE191" s="30">
        <v>62740</v>
      </c>
      <c r="AF191" s="31">
        <f t="shared" ref="AF191:AF249" si="212">(AE191*5.75%)+AE191</f>
        <v>66347.55</v>
      </c>
      <c r="AG191" s="49">
        <f t="shared" si="182"/>
        <v>69061.164795000004</v>
      </c>
      <c r="AH191" s="51">
        <f t="shared" si="183"/>
        <v>71257.309835481006</v>
      </c>
      <c r="AI191" s="70">
        <f t="shared" si="184"/>
        <v>73965.087609229289</v>
      </c>
      <c r="AJ191" s="77">
        <f t="shared" si="185"/>
        <v>75155.925519737881</v>
      </c>
      <c r="AK191" s="30">
        <v>65948</v>
      </c>
      <c r="AL191" s="38">
        <f t="shared" ref="AL191:AL249" si="213">(AK191*5.75%)+AK191</f>
        <v>69740.009999999995</v>
      </c>
      <c r="AM191" s="49">
        <f t="shared" si="187"/>
        <v>72592.37640899999</v>
      </c>
      <c r="AN191" s="51">
        <f t="shared" si="188"/>
        <v>74900.813978806196</v>
      </c>
      <c r="AO191" s="81">
        <f>(AN191*3.8%)+AN191</f>
        <v>77747.044910000826</v>
      </c>
      <c r="AP191" s="82">
        <f t="shared" si="190"/>
        <v>78998.772333051835</v>
      </c>
      <c r="AQ191" s="96">
        <f t="shared" ref="AQ191:AQ249" si="214">(AP191*5.62%)+AP191</f>
        <v>83438.50333816935</v>
      </c>
      <c r="AS191" s="117">
        <f t="shared" ref="AS191:AS249" si="215">+AQ191+AQ191*10%</f>
        <v>91782.35367198629</v>
      </c>
      <c r="AT191" s="113">
        <f t="shared" ref="AT191:AT251" si="216">+AS191+AS191*$AV$3</f>
        <v>103824.19847375089</v>
      </c>
    </row>
    <row r="192" spans="1:46" ht="15" customHeight="1">
      <c r="B192" s="150" t="s">
        <v>362</v>
      </c>
      <c r="C192" s="7" t="s">
        <v>363</v>
      </c>
      <c r="D192" s="10">
        <v>79337</v>
      </c>
      <c r="E192" s="11">
        <f t="shared" si="209"/>
        <v>80876.137799999997</v>
      </c>
      <c r="F192" s="14">
        <f t="shared" si="164"/>
        <v>83836.20444347999</v>
      </c>
      <c r="G192" s="20">
        <f t="shared" si="165"/>
        <v>89511.915484303579</v>
      </c>
      <c r="H192" s="10">
        <v>81288</v>
      </c>
      <c r="I192" s="11">
        <f t="shared" si="210"/>
        <v>82864.987200000003</v>
      </c>
      <c r="J192" s="14">
        <f t="shared" si="166"/>
        <v>85897.845731520007</v>
      </c>
      <c r="K192" s="20">
        <f t="shared" si="167"/>
        <v>91713.12988754391</v>
      </c>
      <c r="L192" s="10">
        <v>82588</v>
      </c>
      <c r="M192" s="11">
        <f t="shared" si="168"/>
        <v>84190.207200000004</v>
      </c>
      <c r="N192" s="14">
        <f t="shared" si="169"/>
        <v>87271.568783520008</v>
      </c>
      <c r="O192" s="20">
        <f t="shared" si="170"/>
        <v>93179.853990164309</v>
      </c>
      <c r="P192" s="10">
        <v>85190</v>
      </c>
      <c r="Q192" s="11">
        <f t="shared" si="171"/>
        <v>86842.686000000002</v>
      </c>
      <c r="R192" s="14">
        <f t="shared" si="172"/>
        <v>90021.128307599996</v>
      </c>
      <c r="S192" s="20">
        <f t="shared" si="173"/>
        <v>96115.558694024512</v>
      </c>
      <c r="T192" s="37">
        <v>93987</v>
      </c>
      <c r="U192" s="31">
        <f t="shared" si="211"/>
        <v>99391.252500000002</v>
      </c>
      <c r="V192" s="48">
        <f t="shared" si="175"/>
        <v>103456.35472725</v>
      </c>
      <c r="W192" s="51">
        <f t="shared" si="176"/>
        <v>106746.26680757655</v>
      </c>
      <c r="X192" s="70">
        <f t="shared" si="177"/>
        <v>110802.62494626446</v>
      </c>
      <c r="Y192" s="30">
        <v>96299</v>
      </c>
      <c r="Z192" s="31">
        <f t="shared" si="211"/>
        <v>101836.1925</v>
      </c>
      <c r="AA192" s="49">
        <f t="shared" si="178"/>
        <v>106001.29277325001</v>
      </c>
      <c r="AB192" s="51">
        <f t="shared" si="179"/>
        <v>109372.13388343935</v>
      </c>
      <c r="AC192" s="70">
        <f t="shared" si="180"/>
        <v>113528.27497101005</v>
      </c>
      <c r="AD192" s="77">
        <f t="shared" si="208"/>
        <v>115356.0801980433</v>
      </c>
      <c r="AE192" s="30">
        <v>97838</v>
      </c>
      <c r="AF192" s="31">
        <f t="shared" si="212"/>
        <v>103463.685</v>
      </c>
      <c r="AG192" s="49">
        <f t="shared" si="182"/>
        <v>107695.3497165</v>
      </c>
      <c r="AH192" s="51">
        <f t="shared" si="183"/>
        <v>111120.0618374847</v>
      </c>
      <c r="AI192" s="70">
        <f t="shared" si="184"/>
        <v>115342.62418730912</v>
      </c>
      <c r="AJ192" s="77">
        <f t="shared" si="185"/>
        <v>117199.6404367248</v>
      </c>
      <c r="AK192" s="30">
        <v>102843</v>
      </c>
      <c r="AL192" s="38">
        <f t="shared" si="213"/>
        <v>108756.4725</v>
      </c>
      <c r="AM192" s="49">
        <f t="shared" si="187"/>
        <v>113204.61222525001</v>
      </c>
      <c r="AN192" s="51">
        <f t="shared" si="188"/>
        <v>116804.51889401296</v>
      </c>
      <c r="AO192" s="81">
        <f t="shared" ref="AO192:AO249" si="217">(AN192*3.8%)+AN192</f>
        <v>121243.09061198545</v>
      </c>
      <c r="AP192" s="82">
        <f t="shared" si="190"/>
        <v>123195.10437083841</v>
      </c>
      <c r="AQ192" s="96">
        <f t="shared" si="214"/>
        <v>130118.66923647953</v>
      </c>
      <c r="AS192" s="117">
        <f t="shared" si="215"/>
        <v>143130.53616012749</v>
      </c>
      <c r="AT192" s="113">
        <f t="shared" si="216"/>
        <v>161909.26250433622</v>
      </c>
    </row>
    <row r="193" spans="1:46" ht="15" customHeight="1">
      <c r="B193" s="150" t="s">
        <v>364</v>
      </c>
      <c r="C193" s="7" t="s">
        <v>365</v>
      </c>
      <c r="D193" s="10">
        <v>118827</v>
      </c>
      <c r="E193" s="11">
        <f t="shared" si="209"/>
        <v>121132.2438</v>
      </c>
      <c r="F193" s="14">
        <f t="shared" si="164"/>
        <v>125565.68392308</v>
      </c>
      <c r="G193" s="20">
        <f t="shared" si="165"/>
        <v>134066.4807246725</v>
      </c>
      <c r="H193" s="10">
        <v>121749</v>
      </c>
      <c r="I193" s="11">
        <f t="shared" si="210"/>
        <v>124110.93060000001</v>
      </c>
      <c r="J193" s="14">
        <f t="shared" si="166"/>
        <v>128653.39065996</v>
      </c>
      <c r="K193" s="20">
        <f t="shared" si="167"/>
        <v>137363.22520763931</v>
      </c>
      <c r="L193" s="10">
        <v>123697</v>
      </c>
      <c r="M193" s="11">
        <f t="shared" si="168"/>
        <v>126096.7218</v>
      </c>
      <c r="N193" s="14">
        <f t="shared" si="169"/>
        <v>130711.86181788</v>
      </c>
      <c r="O193" s="20">
        <f t="shared" si="170"/>
        <v>139561.05486295046</v>
      </c>
      <c r="P193" s="10">
        <v>127593</v>
      </c>
      <c r="Q193" s="11">
        <f t="shared" si="171"/>
        <v>130068.3042</v>
      </c>
      <c r="R193" s="14">
        <f t="shared" si="172"/>
        <v>134828.80413372</v>
      </c>
      <c r="S193" s="20">
        <f t="shared" si="173"/>
        <v>143956.71417357284</v>
      </c>
      <c r="T193" s="37">
        <v>140769</v>
      </c>
      <c r="U193" s="31">
        <f t="shared" si="211"/>
        <v>148863.2175</v>
      </c>
      <c r="V193" s="48">
        <f t="shared" si="175"/>
        <v>154951.72309575</v>
      </c>
      <c r="W193" s="51">
        <f t="shared" si="176"/>
        <v>159879.18789019485</v>
      </c>
      <c r="X193" s="70">
        <f t="shared" si="177"/>
        <v>165954.59703002227</v>
      </c>
      <c r="Y193" s="30">
        <v>144231</v>
      </c>
      <c r="Z193" s="31">
        <f t="shared" si="211"/>
        <v>152524.2825</v>
      </c>
      <c r="AA193" s="49">
        <f t="shared" si="178"/>
        <v>158762.52565425</v>
      </c>
      <c r="AB193" s="51">
        <f t="shared" si="179"/>
        <v>163811.17397005516</v>
      </c>
      <c r="AC193" s="70">
        <f t="shared" si="180"/>
        <v>170035.99858091725</v>
      </c>
      <c r="AD193" s="77">
        <f t="shared" si="208"/>
        <v>172773.57815807001</v>
      </c>
      <c r="AE193" s="30">
        <v>146539</v>
      </c>
      <c r="AF193" s="31">
        <f t="shared" si="212"/>
        <v>154964.99249999999</v>
      </c>
      <c r="AG193" s="49">
        <f t="shared" si="182"/>
        <v>161303.06069324998</v>
      </c>
      <c r="AH193" s="51">
        <f t="shared" si="183"/>
        <v>166432.49802329534</v>
      </c>
      <c r="AI193" s="70">
        <f t="shared" si="184"/>
        <v>172756.93294818056</v>
      </c>
      <c r="AJ193" s="77">
        <f t="shared" si="185"/>
        <v>175538.31956864626</v>
      </c>
      <c r="AK193" s="30">
        <v>154033</v>
      </c>
      <c r="AL193" s="38">
        <f t="shared" si="213"/>
        <v>162889.89749999999</v>
      </c>
      <c r="AM193" s="49">
        <f t="shared" si="187"/>
        <v>169552.09430775</v>
      </c>
      <c r="AN193" s="51">
        <f t="shared" si="188"/>
        <v>174943.85090673645</v>
      </c>
      <c r="AO193" s="81">
        <f t="shared" si="217"/>
        <v>181591.71724119244</v>
      </c>
      <c r="AP193" s="82">
        <f t="shared" si="190"/>
        <v>184515.34388877565</v>
      </c>
      <c r="AQ193" s="96">
        <f t="shared" si="214"/>
        <v>194885.10621532483</v>
      </c>
      <c r="AS193" s="117">
        <f t="shared" si="215"/>
        <v>214373.61683685731</v>
      </c>
      <c r="AT193" s="113">
        <f t="shared" si="216"/>
        <v>242499.43536585299</v>
      </c>
    </row>
    <row r="194" spans="1:46" ht="15" customHeight="1">
      <c r="B194" s="150" t="s">
        <v>366</v>
      </c>
      <c r="C194" s="7" t="s">
        <v>367</v>
      </c>
      <c r="D194" s="10">
        <v>169168</v>
      </c>
      <c r="E194" s="11">
        <f t="shared" si="209"/>
        <v>172449.85920000001</v>
      </c>
      <c r="F194" s="14">
        <f t="shared" si="164"/>
        <v>178761.52404672001</v>
      </c>
      <c r="G194" s="20">
        <f t="shared" si="165"/>
        <v>190863.67922468294</v>
      </c>
      <c r="H194" s="10">
        <v>173329</v>
      </c>
      <c r="I194" s="11">
        <f t="shared" si="210"/>
        <v>176691.58259999999</v>
      </c>
      <c r="J194" s="14">
        <f t="shared" si="166"/>
        <v>183158.49452315998</v>
      </c>
      <c r="K194" s="20">
        <f t="shared" si="167"/>
        <v>195558.32460237792</v>
      </c>
      <c r="L194" s="10">
        <v>176101</v>
      </c>
      <c r="M194" s="11">
        <f t="shared" si="168"/>
        <v>179517.35939999999</v>
      </c>
      <c r="N194" s="14">
        <f t="shared" si="169"/>
        <v>186087.69475403999</v>
      </c>
      <c r="O194" s="20">
        <f t="shared" si="170"/>
        <v>198685.83168888849</v>
      </c>
      <c r="P194" s="10">
        <v>181648</v>
      </c>
      <c r="Q194" s="11">
        <f t="shared" si="171"/>
        <v>185171.9712</v>
      </c>
      <c r="R194" s="14">
        <f t="shared" si="172"/>
        <v>191949.26534591999</v>
      </c>
      <c r="S194" s="20">
        <f t="shared" si="173"/>
        <v>204944.23060983876</v>
      </c>
      <c r="T194" s="37">
        <v>200406</v>
      </c>
      <c r="U194" s="31">
        <f t="shared" si="211"/>
        <v>211929.345</v>
      </c>
      <c r="V194" s="48">
        <f t="shared" si="175"/>
        <v>220597.25521050001</v>
      </c>
      <c r="W194" s="51">
        <f t="shared" si="176"/>
        <v>227612.2479261939</v>
      </c>
      <c r="X194" s="70">
        <f t="shared" si="177"/>
        <v>236261.51334738926</v>
      </c>
      <c r="Y194" s="30">
        <v>205336</v>
      </c>
      <c r="Z194" s="31">
        <f t="shared" si="211"/>
        <v>217142.82</v>
      </c>
      <c r="AA194" s="49">
        <f t="shared" si="178"/>
        <v>226023.96133799999</v>
      </c>
      <c r="AB194" s="51">
        <f t="shared" si="179"/>
        <v>233211.52330854841</v>
      </c>
      <c r="AC194" s="70">
        <f t="shared" si="180"/>
        <v>242073.56119427324</v>
      </c>
      <c r="AD194" s="77">
        <f t="shared" si="208"/>
        <v>245970.94552950104</v>
      </c>
      <c r="AE194" s="30">
        <v>208619</v>
      </c>
      <c r="AF194" s="31">
        <f t="shared" si="212"/>
        <v>220614.5925</v>
      </c>
      <c r="AG194" s="49">
        <f t="shared" si="182"/>
        <v>229637.72933325</v>
      </c>
      <c r="AH194" s="51">
        <f t="shared" si="183"/>
        <v>236940.20912604735</v>
      </c>
      <c r="AI194" s="70">
        <f t="shared" si="184"/>
        <v>245943.93707283714</v>
      </c>
      <c r="AJ194" s="77">
        <f t="shared" si="185"/>
        <v>249903.63445970981</v>
      </c>
      <c r="AK194" s="30">
        <v>219290</v>
      </c>
      <c r="AL194" s="38">
        <f t="shared" si="213"/>
        <v>231899.17499999999</v>
      </c>
      <c r="AM194" s="49">
        <f t="shared" si="187"/>
        <v>241383.85125749998</v>
      </c>
      <c r="AN194" s="51">
        <f t="shared" si="188"/>
        <v>249059.85772748847</v>
      </c>
      <c r="AO194" s="81">
        <f t="shared" si="217"/>
        <v>258524.13232113305</v>
      </c>
      <c r="AP194" s="82">
        <f t="shared" si="190"/>
        <v>262686.37085150328</v>
      </c>
      <c r="AQ194" s="96">
        <f t="shared" si="214"/>
        <v>277449.34489335777</v>
      </c>
      <c r="AS194" s="117">
        <f t="shared" si="215"/>
        <v>305194.27938269358</v>
      </c>
      <c r="AT194" s="113">
        <f t="shared" si="216"/>
        <v>345235.76883770298</v>
      </c>
    </row>
    <row r="195" spans="1:46" ht="15" customHeight="1">
      <c r="B195" s="150" t="s">
        <v>368</v>
      </c>
      <c r="C195" s="7" t="s">
        <v>369</v>
      </c>
      <c r="D195" s="10">
        <v>215419</v>
      </c>
      <c r="E195" s="11">
        <f t="shared" si="209"/>
        <v>219598.1286</v>
      </c>
      <c r="F195" s="14">
        <f t="shared" si="164"/>
        <v>227635.42010675999</v>
      </c>
      <c r="G195" s="20">
        <f t="shared" si="165"/>
        <v>243046.33804798764</v>
      </c>
      <c r="H195" s="10">
        <v>220716</v>
      </c>
      <c r="I195" s="11">
        <f t="shared" si="210"/>
        <v>224997.8904</v>
      </c>
      <c r="J195" s="14">
        <f t="shared" si="166"/>
        <v>233232.81318863999</v>
      </c>
      <c r="K195" s="20">
        <f t="shared" si="167"/>
        <v>249022.67464151091</v>
      </c>
      <c r="L195" s="10">
        <v>224247</v>
      </c>
      <c r="M195" s="11">
        <f t="shared" si="168"/>
        <v>228597.39180000001</v>
      </c>
      <c r="N195" s="14">
        <f t="shared" si="169"/>
        <v>236964.05633988002</v>
      </c>
      <c r="O195" s="20">
        <f t="shared" si="170"/>
        <v>253006.52295408989</v>
      </c>
      <c r="P195" s="10">
        <v>231311</v>
      </c>
      <c r="Q195" s="11">
        <f t="shared" si="171"/>
        <v>235798.43340000001</v>
      </c>
      <c r="R195" s="14">
        <f t="shared" si="172"/>
        <v>244428.65606244002</v>
      </c>
      <c r="S195" s="20">
        <f t="shared" si="173"/>
        <v>260976.47607786721</v>
      </c>
      <c r="T195" s="37">
        <v>255198</v>
      </c>
      <c r="U195" s="31">
        <f t="shared" si="211"/>
        <v>269871.88500000001</v>
      </c>
      <c r="V195" s="48">
        <f t="shared" si="175"/>
        <v>280909.6450965</v>
      </c>
      <c r="W195" s="51">
        <f t="shared" si="176"/>
        <v>289842.57181056868</v>
      </c>
      <c r="X195" s="70">
        <f t="shared" si="177"/>
        <v>300856.58953937027</v>
      </c>
      <c r="Y195" s="30">
        <v>261473</v>
      </c>
      <c r="Z195" s="31">
        <f t="shared" si="211"/>
        <v>276507.69750000001</v>
      </c>
      <c r="AA195" s="49">
        <f t="shared" si="178"/>
        <v>287816.86232775002</v>
      </c>
      <c r="AB195" s="51">
        <f t="shared" si="179"/>
        <v>296969.43854977249</v>
      </c>
      <c r="AC195" s="70">
        <f t="shared" si="180"/>
        <v>308254.27721466386</v>
      </c>
      <c r="AD195" s="77">
        <f t="shared" si="208"/>
        <v>313217.17107781995</v>
      </c>
      <c r="AE195" s="30">
        <v>265656</v>
      </c>
      <c r="AF195" s="31">
        <f t="shared" si="212"/>
        <v>280931.21999999997</v>
      </c>
      <c r="AG195" s="49">
        <f t="shared" si="182"/>
        <v>292421.30689799995</v>
      </c>
      <c r="AH195" s="51">
        <f t="shared" si="183"/>
        <v>301720.30445735634</v>
      </c>
      <c r="AI195" s="70">
        <f t="shared" si="184"/>
        <v>313185.67602673586</v>
      </c>
      <c r="AJ195" s="77">
        <f t="shared" si="185"/>
        <v>318227.96541076631</v>
      </c>
      <c r="AK195" s="30">
        <v>279244</v>
      </c>
      <c r="AL195" s="38">
        <f t="shared" si="213"/>
        <v>295300.53000000003</v>
      </c>
      <c r="AM195" s="49">
        <f t="shared" si="187"/>
        <v>307378.32167700003</v>
      </c>
      <c r="AN195" s="51">
        <f t="shared" si="188"/>
        <v>317152.95230632863</v>
      </c>
      <c r="AO195" s="81">
        <f t="shared" si="217"/>
        <v>329204.76449396909</v>
      </c>
      <c r="AP195" s="82">
        <f t="shared" si="190"/>
        <v>334504.96120232198</v>
      </c>
      <c r="AQ195" s="96">
        <f t="shared" si="214"/>
        <v>353304.1400218925</v>
      </c>
      <c r="AS195" s="117">
        <f t="shared" si="215"/>
        <v>388634.55402408174</v>
      </c>
      <c r="AT195" s="113">
        <f t="shared" si="216"/>
        <v>439623.40751204127</v>
      </c>
    </row>
    <row r="196" spans="1:46" ht="15" customHeight="1">
      <c r="B196" s="150" t="s">
        <v>370</v>
      </c>
      <c r="C196" s="7" t="s">
        <v>371</v>
      </c>
      <c r="D196" s="10">
        <v>244947</v>
      </c>
      <c r="E196" s="11">
        <f t="shared" si="209"/>
        <v>249698.9718</v>
      </c>
      <c r="F196" s="14">
        <f t="shared" si="164"/>
        <v>258837.95416788</v>
      </c>
      <c r="G196" s="20">
        <f t="shared" si="165"/>
        <v>276361.28366504546</v>
      </c>
      <c r="H196" s="10">
        <v>250970</v>
      </c>
      <c r="I196" s="11">
        <f t="shared" si="210"/>
        <v>255838.818</v>
      </c>
      <c r="J196" s="14">
        <f t="shared" si="166"/>
        <v>265202.51873880002</v>
      </c>
      <c r="K196" s="20">
        <f t="shared" si="167"/>
        <v>283156.7292574168</v>
      </c>
      <c r="L196" s="10">
        <v>254986</v>
      </c>
      <c r="M196" s="11">
        <f t="shared" si="168"/>
        <v>259932.72839999999</v>
      </c>
      <c r="N196" s="14">
        <f t="shared" si="169"/>
        <v>269446.26625943999</v>
      </c>
      <c r="O196" s="20">
        <f t="shared" si="170"/>
        <v>287687.77848520409</v>
      </c>
      <c r="P196" s="10">
        <v>263018</v>
      </c>
      <c r="Q196" s="11">
        <f t="shared" si="171"/>
        <v>268120.54920000001</v>
      </c>
      <c r="R196" s="14">
        <f t="shared" si="172"/>
        <v>277933.76130071998</v>
      </c>
      <c r="S196" s="20">
        <f t="shared" si="173"/>
        <v>296749.87694077875</v>
      </c>
      <c r="T196" s="37">
        <v>290179</v>
      </c>
      <c r="U196" s="31">
        <f t="shared" si="211"/>
        <v>306864.29249999998</v>
      </c>
      <c r="V196" s="48">
        <f t="shared" si="175"/>
        <v>319415.04206324997</v>
      </c>
      <c r="W196" s="51">
        <f t="shared" si="176"/>
        <v>329572.44040086132</v>
      </c>
      <c r="X196" s="70">
        <f t="shared" si="177"/>
        <v>342096.19313609402</v>
      </c>
      <c r="Y196" s="30">
        <v>297314</v>
      </c>
      <c r="Z196" s="31">
        <f t="shared" si="211"/>
        <v>314409.55499999999</v>
      </c>
      <c r="AA196" s="49">
        <f t="shared" si="178"/>
        <v>327268.9057995</v>
      </c>
      <c r="AB196" s="51">
        <f t="shared" si="179"/>
        <v>337676.0570039241</v>
      </c>
      <c r="AC196" s="70">
        <f t="shared" si="180"/>
        <v>350507.74717007321</v>
      </c>
      <c r="AD196" s="77">
        <f t="shared" si="208"/>
        <v>356150.92189951136</v>
      </c>
      <c r="AE196" s="30">
        <v>302071</v>
      </c>
      <c r="AF196" s="31">
        <f t="shared" si="212"/>
        <v>319440.08250000002</v>
      </c>
      <c r="AG196" s="49">
        <f t="shared" si="182"/>
        <v>332505.18187425</v>
      </c>
      <c r="AH196" s="51">
        <f t="shared" si="183"/>
        <v>343078.84665785113</v>
      </c>
      <c r="AI196" s="70">
        <f t="shared" si="184"/>
        <v>356115.84283084946</v>
      </c>
      <c r="AJ196" s="77">
        <f t="shared" si="185"/>
        <v>361849.30790042615</v>
      </c>
      <c r="AK196" s="30">
        <v>317521</v>
      </c>
      <c r="AL196" s="38">
        <f t="shared" si="213"/>
        <v>335778.45750000002</v>
      </c>
      <c r="AM196" s="49">
        <f t="shared" si="187"/>
        <v>349511.79641175002</v>
      </c>
      <c r="AN196" s="51">
        <f t="shared" si="188"/>
        <v>360626.27153764368</v>
      </c>
      <c r="AO196" s="81">
        <f t="shared" si="217"/>
        <v>374330.06985607411</v>
      </c>
      <c r="AP196" s="82">
        <f t="shared" si="190"/>
        <v>380356.78398075688</v>
      </c>
      <c r="AQ196" s="96">
        <f t="shared" si="214"/>
        <v>401732.83524047543</v>
      </c>
      <c r="AS196" s="117">
        <f t="shared" si="215"/>
        <v>441906.11876452295</v>
      </c>
      <c r="AT196" s="113">
        <f t="shared" si="216"/>
        <v>499884.20154642838</v>
      </c>
    </row>
    <row r="197" spans="1:46" ht="15" customHeight="1">
      <c r="B197" s="150" t="s">
        <v>372</v>
      </c>
      <c r="C197" s="7" t="s">
        <v>373</v>
      </c>
      <c r="D197" s="10">
        <v>286573</v>
      </c>
      <c r="E197" s="11">
        <f t="shared" si="209"/>
        <v>292132.51620000001</v>
      </c>
      <c r="F197" s="14">
        <f t="shared" si="164"/>
        <v>302824.56629292003</v>
      </c>
      <c r="G197" s="20">
        <f t="shared" si="165"/>
        <v>323325.78943095071</v>
      </c>
      <c r="H197" s="10">
        <v>293620</v>
      </c>
      <c r="I197" s="11">
        <f t="shared" si="210"/>
        <v>299316.228</v>
      </c>
      <c r="J197" s="14">
        <f t="shared" si="166"/>
        <v>310271.20194479998</v>
      </c>
      <c r="K197" s="20">
        <f t="shared" si="167"/>
        <v>331276.56231646292</v>
      </c>
      <c r="L197" s="10">
        <v>298317</v>
      </c>
      <c r="M197" s="11">
        <f t="shared" si="168"/>
        <v>304104.34980000003</v>
      </c>
      <c r="N197" s="14">
        <f t="shared" si="169"/>
        <v>315234.56900268001</v>
      </c>
      <c r="O197" s="20">
        <f t="shared" si="170"/>
        <v>336575.94932416145</v>
      </c>
      <c r="P197" s="10">
        <v>307714</v>
      </c>
      <c r="Q197" s="11">
        <f t="shared" si="171"/>
        <v>313683.65159999998</v>
      </c>
      <c r="R197" s="14">
        <f t="shared" si="172"/>
        <v>325164.47324855998</v>
      </c>
      <c r="S197" s="20">
        <f t="shared" si="173"/>
        <v>347178.10808748752</v>
      </c>
      <c r="T197" s="37">
        <v>339491</v>
      </c>
      <c r="U197" s="31">
        <f t="shared" si="211"/>
        <v>359011.73249999998</v>
      </c>
      <c r="V197" s="48">
        <f t="shared" si="175"/>
        <v>373695.31235924998</v>
      </c>
      <c r="W197" s="51">
        <f t="shared" si="176"/>
        <v>385578.82329227414</v>
      </c>
      <c r="X197" s="70">
        <f t="shared" si="177"/>
        <v>400230.81857738056</v>
      </c>
      <c r="Y197" s="30">
        <v>347840</v>
      </c>
      <c r="Z197" s="31">
        <f t="shared" si="211"/>
        <v>367840.8</v>
      </c>
      <c r="AA197" s="49">
        <f t="shared" si="178"/>
        <v>382885.48871999996</v>
      </c>
      <c r="AB197" s="51">
        <f t="shared" si="179"/>
        <v>395061.24726129597</v>
      </c>
      <c r="AC197" s="70">
        <f t="shared" si="180"/>
        <v>410073.57465722522</v>
      </c>
      <c r="AD197" s="77">
        <f t="shared" si="208"/>
        <v>416675.75920920656</v>
      </c>
      <c r="AE197" s="30">
        <v>353404</v>
      </c>
      <c r="AF197" s="31">
        <f t="shared" si="212"/>
        <v>373724.73</v>
      </c>
      <c r="AG197" s="49">
        <f t="shared" si="182"/>
        <v>389010.07145699998</v>
      </c>
      <c r="AH197" s="51">
        <f t="shared" si="183"/>
        <v>401380.59172933258</v>
      </c>
      <c r="AI197" s="70">
        <f t="shared" si="184"/>
        <v>416633.05421504722</v>
      </c>
      <c r="AJ197" s="77">
        <f t="shared" si="185"/>
        <v>423340.84638790949</v>
      </c>
      <c r="AK197" s="30">
        <v>371480</v>
      </c>
      <c r="AL197" s="38">
        <f t="shared" si="213"/>
        <v>392840.1</v>
      </c>
      <c r="AM197" s="49">
        <f t="shared" si="187"/>
        <v>408907.26009</v>
      </c>
      <c r="AN197" s="51">
        <f t="shared" si="188"/>
        <v>421910.51096086198</v>
      </c>
      <c r="AO197" s="81">
        <f t="shared" si="217"/>
        <v>437943.11037737475</v>
      </c>
      <c r="AP197" s="82">
        <f t="shared" si="190"/>
        <v>444993.9944544505</v>
      </c>
      <c r="AQ197" s="96">
        <f t="shared" si="214"/>
        <v>470002.65694279061</v>
      </c>
      <c r="AS197" s="117">
        <f t="shared" si="215"/>
        <v>517002.92263706966</v>
      </c>
      <c r="AT197" s="113">
        <f t="shared" si="216"/>
        <v>584833.70608705317</v>
      </c>
    </row>
    <row r="198" spans="1:46" ht="15" customHeight="1">
      <c r="B198" s="150" t="s">
        <v>374</v>
      </c>
      <c r="C198" s="7" t="s">
        <v>375</v>
      </c>
      <c r="D198" s="10">
        <v>351144</v>
      </c>
      <c r="E198" s="11">
        <f t="shared" si="209"/>
        <v>357956.1936</v>
      </c>
      <c r="F198" s="14">
        <f t="shared" si="164"/>
        <v>371057.39028575999</v>
      </c>
      <c r="G198" s="20">
        <f t="shared" si="165"/>
        <v>396177.97560810595</v>
      </c>
      <c r="H198" s="10">
        <v>359780</v>
      </c>
      <c r="I198" s="11">
        <f t="shared" si="210"/>
        <v>366759.73200000002</v>
      </c>
      <c r="J198" s="14">
        <f t="shared" si="166"/>
        <v>380183.13819120004</v>
      </c>
      <c r="K198" s="20">
        <f t="shared" si="167"/>
        <v>405921.53664674429</v>
      </c>
      <c r="L198" s="10">
        <v>365535</v>
      </c>
      <c r="M198" s="11">
        <f t="shared" si="168"/>
        <v>372626.37900000002</v>
      </c>
      <c r="N198" s="14">
        <f t="shared" si="169"/>
        <v>386264.5044714</v>
      </c>
      <c r="O198" s="20">
        <f t="shared" si="170"/>
        <v>412414.6114241138</v>
      </c>
      <c r="P198" s="10">
        <v>377049</v>
      </c>
      <c r="Q198" s="11">
        <f t="shared" si="171"/>
        <v>384363.75060000003</v>
      </c>
      <c r="R198" s="14">
        <f t="shared" si="172"/>
        <v>398431.46387196</v>
      </c>
      <c r="S198" s="20">
        <f t="shared" si="173"/>
        <v>425405.2739760917</v>
      </c>
      <c r="T198" s="37">
        <v>415986</v>
      </c>
      <c r="U198" s="31">
        <f t="shared" si="211"/>
        <v>439905.19500000001</v>
      </c>
      <c r="V198" s="48">
        <f t="shared" si="175"/>
        <v>457897.31747549999</v>
      </c>
      <c r="W198" s="51">
        <f t="shared" si="176"/>
        <v>472458.45217122091</v>
      </c>
      <c r="X198" s="70">
        <f t="shared" si="177"/>
        <v>490411.87335372728</v>
      </c>
      <c r="Y198" s="30">
        <v>426217</v>
      </c>
      <c r="Z198" s="31">
        <f t="shared" si="211"/>
        <v>450724.47749999998</v>
      </c>
      <c r="AA198" s="49">
        <f t="shared" si="178"/>
        <v>469159.10862974997</v>
      </c>
      <c r="AB198" s="51">
        <f t="shared" si="179"/>
        <v>484078.36828417605</v>
      </c>
      <c r="AC198" s="70">
        <f t="shared" si="180"/>
        <v>502473.34627897473</v>
      </c>
      <c r="AD198" s="77">
        <f t="shared" si="208"/>
        <v>510563.16715406621</v>
      </c>
      <c r="AE198" s="30">
        <v>433035</v>
      </c>
      <c r="AF198" s="31">
        <f t="shared" si="212"/>
        <v>457934.51250000001</v>
      </c>
      <c r="AG198" s="49">
        <f t="shared" si="182"/>
        <v>476664.03406124999</v>
      </c>
      <c r="AH198" s="51">
        <f t="shared" si="183"/>
        <v>491821.95034439774</v>
      </c>
      <c r="AI198" s="70">
        <f t="shared" si="184"/>
        <v>510511.18445748487</v>
      </c>
      <c r="AJ198" s="77">
        <f t="shared" si="185"/>
        <v>518730.4145272504</v>
      </c>
      <c r="AK198" s="30">
        <v>455183</v>
      </c>
      <c r="AL198" s="38">
        <f t="shared" si="213"/>
        <v>481356.02250000002</v>
      </c>
      <c r="AM198" s="49">
        <f t="shared" si="187"/>
        <v>501043.48382025003</v>
      </c>
      <c r="AN198" s="51">
        <f t="shared" si="188"/>
        <v>516976.66660573398</v>
      </c>
      <c r="AO198" s="81">
        <f t="shared" si="217"/>
        <v>536621.77993675182</v>
      </c>
      <c r="AP198" s="82">
        <f t="shared" si="190"/>
        <v>545261.39059373352</v>
      </c>
      <c r="AQ198" s="96">
        <f t="shared" si="214"/>
        <v>575905.08074510132</v>
      </c>
      <c r="AS198" s="117">
        <f t="shared" si="215"/>
        <v>633495.58881961147</v>
      </c>
      <c r="AT198" s="113">
        <f t="shared" si="216"/>
        <v>716610.21007274452</v>
      </c>
    </row>
    <row r="199" spans="1:46" ht="15" customHeight="1">
      <c r="B199" s="150" t="s">
        <v>376</v>
      </c>
      <c r="C199" s="7" t="s">
        <v>377</v>
      </c>
      <c r="D199" s="10">
        <v>425678</v>
      </c>
      <c r="E199" s="11">
        <f t="shared" si="209"/>
        <v>433936.1532</v>
      </c>
      <c r="F199" s="14">
        <f t="shared" si="164"/>
        <v>449818.21640711999</v>
      </c>
      <c r="G199" s="20">
        <f t="shared" si="165"/>
        <v>480270.909657882</v>
      </c>
      <c r="H199" s="10">
        <v>436146</v>
      </c>
      <c r="I199" s="11">
        <f t="shared" si="210"/>
        <v>444607.23239999998</v>
      </c>
      <c r="J199" s="14">
        <f t="shared" si="166"/>
        <v>460879.85710584</v>
      </c>
      <c r="K199" s="20">
        <f t="shared" si="167"/>
        <v>492081.42343190534</v>
      </c>
      <c r="L199" s="10">
        <v>443125</v>
      </c>
      <c r="M199" s="11">
        <f t="shared" si="168"/>
        <v>451721.625</v>
      </c>
      <c r="N199" s="14">
        <f t="shared" si="169"/>
        <v>468254.63647500001</v>
      </c>
      <c r="O199" s="20">
        <f t="shared" si="170"/>
        <v>499955.47536435752</v>
      </c>
      <c r="P199" s="10">
        <v>457080</v>
      </c>
      <c r="Q199" s="11">
        <f t="shared" si="171"/>
        <v>465947.35200000001</v>
      </c>
      <c r="R199" s="14">
        <f t="shared" si="172"/>
        <v>483001.02508320002</v>
      </c>
      <c r="S199" s="20">
        <f t="shared" si="173"/>
        <v>515700.19448133267</v>
      </c>
      <c r="T199" s="37">
        <v>504284</v>
      </c>
      <c r="U199" s="31">
        <f t="shared" si="211"/>
        <v>533280.32999999996</v>
      </c>
      <c r="V199" s="48">
        <f t="shared" si="175"/>
        <v>555091.49549699994</v>
      </c>
      <c r="W199" s="51">
        <f t="shared" si="176"/>
        <v>572743.40505380451</v>
      </c>
      <c r="X199" s="70">
        <f t="shared" si="177"/>
        <v>594507.65444584913</v>
      </c>
      <c r="Y199" s="30">
        <v>516685</v>
      </c>
      <c r="Z199" s="31">
        <f t="shared" si="211"/>
        <v>546394.38749999995</v>
      </c>
      <c r="AA199" s="49">
        <f t="shared" si="178"/>
        <v>568741.91794874996</v>
      </c>
      <c r="AB199" s="51">
        <f t="shared" si="179"/>
        <v>586827.91093952022</v>
      </c>
      <c r="AC199" s="70">
        <f t="shared" si="180"/>
        <v>609127.37155522197</v>
      </c>
      <c r="AD199" s="77">
        <f t="shared" si="208"/>
        <v>618934.32223726099</v>
      </c>
      <c r="AE199" s="30">
        <v>524953</v>
      </c>
      <c r="AF199" s="31">
        <f t="shared" si="212"/>
        <v>555137.79749999999</v>
      </c>
      <c r="AG199" s="49">
        <f t="shared" si="182"/>
        <v>577842.93341774994</v>
      </c>
      <c r="AH199" s="51">
        <f t="shared" si="183"/>
        <v>596218.33870043443</v>
      </c>
      <c r="AI199" s="70">
        <f t="shared" si="184"/>
        <v>618874.63557105092</v>
      </c>
      <c r="AJ199" s="77">
        <f t="shared" si="185"/>
        <v>628838.51720374485</v>
      </c>
      <c r="AK199" s="30">
        <v>551799</v>
      </c>
      <c r="AL199" s="38">
        <f t="shared" si="213"/>
        <v>583527.4425</v>
      </c>
      <c r="AM199" s="49">
        <f t="shared" si="187"/>
        <v>607393.71489824995</v>
      </c>
      <c r="AN199" s="51">
        <f t="shared" si="188"/>
        <v>626708.83503201429</v>
      </c>
      <c r="AO199" s="81">
        <f t="shared" si="217"/>
        <v>650523.77076323086</v>
      </c>
      <c r="AP199" s="82">
        <f t="shared" si="190"/>
        <v>660997.20347251883</v>
      </c>
      <c r="AQ199" s="96">
        <f t="shared" si="214"/>
        <v>698145.24630767433</v>
      </c>
      <c r="AS199" s="117">
        <f t="shared" si="215"/>
        <v>767959.77093844174</v>
      </c>
      <c r="AT199" s="113">
        <f t="shared" si="216"/>
        <v>868716.09288556525</v>
      </c>
    </row>
    <row r="200" spans="1:46" ht="15" customHeight="1">
      <c r="B200" s="150" t="s">
        <v>378</v>
      </c>
      <c r="C200" s="7" t="s">
        <v>379</v>
      </c>
      <c r="D200" s="10">
        <v>500212</v>
      </c>
      <c r="E200" s="11">
        <f t="shared" si="209"/>
        <v>509916.1128</v>
      </c>
      <c r="F200" s="14">
        <f t="shared" si="164"/>
        <v>528579.04252848006</v>
      </c>
      <c r="G200" s="20">
        <f t="shared" si="165"/>
        <v>564363.84370765812</v>
      </c>
      <c r="H200" s="10">
        <v>512512</v>
      </c>
      <c r="I200" s="11">
        <f t="shared" si="210"/>
        <v>522454.7328</v>
      </c>
      <c r="J200" s="14">
        <f t="shared" si="166"/>
        <v>541576.57602048002</v>
      </c>
      <c r="K200" s="20">
        <f t="shared" si="167"/>
        <v>578241.31021706655</v>
      </c>
      <c r="L200" s="10">
        <v>520713</v>
      </c>
      <c r="M200" s="11">
        <f t="shared" si="168"/>
        <v>530814.83219999995</v>
      </c>
      <c r="N200" s="14">
        <f t="shared" si="169"/>
        <v>550242.65505851991</v>
      </c>
      <c r="O200" s="20">
        <f t="shared" si="170"/>
        <v>587494.08280598174</v>
      </c>
      <c r="P200" s="10">
        <v>537113</v>
      </c>
      <c r="Q200" s="11">
        <f t="shared" si="171"/>
        <v>547532.99219999998</v>
      </c>
      <c r="R200" s="14">
        <f t="shared" si="172"/>
        <v>567572.69971452001</v>
      </c>
      <c r="S200" s="20">
        <f t="shared" si="173"/>
        <v>605997.37148519303</v>
      </c>
      <c r="T200" s="37">
        <v>592581</v>
      </c>
      <c r="U200" s="31">
        <f t="shared" si="211"/>
        <v>626654.40749999997</v>
      </c>
      <c r="V200" s="48">
        <f t="shared" si="175"/>
        <v>652284.57276675</v>
      </c>
      <c r="W200" s="51">
        <f t="shared" si="176"/>
        <v>673027.22218073264</v>
      </c>
      <c r="X200" s="70">
        <f t="shared" si="177"/>
        <v>698602.25662360049</v>
      </c>
      <c r="Y200" s="30">
        <v>607153</v>
      </c>
      <c r="Z200" s="31">
        <f t="shared" si="211"/>
        <v>642064.29749999999</v>
      </c>
      <c r="AA200" s="49">
        <f t="shared" si="178"/>
        <v>668324.72726774996</v>
      </c>
      <c r="AB200" s="51">
        <f t="shared" si="179"/>
        <v>689577.45359486446</v>
      </c>
      <c r="AC200" s="70">
        <f t="shared" si="180"/>
        <v>715781.39683146926</v>
      </c>
      <c r="AD200" s="77">
        <f t="shared" si="208"/>
        <v>727305.47732045595</v>
      </c>
      <c r="AE200" s="30">
        <v>616869</v>
      </c>
      <c r="AF200" s="31">
        <f t="shared" si="212"/>
        <v>652338.96750000003</v>
      </c>
      <c r="AG200" s="49">
        <f t="shared" si="182"/>
        <v>679019.63127075008</v>
      </c>
      <c r="AH200" s="51">
        <f t="shared" si="183"/>
        <v>700612.45554515999</v>
      </c>
      <c r="AI200" s="70">
        <f t="shared" si="184"/>
        <v>727235.72885587602</v>
      </c>
      <c r="AJ200" s="77">
        <f t="shared" si="185"/>
        <v>738944.22409045557</v>
      </c>
      <c r="AK200" s="30">
        <v>648417</v>
      </c>
      <c r="AL200" s="38">
        <f t="shared" si="213"/>
        <v>685700.97750000004</v>
      </c>
      <c r="AM200" s="49">
        <f t="shared" si="187"/>
        <v>713746.14747974998</v>
      </c>
      <c r="AN200" s="51">
        <f t="shared" si="188"/>
        <v>736443.27496960608</v>
      </c>
      <c r="AO200" s="81">
        <f t="shared" si="217"/>
        <v>764428.1194184511</v>
      </c>
      <c r="AP200" s="82">
        <f t="shared" si="190"/>
        <v>776735.41214108816</v>
      </c>
      <c r="AQ200" s="96">
        <f t="shared" si="214"/>
        <v>820387.94230341737</v>
      </c>
      <c r="AS200" s="117">
        <f t="shared" si="215"/>
        <v>902426.73653375916</v>
      </c>
      <c r="AT200" s="113">
        <f t="shared" si="216"/>
        <v>1020825.1243669884</v>
      </c>
    </row>
    <row r="201" spans="1:46" ht="15" customHeight="1">
      <c r="B201" s="150" t="s">
        <v>380</v>
      </c>
      <c r="C201" s="7" t="s">
        <v>381</v>
      </c>
      <c r="D201" s="10">
        <v>585597</v>
      </c>
      <c r="E201" s="11">
        <f t="shared" si="209"/>
        <v>596957.58180000004</v>
      </c>
      <c r="F201" s="14">
        <f t="shared" si="164"/>
        <v>618806.22929388005</v>
      </c>
      <c r="G201" s="20">
        <f t="shared" si="165"/>
        <v>660699.41101707576</v>
      </c>
      <c r="H201" s="10">
        <v>599997</v>
      </c>
      <c r="I201" s="11">
        <f t="shared" si="210"/>
        <v>611636.94180000003</v>
      </c>
      <c r="J201" s="14">
        <f t="shared" si="166"/>
        <v>634022.85386988008</v>
      </c>
      <c r="K201" s="20">
        <f t="shared" si="167"/>
        <v>676946.20107687102</v>
      </c>
      <c r="L201" s="10">
        <v>609597</v>
      </c>
      <c r="M201" s="11">
        <f t="shared" si="168"/>
        <v>621423.18180000002</v>
      </c>
      <c r="N201" s="14">
        <f t="shared" si="169"/>
        <v>644167.27025388007</v>
      </c>
      <c r="O201" s="20">
        <f t="shared" si="170"/>
        <v>687777.39445006778</v>
      </c>
      <c r="P201" s="10">
        <v>628796</v>
      </c>
      <c r="Q201" s="11">
        <f t="shared" si="171"/>
        <v>640994.64240000001</v>
      </c>
      <c r="R201" s="14">
        <f t="shared" si="172"/>
        <v>664455.04631184007</v>
      </c>
      <c r="S201" s="20">
        <f t="shared" si="173"/>
        <v>709438.65294715168</v>
      </c>
      <c r="T201" s="37">
        <v>693734</v>
      </c>
      <c r="U201" s="31">
        <f t="shared" si="211"/>
        <v>733623.70499999996</v>
      </c>
      <c r="V201" s="48">
        <f t="shared" si="175"/>
        <v>763628.91453449999</v>
      </c>
      <c r="W201" s="51">
        <f t="shared" si="176"/>
        <v>787912.31401669711</v>
      </c>
      <c r="X201" s="70">
        <f t="shared" si="177"/>
        <v>817852.98194933159</v>
      </c>
      <c r="Y201" s="30">
        <v>710793</v>
      </c>
      <c r="Z201" s="31">
        <f t="shared" si="211"/>
        <v>751663.59750000003</v>
      </c>
      <c r="AA201" s="49">
        <f t="shared" si="178"/>
        <v>782406.63863775006</v>
      </c>
      <c r="AB201" s="51">
        <f t="shared" si="179"/>
        <v>807287.16974643047</v>
      </c>
      <c r="AC201" s="70">
        <f t="shared" si="180"/>
        <v>837964.0821967948</v>
      </c>
      <c r="AD201" s="77">
        <f t="shared" si="208"/>
        <v>851455.30392016319</v>
      </c>
      <c r="AE201" s="30">
        <v>722166</v>
      </c>
      <c r="AF201" s="31">
        <f t="shared" si="212"/>
        <v>763690.54500000004</v>
      </c>
      <c r="AG201" s="49">
        <f t="shared" si="182"/>
        <v>794925.48829050001</v>
      </c>
      <c r="AH201" s="51">
        <f t="shared" si="183"/>
        <v>820204.11881813791</v>
      </c>
      <c r="AI201" s="70">
        <f t="shared" si="184"/>
        <v>851371.8753332271</v>
      </c>
      <c r="AJ201" s="77">
        <f t="shared" si="185"/>
        <v>865078.96252609207</v>
      </c>
      <c r="AK201" s="30">
        <v>759099</v>
      </c>
      <c r="AL201" s="38">
        <f t="shared" si="213"/>
        <v>802747.1925</v>
      </c>
      <c r="AM201" s="49">
        <f t="shared" si="187"/>
        <v>835579.55267324997</v>
      </c>
      <c r="AN201" s="51">
        <f t="shared" si="188"/>
        <v>862150.98244825937</v>
      </c>
      <c r="AO201" s="81">
        <f t="shared" si="217"/>
        <v>894912.71978129318</v>
      </c>
      <c r="AP201" s="82">
        <f t="shared" si="190"/>
        <v>909320.81456977199</v>
      </c>
      <c r="AQ201" s="96">
        <f t="shared" si="214"/>
        <v>960424.6443485932</v>
      </c>
      <c r="AS201" s="117">
        <f t="shared" si="215"/>
        <v>1056467.1087834525</v>
      </c>
      <c r="AT201" s="113">
        <f t="shared" si="216"/>
        <v>1195075.5934558415</v>
      </c>
    </row>
    <row r="202" spans="1:46" ht="15" customHeight="1">
      <c r="B202" s="150" t="s">
        <v>382</v>
      </c>
      <c r="C202" s="7" t="s">
        <v>383</v>
      </c>
      <c r="D202" s="10">
        <v>652659</v>
      </c>
      <c r="E202" s="11">
        <f t="shared" si="209"/>
        <v>665320.58459999994</v>
      </c>
      <c r="F202" s="14">
        <f t="shared" si="164"/>
        <v>689671.3179963599</v>
      </c>
      <c r="G202" s="20">
        <f t="shared" si="165"/>
        <v>736362.06622471346</v>
      </c>
      <c r="H202" s="10">
        <v>668708</v>
      </c>
      <c r="I202" s="11">
        <f t="shared" si="210"/>
        <v>681680.93519999995</v>
      </c>
      <c r="J202" s="14">
        <f t="shared" si="166"/>
        <v>706630.45742831996</v>
      </c>
      <c r="K202" s="20">
        <f t="shared" si="167"/>
        <v>754469.33939621726</v>
      </c>
      <c r="L202" s="10">
        <v>679408</v>
      </c>
      <c r="M202" s="11">
        <f t="shared" si="168"/>
        <v>692588.51520000002</v>
      </c>
      <c r="N202" s="14">
        <f t="shared" si="169"/>
        <v>717937.25485631998</v>
      </c>
      <c r="O202" s="20">
        <f t="shared" si="170"/>
        <v>766541.60701009282</v>
      </c>
      <c r="P202" s="10">
        <v>700806</v>
      </c>
      <c r="Q202" s="11">
        <f t="shared" si="171"/>
        <v>714401.63639999996</v>
      </c>
      <c r="R202" s="14">
        <f t="shared" si="172"/>
        <v>740548.73629223998</v>
      </c>
      <c r="S202" s="20">
        <f t="shared" si="173"/>
        <v>790683.88573922461</v>
      </c>
      <c r="T202" s="37">
        <v>773180</v>
      </c>
      <c r="U202" s="31">
        <f t="shared" si="211"/>
        <v>817637.85</v>
      </c>
      <c r="V202" s="48">
        <f t="shared" si="175"/>
        <v>851079.23806499992</v>
      </c>
      <c r="W202" s="51">
        <f t="shared" si="176"/>
        <v>878143.55783546693</v>
      </c>
      <c r="X202" s="70">
        <f t="shared" si="177"/>
        <v>911513.01303321472</v>
      </c>
      <c r="Y202" s="30">
        <v>792192</v>
      </c>
      <c r="Z202" s="31">
        <f t="shared" si="211"/>
        <v>837743.04</v>
      </c>
      <c r="AA202" s="49">
        <f t="shared" si="178"/>
        <v>872006.73033599998</v>
      </c>
      <c r="AB202" s="51">
        <f t="shared" si="179"/>
        <v>899736.54436068481</v>
      </c>
      <c r="AC202" s="70">
        <f t="shared" si="180"/>
        <v>933926.53304639086</v>
      </c>
      <c r="AD202" s="77">
        <f t="shared" si="208"/>
        <v>948962.75022843771</v>
      </c>
      <c r="AE202" s="30">
        <v>804868</v>
      </c>
      <c r="AF202" s="31">
        <f t="shared" si="212"/>
        <v>851147.91</v>
      </c>
      <c r="AG202" s="49">
        <f t="shared" si="182"/>
        <v>885959.85951900005</v>
      </c>
      <c r="AH202" s="51">
        <f t="shared" si="183"/>
        <v>914133.38305170427</v>
      </c>
      <c r="AI202" s="70">
        <f t="shared" si="184"/>
        <v>948870.45160766901</v>
      </c>
      <c r="AJ202" s="77">
        <f t="shared" si="185"/>
        <v>964147.26587855245</v>
      </c>
      <c r="AK202" s="30">
        <v>846031</v>
      </c>
      <c r="AL202" s="38">
        <f t="shared" si="213"/>
        <v>894677.78249999997</v>
      </c>
      <c r="AM202" s="49">
        <f t="shared" si="187"/>
        <v>931270.10380425001</v>
      </c>
      <c r="AN202" s="51">
        <f t="shared" si="188"/>
        <v>960884.49310522515</v>
      </c>
      <c r="AO202" s="81">
        <f t="shared" si="217"/>
        <v>997398.10384322365</v>
      </c>
      <c r="AP202" s="82">
        <f t="shared" si="190"/>
        <v>1013456.2133150996</v>
      </c>
      <c r="AQ202" s="96">
        <f t="shared" si="214"/>
        <v>1070412.4525034083</v>
      </c>
      <c r="AS202" s="117">
        <f t="shared" si="215"/>
        <v>1177453.6977537491</v>
      </c>
      <c r="AT202" s="113">
        <f t="shared" si="216"/>
        <v>1331935.622899041</v>
      </c>
    </row>
    <row r="203" spans="1:46" ht="15" customHeight="1">
      <c r="B203" s="150" t="s">
        <v>384</v>
      </c>
      <c r="C203" s="7" t="s">
        <v>385</v>
      </c>
      <c r="D203" s="10">
        <v>847621</v>
      </c>
      <c r="E203" s="11">
        <f t="shared" si="209"/>
        <v>864064.84739999997</v>
      </c>
      <c r="F203" s="14">
        <f t="shared" si="164"/>
        <v>895689.62081483996</v>
      </c>
      <c r="G203" s="20">
        <f t="shared" si="165"/>
        <v>956327.80814400467</v>
      </c>
      <c r="H203" s="10">
        <v>868464</v>
      </c>
      <c r="I203" s="11">
        <f t="shared" si="210"/>
        <v>885312.20160000003</v>
      </c>
      <c r="J203" s="14">
        <f t="shared" si="166"/>
        <v>917714.62817856006</v>
      </c>
      <c r="K203" s="20">
        <f t="shared" si="167"/>
        <v>979843.90850624861</v>
      </c>
      <c r="L203" s="10">
        <v>882359</v>
      </c>
      <c r="M203" s="11">
        <f t="shared" si="168"/>
        <v>899476.76459999999</v>
      </c>
      <c r="N203" s="14">
        <f t="shared" si="169"/>
        <v>932397.61418436002</v>
      </c>
      <c r="O203" s="20">
        <f t="shared" si="170"/>
        <v>995520.93266464118</v>
      </c>
      <c r="P203" s="10">
        <v>910151</v>
      </c>
      <c r="Q203" s="11">
        <f t="shared" si="171"/>
        <v>927807.92940000002</v>
      </c>
      <c r="R203" s="14">
        <f t="shared" si="172"/>
        <v>961765.69961603999</v>
      </c>
      <c r="S203" s="20">
        <f t="shared" si="173"/>
        <v>1026877.2374800459</v>
      </c>
      <c r="T203" s="37">
        <v>1004143</v>
      </c>
      <c r="U203" s="31">
        <f t="shared" si="211"/>
        <v>1061881.2224999999</v>
      </c>
      <c r="V203" s="48">
        <f t="shared" si="175"/>
        <v>1105312.16450025</v>
      </c>
      <c r="W203" s="51">
        <f t="shared" si="176"/>
        <v>1140461.0913313581</v>
      </c>
      <c r="X203" s="70">
        <f t="shared" si="177"/>
        <v>1183798.6128019497</v>
      </c>
      <c r="Y203" s="30">
        <v>1028835</v>
      </c>
      <c r="Z203" s="31">
        <f t="shared" si="211"/>
        <v>1087993.0125</v>
      </c>
      <c r="AA203" s="49">
        <f t="shared" si="178"/>
        <v>1132491.9267112499</v>
      </c>
      <c r="AB203" s="51">
        <f t="shared" si="179"/>
        <v>1168505.1699806675</v>
      </c>
      <c r="AC203" s="70">
        <f t="shared" si="180"/>
        <v>1212908.366439933</v>
      </c>
      <c r="AD203" s="77">
        <f t="shared" si="208"/>
        <v>1232436.1911396158</v>
      </c>
      <c r="AE203" s="30">
        <v>1045296</v>
      </c>
      <c r="AF203" s="31">
        <f t="shared" si="212"/>
        <v>1105400.52</v>
      </c>
      <c r="AG203" s="49">
        <f t="shared" si="182"/>
        <v>1150611.401268</v>
      </c>
      <c r="AH203" s="51">
        <f t="shared" si="183"/>
        <v>1187200.8438283224</v>
      </c>
      <c r="AI203" s="70">
        <f t="shared" si="184"/>
        <v>1232314.4758937985</v>
      </c>
      <c r="AJ203" s="77">
        <f t="shared" si="185"/>
        <v>1252154.7389556887</v>
      </c>
      <c r="AK203" s="30">
        <v>1098758</v>
      </c>
      <c r="AL203" s="38">
        <f t="shared" si="213"/>
        <v>1161936.585</v>
      </c>
      <c r="AM203" s="49">
        <f t="shared" si="187"/>
        <v>1209459.7913265</v>
      </c>
      <c r="AN203" s="51">
        <f t="shared" ref="AN203:AN265" si="218">(AM203*3.18%)+AM203</f>
        <v>1247920.6126906828</v>
      </c>
      <c r="AO203" s="81">
        <f t="shared" si="217"/>
        <v>1295341.5959729287</v>
      </c>
      <c r="AP203" s="82">
        <f t="shared" si="190"/>
        <v>1316196.5956680928</v>
      </c>
      <c r="AQ203" s="96">
        <f t="shared" si="214"/>
        <v>1390166.8443446397</v>
      </c>
      <c r="AS203" s="117">
        <f t="shared" si="215"/>
        <v>1529183.5287791037</v>
      </c>
      <c r="AT203" s="113">
        <f t="shared" si="216"/>
        <v>1729812.4077549221</v>
      </c>
    </row>
    <row r="204" spans="1:46" ht="15" customHeight="1">
      <c r="B204" s="150" t="s">
        <v>386</v>
      </c>
      <c r="C204" s="7" t="s">
        <v>387</v>
      </c>
      <c r="D204" s="10">
        <v>1048631</v>
      </c>
      <c r="E204" s="11">
        <f t="shared" si="209"/>
        <v>1068974.4413999999</v>
      </c>
      <c r="F204" s="14">
        <f t="shared" si="164"/>
        <v>1108098.9059552399</v>
      </c>
      <c r="G204" s="20">
        <f t="shared" si="165"/>
        <v>1183117.2018884097</v>
      </c>
      <c r="H204" s="10">
        <v>1074417</v>
      </c>
      <c r="I204" s="11">
        <f t="shared" si="210"/>
        <v>1095260.6898000001</v>
      </c>
      <c r="J204" s="14">
        <f t="shared" si="166"/>
        <v>1135347.2310466801</v>
      </c>
      <c r="K204" s="20">
        <f t="shared" si="167"/>
        <v>1212210.2385885403</v>
      </c>
      <c r="L204" s="10">
        <v>1091607</v>
      </c>
      <c r="M204" s="11">
        <f t="shared" si="168"/>
        <v>1112784.1758000001</v>
      </c>
      <c r="N204" s="14">
        <f t="shared" si="169"/>
        <v>1153512.0766342802</v>
      </c>
      <c r="O204" s="20">
        <f t="shared" si="170"/>
        <v>1231604.8442224208</v>
      </c>
      <c r="P204" s="10">
        <v>1125989</v>
      </c>
      <c r="Q204" s="11">
        <f t="shared" si="171"/>
        <v>1147833.1865999999</v>
      </c>
      <c r="R204" s="14">
        <f t="shared" si="172"/>
        <v>1189843.8812295599</v>
      </c>
      <c r="S204" s="20">
        <f t="shared" si="173"/>
        <v>1270396.311988801</v>
      </c>
      <c r="T204" s="37">
        <v>1242273</v>
      </c>
      <c r="U204" s="31">
        <f t="shared" si="211"/>
        <v>1313703.6975</v>
      </c>
      <c r="V204" s="48">
        <f t="shared" si="175"/>
        <v>1367434.17872775</v>
      </c>
      <c r="W204" s="51">
        <f t="shared" si="176"/>
        <v>1410918.5856112924</v>
      </c>
      <c r="X204" s="70">
        <f t="shared" si="177"/>
        <v>1464533.4918645215</v>
      </c>
      <c r="Y204" s="30">
        <v>1272821</v>
      </c>
      <c r="Z204" s="31">
        <f t="shared" si="211"/>
        <v>1346008.2075</v>
      </c>
      <c r="AA204" s="49">
        <f t="shared" si="178"/>
        <v>1401059.9431867499</v>
      </c>
      <c r="AB204" s="51">
        <f t="shared" si="179"/>
        <v>1445613.6493800886</v>
      </c>
      <c r="AC204" s="70">
        <f t="shared" si="180"/>
        <v>1500546.9680565319</v>
      </c>
      <c r="AD204" s="77">
        <f t="shared" si="208"/>
        <v>1524705.7742422421</v>
      </c>
      <c r="AE204" s="30">
        <v>1293184</v>
      </c>
      <c r="AF204" s="31">
        <f t="shared" si="212"/>
        <v>1367542.08</v>
      </c>
      <c r="AG204" s="49">
        <f t="shared" si="182"/>
        <v>1423474.5510720001</v>
      </c>
      <c r="AH204" s="51">
        <f t="shared" si="183"/>
        <v>1468741.0417960896</v>
      </c>
      <c r="AI204" s="70">
        <f t="shared" si="184"/>
        <v>1524553.2013843411</v>
      </c>
      <c r="AJ204" s="77">
        <f t="shared" si="185"/>
        <v>1549098.5079266289</v>
      </c>
      <c r="AK204" s="30">
        <v>1359324</v>
      </c>
      <c r="AL204" s="38">
        <f t="shared" si="213"/>
        <v>1437485.13</v>
      </c>
      <c r="AM204" s="49">
        <f t="shared" si="187"/>
        <v>1496278.2718169999</v>
      </c>
      <c r="AN204" s="51">
        <f t="shared" si="218"/>
        <v>1543859.9208607804</v>
      </c>
      <c r="AO204" s="81">
        <f t="shared" si="217"/>
        <v>1602526.5978534902</v>
      </c>
      <c r="AP204" s="82">
        <f t="shared" si="190"/>
        <v>1628327.2760789313</v>
      </c>
      <c r="AQ204" s="96">
        <f t="shared" si="214"/>
        <v>1719839.2689945672</v>
      </c>
      <c r="AS204" s="117">
        <f t="shared" si="215"/>
        <v>1891823.1958940239</v>
      </c>
      <c r="AT204" s="113">
        <f t="shared" si="216"/>
        <v>2140030.39919532</v>
      </c>
    </row>
    <row r="205" spans="1:46" ht="15" customHeight="1">
      <c r="B205" s="150" t="s">
        <v>388</v>
      </c>
      <c r="C205" s="7" t="s">
        <v>389</v>
      </c>
      <c r="D205" s="10">
        <v>1291265</v>
      </c>
      <c r="E205" s="11">
        <f t="shared" si="209"/>
        <v>1316315.541</v>
      </c>
      <c r="F205" s="14">
        <f t="shared" si="164"/>
        <v>1364492.6898006001</v>
      </c>
      <c r="G205" s="20">
        <f t="shared" si="165"/>
        <v>1456868.8449001007</v>
      </c>
      <c r="H205" s="10">
        <v>1323019</v>
      </c>
      <c r="I205" s="11">
        <f t="shared" si="210"/>
        <v>1348685.5686000001</v>
      </c>
      <c r="J205" s="14">
        <f t="shared" si="166"/>
        <v>1398047.46041076</v>
      </c>
      <c r="K205" s="20">
        <f t="shared" si="167"/>
        <v>1492695.2734805685</v>
      </c>
      <c r="L205" s="10">
        <v>1344187</v>
      </c>
      <c r="M205" s="11">
        <f t="shared" si="168"/>
        <v>1370264.2278</v>
      </c>
      <c r="N205" s="14">
        <f t="shared" si="169"/>
        <v>1420415.89853748</v>
      </c>
      <c r="O205" s="20">
        <f t="shared" si="170"/>
        <v>1516578.0548684674</v>
      </c>
      <c r="P205" s="10">
        <v>1386524</v>
      </c>
      <c r="Q205" s="11">
        <f t="shared" si="171"/>
        <v>1413422.5656000001</v>
      </c>
      <c r="R205" s="14">
        <f t="shared" si="172"/>
        <v>1465153.83150096</v>
      </c>
      <c r="S205" s="20">
        <f t="shared" si="173"/>
        <v>1564344.745893575</v>
      </c>
      <c r="T205" s="37">
        <v>1529711</v>
      </c>
      <c r="U205" s="31">
        <f t="shared" si="211"/>
        <v>1617669.3825000001</v>
      </c>
      <c r="V205" s="48">
        <f t="shared" si="175"/>
        <v>1683832.0602442501</v>
      </c>
      <c r="W205" s="51">
        <f t="shared" si="176"/>
        <v>1737377.9197600172</v>
      </c>
      <c r="X205" s="70">
        <f t="shared" si="177"/>
        <v>1803398.2807108979</v>
      </c>
      <c r="Y205" s="30">
        <v>1567330</v>
      </c>
      <c r="Z205" s="31">
        <f t="shared" si="211"/>
        <v>1657451.4750000001</v>
      </c>
      <c r="AA205" s="49">
        <f t="shared" si="178"/>
        <v>1725241.2403275</v>
      </c>
      <c r="AB205" s="51">
        <f t="shared" si="179"/>
        <v>1780103.9117699144</v>
      </c>
      <c r="AC205" s="70">
        <f t="shared" si="180"/>
        <v>1847747.8604171711</v>
      </c>
      <c r="AD205" s="77">
        <f t="shared" si="208"/>
        <v>1877496.6009698876</v>
      </c>
      <c r="AE205" s="30">
        <v>1592407</v>
      </c>
      <c r="AF205" s="31">
        <f t="shared" si="212"/>
        <v>1683970.4025000001</v>
      </c>
      <c r="AG205" s="49">
        <f t="shared" si="182"/>
        <v>1752844.7919622501</v>
      </c>
      <c r="AH205" s="51">
        <f t="shared" si="183"/>
        <v>1808585.2563466497</v>
      </c>
      <c r="AI205" s="70">
        <f t="shared" si="184"/>
        <v>1877311.4960878224</v>
      </c>
      <c r="AJ205" s="77">
        <f t="shared" si="185"/>
        <v>1907536.2111748364</v>
      </c>
      <c r="AK205" s="30">
        <v>1673848</v>
      </c>
      <c r="AL205" s="38">
        <f t="shared" si="213"/>
        <v>1770094.26</v>
      </c>
      <c r="AM205" s="49">
        <f t="shared" si="187"/>
        <v>1842491.1152339999</v>
      </c>
      <c r="AN205" s="51">
        <f t="shared" si="218"/>
        <v>1901082.3326984411</v>
      </c>
      <c r="AO205" s="81">
        <f t="shared" si="217"/>
        <v>1973323.4613409818</v>
      </c>
      <c r="AP205" s="82">
        <f t="shared" si="190"/>
        <v>2005093.9690685715</v>
      </c>
      <c r="AQ205" s="96">
        <f t="shared" si="214"/>
        <v>2117780.250130225</v>
      </c>
      <c r="AS205" s="117">
        <f t="shared" si="215"/>
        <v>2329558.2751432476</v>
      </c>
      <c r="AT205" s="113">
        <f t="shared" si="216"/>
        <v>2635196.3208420416</v>
      </c>
    </row>
    <row r="206" spans="1:46" ht="15" customHeight="1">
      <c r="B206" s="150" t="s">
        <v>390</v>
      </c>
      <c r="C206" s="7" t="s">
        <v>391</v>
      </c>
      <c r="D206" s="12">
        <v>1549555</v>
      </c>
      <c r="E206" s="11">
        <f t="shared" si="209"/>
        <v>1579616.3670000001</v>
      </c>
      <c r="F206" s="14">
        <f t="shared" si="164"/>
        <v>1637430.3260322001</v>
      </c>
      <c r="G206" s="20">
        <f t="shared" si="165"/>
        <v>1748284.35910458</v>
      </c>
      <c r="H206" s="12">
        <v>1587659</v>
      </c>
      <c r="I206" s="11">
        <f t="shared" si="210"/>
        <v>1618459.5845999999</v>
      </c>
      <c r="J206" s="14">
        <f t="shared" si="166"/>
        <v>1677695.20539636</v>
      </c>
      <c r="K206" s="20">
        <f t="shared" si="167"/>
        <v>1791275.1708016936</v>
      </c>
      <c r="L206" s="10">
        <v>1613061</v>
      </c>
      <c r="M206" s="11">
        <f t="shared" si="168"/>
        <v>1644354.3833999999</v>
      </c>
      <c r="N206" s="14">
        <f t="shared" si="169"/>
        <v>1704537.7538324399</v>
      </c>
      <c r="O206" s="20">
        <f t="shared" si="170"/>
        <v>1819934.959766896</v>
      </c>
      <c r="P206" s="10">
        <v>1663866</v>
      </c>
      <c r="Q206" s="11">
        <f t="shared" si="171"/>
        <v>1696145.0004</v>
      </c>
      <c r="R206" s="14">
        <f t="shared" si="172"/>
        <v>1758223.9074146401</v>
      </c>
      <c r="S206" s="20">
        <f t="shared" si="173"/>
        <v>1877255.6659466112</v>
      </c>
      <c r="T206" s="37">
        <v>1835698</v>
      </c>
      <c r="U206" s="31">
        <f t="shared" si="211"/>
        <v>1941250.635</v>
      </c>
      <c r="V206" s="48">
        <f t="shared" si="175"/>
        <v>2020647.7859715</v>
      </c>
      <c r="W206" s="51">
        <f t="shared" si="176"/>
        <v>2084904.3855653936</v>
      </c>
      <c r="X206" s="70">
        <f t="shared" si="177"/>
        <v>2164130.7522168783</v>
      </c>
      <c r="Y206" s="30">
        <v>1880839</v>
      </c>
      <c r="Z206" s="31">
        <f t="shared" si="211"/>
        <v>1988987.2424999999</v>
      </c>
      <c r="AA206" s="49">
        <f t="shared" si="178"/>
        <v>2070336.82071825</v>
      </c>
      <c r="AB206" s="51">
        <f t="shared" si="179"/>
        <v>2136173.5316170906</v>
      </c>
      <c r="AC206" s="70">
        <f t="shared" si="180"/>
        <v>2217348.1258185399</v>
      </c>
      <c r="AD206" s="77">
        <f t="shared" si="208"/>
        <v>2253047.4306442183</v>
      </c>
      <c r="AE206" s="30">
        <v>1910931</v>
      </c>
      <c r="AF206" s="31">
        <f t="shared" si="212"/>
        <v>2020809.5325</v>
      </c>
      <c r="AG206" s="49">
        <f t="shared" si="182"/>
        <v>2103460.6423792499</v>
      </c>
      <c r="AH206" s="51">
        <f t="shared" si="183"/>
        <v>2170350.6908069099</v>
      </c>
      <c r="AI206" s="70">
        <f t="shared" si="184"/>
        <v>2252824.0170575725</v>
      </c>
      <c r="AJ206" s="77">
        <f t="shared" si="185"/>
        <v>2289094.4837321993</v>
      </c>
      <c r="AK206" s="30">
        <v>2008663</v>
      </c>
      <c r="AL206" s="38">
        <f t="shared" si="213"/>
        <v>2124161.1225000001</v>
      </c>
      <c r="AM206" s="49">
        <f t="shared" si="187"/>
        <v>2211039.3124102498</v>
      </c>
      <c r="AN206" s="51">
        <f t="shared" si="218"/>
        <v>2281350.3625448956</v>
      </c>
      <c r="AO206" s="81">
        <f t="shared" si="217"/>
        <v>2368041.6763216015</v>
      </c>
      <c r="AP206" s="82">
        <f t="shared" si="190"/>
        <v>2406167.1473103794</v>
      </c>
      <c r="AQ206" s="96">
        <f t="shared" si="214"/>
        <v>2541393.7409892227</v>
      </c>
      <c r="AS206" s="117">
        <f t="shared" si="215"/>
        <v>2795533.1150881448</v>
      </c>
      <c r="AT206" s="113">
        <f t="shared" si="216"/>
        <v>3162307.0597877093</v>
      </c>
    </row>
    <row r="207" spans="1:46" ht="15" customHeight="1">
      <c r="B207" s="150" t="s">
        <v>392</v>
      </c>
      <c r="C207" s="7" t="s">
        <v>393</v>
      </c>
      <c r="D207" s="10">
        <v>1778848</v>
      </c>
      <c r="E207" s="11">
        <f t="shared" si="209"/>
        <v>1813357.6512</v>
      </c>
      <c r="F207" s="14">
        <f t="shared" si="164"/>
        <v>1879726.54123392</v>
      </c>
      <c r="G207" s="20">
        <f t="shared" si="165"/>
        <v>2006984.0280754564</v>
      </c>
      <c r="H207" s="10">
        <v>1822590</v>
      </c>
      <c r="I207" s="11">
        <f t="shared" si="210"/>
        <v>1857948.246</v>
      </c>
      <c r="J207" s="14">
        <f t="shared" si="166"/>
        <v>1925949.1518036001</v>
      </c>
      <c r="K207" s="20">
        <f t="shared" si="167"/>
        <v>2056335.9093807039</v>
      </c>
      <c r="L207" s="10">
        <v>1851752</v>
      </c>
      <c r="M207" s="11">
        <f t="shared" si="168"/>
        <v>1887675.9887999999</v>
      </c>
      <c r="N207" s="14">
        <f t="shared" si="169"/>
        <v>1956764.92999008</v>
      </c>
      <c r="O207" s="20">
        <f t="shared" si="170"/>
        <v>2089237.9157504083</v>
      </c>
      <c r="P207" s="10">
        <v>1910075</v>
      </c>
      <c r="Q207" s="11">
        <f t="shared" si="171"/>
        <v>1947130.4550000001</v>
      </c>
      <c r="R207" s="14">
        <f t="shared" si="172"/>
        <v>2018395.4296530001</v>
      </c>
      <c r="S207" s="20">
        <f t="shared" si="173"/>
        <v>2155040.8002405083</v>
      </c>
      <c r="T207" s="37">
        <v>2107333</v>
      </c>
      <c r="U207" s="31">
        <f t="shared" ref="U207:Z226" si="219">(T207*5.75%)+T207</f>
        <v>2228504.6475</v>
      </c>
      <c r="V207" s="48">
        <f t="shared" si="175"/>
        <v>2319650.4875827502</v>
      </c>
      <c r="W207" s="51">
        <f t="shared" si="176"/>
        <v>2393415.3730878816</v>
      </c>
      <c r="X207" s="70">
        <f t="shared" si="177"/>
        <v>2484365.1572652212</v>
      </c>
      <c r="Y207" s="30">
        <v>2159152</v>
      </c>
      <c r="Z207" s="31">
        <f t="shared" si="219"/>
        <v>2283303.2400000002</v>
      </c>
      <c r="AA207" s="49">
        <f t="shared" si="178"/>
        <v>2376690.3425160004</v>
      </c>
      <c r="AB207" s="51">
        <f t="shared" si="179"/>
        <v>2452269.0954080094</v>
      </c>
      <c r="AC207" s="70">
        <f t="shared" si="180"/>
        <v>2545455.3210335136</v>
      </c>
      <c r="AD207" s="77">
        <f t="shared" si="208"/>
        <v>2586437.151702153</v>
      </c>
      <c r="AE207" s="30">
        <v>2193699</v>
      </c>
      <c r="AF207" s="31">
        <f t="shared" si="212"/>
        <v>2319836.6924999999</v>
      </c>
      <c r="AG207" s="49">
        <f t="shared" si="182"/>
        <v>2414718.0132232499</v>
      </c>
      <c r="AH207" s="51">
        <f t="shared" si="183"/>
        <v>2491506.0460437494</v>
      </c>
      <c r="AI207" s="70">
        <f t="shared" si="184"/>
        <v>2586183.2757934118</v>
      </c>
      <c r="AJ207" s="77">
        <f t="shared" si="185"/>
        <v>2627820.8265336859</v>
      </c>
      <c r="AK207" s="30">
        <v>2305893</v>
      </c>
      <c r="AL207" s="38">
        <f t="shared" si="213"/>
        <v>2438481.8475000001</v>
      </c>
      <c r="AM207" s="49">
        <f t="shared" si="187"/>
        <v>2538215.7550627501</v>
      </c>
      <c r="AN207" s="51">
        <f t="shared" si="218"/>
        <v>2618931.0160737457</v>
      </c>
      <c r="AO207" s="81">
        <f t="shared" si="217"/>
        <v>2718450.394684548</v>
      </c>
      <c r="AP207" s="82">
        <f t="shared" si="190"/>
        <v>2762217.4460389693</v>
      </c>
      <c r="AQ207" s="96">
        <f t="shared" si="214"/>
        <v>2917454.0665063593</v>
      </c>
      <c r="AS207" s="117">
        <f t="shared" si="215"/>
        <v>3209199.4731569951</v>
      </c>
      <c r="AT207" s="113">
        <f t="shared" si="216"/>
        <v>3630246.444035193</v>
      </c>
    </row>
    <row r="208" spans="1:46" s="95" customFormat="1" ht="30" customHeight="1">
      <c r="A208" s="159"/>
      <c r="B208" s="153" t="s">
        <v>394</v>
      </c>
      <c r="C208" s="122" t="s">
        <v>395</v>
      </c>
      <c r="D208" s="98"/>
      <c r="E208" s="99"/>
      <c r="F208" s="100"/>
      <c r="G208" s="101"/>
      <c r="H208" s="98"/>
      <c r="I208" s="99"/>
      <c r="J208" s="100"/>
      <c r="K208" s="101"/>
      <c r="L208" s="98"/>
      <c r="M208" s="99"/>
      <c r="N208" s="100"/>
      <c r="O208" s="101"/>
      <c r="P208" s="98"/>
      <c r="Q208" s="99"/>
      <c r="R208" s="100"/>
      <c r="S208" s="101"/>
      <c r="T208" s="102"/>
      <c r="U208" s="103"/>
      <c r="V208" s="104"/>
      <c r="W208" s="105"/>
      <c r="X208" s="106"/>
      <c r="Y208" s="107"/>
      <c r="Z208" s="103"/>
      <c r="AA208" s="108"/>
      <c r="AB208" s="105"/>
      <c r="AC208" s="106"/>
      <c r="AD208" s="109"/>
      <c r="AE208" s="107"/>
      <c r="AF208" s="103"/>
      <c r="AG208" s="108"/>
      <c r="AH208" s="105"/>
      <c r="AI208" s="106"/>
      <c r="AJ208" s="109"/>
      <c r="AK208" s="107"/>
      <c r="AL208" s="110"/>
      <c r="AM208" s="108"/>
      <c r="AN208" s="105"/>
      <c r="AO208" s="111"/>
      <c r="AP208" s="112"/>
      <c r="AQ208" s="114"/>
      <c r="AS208" s="114"/>
    </row>
    <row r="209" spans="1:47" ht="30.75" customHeight="1">
      <c r="B209" s="151" t="s">
        <v>396</v>
      </c>
      <c r="C209" s="7" t="s">
        <v>397</v>
      </c>
      <c r="D209" s="10">
        <v>37356</v>
      </c>
      <c r="E209" s="11">
        <f t="shared" si="209"/>
        <v>38080.706400000003</v>
      </c>
      <c r="F209" s="14">
        <f t="shared" si="164"/>
        <v>39474.460254240003</v>
      </c>
      <c r="G209" s="20">
        <f t="shared" si="165"/>
        <v>42146.881213452049</v>
      </c>
      <c r="H209" s="10">
        <v>38275</v>
      </c>
      <c r="I209" s="11">
        <f t="shared" si="210"/>
        <v>39017.535000000003</v>
      </c>
      <c r="J209" s="14">
        <f t="shared" si="166"/>
        <v>40445.576781000003</v>
      </c>
      <c r="K209" s="20">
        <f t="shared" si="167"/>
        <v>43183.742329073706</v>
      </c>
      <c r="L209" s="10">
        <v>38887</v>
      </c>
      <c r="M209" s="11">
        <f t="shared" si="168"/>
        <v>39641.407800000001</v>
      </c>
      <c r="N209" s="14">
        <f t="shared" si="169"/>
        <v>41092.283325479999</v>
      </c>
      <c r="O209" s="20">
        <f t="shared" si="170"/>
        <v>43874.230906614997</v>
      </c>
      <c r="P209" s="10">
        <v>40111</v>
      </c>
      <c r="Q209" s="11">
        <f t="shared" si="171"/>
        <v>40889.153400000003</v>
      </c>
      <c r="R209" s="14">
        <f t="shared" si="172"/>
        <v>42385.696414440004</v>
      </c>
      <c r="S209" s="20">
        <f t="shared" si="173"/>
        <v>45255.208061697595</v>
      </c>
      <c r="T209" s="37">
        <v>44253</v>
      </c>
      <c r="U209" s="31">
        <f t="shared" si="219"/>
        <v>46797.547500000001</v>
      </c>
      <c r="V209" s="48">
        <f t="shared" si="175"/>
        <v>48711.567192750001</v>
      </c>
      <c r="W209" s="51">
        <f t="shared" si="176"/>
        <v>50260.595029479453</v>
      </c>
      <c r="X209" s="70">
        <f t="shared" si="177"/>
        <v>52170.497640599671</v>
      </c>
      <c r="Y209" s="30">
        <v>45342</v>
      </c>
      <c r="Z209" s="31">
        <f t="shared" si="219"/>
        <v>47949.165000000001</v>
      </c>
      <c r="AA209" s="49">
        <f t="shared" si="178"/>
        <v>49910.285848500003</v>
      </c>
      <c r="AB209" s="51">
        <f t="shared" si="179"/>
        <v>51497.432938482307</v>
      </c>
      <c r="AC209" s="70">
        <f t="shared" si="180"/>
        <v>53454.335390144632</v>
      </c>
      <c r="AD209" s="77">
        <f t="shared" si="208"/>
        <v>54314.950189925963</v>
      </c>
      <c r="AE209" s="30">
        <v>46068</v>
      </c>
      <c r="AF209" s="31">
        <f t="shared" si="212"/>
        <v>48716.91</v>
      </c>
      <c r="AG209" s="49">
        <f t="shared" si="182"/>
        <v>50709.431619000003</v>
      </c>
      <c r="AH209" s="51">
        <f t="shared" si="183"/>
        <v>52321.991544484204</v>
      </c>
      <c r="AI209" s="70">
        <f t="shared" si="184"/>
        <v>54310.227223174603</v>
      </c>
      <c r="AJ209" s="77">
        <f t="shared" si="185"/>
        <v>55184.621881467712</v>
      </c>
      <c r="AK209" s="107">
        <v>48423</v>
      </c>
      <c r="AL209" s="110">
        <f t="shared" si="213"/>
        <v>51207.322500000002</v>
      </c>
      <c r="AM209" s="108">
        <f t="shared" si="187"/>
        <v>53301.701990250003</v>
      </c>
      <c r="AN209" s="105">
        <f t="shared" si="218"/>
        <v>54996.696113539954</v>
      </c>
      <c r="AO209" s="111">
        <f t="shared" si="217"/>
        <v>57086.570565854476</v>
      </c>
      <c r="AP209" s="112">
        <f t="shared" si="190"/>
        <v>58005.664351964733</v>
      </c>
      <c r="AQ209" s="113">
        <f t="shared" si="214"/>
        <v>61265.582688545153</v>
      </c>
      <c r="AR209" s="95"/>
      <c r="AS209" s="118">
        <f t="shared" si="215"/>
        <v>67392.140957399664</v>
      </c>
      <c r="AT209" s="113">
        <f t="shared" si="216"/>
        <v>76233.989851010498</v>
      </c>
      <c r="AU209" s="95"/>
    </row>
    <row r="210" spans="1:47" ht="30.75" customHeight="1">
      <c r="B210" s="153" t="s">
        <v>398</v>
      </c>
      <c r="C210" s="122" t="s">
        <v>399</v>
      </c>
      <c r="D210" s="10"/>
      <c r="E210" s="11"/>
      <c r="F210" s="14"/>
      <c r="G210" s="20"/>
      <c r="H210" s="10"/>
      <c r="I210" s="11"/>
      <c r="J210" s="14"/>
      <c r="K210" s="20"/>
      <c r="L210" s="10"/>
      <c r="M210" s="11"/>
      <c r="N210" s="14"/>
      <c r="O210" s="20"/>
      <c r="P210" s="10"/>
      <c r="Q210" s="11"/>
      <c r="R210" s="14"/>
      <c r="S210" s="20"/>
      <c r="T210" s="37"/>
      <c r="U210" s="31"/>
      <c r="V210" s="48"/>
      <c r="W210" s="51"/>
      <c r="X210" s="70"/>
      <c r="Y210" s="30"/>
      <c r="Z210" s="31"/>
      <c r="AA210" s="49"/>
      <c r="AB210" s="51"/>
      <c r="AC210" s="70"/>
      <c r="AD210" s="77"/>
      <c r="AE210" s="30"/>
      <c r="AF210" s="31"/>
      <c r="AG210" s="49"/>
      <c r="AH210" s="51"/>
      <c r="AI210" s="70"/>
      <c r="AJ210" s="77"/>
      <c r="AK210" s="135"/>
      <c r="AL210" s="136"/>
      <c r="AM210" s="137"/>
      <c r="AN210" s="135"/>
      <c r="AO210" s="138"/>
      <c r="AP210" s="138"/>
      <c r="AQ210" s="114"/>
      <c r="AR210" s="95"/>
      <c r="AS210" s="114"/>
      <c r="AT210" s="95"/>
      <c r="AU210" s="95"/>
    </row>
    <row r="211" spans="1:47" s="95" customFormat="1" ht="36" customHeight="1">
      <c r="A211" s="159"/>
      <c r="B211" s="151" t="s">
        <v>400</v>
      </c>
      <c r="C211" s="120" t="s">
        <v>401</v>
      </c>
      <c r="D211" s="98">
        <v>26683</v>
      </c>
      <c r="E211" s="99">
        <f>(D211*1.94%)+D211</f>
        <v>27200.6502</v>
      </c>
      <c r="F211" s="100">
        <f>(E211*3.66%)+E211</f>
        <v>28196.193997319999</v>
      </c>
      <c r="G211" s="101">
        <f>(F211*6.77%)+F211</f>
        <v>30105.076330938562</v>
      </c>
      <c r="H211" s="98">
        <v>27339</v>
      </c>
      <c r="I211" s="99">
        <f>(H211*1.94%)+H211</f>
        <v>27869.3766</v>
      </c>
      <c r="J211" s="100">
        <f>(I211*3.66%)+I211</f>
        <v>28889.395783560001</v>
      </c>
      <c r="K211" s="101">
        <f>(J211*6.77%)+J211</f>
        <v>30845.207878107012</v>
      </c>
      <c r="L211" s="98">
        <v>27777</v>
      </c>
      <c r="M211" s="99">
        <f>(L211*1.94%)+L211</f>
        <v>28315.873800000001</v>
      </c>
      <c r="N211" s="100">
        <f>(M211*3.66%)+M211</f>
        <v>29352.234781080002</v>
      </c>
      <c r="O211" s="101">
        <f>(N211*6.77%)+N211</f>
        <v>31339.381075759116</v>
      </c>
      <c r="P211" s="98">
        <v>28652</v>
      </c>
      <c r="Q211" s="99">
        <f>(P211*1.94%)+P211</f>
        <v>29207.8488</v>
      </c>
      <c r="R211" s="100">
        <f>(Q211*3.66%)+Q211</f>
        <v>30276.856066079999</v>
      </c>
      <c r="S211" s="101">
        <f>(R211*6.77%)+R211</f>
        <v>32326.599221753615</v>
      </c>
      <c r="T211" s="102">
        <v>31610</v>
      </c>
      <c r="U211" s="103">
        <f>(T211*5.75%)+T211</f>
        <v>33427.574999999997</v>
      </c>
      <c r="V211" s="104">
        <f>(U211*4.09%)+U211</f>
        <v>34794.762817499999</v>
      </c>
      <c r="W211" s="105">
        <f>(V211*3.18%)+V211</f>
        <v>35901.236275096497</v>
      </c>
      <c r="X211" s="106">
        <f>(W211*3.8%)+W211</f>
        <v>37265.483253550163</v>
      </c>
      <c r="Y211" s="107">
        <v>32387</v>
      </c>
      <c r="Z211" s="103">
        <f>(Y211*5.75%)+Y211</f>
        <v>34249.252500000002</v>
      </c>
      <c r="AA211" s="108">
        <f>(Z211*4.09%)+Z211</f>
        <v>35650.046927250005</v>
      </c>
      <c r="AB211" s="105">
        <f>(AA211*3.18%)+AA211</f>
        <v>36783.718419536555</v>
      </c>
      <c r="AC211" s="106">
        <f>(AB211*3.8%)+AB211</f>
        <v>38181.499719478947</v>
      </c>
      <c r="AD211" s="109">
        <f>(AC211*1.61%)+AC211</f>
        <v>38796.221864962557</v>
      </c>
      <c r="AE211" s="107">
        <v>32906</v>
      </c>
      <c r="AF211" s="103">
        <f>(AE211*5.75%)+AE211</f>
        <v>34798.095000000001</v>
      </c>
      <c r="AG211" s="108">
        <f>(AF211*4.09%)+AF211</f>
        <v>36221.337085500003</v>
      </c>
      <c r="AH211" s="105">
        <f>(AG211*3.18%)+AG211</f>
        <v>37373.175604818905</v>
      </c>
      <c r="AI211" s="106">
        <f>(AH211*3.8%)+AH211</f>
        <v>38793.35627780202</v>
      </c>
      <c r="AJ211" s="109">
        <f>(AI211*1.61%)+AI211</f>
        <v>39417.929313874636</v>
      </c>
      <c r="AK211" s="107">
        <v>34589</v>
      </c>
      <c r="AL211" s="110">
        <f>(AK211*5.75%)+AK211</f>
        <v>36577.8675</v>
      </c>
      <c r="AM211" s="108">
        <f>(AL211*4.09%)+AL211</f>
        <v>38073.902280750001</v>
      </c>
      <c r="AN211" s="105">
        <f>(AM211*3.18%)+AM211</f>
        <v>39284.652373277851</v>
      </c>
      <c r="AO211" s="111">
        <f>(AN211*3.8%)+AN211</f>
        <v>40777.469163462411</v>
      </c>
      <c r="AP211" s="112">
        <f>(AO211*1.61%)+AO211</f>
        <v>41433.986416994157</v>
      </c>
      <c r="AQ211" s="113">
        <f>(AP211*5.62%)+AP211</f>
        <v>43762.576453629226</v>
      </c>
      <c r="AS211" s="118">
        <f>+AQ211+AQ211*10%</f>
        <v>48138.834098992149</v>
      </c>
      <c r="AT211" s="113">
        <f t="shared" si="216"/>
        <v>54454.649132779916</v>
      </c>
    </row>
    <row r="212" spans="1:47" s="95" customFormat="1" ht="36" customHeight="1">
      <c r="A212" s="159"/>
      <c r="B212" s="153" t="s">
        <v>402</v>
      </c>
      <c r="C212" s="122" t="s">
        <v>403</v>
      </c>
      <c r="D212" s="98"/>
      <c r="E212" s="99"/>
      <c r="F212" s="100"/>
      <c r="G212" s="101"/>
      <c r="H212" s="98"/>
      <c r="I212" s="99"/>
      <c r="J212" s="100"/>
      <c r="K212" s="101"/>
      <c r="L212" s="98"/>
      <c r="M212" s="99"/>
      <c r="N212" s="100"/>
      <c r="O212" s="101"/>
      <c r="P212" s="98"/>
      <c r="Q212" s="99"/>
      <c r="R212" s="100"/>
      <c r="S212" s="101"/>
      <c r="T212" s="102"/>
      <c r="U212" s="103"/>
      <c r="V212" s="104"/>
      <c r="W212" s="105"/>
      <c r="X212" s="106"/>
      <c r="Y212" s="107"/>
      <c r="Z212" s="103"/>
      <c r="AA212" s="108"/>
      <c r="AB212" s="105"/>
      <c r="AC212" s="106"/>
      <c r="AD212" s="109"/>
      <c r="AE212" s="107"/>
      <c r="AF212" s="103"/>
      <c r="AG212" s="108"/>
      <c r="AH212" s="105"/>
      <c r="AI212" s="106"/>
      <c r="AJ212" s="109"/>
      <c r="AK212" s="107"/>
      <c r="AL212" s="110"/>
      <c r="AM212" s="108"/>
      <c r="AN212" s="105"/>
      <c r="AO212" s="111"/>
      <c r="AP212" s="112"/>
      <c r="AQ212" s="114"/>
      <c r="AS212" s="114"/>
    </row>
    <row r="213" spans="1:47" ht="15" customHeight="1">
      <c r="B213" s="150" t="s">
        <v>404</v>
      </c>
      <c r="C213" s="7" t="s">
        <v>361</v>
      </c>
      <c r="D213" s="10">
        <v>25437</v>
      </c>
      <c r="E213" s="11">
        <f t="shared" si="209"/>
        <v>25930.477800000001</v>
      </c>
      <c r="F213" s="14">
        <f t="shared" si="164"/>
        <v>26879.533287480001</v>
      </c>
      <c r="G213" s="20">
        <f t="shared" si="165"/>
        <v>28699.277691042396</v>
      </c>
      <c r="H213" s="10">
        <v>26063</v>
      </c>
      <c r="I213" s="11">
        <f t="shared" si="210"/>
        <v>26568.622200000002</v>
      </c>
      <c r="J213" s="14">
        <f t="shared" si="166"/>
        <v>27541.033772520001</v>
      </c>
      <c r="K213" s="20">
        <f t="shared" si="167"/>
        <v>29405.561758919604</v>
      </c>
      <c r="L213" s="10">
        <v>26480</v>
      </c>
      <c r="M213" s="11">
        <f t="shared" si="168"/>
        <v>26993.712</v>
      </c>
      <c r="N213" s="14">
        <f t="shared" si="169"/>
        <v>27981.681859199998</v>
      </c>
      <c r="O213" s="20">
        <f t="shared" si="170"/>
        <v>29876.041721067839</v>
      </c>
      <c r="P213" s="10">
        <v>27314</v>
      </c>
      <c r="Q213" s="11">
        <f t="shared" si="171"/>
        <v>27843.891599999999</v>
      </c>
      <c r="R213" s="14">
        <f t="shared" si="172"/>
        <v>28862.97803256</v>
      </c>
      <c r="S213" s="20">
        <f t="shared" si="173"/>
        <v>30817.001645364311</v>
      </c>
      <c r="T213" s="37">
        <v>30134</v>
      </c>
      <c r="U213" s="31">
        <f t="shared" si="219"/>
        <v>31866.705000000002</v>
      </c>
      <c r="V213" s="48">
        <f t="shared" si="175"/>
        <v>33170.053234500003</v>
      </c>
      <c r="W213" s="51">
        <f t="shared" si="176"/>
        <v>34224.860927357106</v>
      </c>
      <c r="X213" s="70">
        <f t="shared" si="177"/>
        <v>35525.405642596677</v>
      </c>
      <c r="Y213" s="30">
        <v>30875</v>
      </c>
      <c r="Z213" s="31">
        <f t="shared" si="219"/>
        <v>32650.3125</v>
      </c>
      <c r="AA213" s="49">
        <f t="shared" si="178"/>
        <v>33985.710281250002</v>
      </c>
      <c r="AB213" s="51">
        <f t="shared" si="179"/>
        <v>35066.455868193749</v>
      </c>
      <c r="AC213" s="70">
        <f t="shared" si="180"/>
        <v>36398.981191185114</v>
      </c>
      <c r="AD213" s="77">
        <f t="shared" si="208"/>
        <v>36985.004788363192</v>
      </c>
      <c r="AE213" s="30">
        <v>31370</v>
      </c>
      <c r="AF213" s="31">
        <f t="shared" si="212"/>
        <v>33173.775000000001</v>
      </c>
      <c r="AG213" s="49">
        <f t="shared" si="182"/>
        <v>34530.582397500002</v>
      </c>
      <c r="AH213" s="51">
        <f t="shared" si="183"/>
        <v>35628.654917740503</v>
      </c>
      <c r="AI213" s="70">
        <f t="shared" si="184"/>
        <v>36982.543804614645</v>
      </c>
      <c r="AJ213" s="77">
        <f t="shared" si="185"/>
        <v>37577.96275986894</v>
      </c>
      <c r="AK213" s="30">
        <v>32974</v>
      </c>
      <c r="AL213" s="38">
        <f t="shared" si="213"/>
        <v>34870.004999999997</v>
      </c>
      <c r="AM213" s="49">
        <f t="shared" si="187"/>
        <v>36296.188204499995</v>
      </c>
      <c r="AN213" s="51">
        <f t="shared" si="218"/>
        <v>37450.406989403098</v>
      </c>
      <c r="AO213" s="81">
        <f t="shared" si="217"/>
        <v>38873.522455000413</v>
      </c>
      <c r="AP213" s="82">
        <f t="shared" si="190"/>
        <v>39499.386166525917</v>
      </c>
      <c r="AQ213" s="96">
        <f t="shared" si="214"/>
        <v>41719.251669084675</v>
      </c>
      <c r="AS213" s="117">
        <f t="shared" si="215"/>
        <v>45891.176835993145</v>
      </c>
      <c r="AT213" s="113">
        <f t="shared" si="216"/>
        <v>51912.099236875445</v>
      </c>
    </row>
    <row r="214" spans="1:47" ht="15" customHeight="1">
      <c r="B214" s="150" t="s">
        <v>405</v>
      </c>
      <c r="C214" s="7" t="s">
        <v>363</v>
      </c>
      <c r="D214" s="10">
        <v>39668</v>
      </c>
      <c r="E214" s="11">
        <f t="shared" si="209"/>
        <v>40437.559200000003</v>
      </c>
      <c r="F214" s="14">
        <f t="shared" si="164"/>
        <v>41917.573866720006</v>
      </c>
      <c r="G214" s="20">
        <f t="shared" si="165"/>
        <v>44755.393617496949</v>
      </c>
      <c r="H214" s="10">
        <v>40644</v>
      </c>
      <c r="I214" s="11">
        <f t="shared" si="210"/>
        <v>41432.493600000002</v>
      </c>
      <c r="J214" s="14">
        <f t="shared" si="166"/>
        <v>42948.922865760003</v>
      </c>
      <c r="K214" s="20">
        <f t="shared" si="167"/>
        <v>45856.564943771955</v>
      </c>
      <c r="L214" s="10">
        <v>41294</v>
      </c>
      <c r="M214" s="11">
        <f t="shared" si="168"/>
        <v>42095.103600000002</v>
      </c>
      <c r="N214" s="14">
        <f t="shared" si="169"/>
        <v>43635.784391760004</v>
      </c>
      <c r="O214" s="20">
        <f t="shared" si="170"/>
        <v>46589.926995082154</v>
      </c>
      <c r="P214" s="10">
        <v>42594</v>
      </c>
      <c r="Q214" s="11">
        <f t="shared" si="171"/>
        <v>43420.323600000003</v>
      </c>
      <c r="R214" s="14">
        <f t="shared" si="172"/>
        <v>45009.507443760005</v>
      </c>
      <c r="S214" s="20">
        <f t="shared" si="173"/>
        <v>48056.651097702561</v>
      </c>
      <c r="T214" s="37">
        <v>46993</v>
      </c>
      <c r="U214" s="31">
        <f t="shared" si="219"/>
        <v>49695.097500000003</v>
      </c>
      <c r="V214" s="48">
        <f t="shared" si="175"/>
        <v>51727.626987750002</v>
      </c>
      <c r="W214" s="51">
        <f t="shared" si="176"/>
        <v>53372.565525960454</v>
      </c>
      <c r="X214" s="70">
        <f t="shared" si="177"/>
        <v>55400.723015946947</v>
      </c>
      <c r="Y214" s="30">
        <v>48149</v>
      </c>
      <c r="Z214" s="31">
        <f t="shared" si="219"/>
        <v>50917.567499999997</v>
      </c>
      <c r="AA214" s="49">
        <f t="shared" si="178"/>
        <v>53000.09601075</v>
      </c>
      <c r="AB214" s="51">
        <f t="shared" si="179"/>
        <v>54685.499063891846</v>
      </c>
      <c r="AC214" s="70">
        <f t="shared" si="180"/>
        <v>56763.548028319739</v>
      </c>
      <c r="AD214" s="77">
        <f t="shared" si="208"/>
        <v>57677.441151575687</v>
      </c>
      <c r="AE214" s="30">
        <v>48918</v>
      </c>
      <c r="AF214" s="31">
        <f t="shared" si="212"/>
        <v>51730.785000000003</v>
      </c>
      <c r="AG214" s="49">
        <f t="shared" si="182"/>
        <v>53846.574106500004</v>
      </c>
      <c r="AH214" s="51">
        <f t="shared" si="183"/>
        <v>55558.895163086701</v>
      </c>
      <c r="AI214" s="70">
        <f t="shared" si="184"/>
        <v>57670.133179283999</v>
      </c>
      <c r="AJ214" s="77">
        <f t="shared" si="185"/>
        <v>58598.622323470474</v>
      </c>
      <c r="AK214" s="30">
        <v>51420</v>
      </c>
      <c r="AL214" s="38">
        <f t="shared" si="213"/>
        <v>54376.65</v>
      </c>
      <c r="AM214" s="49">
        <f t="shared" si="187"/>
        <v>56600.654985000001</v>
      </c>
      <c r="AN214" s="51">
        <f t="shared" si="218"/>
        <v>58400.555813523002</v>
      </c>
      <c r="AO214" s="81">
        <f t="shared" si="217"/>
        <v>60619.776934436879</v>
      </c>
      <c r="AP214" s="82">
        <f t="shared" si="190"/>
        <v>61595.755343081313</v>
      </c>
      <c r="AQ214" s="96">
        <f t="shared" si="214"/>
        <v>65057.436793362482</v>
      </c>
      <c r="AS214" s="117">
        <f t="shared" si="215"/>
        <v>71563.180472698732</v>
      </c>
      <c r="AT214" s="113">
        <f t="shared" si="216"/>
        <v>80952.269750716805</v>
      </c>
    </row>
    <row r="215" spans="1:47" ht="15" customHeight="1">
      <c r="B215" s="150" t="s">
        <v>406</v>
      </c>
      <c r="C215" s="7" t="s">
        <v>365</v>
      </c>
      <c r="D215" s="10">
        <v>59414</v>
      </c>
      <c r="E215" s="11">
        <f t="shared" si="209"/>
        <v>60566.631600000001</v>
      </c>
      <c r="F215" s="14">
        <f t="shared" si="164"/>
        <v>62783.370316560002</v>
      </c>
      <c r="G215" s="20">
        <f t="shared" si="165"/>
        <v>67033.80448699111</v>
      </c>
      <c r="H215" s="10">
        <v>60875</v>
      </c>
      <c r="I215" s="11">
        <f t="shared" si="210"/>
        <v>62055.974999999999</v>
      </c>
      <c r="J215" s="14">
        <f t="shared" si="166"/>
        <v>64327.223684999997</v>
      </c>
      <c r="K215" s="20">
        <f t="shared" si="167"/>
        <v>68682.1767284745</v>
      </c>
      <c r="L215" s="10">
        <v>61849</v>
      </c>
      <c r="M215" s="11">
        <f t="shared" si="168"/>
        <v>63048.870600000002</v>
      </c>
      <c r="N215" s="14">
        <f t="shared" si="169"/>
        <v>65356.459263960001</v>
      </c>
      <c r="O215" s="20">
        <f t="shared" si="170"/>
        <v>69781.091556130094</v>
      </c>
      <c r="P215" s="10">
        <v>63797</v>
      </c>
      <c r="Q215" s="11">
        <f t="shared" si="171"/>
        <v>65034.661800000002</v>
      </c>
      <c r="R215" s="14">
        <f t="shared" si="172"/>
        <v>67414.930421879995</v>
      </c>
      <c r="S215" s="20">
        <f t="shared" si="173"/>
        <v>71978.921211441266</v>
      </c>
      <c r="T215" s="37">
        <v>70385</v>
      </c>
      <c r="U215" s="31">
        <f t="shared" si="219"/>
        <v>74432.137499999997</v>
      </c>
      <c r="V215" s="48">
        <f t="shared" si="175"/>
        <v>77476.411923749998</v>
      </c>
      <c r="W215" s="51">
        <f t="shared" si="176"/>
        <v>79940.161822925249</v>
      </c>
      <c r="X215" s="70">
        <f t="shared" si="177"/>
        <v>82977.887972196404</v>
      </c>
      <c r="Y215" s="30">
        <v>72116</v>
      </c>
      <c r="Z215" s="31">
        <f t="shared" si="219"/>
        <v>76262.67</v>
      </c>
      <c r="AA215" s="49">
        <f t="shared" si="178"/>
        <v>79381.813202999998</v>
      </c>
      <c r="AB215" s="51">
        <f t="shared" si="179"/>
        <v>81906.154862855401</v>
      </c>
      <c r="AC215" s="70">
        <f t="shared" si="180"/>
        <v>85018.588747643909</v>
      </c>
      <c r="AD215" s="77">
        <f t="shared" si="208"/>
        <v>86387.38802648097</v>
      </c>
      <c r="AE215" s="30">
        <v>73270</v>
      </c>
      <c r="AF215" s="31">
        <f t="shared" si="212"/>
        <v>77483.024999999994</v>
      </c>
      <c r="AG215" s="49">
        <f t="shared" si="182"/>
        <v>80652.080722499988</v>
      </c>
      <c r="AH215" s="51">
        <f t="shared" si="183"/>
        <v>83216.816889475493</v>
      </c>
      <c r="AI215" s="70">
        <f t="shared" si="184"/>
        <v>86379.055931275565</v>
      </c>
      <c r="AJ215" s="77">
        <f t="shared" si="185"/>
        <v>87769.758731769107</v>
      </c>
      <c r="AK215" s="30">
        <v>77016</v>
      </c>
      <c r="AL215" s="38">
        <f t="shared" si="213"/>
        <v>81444.42</v>
      </c>
      <c r="AM215" s="49">
        <f t="shared" si="187"/>
        <v>84775.496778000001</v>
      </c>
      <c r="AN215" s="51">
        <f t="shared" si="218"/>
        <v>87471.357575540402</v>
      </c>
      <c r="AO215" s="81">
        <f t="shared" si="217"/>
        <v>90795.269163410936</v>
      </c>
      <c r="AP215" s="82">
        <f t="shared" si="190"/>
        <v>92257.072996941846</v>
      </c>
      <c r="AQ215" s="96">
        <f t="shared" si="214"/>
        <v>97441.920499369982</v>
      </c>
      <c r="AS215" s="117">
        <f t="shared" si="215"/>
        <v>107186.11254930698</v>
      </c>
      <c r="AT215" s="113">
        <f t="shared" si="216"/>
        <v>121248.93051577607</v>
      </c>
    </row>
    <row r="216" spans="1:47" ht="15" customHeight="1">
      <c r="B216" s="150" t="s">
        <v>407</v>
      </c>
      <c r="C216" s="7" t="s">
        <v>367</v>
      </c>
      <c r="D216" s="10">
        <v>84585</v>
      </c>
      <c r="E216" s="11">
        <f t="shared" si="209"/>
        <v>86225.948999999993</v>
      </c>
      <c r="F216" s="14">
        <f t="shared" si="164"/>
        <v>89381.818733399996</v>
      </c>
      <c r="G216" s="20">
        <f t="shared" si="165"/>
        <v>95432.967861651181</v>
      </c>
      <c r="H216" s="10">
        <v>86665</v>
      </c>
      <c r="I216" s="11">
        <f t="shared" si="210"/>
        <v>88346.301000000007</v>
      </c>
      <c r="J216" s="14">
        <f t="shared" si="166"/>
        <v>91579.775616600004</v>
      </c>
      <c r="K216" s="20">
        <f t="shared" si="167"/>
        <v>97779.726425843823</v>
      </c>
      <c r="L216" s="10">
        <v>88051</v>
      </c>
      <c r="M216" s="11">
        <f t="shared" si="168"/>
        <v>89759.189400000003</v>
      </c>
      <c r="N216" s="14">
        <f t="shared" si="169"/>
        <v>93044.375732040004</v>
      </c>
      <c r="O216" s="20">
        <f t="shared" si="170"/>
        <v>99343.479969099106</v>
      </c>
      <c r="P216" s="10">
        <v>90825</v>
      </c>
      <c r="Q216" s="11">
        <f t="shared" si="171"/>
        <v>92587.005000000005</v>
      </c>
      <c r="R216" s="14">
        <f t="shared" si="172"/>
        <v>95975.689383000004</v>
      </c>
      <c r="S216" s="20">
        <f t="shared" si="173"/>
        <v>102473.24355422911</v>
      </c>
      <c r="T216" s="37">
        <v>100204</v>
      </c>
      <c r="U216" s="31">
        <f t="shared" si="219"/>
        <v>105965.73</v>
      </c>
      <c r="V216" s="48">
        <f t="shared" si="175"/>
        <v>110299.728357</v>
      </c>
      <c r="W216" s="51">
        <f t="shared" si="176"/>
        <v>113807.2597187526</v>
      </c>
      <c r="X216" s="70">
        <f t="shared" si="177"/>
        <v>118131.9355880652</v>
      </c>
      <c r="Y216" s="30">
        <v>102668</v>
      </c>
      <c r="Z216" s="31">
        <f t="shared" si="219"/>
        <v>108571.41</v>
      </c>
      <c r="AA216" s="49">
        <f t="shared" si="178"/>
        <v>113011.980669</v>
      </c>
      <c r="AB216" s="51">
        <f t="shared" si="179"/>
        <v>116605.7616542742</v>
      </c>
      <c r="AC216" s="70">
        <f t="shared" si="180"/>
        <v>121036.78059713662</v>
      </c>
      <c r="AD216" s="77">
        <f t="shared" si="208"/>
        <v>122985.47276475052</v>
      </c>
      <c r="AE216" s="30">
        <v>104310</v>
      </c>
      <c r="AF216" s="31">
        <f t="shared" si="212"/>
        <v>110307.825</v>
      </c>
      <c r="AG216" s="49">
        <f t="shared" si="182"/>
        <v>114819.4150425</v>
      </c>
      <c r="AH216" s="51">
        <f t="shared" si="183"/>
        <v>118470.6724408515</v>
      </c>
      <c r="AI216" s="70">
        <f t="shared" si="184"/>
        <v>122972.55799360386</v>
      </c>
      <c r="AJ216" s="77">
        <f t="shared" si="185"/>
        <v>124952.41617730088</v>
      </c>
      <c r="AK216" s="30">
        <v>109646</v>
      </c>
      <c r="AL216" s="38">
        <f t="shared" si="213"/>
        <v>115950.645</v>
      </c>
      <c r="AM216" s="49">
        <f t="shared" si="187"/>
        <v>120693.0263805</v>
      </c>
      <c r="AN216" s="51">
        <f t="shared" si="218"/>
        <v>124531.0646193999</v>
      </c>
      <c r="AO216" s="81">
        <f t="shared" si="217"/>
        <v>129263.24507493709</v>
      </c>
      <c r="AP216" s="82">
        <f t="shared" si="190"/>
        <v>131344.38332064357</v>
      </c>
      <c r="AQ216" s="96">
        <f t="shared" si="214"/>
        <v>138725.93766326373</v>
      </c>
      <c r="AS216" s="117">
        <f t="shared" si="215"/>
        <v>152598.5314295901</v>
      </c>
      <c r="AT216" s="113">
        <f t="shared" si="216"/>
        <v>172619.45875315234</v>
      </c>
    </row>
    <row r="217" spans="1:47" ht="15" customHeight="1">
      <c r="B217" s="150" t="s">
        <v>408</v>
      </c>
      <c r="C217" s="7" t="s">
        <v>369</v>
      </c>
      <c r="D217" s="10">
        <v>107714</v>
      </c>
      <c r="E217" s="11">
        <f t="shared" si="209"/>
        <v>109803.6516</v>
      </c>
      <c r="F217" s="14">
        <f t="shared" si="164"/>
        <v>113822.46524855999</v>
      </c>
      <c r="G217" s="20">
        <f t="shared" si="165"/>
        <v>121528.2461458875</v>
      </c>
      <c r="H217" s="10">
        <v>110363</v>
      </c>
      <c r="I217" s="11">
        <f t="shared" si="210"/>
        <v>112504.0422</v>
      </c>
      <c r="J217" s="14">
        <f t="shared" si="166"/>
        <v>116621.69014451999</v>
      </c>
      <c r="K217" s="20">
        <f t="shared" si="167"/>
        <v>124516.97856730399</v>
      </c>
      <c r="L217" s="10">
        <v>112128</v>
      </c>
      <c r="M217" s="11">
        <f t="shared" si="168"/>
        <v>114303.28320000001</v>
      </c>
      <c r="N217" s="14">
        <f t="shared" si="169"/>
        <v>118486.78336512001</v>
      </c>
      <c r="O217" s="20">
        <f t="shared" si="170"/>
        <v>126508.33859893863</v>
      </c>
      <c r="P217" s="10">
        <v>115660</v>
      </c>
      <c r="Q217" s="11">
        <f t="shared" si="171"/>
        <v>117903.804</v>
      </c>
      <c r="R217" s="14">
        <f t="shared" si="172"/>
        <v>122219.08322640001</v>
      </c>
      <c r="S217" s="20">
        <f t="shared" si="173"/>
        <v>130493.31516082729</v>
      </c>
      <c r="T217" s="37">
        <v>127604</v>
      </c>
      <c r="U217" s="31">
        <f t="shared" si="219"/>
        <v>134941.23000000001</v>
      </c>
      <c r="V217" s="48">
        <f t="shared" si="175"/>
        <v>140460.32630700001</v>
      </c>
      <c r="W217" s="51">
        <f t="shared" si="176"/>
        <v>144926.9646835626</v>
      </c>
      <c r="X217" s="70">
        <f t="shared" si="177"/>
        <v>150434.18934153797</v>
      </c>
      <c r="Y217" s="30">
        <v>130742</v>
      </c>
      <c r="Z217" s="31">
        <f t="shared" si="219"/>
        <v>138259.66500000001</v>
      </c>
      <c r="AA217" s="49">
        <f t="shared" si="178"/>
        <v>143914.48529850002</v>
      </c>
      <c r="AB217" s="51">
        <f t="shared" si="179"/>
        <v>148490.96593099233</v>
      </c>
      <c r="AC217" s="70">
        <f t="shared" si="180"/>
        <v>154133.62263637004</v>
      </c>
      <c r="AD217" s="77">
        <f t="shared" si="208"/>
        <v>156615.17396081559</v>
      </c>
      <c r="AE217" s="30">
        <v>132833</v>
      </c>
      <c r="AF217" s="31">
        <f t="shared" si="212"/>
        <v>140470.89749999999</v>
      </c>
      <c r="AG217" s="49">
        <f t="shared" si="182"/>
        <v>146216.15720774999</v>
      </c>
      <c r="AH217" s="51">
        <f t="shared" si="183"/>
        <v>150865.83100695643</v>
      </c>
      <c r="AI217" s="70">
        <f t="shared" si="184"/>
        <v>156598.73258522077</v>
      </c>
      <c r="AJ217" s="77">
        <f t="shared" si="185"/>
        <v>159119.97217984282</v>
      </c>
      <c r="AK217" s="30">
        <v>139628</v>
      </c>
      <c r="AL217" s="38">
        <f t="shared" si="213"/>
        <v>147656.60999999999</v>
      </c>
      <c r="AM217" s="49">
        <f t="shared" si="187"/>
        <v>153695.76534899999</v>
      </c>
      <c r="AN217" s="51">
        <f t="shared" si="218"/>
        <v>158583.2906870982</v>
      </c>
      <c r="AO217" s="81">
        <f t="shared" si="217"/>
        <v>164609.45573320793</v>
      </c>
      <c r="AP217" s="82">
        <f t="shared" si="190"/>
        <v>167259.66797051259</v>
      </c>
      <c r="AQ217" s="96">
        <f t="shared" si="214"/>
        <v>176659.66131045538</v>
      </c>
      <c r="AS217" s="117">
        <f t="shared" si="215"/>
        <v>194325.62744150092</v>
      </c>
      <c r="AT217" s="113">
        <f t="shared" si="216"/>
        <v>219821.14976182586</v>
      </c>
    </row>
    <row r="218" spans="1:47" ht="15" customHeight="1">
      <c r="B218" s="150" t="s">
        <v>409</v>
      </c>
      <c r="C218" s="7" t="s">
        <v>371</v>
      </c>
      <c r="D218" s="10">
        <v>122475</v>
      </c>
      <c r="E218" s="11">
        <f t="shared" si="209"/>
        <v>124851.015</v>
      </c>
      <c r="F218" s="14">
        <f t="shared" si="164"/>
        <v>129420.562149</v>
      </c>
      <c r="G218" s="20">
        <f t="shared" si="165"/>
        <v>138182.33420648731</v>
      </c>
      <c r="H218" s="10">
        <v>125486</v>
      </c>
      <c r="I218" s="11">
        <f t="shared" si="210"/>
        <v>127920.4284</v>
      </c>
      <c r="J218" s="14">
        <f t="shared" si="166"/>
        <v>132602.31607944</v>
      </c>
      <c r="K218" s="20">
        <f t="shared" si="167"/>
        <v>141579.49287801809</v>
      </c>
      <c r="L218" s="10">
        <v>127494</v>
      </c>
      <c r="M218" s="11">
        <f t="shared" si="168"/>
        <v>129967.3836</v>
      </c>
      <c r="N218" s="14">
        <f t="shared" si="169"/>
        <v>134724.18983975999</v>
      </c>
      <c r="O218" s="20">
        <f t="shared" si="170"/>
        <v>143845.01749191174</v>
      </c>
      <c r="P218" s="10">
        <v>131509</v>
      </c>
      <c r="Q218" s="11">
        <f t="shared" si="171"/>
        <v>134060.2746</v>
      </c>
      <c r="R218" s="14">
        <f t="shared" si="172"/>
        <v>138966.88065035999</v>
      </c>
      <c r="S218" s="20">
        <f t="shared" si="173"/>
        <v>148374.93847038937</v>
      </c>
      <c r="T218" s="37">
        <v>145091</v>
      </c>
      <c r="U218" s="31">
        <f t="shared" si="219"/>
        <v>153433.73250000001</v>
      </c>
      <c r="V218" s="48">
        <f t="shared" si="175"/>
        <v>159709.17215925001</v>
      </c>
      <c r="W218" s="51">
        <f t="shared" si="176"/>
        <v>164787.92383391416</v>
      </c>
      <c r="X218" s="70">
        <f t="shared" si="177"/>
        <v>171049.86493960291</v>
      </c>
      <c r="Y218" s="30">
        <v>148658</v>
      </c>
      <c r="Z218" s="31">
        <f t="shared" si="219"/>
        <v>157205.83499999999</v>
      </c>
      <c r="AA218" s="49">
        <f t="shared" si="178"/>
        <v>163635.5536515</v>
      </c>
      <c r="AB218" s="51">
        <f t="shared" si="179"/>
        <v>168839.1642576177</v>
      </c>
      <c r="AC218" s="70">
        <f t="shared" si="180"/>
        <v>175255.05249940717</v>
      </c>
      <c r="AD218" s="77">
        <f t="shared" si="208"/>
        <v>178076.65884464764</v>
      </c>
      <c r="AE218" s="30">
        <v>151037</v>
      </c>
      <c r="AF218" s="31">
        <f t="shared" si="212"/>
        <v>159721.6275</v>
      </c>
      <c r="AG218" s="49">
        <f t="shared" si="182"/>
        <v>166254.24206475</v>
      </c>
      <c r="AH218" s="51">
        <f t="shared" si="183"/>
        <v>171541.12696240903</v>
      </c>
      <c r="AI218" s="70">
        <f t="shared" si="184"/>
        <v>178059.68978698057</v>
      </c>
      <c r="AJ218" s="77">
        <f t="shared" si="185"/>
        <v>180926.45079255095</v>
      </c>
      <c r="AK218" s="30">
        <v>158760</v>
      </c>
      <c r="AL218" s="38">
        <f t="shared" si="213"/>
        <v>167888.7</v>
      </c>
      <c r="AM218" s="49">
        <f t="shared" si="187"/>
        <v>174755.34783000001</v>
      </c>
      <c r="AN218" s="51">
        <f t="shared" si="218"/>
        <v>180312.56789099402</v>
      </c>
      <c r="AO218" s="81">
        <f t="shared" si="217"/>
        <v>187164.44547085179</v>
      </c>
      <c r="AP218" s="82">
        <f t="shared" si="190"/>
        <v>190177.79304293249</v>
      </c>
      <c r="AQ218" s="96">
        <f t="shared" si="214"/>
        <v>200865.78501194529</v>
      </c>
      <c r="AS218" s="117">
        <f t="shared" si="215"/>
        <v>220952.36351313983</v>
      </c>
      <c r="AT218" s="113">
        <f t="shared" si="216"/>
        <v>249941.31360606378</v>
      </c>
    </row>
    <row r="219" spans="1:47" ht="15" customHeight="1">
      <c r="B219" s="150" t="s">
        <v>410</v>
      </c>
      <c r="C219" s="7" t="s">
        <v>373</v>
      </c>
      <c r="D219" s="10">
        <v>143287</v>
      </c>
      <c r="E219" s="11">
        <f t="shared" si="209"/>
        <v>146066.7678</v>
      </c>
      <c r="F219" s="14">
        <f t="shared" ref="F219:F265" si="220">(E219*3.66%)+E219</f>
        <v>151412.81150148</v>
      </c>
      <c r="G219" s="20">
        <f t="shared" ref="G219:G265" si="221">(F219*6.77%)+F219</f>
        <v>161663.45884013019</v>
      </c>
      <c r="H219" s="10">
        <v>146810</v>
      </c>
      <c r="I219" s="11">
        <f t="shared" si="210"/>
        <v>149658.114</v>
      </c>
      <c r="J219" s="14">
        <f t="shared" ref="J219:J265" si="222">(I219*3.66%)+I219</f>
        <v>155135.60097239999</v>
      </c>
      <c r="K219" s="20">
        <f t="shared" ref="K219:K265" si="223">(J219*6.77%)+J219</f>
        <v>165638.28115823146</v>
      </c>
      <c r="L219" s="10">
        <v>149160</v>
      </c>
      <c r="M219" s="11">
        <f t="shared" ref="M219:M265" si="224">(L219*1.94%)+L219</f>
        <v>152053.704</v>
      </c>
      <c r="N219" s="14">
        <f t="shared" ref="N219:N265" si="225">(M219*3.66%)+M219</f>
        <v>157618.86956640001</v>
      </c>
      <c r="O219" s="20">
        <f t="shared" ref="O219:O265" si="226">(N219*6.77%)+N219</f>
        <v>168289.66703604528</v>
      </c>
      <c r="P219" s="10">
        <v>153857</v>
      </c>
      <c r="Q219" s="11">
        <f t="shared" ref="Q219:Q265" si="227">(P219*1.94%)+P219</f>
        <v>156841.82579999999</v>
      </c>
      <c r="R219" s="14">
        <f t="shared" ref="R219:R265" si="228">(Q219*3.66%)+Q219</f>
        <v>162582.23662427999</v>
      </c>
      <c r="S219" s="20">
        <f t="shared" ref="S219:S265" si="229">(R219*6.77%)+R219</f>
        <v>173589.05404374376</v>
      </c>
      <c r="T219" s="37">
        <v>169746</v>
      </c>
      <c r="U219" s="31">
        <f t="shared" si="219"/>
        <v>179506.39499999999</v>
      </c>
      <c r="V219" s="48">
        <f t="shared" ref="V219:V265" si="230">(U219*4.09%)+U219</f>
        <v>186848.20655549999</v>
      </c>
      <c r="W219" s="51">
        <f t="shared" ref="W219:W265" si="231">(V219*3.18%)+V219</f>
        <v>192789.9795239649</v>
      </c>
      <c r="X219" s="70">
        <f t="shared" ref="X219:X265" si="232">(W219*3.8%)+W219</f>
        <v>200115.99874587555</v>
      </c>
      <c r="Y219" s="30">
        <v>173920</v>
      </c>
      <c r="Z219" s="31">
        <f t="shared" si="219"/>
        <v>183920.4</v>
      </c>
      <c r="AA219" s="49">
        <f t="shared" ref="AA219:AA265" si="233">(Z219*4.09%)+Z219</f>
        <v>191442.74435999998</v>
      </c>
      <c r="AB219" s="51">
        <f t="shared" ref="AB219:AB265" si="234">(AA219*3.18%)+AA219</f>
        <v>197530.62363064798</v>
      </c>
      <c r="AC219" s="70">
        <f t="shared" ref="AC219:AC265" si="235">(AB219*3.8%)+AB219</f>
        <v>205036.78732861261</v>
      </c>
      <c r="AD219" s="77">
        <f t="shared" si="208"/>
        <v>208337.87960460328</v>
      </c>
      <c r="AE219" s="30">
        <v>176703</v>
      </c>
      <c r="AF219" s="31">
        <f t="shared" si="212"/>
        <v>186863.42249999999</v>
      </c>
      <c r="AG219" s="49">
        <f t="shared" ref="AG219:AG265" si="236">(AF219*4.09%)+AF219</f>
        <v>194506.13648024999</v>
      </c>
      <c r="AH219" s="51">
        <f t="shared" ref="AH219:AH265" si="237">(AG219*3.18%)+AG219</f>
        <v>200691.43162032194</v>
      </c>
      <c r="AI219" s="70">
        <f t="shared" ref="AI219:AI265" si="238">(AH219*3.8%)+AH219</f>
        <v>208317.70602189418</v>
      </c>
      <c r="AJ219" s="77">
        <f t="shared" ref="AJ219:AJ265" si="239">(AI219*1.61%)+AI219</f>
        <v>211671.62108884667</v>
      </c>
      <c r="AK219" s="30">
        <v>185740</v>
      </c>
      <c r="AL219" s="38">
        <f t="shared" si="213"/>
        <v>196420.05</v>
      </c>
      <c r="AM219" s="49">
        <f t="shared" ref="AM219:AM265" si="240">(AL219*4.09%)+AL219</f>
        <v>204453.630045</v>
      </c>
      <c r="AN219" s="51">
        <f t="shared" si="218"/>
        <v>210955.25548043099</v>
      </c>
      <c r="AO219" s="81">
        <f t="shared" si="217"/>
        <v>218971.55518868737</v>
      </c>
      <c r="AP219" s="82">
        <f t="shared" ref="AP219:AP265" si="241">(AO219*1.61%)+AO219</f>
        <v>222496.99722722525</v>
      </c>
      <c r="AQ219" s="96">
        <f t="shared" si="214"/>
        <v>235001.3284713953</v>
      </c>
      <c r="AS219" s="117">
        <f t="shared" si="215"/>
        <v>258501.46131853483</v>
      </c>
      <c r="AT219" s="113">
        <f t="shared" si="216"/>
        <v>292416.85304352659</v>
      </c>
    </row>
    <row r="220" spans="1:47" ht="15" customHeight="1">
      <c r="B220" s="150" t="s">
        <v>411</v>
      </c>
      <c r="C220" s="7" t="s">
        <v>375</v>
      </c>
      <c r="D220" s="10">
        <v>175573</v>
      </c>
      <c r="E220" s="11">
        <f t="shared" si="209"/>
        <v>178979.11619999999</v>
      </c>
      <c r="F220" s="14">
        <f t="shared" si="220"/>
        <v>185529.75185291999</v>
      </c>
      <c r="G220" s="20">
        <f t="shared" si="221"/>
        <v>198090.11605336267</v>
      </c>
      <c r="H220" s="10">
        <v>179890</v>
      </c>
      <c r="I220" s="11">
        <f t="shared" si="210"/>
        <v>183379.86600000001</v>
      </c>
      <c r="J220" s="14">
        <f t="shared" si="222"/>
        <v>190091.56909560002</v>
      </c>
      <c r="K220" s="20">
        <f t="shared" si="223"/>
        <v>202960.76832337215</v>
      </c>
      <c r="L220" s="10">
        <v>182768</v>
      </c>
      <c r="M220" s="11">
        <f t="shared" si="224"/>
        <v>186313.6992</v>
      </c>
      <c r="N220" s="14">
        <f t="shared" si="225"/>
        <v>193132.78059072001</v>
      </c>
      <c r="O220" s="20">
        <f t="shared" si="226"/>
        <v>206207.86983671176</v>
      </c>
      <c r="P220" s="10">
        <v>188524</v>
      </c>
      <c r="Q220" s="11">
        <f t="shared" si="227"/>
        <v>192181.36559999999</v>
      </c>
      <c r="R220" s="14">
        <f t="shared" si="228"/>
        <v>199215.20358095999</v>
      </c>
      <c r="S220" s="20">
        <f t="shared" si="229"/>
        <v>212702.07286339099</v>
      </c>
      <c r="T220" s="37">
        <v>207995</v>
      </c>
      <c r="U220" s="31">
        <f t="shared" si="219"/>
        <v>219954.71249999999</v>
      </c>
      <c r="V220" s="48">
        <f t="shared" si="230"/>
        <v>228950.86024124999</v>
      </c>
      <c r="W220" s="51">
        <f t="shared" si="231"/>
        <v>236231.49759692175</v>
      </c>
      <c r="X220" s="70">
        <f t="shared" si="232"/>
        <v>245208.29450560478</v>
      </c>
      <c r="Y220" s="30">
        <v>213108</v>
      </c>
      <c r="Z220" s="31">
        <f t="shared" si="219"/>
        <v>225361.71</v>
      </c>
      <c r="AA220" s="49">
        <f t="shared" si="233"/>
        <v>234579.00393899999</v>
      </c>
      <c r="AB220" s="51">
        <f t="shared" si="234"/>
        <v>242038.6162642602</v>
      </c>
      <c r="AC220" s="70">
        <f t="shared" si="235"/>
        <v>251236.08368230209</v>
      </c>
      <c r="AD220" s="77">
        <f t="shared" si="208"/>
        <v>255280.98462958715</v>
      </c>
      <c r="AE220" s="30">
        <v>216517</v>
      </c>
      <c r="AF220" s="31">
        <f t="shared" si="212"/>
        <v>228966.72750000001</v>
      </c>
      <c r="AG220" s="49">
        <f t="shared" si="236"/>
        <v>238331.46665474999</v>
      </c>
      <c r="AH220" s="51">
        <f t="shared" si="237"/>
        <v>245910.40729437105</v>
      </c>
      <c r="AI220" s="70">
        <f t="shared" si="238"/>
        <v>255255.00277155713</v>
      </c>
      <c r="AJ220" s="77">
        <f t="shared" si="239"/>
        <v>259364.60831617919</v>
      </c>
      <c r="AK220" s="30">
        <v>227591</v>
      </c>
      <c r="AL220" s="38">
        <f t="shared" si="213"/>
        <v>240677.48250000001</v>
      </c>
      <c r="AM220" s="49">
        <f t="shared" si="240"/>
        <v>250521.19153425001</v>
      </c>
      <c r="AN220" s="51">
        <f t="shared" si="218"/>
        <v>258487.76542503916</v>
      </c>
      <c r="AO220" s="81">
        <f t="shared" si="217"/>
        <v>268310.30051119067</v>
      </c>
      <c r="AP220" s="82">
        <f t="shared" si="241"/>
        <v>272630.09634942084</v>
      </c>
      <c r="AQ220" s="96">
        <f t="shared" si="214"/>
        <v>287951.90776425827</v>
      </c>
      <c r="AS220" s="117">
        <f t="shared" si="215"/>
        <v>316747.09854068409</v>
      </c>
      <c r="AT220" s="113">
        <f t="shared" si="216"/>
        <v>358304.31786922185</v>
      </c>
    </row>
    <row r="221" spans="1:47" ht="15" customHeight="1">
      <c r="B221" s="150" t="s">
        <v>412</v>
      </c>
      <c r="C221" s="7" t="s">
        <v>377</v>
      </c>
      <c r="D221" s="10">
        <v>212840</v>
      </c>
      <c r="E221" s="11">
        <f t="shared" si="209"/>
        <v>216969.09599999999</v>
      </c>
      <c r="F221" s="14">
        <f t="shared" si="220"/>
        <v>224910.16491359999</v>
      </c>
      <c r="G221" s="20">
        <f t="shared" si="221"/>
        <v>240136.5830782507</v>
      </c>
      <c r="H221" s="10">
        <v>218074</v>
      </c>
      <c r="I221" s="11">
        <f t="shared" si="210"/>
        <v>222304.63560000001</v>
      </c>
      <c r="J221" s="14">
        <f t="shared" si="222"/>
        <v>230440.98526296002</v>
      </c>
      <c r="K221" s="20">
        <f t="shared" si="223"/>
        <v>246041.83996526242</v>
      </c>
      <c r="L221" s="10">
        <v>221562</v>
      </c>
      <c r="M221" s="11">
        <f t="shared" si="224"/>
        <v>225860.3028</v>
      </c>
      <c r="N221" s="14">
        <f t="shared" si="225"/>
        <v>234126.78988247999</v>
      </c>
      <c r="O221" s="20">
        <f t="shared" si="226"/>
        <v>249977.1735575239</v>
      </c>
      <c r="P221" s="10">
        <v>228541</v>
      </c>
      <c r="Q221" s="11">
        <f t="shared" si="227"/>
        <v>232974.6954</v>
      </c>
      <c r="R221" s="14">
        <f t="shared" si="228"/>
        <v>241501.56925164</v>
      </c>
      <c r="S221" s="20">
        <f t="shared" si="229"/>
        <v>257851.22548997603</v>
      </c>
      <c r="T221" s="37">
        <v>252143</v>
      </c>
      <c r="U221" s="31">
        <f t="shared" si="219"/>
        <v>266641.22249999997</v>
      </c>
      <c r="V221" s="48">
        <f t="shared" si="230"/>
        <v>277546.84850024997</v>
      </c>
      <c r="W221" s="51">
        <f t="shared" si="231"/>
        <v>286372.8382825579</v>
      </c>
      <c r="X221" s="70">
        <f t="shared" si="232"/>
        <v>297255.0061372951</v>
      </c>
      <c r="Y221" s="30">
        <v>258343</v>
      </c>
      <c r="Z221" s="31">
        <f t="shared" si="219"/>
        <v>273197.72249999997</v>
      </c>
      <c r="AA221" s="49">
        <f t="shared" si="233"/>
        <v>284371.50935024995</v>
      </c>
      <c r="AB221" s="51">
        <f t="shared" si="234"/>
        <v>293414.52334758791</v>
      </c>
      <c r="AC221" s="70">
        <f t="shared" si="235"/>
        <v>304564.27523479622</v>
      </c>
      <c r="AD221" s="77">
        <f t="shared" si="208"/>
        <v>309467.76006607641</v>
      </c>
      <c r="AE221" s="30">
        <v>262476</v>
      </c>
      <c r="AF221" s="31">
        <f t="shared" si="212"/>
        <v>277568.37</v>
      </c>
      <c r="AG221" s="49">
        <f t="shared" si="236"/>
        <v>288920.916333</v>
      </c>
      <c r="AH221" s="51">
        <f t="shared" si="237"/>
        <v>298108.60147238942</v>
      </c>
      <c r="AI221" s="70">
        <f t="shared" si="238"/>
        <v>309436.72832834022</v>
      </c>
      <c r="AJ221" s="77">
        <f t="shared" si="239"/>
        <v>314418.6596544265</v>
      </c>
      <c r="AK221" s="30">
        <v>275901</v>
      </c>
      <c r="AL221" s="38">
        <f t="shared" si="213"/>
        <v>291765.3075</v>
      </c>
      <c r="AM221" s="49">
        <f t="shared" si="240"/>
        <v>303698.50857675</v>
      </c>
      <c r="AN221" s="51">
        <f t="shared" si="218"/>
        <v>313356.12114949065</v>
      </c>
      <c r="AO221" s="81">
        <f t="shared" si="217"/>
        <v>325263.65375317127</v>
      </c>
      <c r="AP221" s="82">
        <f t="shared" si="241"/>
        <v>330500.39857859735</v>
      </c>
      <c r="AQ221" s="96">
        <f t="shared" si="214"/>
        <v>349074.52097871451</v>
      </c>
      <c r="AS221" s="117">
        <f t="shared" si="215"/>
        <v>383981.97307658597</v>
      </c>
      <c r="AT221" s="113">
        <f t="shared" si="216"/>
        <v>434360.40794423403</v>
      </c>
    </row>
    <row r="222" spans="1:47" ht="15" customHeight="1">
      <c r="B222" s="150" t="s">
        <v>413</v>
      </c>
      <c r="C222" s="7" t="s">
        <v>379</v>
      </c>
      <c r="D222" s="10">
        <v>250107</v>
      </c>
      <c r="E222" s="11">
        <f t="shared" si="209"/>
        <v>254959.07579999999</v>
      </c>
      <c r="F222" s="14">
        <f t="shared" si="220"/>
        <v>264290.57797427999</v>
      </c>
      <c r="G222" s="20">
        <f t="shared" si="221"/>
        <v>282183.05010313872</v>
      </c>
      <c r="H222" s="10">
        <v>256257</v>
      </c>
      <c r="I222" s="11">
        <f t="shared" si="210"/>
        <v>261228.38579999999</v>
      </c>
      <c r="J222" s="14">
        <f t="shared" si="222"/>
        <v>270789.34472027997</v>
      </c>
      <c r="K222" s="20">
        <f t="shared" si="223"/>
        <v>289121.78335784294</v>
      </c>
      <c r="L222" s="10">
        <v>260356</v>
      </c>
      <c r="M222" s="11">
        <f t="shared" si="224"/>
        <v>265406.90639999998</v>
      </c>
      <c r="N222" s="14">
        <f t="shared" si="225"/>
        <v>275120.79917423998</v>
      </c>
      <c r="O222" s="20">
        <f t="shared" si="226"/>
        <v>293746.47727833601</v>
      </c>
      <c r="P222" s="10">
        <v>268556</v>
      </c>
      <c r="Q222" s="11">
        <f t="shared" si="227"/>
        <v>273765.98639999999</v>
      </c>
      <c r="R222" s="14">
        <f t="shared" si="228"/>
        <v>283785.82150223997</v>
      </c>
      <c r="S222" s="20">
        <f t="shared" si="229"/>
        <v>302998.12161794159</v>
      </c>
      <c r="T222" s="37">
        <v>296292</v>
      </c>
      <c r="U222" s="31">
        <f t="shared" si="219"/>
        <v>313328.78999999998</v>
      </c>
      <c r="V222" s="48">
        <f t="shared" si="230"/>
        <v>326143.93751099997</v>
      </c>
      <c r="W222" s="51">
        <f t="shared" si="231"/>
        <v>336515.31472384976</v>
      </c>
      <c r="X222" s="70">
        <f t="shared" si="232"/>
        <v>349302.89668335603</v>
      </c>
      <c r="Y222" s="30">
        <v>303577</v>
      </c>
      <c r="Z222" s="31">
        <f t="shared" si="219"/>
        <v>321032.67749999999</v>
      </c>
      <c r="AA222" s="49">
        <f t="shared" si="233"/>
        <v>334162.91400975001</v>
      </c>
      <c r="AB222" s="51">
        <f t="shared" si="234"/>
        <v>344789.29467526008</v>
      </c>
      <c r="AC222" s="70">
        <f t="shared" si="235"/>
        <v>357891.28787291999</v>
      </c>
      <c r="AD222" s="77">
        <f t="shared" si="208"/>
        <v>363653.33760767401</v>
      </c>
      <c r="AE222" s="30">
        <v>308433</v>
      </c>
      <c r="AF222" s="31">
        <f t="shared" si="212"/>
        <v>326167.89750000002</v>
      </c>
      <c r="AG222" s="49">
        <f t="shared" si="236"/>
        <v>339508.16450775001</v>
      </c>
      <c r="AH222" s="51">
        <f t="shared" si="237"/>
        <v>350304.52413909649</v>
      </c>
      <c r="AI222" s="70">
        <f t="shared" si="238"/>
        <v>363616.09605638217</v>
      </c>
      <c r="AJ222" s="77">
        <f t="shared" si="239"/>
        <v>369470.31520288991</v>
      </c>
      <c r="AK222" s="30">
        <v>324208</v>
      </c>
      <c r="AL222" s="38">
        <f t="shared" si="213"/>
        <v>342849.96</v>
      </c>
      <c r="AM222" s="49">
        <f t="shared" si="240"/>
        <v>356872.52336400002</v>
      </c>
      <c r="AN222" s="51">
        <f t="shared" si="218"/>
        <v>368221.06960697524</v>
      </c>
      <c r="AO222" s="81">
        <f t="shared" si="217"/>
        <v>382213.47025204031</v>
      </c>
      <c r="AP222" s="82">
        <f t="shared" si="241"/>
        <v>388367.10712309816</v>
      </c>
      <c r="AQ222" s="96">
        <f t="shared" si="214"/>
        <v>410193.33854341629</v>
      </c>
      <c r="AS222" s="117">
        <f t="shared" si="215"/>
        <v>451212.67239775794</v>
      </c>
      <c r="AT222" s="113">
        <f t="shared" si="216"/>
        <v>510411.7750163438</v>
      </c>
    </row>
    <row r="223" spans="1:47" ht="15" customHeight="1">
      <c r="B223" s="150" t="s">
        <v>414</v>
      </c>
      <c r="C223" s="7" t="s">
        <v>381</v>
      </c>
      <c r="D223" s="10">
        <v>292798</v>
      </c>
      <c r="E223" s="11">
        <f t="shared" si="209"/>
        <v>298478.28120000003</v>
      </c>
      <c r="F223" s="14">
        <f t="shared" si="220"/>
        <v>309402.58629192004</v>
      </c>
      <c r="G223" s="20">
        <f t="shared" si="221"/>
        <v>330349.14138388302</v>
      </c>
      <c r="H223" s="10">
        <v>299999</v>
      </c>
      <c r="I223" s="11">
        <f t="shared" si="210"/>
        <v>305818.98060000001</v>
      </c>
      <c r="J223" s="14">
        <f t="shared" si="222"/>
        <v>317011.95528996002</v>
      </c>
      <c r="K223" s="20">
        <f t="shared" si="223"/>
        <v>338473.66466309031</v>
      </c>
      <c r="L223" s="10">
        <v>304798</v>
      </c>
      <c r="M223" s="11">
        <f t="shared" si="224"/>
        <v>310711.08120000002</v>
      </c>
      <c r="N223" s="14">
        <f t="shared" si="225"/>
        <v>322083.10677191999</v>
      </c>
      <c r="O223" s="20">
        <f t="shared" si="226"/>
        <v>343888.13310037897</v>
      </c>
      <c r="P223" s="10">
        <v>314399</v>
      </c>
      <c r="Q223" s="11">
        <f t="shared" si="227"/>
        <v>320498.3406</v>
      </c>
      <c r="R223" s="14">
        <f t="shared" si="228"/>
        <v>332228.57986596</v>
      </c>
      <c r="S223" s="20">
        <f t="shared" si="229"/>
        <v>354720.45472288551</v>
      </c>
      <c r="T223" s="37">
        <v>346866</v>
      </c>
      <c r="U223" s="31">
        <f t="shared" si="219"/>
        <v>366810.79499999998</v>
      </c>
      <c r="V223" s="48">
        <f t="shared" si="230"/>
        <v>381813.3565155</v>
      </c>
      <c r="W223" s="51">
        <f t="shared" si="231"/>
        <v>393955.02125269291</v>
      </c>
      <c r="X223" s="70">
        <f t="shared" si="232"/>
        <v>408925.31206029525</v>
      </c>
      <c r="Y223" s="30">
        <v>355397</v>
      </c>
      <c r="Z223" s="31">
        <f t="shared" si="219"/>
        <v>375832.32750000001</v>
      </c>
      <c r="AA223" s="49">
        <f t="shared" si="233"/>
        <v>391203.86969475</v>
      </c>
      <c r="AB223" s="51">
        <f t="shared" si="234"/>
        <v>403644.15275104303</v>
      </c>
      <c r="AC223" s="70">
        <f t="shared" si="235"/>
        <v>418982.63055558264</v>
      </c>
      <c r="AD223" s="77">
        <f t="shared" si="208"/>
        <v>425728.25090752752</v>
      </c>
      <c r="AE223" s="30">
        <v>361082</v>
      </c>
      <c r="AF223" s="31">
        <f t="shared" si="212"/>
        <v>381844.21500000003</v>
      </c>
      <c r="AG223" s="49">
        <f t="shared" si="236"/>
        <v>397461.64339350001</v>
      </c>
      <c r="AH223" s="51">
        <f t="shared" si="237"/>
        <v>410100.92365341331</v>
      </c>
      <c r="AI223" s="70">
        <f t="shared" si="238"/>
        <v>425684.75875224301</v>
      </c>
      <c r="AJ223" s="77">
        <f t="shared" si="239"/>
        <v>432538.28336815414</v>
      </c>
      <c r="AK223" s="30">
        <v>379550</v>
      </c>
      <c r="AL223" s="38">
        <f t="shared" si="213"/>
        <v>401374.125</v>
      </c>
      <c r="AM223" s="49">
        <f t="shared" si="240"/>
        <v>417790.32671250001</v>
      </c>
      <c r="AN223" s="51">
        <f t="shared" si="218"/>
        <v>431076.05910195754</v>
      </c>
      <c r="AO223" s="81">
        <f t="shared" si="217"/>
        <v>447456.94934783195</v>
      </c>
      <c r="AP223" s="82">
        <f t="shared" si="241"/>
        <v>454661.00623233203</v>
      </c>
      <c r="AQ223" s="96">
        <f t="shared" si="214"/>
        <v>480212.95478258911</v>
      </c>
      <c r="AS223" s="117">
        <f t="shared" si="215"/>
        <v>528234.25026084797</v>
      </c>
      <c r="AT223" s="113">
        <f t="shared" si="216"/>
        <v>597538.58389507118</v>
      </c>
    </row>
    <row r="224" spans="1:47" ht="15" customHeight="1">
      <c r="B224" s="150" t="s">
        <v>415</v>
      </c>
      <c r="C224" s="7" t="s">
        <v>383</v>
      </c>
      <c r="D224" s="10">
        <v>326331</v>
      </c>
      <c r="E224" s="11">
        <f t="shared" si="209"/>
        <v>332661.82140000002</v>
      </c>
      <c r="F224" s="14">
        <f t="shared" si="220"/>
        <v>344837.24406324001</v>
      </c>
      <c r="G224" s="20">
        <f t="shared" si="221"/>
        <v>368182.72548632137</v>
      </c>
      <c r="H224" s="10">
        <v>334355</v>
      </c>
      <c r="I224" s="11">
        <f t="shared" si="210"/>
        <v>340841.48700000002</v>
      </c>
      <c r="J224" s="14">
        <f t="shared" si="222"/>
        <v>353316.2854242</v>
      </c>
      <c r="K224" s="20">
        <f t="shared" si="223"/>
        <v>377235.79794741835</v>
      </c>
      <c r="L224" s="10">
        <v>339705</v>
      </c>
      <c r="M224" s="11">
        <f t="shared" si="224"/>
        <v>346295.277</v>
      </c>
      <c r="N224" s="14">
        <f t="shared" si="225"/>
        <v>358969.68413820001</v>
      </c>
      <c r="O224" s="20">
        <f t="shared" si="226"/>
        <v>383271.93175435613</v>
      </c>
      <c r="P224" s="10">
        <v>350404</v>
      </c>
      <c r="Q224" s="11">
        <f t="shared" si="227"/>
        <v>357201.83760000003</v>
      </c>
      <c r="R224" s="14">
        <f t="shared" si="228"/>
        <v>370275.42485616001</v>
      </c>
      <c r="S224" s="20">
        <f t="shared" si="229"/>
        <v>395343.07111892203</v>
      </c>
      <c r="T224" s="37">
        <v>386591</v>
      </c>
      <c r="U224" s="31">
        <f t="shared" si="219"/>
        <v>408819.98249999998</v>
      </c>
      <c r="V224" s="48">
        <f t="shared" si="230"/>
        <v>425540.71978424996</v>
      </c>
      <c r="W224" s="51">
        <f t="shared" si="231"/>
        <v>439072.91467338911</v>
      </c>
      <c r="X224" s="70">
        <f t="shared" si="232"/>
        <v>455757.6854309779</v>
      </c>
      <c r="Y224" s="30">
        <v>396097</v>
      </c>
      <c r="Z224" s="31">
        <f t="shared" si="219"/>
        <v>418872.57750000001</v>
      </c>
      <c r="AA224" s="49">
        <f t="shared" si="233"/>
        <v>436004.46591975004</v>
      </c>
      <c r="AB224" s="51">
        <f t="shared" si="234"/>
        <v>449869.40793599811</v>
      </c>
      <c r="AC224" s="70">
        <f t="shared" si="235"/>
        <v>466964.44543756603</v>
      </c>
      <c r="AD224" s="77">
        <f t="shared" si="208"/>
        <v>474482.57300911081</v>
      </c>
      <c r="AE224" s="30">
        <v>402435</v>
      </c>
      <c r="AF224" s="31">
        <f t="shared" si="212"/>
        <v>425575.01250000001</v>
      </c>
      <c r="AG224" s="49">
        <f t="shared" si="236"/>
        <v>442981.03051125002</v>
      </c>
      <c r="AH224" s="51">
        <f t="shared" si="237"/>
        <v>457067.82728150778</v>
      </c>
      <c r="AI224" s="70">
        <f t="shared" si="238"/>
        <v>474436.4047182051</v>
      </c>
      <c r="AJ224" s="77">
        <f t="shared" si="239"/>
        <v>482074.83083416818</v>
      </c>
      <c r="AK224" s="30">
        <v>423017</v>
      </c>
      <c r="AL224" s="38">
        <f t="shared" si="213"/>
        <v>447340.47749999998</v>
      </c>
      <c r="AM224" s="49">
        <f t="shared" si="240"/>
        <v>465636.70302974997</v>
      </c>
      <c r="AN224" s="51">
        <f t="shared" si="218"/>
        <v>480443.95018609602</v>
      </c>
      <c r="AO224" s="81">
        <f t="shared" si="217"/>
        <v>498700.82029316766</v>
      </c>
      <c r="AP224" s="82">
        <f t="shared" si="241"/>
        <v>506729.90349988767</v>
      </c>
      <c r="AQ224" s="96">
        <f t="shared" si="214"/>
        <v>535208.12407658133</v>
      </c>
      <c r="AS224" s="117">
        <f t="shared" si="215"/>
        <v>588728.93648423941</v>
      </c>
      <c r="AT224" s="113">
        <f t="shared" si="216"/>
        <v>665970.17295097164</v>
      </c>
    </row>
    <row r="225" spans="1:46" ht="15" customHeight="1">
      <c r="B225" s="150" t="s">
        <v>416</v>
      </c>
      <c r="C225" s="7" t="s">
        <v>385</v>
      </c>
      <c r="D225" s="10">
        <v>423811</v>
      </c>
      <c r="E225" s="11">
        <f t="shared" si="209"/>
        <v>432032.93339999998</v>
      </c>
      <c r="F225" s="14">
        <f t="shared" si="220"/>
        <v>447845.33876243996</v>
      </c>
      <c r="G225" s="20">
        <f t="shared" si="221"/>
        <v>478164.46819665714</v>
      </c>
      <c r="H225" s="10">
        <v>434233</v>
      </c>
      <c r="I225" s="11">
        <f t="shared" si="210"/>
        <v>442657.1202</v>
      </c>
      <c r="J225" s="14">
        <f t="shared" si="222"/>
        <v>458858.37079931999</v>
      </c>
      <c r="K225" s="20">
        <f t="shared" si="223"/>
        <v>489923.08250243397</v>
      </c>
      <c r="L225" s="10">
        <v>441181</v>
      </c>
      <c r="M225" s="11">
        <f t="shared" si="224"/>
        <v>449739.91139999998</v>
      </c>
      <c r="N225" s="14">
        <f t="shared" si="225"/>
        <v>466200.39215723996</v>
      </c>
      <c r="O225" s="20">
        <f t="shared" si="226"/>
        <v>497762.15870628512</v>
      </c>
      <c r="P225" s="10">
        <v>455076</v>
      </c>
      <c r="Q225" s="11">
        <f t="shared" si="227"/>
        <v>463904.47440000001</v>
      </c>
      <c r="R225" s="14">
        <f t="shared" si="228"/>
        <v>480883.37816304003</v>
      </c>
      <c r="S225" s="20">
        <f t="shared" si="229"/>
        <v>513439.18286467786</v>
      </c>
      <c r="T225" s="37">
        <v>502072</v>
      </c>
      <c r="U225" s="31">
        <f t="shared" si="219"/>
        <v>530941.14</v>
      </c>
      <c r="V225" s="48">
        <f t="shared" si="230"/>
        <v>552656.63262599998</v>
      </c>
      <c r="W225" s="51">
        <f t="shared" si="231"/>
        <v>570231.11354350683</v>
      </c>
      <c r="X225" s="70">
        <f t="shared" si="232"/>
        <v>591899.8958581601</v>
      </c>
      <c r="Y225" s="30">
        <v>514419</v>
      </c>
      <c r="Z225" s="31">
        <f t="shared" si="219"/>
        <v>543998.09250000003</v>
      </c>
      <c r="AA225" s="49">
        <f t="shared" si="233"/>
        <v>566247.61448325007</v>
      </c>
      <c r="AB225" s="51">
        <f t="shared" si="234"/>
        <v>584254.28862381738</v>
      </c>
      <c r="AC225" s="70">
        <f t="shared" si="235"/>
        <v>606455.95159152243</v>
      </c>
      <c r="AD225" s="77">
        <f t="shared" si="208"/>
        <v>616219.89241214597</v>
      </c>
      <c r="AE225" s="30">
        <v>522650</v>
      </c>
      <c r="AF225" s="31">
        <f t="shared" si="212"/>
        <v>552702.375</v>
      </c>
      <c r="AG225" s="49">
        <f t="shared" si="236"/>
        <v>575307.9021375</v>
      </c>
      <c r="AH225" s="51">
        <f t="shared" si="237"/>
        <v>593602.69342547248</v>
      </c>
      <c r="AI225" s="70">
        <f t="shared" si="238"/>
        <v>616159.59577564045</v>
      </c>
      <c r="AJ225" s="77">
        <f t="shared" si="239"/>
        <v>626079.76526762825</v>
      </c>
      <c r="AK225" s="30">
        <v>549380</v>
      </c>
      <c r="AL225" s="38">
        <f t="shared" si="213"/>
        <v>580969.35</v>
      </c>
      <c r="AM225" s="49">
        <f t="shared" si="240"/>
        <v>604730.99641499994</v>
      </c>
      <c r="AN225" s="51">
        <f t="shared" si="218"/>
        <v>623961.44210099697</v>
      </c>
      <c r="AO225" s="81">
        <f t="shared" si="217"/>
        <v>647671.97690083482</v>
      </c>
      <c r="AP225" s="82">
        <f t="shared" si="241"/>
        <v>658099.49572893826</v>
      </c>
      <c r="AQ225" s="96">
        <f t="shared" si="214"/>
        <v>695084.68738890463</v>
      </c>
      <c r="AS225" s="117">
        <f t="shared" si="215"/>
        <v>764593.15612779511</v>
      </c>
      <c r="AT225" s="113">
        <f t="shared" si="216"/>
        <v>864907.77821176185</v>
      </c>
    </row>
    <row r="226" spans="1:46" ht="15" customHeight="1">
      <c r="B226" s="150" t="s">
        <v>417</v>
      </c>
      <c r="C226" s="7" t="s">
        <v>387</v>
      </c>
      <c r="D226" s="10">
        <v>524316</v>
      </c>
      <c r="E226" s="11">
        <f t="shared" si="209"/>
        <v>534487.7304</v>
      </c>
      <c r="F226" s="14">
        <f t="shared" si="220"/>
        <v>554049.98133264005</v>
      </c>
      <c r="G226" s="20">
        <f t="shared" si="221"/>
        <v>591559.16506885982</v>
      </c>
      <c r="H226" s="10">
        <v>537210</v>
      </c>
      <c r="I226" s="11">
        <f t="shared" si="210"/>
        <v>547631.87399999995</v>
      </c>
      <c r="J226" s="14">
        <f t="shared" si="222"/>
        <v>567675.20058840001</v>
      </c>
      <c r="K226" s="20">
        <f t="shared" si="223"/>
        <v>606106.81166823464</v>
      </c>
      <c r="L226" s="10">
        <v>545805</v>
      </c>
      <c r="M226" s="11">
        <f t="shared" si="224"/>
        <v>556393.61699999997</v>
      </c>
      <c r="N226" s="14">
        <f t="shared" si="225"/>
        <v>576757.62338220002</v>
      </c>
      <c r="O226" s="20">
        <f t="shared" si="226"/>
        <v>615804.114485175</v>
      </c>
      <c r="P226" s="10">
        <v>562996</v>
      </c>
      <c r="Q226" s="11">
        <f t="shared" si="227"/>
        <v>573918.12239999999</v>
      </c>
      <c r="R226" s="14">
        <f t="shared" si="228"/>
        <v>594923.52567984001</v>
      </c>
      <c r="S226" s="20">
        <f t="shared" si="229"/>
        <v>635199.8483683652</v>
      </c>
      <c r="T226" s="37">
        <v>621137</v>
      </c>
      <c r="U226" s="31">
        <f t="shared" si="219"/>
        <v>656852.37749999994</v>
      </c>
      <c r="V226" s="48">
        <f t="shared" si="230"/>
        <v>683717.63973974995</v>
      </c>
      <c r="W226" s="51">
        <f t="shared" si="231"/>
        <v>705459.86068347399</v>
      </c>
      <c r="X226" s="70">
        <f t="shared" si="232"/>
        <v>732267.335389446</v>
      </c>
      <c r="Y226" s="30">
        <v>636411</v>
      </c>
      <c r="Z226" s="31">
        <f t="shared" si="219"/>
        <v>673004.63249999995</v>
      </c>
      <c r="AA226" s="49">
        <f t="shared" si="233"/>
        <v>700530.52196924994</v>
      </c>
      <c r="AB226" s="51">
        <f t="shared" si="234"/>
        <v>722807.39256787207</v>
      </c>
      <c r="AC226" s="70">
        <f t="shared" si="235"/>
        <v>750274.07348545117</v>
      </c>
      <c r="AD226" s="77">
        <f t="shared" si="208"/>
        <v>762353.48606856691</v>
      </c>
      <c r="AE226" s="30">
        <v>646594</v>
      </c>
      <c r="AF226" s="31">
        <f t="shared" si="212"/>
        <v>683773.15500000003</v>
      </c>
      <c r="AG226" s="49">
        <f t="shared" si="236"/>
        <v>711739.47703950002</v>
      </c>
      <c r="AH226" s="51">
        <f t="shared" si="237"/>
        <v>734372.7924093561</v>
      </c>
      <c r="AI226" s="70">
        <f t="shared" si="238"/>
        <v>762278.95852091163</v>
      </c>
      <c r="AJ226" s="77">
        <f t="shared" si="239"/>
        <v>774551.64975309826</v>
      </c>
      <c r="AK226" s="30">
        <v>679663</v>
      </c>
      <c r="AL226" s="38">
        <f t="shared" si="213"/>
        <v>718743.62250000006</v>
      </c>
      <c r="AM226" s="49">
        <f t="shared" si="240"/>
        <v>748140.23666025011</v>
      </c>
      <c r="AN226" s="51">
        <f t="shared" si="218"/>
        <v>771931.09618604602</v>
      </c>
      <c r="AO226" s="81">
        <f t="shared" si="217"/>
        <v>801264.47784111579</v>
      </c>
      <c r="AP226" s="82">
        <f t="shared" si="241"/>
        <v>814164.83593435772</v>
      </c>
      <c r="AQ226" s="96">
        <f t="shared" si="214"/>
        <v>859920.89971386862</v>
      </c>
      <c r="AS226" s="117">
        <f t="shared" si="215"/>
        <v>945912.98968525545</v>
      </c>
      <c r="AT226" s="113">
        <f t="shared" si="216"/>
        <v>1070016.773931961</v>
      </c>
    </row>
    <row r="227" spans="1:46" ht="15" customHeight="1">
      <c r="B227" s="150" t="s">
        <v>418</v>
      </c>
      <c r="C227" s="7" t="s">
        <v>389</v>
      </c>
      <c r="D227" s="10">
        <v>645633</v>
      </c>
      <c r="E227" s="11">
        <f t="shared" si="209"/>
        <v>658158.28020000004</v>
      </c>
      <c r="F227" s="14">
        <f t="shared" si="220"/>
        <v>682246.87325532001</v>
      </c>
      <c r="G227" s="20">
        <f t="shared" si="221"/>
        <v>728434.98657470522</v>
      </c>
      <c r="H227" s="10">
        <v>661510</v>
      </c>
      <c r="I227" s="11">
        <f t="shared" si="210"/>
        <v>674343.29399999999</v>
      </c>
      <c r="J227" s="14">
        <f t="shared" si="222"/>
        <v>699024.25856039999</v>
      </c>
      <c r="K227" s="20">
        <f t="shared" si="223"/>
        <v>746348.20086493902</v>
      </c>
      <c r="L227" s="10">
        <v>672093</v>
      </c>
      <c r="M227" s="11">
        <f t="shared" si="224"/>
        <v>685131.60419999994</v>
      </c>
      <c r="N227" s="14">
        <f t="shared" si="225"/>
        <v>710207.42091371992</v>
      </c>
      <c r="O227" s="20">
        <f t="shared" si="226"/>
        <v>758288.46330957871</v>
      </c>
      <c r="P227" s="10">
        <v>693262</v>
      </c>
      <c r="Q227" s="11">
        <f t="shared" si="227"/>
        <v>706711.28280000004</v>
      </c>
      <c r="R227" s="14">
        <f t="shared" si="228"/>
        <v>732576.91575048002</v>
      </c>
      <c r="S227" s="20">
        <f t="shared" si="229"/>
        <v>782172.37294678751</v>
      </c>
      <c r="T227" s="37">
        <v>764856</v>
      </c>
      <c r="U227" s="31">
        <f t="shared" ref="U227:Z244" si="242">(T227*5.75%)+T227</f>
        <v>808835.22</v>
      </c>
      <c r="V227" s="48">
        <f t="shared" si="230"/>
        <v>841916.58049799991</v>
      </c>
      <c r="W227" s="51">
        <f t="shared" si="231"/>
        <v>868689.52775783627</v>
      </c>
      <c r="X227" s="70">
        <f t="shared" si="232"/>
        <v>901699.72981263406</v>
      </c>
      <c r="Y227" s="30">
        <v>783665</v>
      </c>
      <c r="Z227" s="31">
        <f t="shared" si="242"/>
        <v>828725.73750000005</v>
      </c>
      <c r="AA227" s="49">
        <f t="shared" si="233"/>
        <v>862620.62016375002</v>
      </c>
      <c r="AB227" s="51">
        <f t="shared" si="234"/>
        <v>890051.95588495722</v>
      </c>
      <c r="AC227" s="70">
        <f t="shared" si="235"/>
        <v>923873.93020858557</v>
      </c>
      <c r="AD227" s="77">
        <f t="shared" si="208"/>
        <v>938748.30048494379</v>
      </c>
      <c r="AE227" s="30">
        <v>796202</v>
      </c>
      <c r="AF227" s="31">
        <f t="shared" si="212"/>
        <v>841983.61499999999</v>
      </c>
      <c r="AG227" s="49">
        <f t="shared" si="236"/>
        <v>876420.74485350004</v>
      </c>
      <c r="AH227" s="51">
        <f t="shared" si="237"/>
        <v>904290.92453984136</v>
      </c>
      <c r="AI227" s="70">
        <f t="shared" si="238"/>
        <v>938653.97967235534</v>
      </c>
      <c r="AJ227" s="77">
        <f t="shared" si="239"/>
        <v>953766.30874508026</v>
      </c>
      <c r="AK227" s="30">
        <v>836924</v>
      </c>
      <c r="AL227" s="38">
        <f t="shared" si="213"/>
        <v>885047.13</v>
      </c>
      <c r="AM227" s="49">
        <f t="shared" si="240"/>
        <v>921245.55761699995</v>
      </c>
      <c r="AN227" s="51">
        <f t="shared" si="218"/>
        <v>950541.16634922056</v>
      </c>
      <c r="AO227" s="81">
        <f t="shared" si="217"/>
        <v>986661.73067049088</v>
      </c>
      <c r="AP227" s="82">
        <f t="shared" si="241"/>
        <v>1002546.9845342857</v>
      </c>
      <c r="AQ227" s="96">
        <f t="shared" si="214"/>
        <v>1058890.1250651125</v>
      </c>
      <c r="AS227" s="117">
        <f t="shared" si="215"/>
        <v>1164779.1375716238</v>
      </c>
      <c r="AT227" s="113">
        <f t="shared" si="216"/>
        <v>1317598.1604210208</v>
      </c>
    </row>
    <row r="228" spans="1:46" ht="15" customHeight="1">
      <c r="B228" s="150" t="s">
        <v>419</v>
      </c>
      <c r="C228" s="7" t="s">
        <v>391</v>
      </c>
      <c r="D228" s="10">
        <v>774778</v>
      </c>
      <c r="E228" s="11">
        <f t="shared" si="209"/>
        <v>789808.69319999998</v>
      </c>
      <c r="F228" s="14">
        <f t="shared" si="220"/>
        <v>818715.69137111993</v>
      </c>
      <c r="G228" s="20">
        <f t="shared" si="221"/>
        <v>874142.74367694475</v>
      </c>
      <c r="H228" s="10">
        <v>793830</v>
      </c>
      <c r="I228" s="11">
        <f t="shared" si="210"/>
        <v>809230.30200000003</v>
      </c>
      <c r="J228" s="14">
        <f t="shared" si="222"/>
        <v>838848.13105319999</v>
      </c>
      <c r="K228" s="20">
        <f t="shared" si="223"/>
        <v>895638.14952550165</v>
      </c>
      <c r="L228" s="10">
        <v>806531</v>
      </c>
      <c r="M228" s="11">
        <f t="shared" si="224"/>
        <v>822177.70140000002</v>
      </c>
      <c r="N228" s="14">
        <f t="shared" si="225"/>
        <v>852269.40527124004</v>
      </c>
      <c r="O228" s="20">
        <f t="shared" si="226"/>
        <v>909968.04400810297</v>
      </c>
      <c r="P228" s="10">
        <v>831933</v>
      </c>
      <c r="Q228" s="11">
        <f t="shared" si="227"/>
        <v>848072.50020000001</v>
      </c>
      <c r="R228" s="14">
        <f t="shared" si="228"/>
        <v>879111.95370732003</v>
      </c>
      <c r="S228" s="20">
        <f t="shared" si="229"/>
        <v>938627.8329733056</v>
      </c>
      <c r="T228" s="37">
        <v>917849</v>
      </c>
      <c r="U228" s="31">
        <f t="shared" si="242"/>
        <v>970625.3175</v>
      </c>
      <c r="V228" s="48">
        <f t="shared" si="230"/>
        <v>1010323.89298575</v>
      </c>
      <c r="W228" s="51">
        <f t="shared" si="231"/>
        <v>1042452.1927826968</v>
      </c>
      <c r="X228" s="70">
        <f t="shared" si="232"/>
        <v>1082065.3761084392</v>
      </c>
      <c r="Y228" s="30">
        <v>940420</v>
      </c>
      <c r="Z228" s="31">
        <f t="shared" si="242"/>
        <v>994494.15</v>
      </c>
      <c r="AA228" s="49">
        <f t="shared" si="233"/>
        <v>1035168.960735</v>
      </c>
      <c r="AB228" s="51">
        <f t="shared" si="234"/>
        <v>1068087.333686373</v>
      </c>
      <c r="AC228" s="70">
        <f t="shared" si="235"/>
        <v>1108674.6523664552</v>
      </c>
      <c r="AD228" s="77">
        <f t="shared" si="208"/>
        <v>1126524.314269555</v>
      </c>
      <c r="AE228" s="30">
        <v>955466</v>
      </c>
      <c r="AF228" s="31">
        <f t="shared" si="212"/>
        <v>1010405.295</v>
      </c>
      <c r="AG228" s="49">
        <f t="shared" si="236"/>
        <v>1051730.8715655</v>
      </c>
      <c r="AH228" s="51">
        <f t="shared" si="237"/>
        <v>1085175.9132812829</v>
      </c>
      <c r="AI228" s="70">
        <f t="shared" si="238"/>
        <v>1126412.5979859717</v>
      </c>
      <c r="AJ228" s="77">
        <f t="shared" si="239"/>
        <v>1144547.840813546</v>
      </c>
      <c r="AK228" s="30">
        <v>1004331</v>
      </c>
      <c r="AL228" s="38">
        <f t="shared" si="213"/>
        <v>1062080.0325</v>
      </c>
      <c r="AM228" s="49">
        <f t="shared" si="240"/>
        <v>1105519.1058292501</v>
      </c>
      <c r="AN228" s="51">
        <f t="shared" si="218"/>
        <v>1140674.6133946201</v>
      </c>
      <c r="AO228" s="81">
        <f t="shared" si="217"/>
        <v>1184020.2487036157</v>
      </c>
      <c r="AP228" s="82">
        <f t="shared" si="241"/>
        <v>1203082.9747077439</v>
      </c>
      <c r="AQ228" s="96">
        <f t="shared" si="214"/>
        <v>1270696.2378863189</v>
      </c>
      <c r="AS228" s="117">
        <f t="shared" si="215"/>
        <v>1397765.8616749509</v>
      </c>
      <c r="AT228" s="113">
        <f t="shared" si="216"/>
        <v>1581152.7427267046</v>
      </c>
    </row>
    <row r="229" spans="1:46" ht="15" customHeight="1">
      <c r="B229" s="150" t="s">
        <v>420</v>
      </c>
      <c r="C229" s="7" t="s">
        <v>393</v>
      </c>
      <c r="D229" s="10">
        <v>889424</v>
      </c>
      <c r="E229" s="11">
        <f t="shared" si="209"/>
        <v>906678.82559999998</v>
      </c>
      <c r="F229" s="14">
        <f t="shared" si="220"/>
        <v>939863.27061696001</v>
      </c>
      <c r="G229" s="20">
        <f t="shared" si="221"/>
        <v>1003492.0140377282</v>
      </c>
      <c r="H229" s="10">
        <v>911295</v>
      </c>
      <c r="I229" s="11">
        <f t="shared" si="210"/>
        <v>928974.12300000002</v>
      </c>
      <c r="J229" s="14">
        <f t="shared" si="222"/>
        <v>962974.57590180007</v>
      </c>
      <c r="K229" s="20">
        <f t="shared" si="223"/>
        <v>1028167.954690352</v>
      </c>
      <c r="L229" s="10">
        <v>925876</v>
      </c>
      <c r="M229" s="11">
        <f t="shared" si="224"/>
        <v>943837.99439999997</v>
      </c>
      <c r="N229" s="14">
        <f t="shared" si="225"/>
        <v>978382.46499503998</v>
      </c>
      <c r="O229" s="20">
        <f t="shared" si="226"/>
        <v>1044618.9578752042</v>
      </c>
      <c r="P229" s="10">
        <v>955037</v>
      </c>
      <c r="Q229" s="11">
        <f t="shared" si="227"/>
        <v>973564.71779999998</v>
      </c>
      <c r="R229" s="14">
        <f t="shared" si="228"/>
        <v>1009197.1864714799</v>
      </c>
      <c r="S229" s="20">
        <f t="shared" si="229"/>
        <v>1077519.8359955992</v>
      </c>
      <c r="T229" s="37">
        <v>1053667</v>
      </c>
      <c r="U229" s="31">
        <f t="shared" si="242"/>
        <v>1114252.8525</v>
      </c>
      <c r="V229" s="48">
        <f t="shared" si="230"/>
        <v>1159825.7941672499</v>
      </c>
      <c r="W229" s="51">
        <f t="shared" si="231"/>
        <v>1196708.2544217685</v>
      </c>
      <c r="X229" s="70">
        <f t="shared" si="232"/>
        <v>1242183.1680897956</v>
      </c>
      <c r="Y229" s="30">
        <v>1079575</v>
      </c>
      <c r="Z229" s="31">
        <f t="shared" si="242"/>
        <v>1141650.5625</v>
      </c>
      <c r="AA229" s="49">
        <f t="shared" si="233"/>
        <v>1188344.07050625</v>
      </c>
      <c r="AB229" s="51">
        <f t="shared" si="234"/>
        <v>1226133.4119483489</v>
      </c>
      <c r="AC229" s="70">
        <f t="shared" si="235"/>
        <v>1272726.4816023861</v>
      </c>
      <c r="AD229" s="77">
        <f t="shared" si="208"/>
        <v>1293217.3779561846</v>
      </c>
      <c r="AE229" s="30">
        <v>1096849</v>
      </c>
      <c r="AF229" s="31">
        <f t="shared" si="212"/>
        <v>1159917.8174999999</v>
      </c>
      <c r="AG229" s="49">
        <f t="shared" si="236"/>
        <v>1207358.4562357499</v>
      </c>
      <c r="AH229" s="51">
        <f t="shared" si="237"/>
        <v>1245752.4551440468</v>
      </c>
      <c r="AI229" s="70">
        <f t="shared" si="238"/>
        <v>1293091.0484395206</v>
      </c>
      <c r="AJ229" s="77">
        <f t="shared" si="239"/>
        <v>1313909.8143193969</v>
      </c>
      <c r="AK229" s="30">
        <v>1152945</v>
      </c>
      <c r="AL229" s="38">
        <f t="shared" si="213"/>
        <v>1219239.3374999999</v>
      </c>
      <c r="AM229" s="49">
        <f t="shared" si="240"/>
        <v>1269106.22640375</v>
      </c>
      <c r="AN229" s="51">
        <f t="shared" si="218"/>
        <v>1309463.8044033893</v>
      </c>
      <c r="AO229" s="81">
        <f t="shared" si="217"/>
        <v>1359223.4289707181</v>
      </c>
      <c r="AP229" s="82">
        <f t="shared" si="241"/>
        <v>1381106.9261771466</v>
      </c>
      <c r="AQ229" s="96">
        <f t="shared" si="214"/>
        <v>1458725.1354283022</v>
      </c>
      <c r="AS229" s="117">
        <f t="shared" si="215"/>
        <v>1604597.6489711325</v>
      </c>
      <c r="AT229" s="113">
        <f t="shared" si="216"/>
        <v>1815120.8605161451</v>
      </c>
    </row>
    <row r="230" spans="1:46" ht="15" customHeight="1">
      <c r="B230" s="153" t="s">
        <v>421</v>
      </c>
      <c r="C230" s="122" t="s">
        <v>422</v>
      </c>
      <c r="D230" s="10"/>
      <c r="E230" s="11"/>
      <c r="F230" s="14"/>
      <c r="G230" s="20"/>
      <c r="H230" s="10"/>
      <c r="I230" s="11"/>
      <c r="J230" s="14"/>
      <c r="K230" s="20"/>
      <c r="L230" s="10"/>
      <c r="M230" s="11"/>
      <c r="N230" s="14"/>
      <c r="O230" s="20"/>
      <c r="P230" s="10"/>
      <c r="Q230" s="11"/>
      <c r="R230" s="14"/>
      <c r="S230" s="20"/>
      <c r="T230" s="37"/>
      <c r="U230" s="31"/>
      <c r="V230" s="48"/>
      <c r="W230" s="51"/>
      <c r="X230" s="70"/>
      <c r="Y230" s="30"/>
      <c r="Z230" s="31"/>
      <c r="AA230" s="49"/>
      <c r="AB230" s="51"/>
      <c r="AC230" s="70"/>
      <c r="AD230" s="77"/>
      <c r="AE230" s="30"/>
      <c r="AF230" s="31"/>
      <c r="AG230" s="49"/>
      <c r="AH230" s="51"/>
      <c r="AI230" s="70"/>
      <c r="AJ230" s="77"/>
      <c r="AK230" s="30"/>
      <c r="AL230" s="38"/>
      <c r="AM230" s="49"/>
      <c r="AN230" s="51"/>
      <c r="AO230" s="81"/>
      <c r="AP230" s="82"/>
      <c r="AQ230" s="119"/>
      <c r="AS230" s="119"/>
    </row>
    <row r="231" spans="1:46" s="95" customFormat="1" ht="30.75" customHeight="1">
      <c r="A231" s="159"/>
      <c r="B231" s="151" t="s">
        <v>423</v>
      </c>
      <c r="C231" s="97" t="s">
        <v>424</v>
      </c>
      <c r="D231" s="98">
        <v>37356</v>
      </c>
      <c r="E231" s="99">
        <f t="shared" si="209"/>
        <v>38080.706400000003</v>
      </c>
      <c r="F231" s="100">
        <f t="shared" si="220"/>
        <v>39474.460254240003</v>
      </c>
      <c r="G231" s="101">
        <f t="shared" si="221"/>
        <v>42146.881213452049</v>
      </c>
      <c r="H231" s="98">
        <v>38275</v>
      </c>
      <c r="I231" s="99">
        <f t="shared" si="210"/>
        <v>39017.535000000003</v>
      </c>
      <c r="J231" s="100">
        <f t="shared" si="222"/>
        <v>40445.576781000003</v>
      </c>
      <c r="K231" s="101">
        <f t="shared" si="223"/>
        <v>43183.742329073706</v>
      </c>
      <c r="L231" s="98">
        <v>38887</v>
      </c>
      <c r="M231" s="99">
        <f t="shared" si="224"/>
        <v>39641.407800000001</v>
      </c>
      <c r="N231" s="100">
        <f t="shared" si="225"/>
        <v>41092.283325479999</v>
      </c>
      <c r="O231" s="101">
        <f t="shared" si="226"/>
        <v>43874.230906614997</v>
      </c>
      <c r="P231" s="98">
        <v>40111</v>
      </c>
      <c r="Q231" s="99">
        <f t="shared" si="227"/>
        <v>40889.153400000003</v>
      </c>
      <c r="R231" s="100">
        <f t="shared" si="228"/>
        <v>42385.696414440004</v>
      </c>
      <c r="S231" s="101">
        <f t="shared" si="229"/>
        <v>45255.208061697595</v>
      </c>
      <c r="T231" s="102">
        <v>44253</v>
      </c>
      <c r="U231" s="103">
        <f t="shared" si="242"/>
        <v>46797.547500000001</v>
      </c>
      <c r="V231" s="104">
        <f t="shared" si="230"/>
        <v>48711.567192750001</v>
      </c>
      <c r="W231" s="105">
        <f t="shared" si="231"/>
        <v>50260.595029479453</v>
      </c>
      <c r="X231" s="106">
        <f t="shared" si="232"/>
        <v>52170.497640599671</v>
      </c>
      <c r="Y231" s="107">
        <v>45342</v>
      </c>
      <c r="Z231" s="103">
        <f t="shared" si="242"/>
        <v>47949.165000000001</v>
      </c>
      <c r="AA231" s="108">
        <f t="shared" si="233"/>
        <v>49910.285848500003</v>
      </c>
      <c r="AB231" s="105">
        <f t="shared" si="234"/>
        <v>51497.432938482307</v>
      </c>
      <c r="AC231" s="106">
        <f t="shared" si="235"/>
        <v>53454.335390144632</v>
      </c>
      <c r="AD231" s="109">
        <f t="shared" si="208"/>
        <v>54314.950189925963</v>
      </c>
      <c r="AE231" s="107">
        <v>46068</v>
      </c>
      <c r="AF231" s="103">
        <f t="shared" si="212"/>
        <v>48716.91</v>
      </c>
      <c r="AG231" s="108">
        <f t="shared" si="236"/>
        <v>50709.431619000003</v>
      </c>
      <c r="AH231" s="105">
        <f t="shared" si="237"/>
        <v>52321.991544484204</v>
      </c>
      <c r="AI231" s="106">
        <f t="shared" si="238"/>
        <v>54310.227223174603</v>
      </c>
      <c r="AJ231" s="109">
        <f t="shared" si="239"/>
        <v>55184.621881467712</v>
      </c>
      <c r="AK231" s="107">
        <v>48423</v>
      </c>
      <c r="AL231" s="110">
        <f t="shared" si="213"/>
        <v>51207.322500000002</v>
      </c>
      <c r="AM231" s="108">
        <f t="shared" si="240"/>
        <v>53301.701990250003</v>
      </c>
      <c r="AN231" s="105">
        <f t="shared" si="218"/>
        <v>54996.696113539954</v>
      </c>
      <c r="AO231" s="111">
        <f t="shared" si="217"/>
        <v>57086.570565854476</v>
      </c>
      <c r="AP231" s="112">
        <f t="shared" si="241"/>
        <v>58005.664351964733</v>
      </c>
      <c r="AQ231" s="113">
        <f t="shared" si="214"/>
        <v>61265.582688545153</v>
      </c>
      <c r="AS231" s="118">
        <f t="shared" si="215"/>
        <v>67392.140957399664</v>
      </c>
      <c r="AT231" s="113">
        <f t="shared" si="216"/>
        <v>76233.989851010498</v>
      </c>
    </row>
    <row r="232" spans="1:46" s="95" customFormat="1" ht="21.75" customHeight="1">
      <c r="A232" s="159"/>
      <c r="B232" s="153" t="s">
        <v>425</v>
      </c>
      <c r="C232" s="122" t="s">
        <v>426</v>
      </c>
      <c r="D232" s="98"/>
      <c r="E232" s="99"/>
      <c r="F232" s="100"/>
      <c r="G232" s="101"/>
      <c r="H232" s="98"/>
      <c r="I232" s="99"/>
      <c r="J232" s="100"/>
      <c r="K232" s="101"/>
      <c r="L232" s="98"/>
      <c r="M232" s="99"/>
      <c r="N232" s="100"/>
      <c r="O232" s="101"/>
      <c r="P232" s="98"/>
      <c r="Q232" s="99"/>
      <c r="R232" s="100"/>
      <c r="S232" s="101"/>
      <c r="T232" s="102"/>
      <c r="U232" s="103"/>
      <c r="V232" s="104"/>
      <c r="W232" s="105"/>
      <c r="X232" s="106"/>
      <c r="Y232" s="107"/>
      <c r="Z232" s="103"/>
      <c r="AA232" s="108"/>
      <c r="AB232" s="105"/>
      <c r="AC232" s="106"/>
      <c r="AD232" s="109"/>
      <c r="AE232" s="107"/>
      <c r="AF232" s="103"/>
      <c r="AG232" s="108"/>
      <c r="AH232" s="105"/>
      <c r="AI232" s="106"/>
      <c r="AJ232" s="109"/>
      <c r="AK232" s="107"/>
      <c r="AL232" s="110"/>
      <c r="AM232" s="108"/>
      <c r="AN232" s="105"/>
      <c r="AO232" s="111"/>
      <c r="AP232" s="112"/>
      <c r="AQ232" s="114"/>
      <c r="AS232" s="114"/>
    </row>
    <row r="233" spans="1:46" ht="15" customHeight="1">
      <c r="B233" s="150" t="s">
        <v>427</v>
      </c>
      <c r="C233" s="7" t="s">
        <v>428</v>
      </c>
      <c r="D233" s="10">
        <v>35613</v>
      </c>
      <c r="E233" s="11">
        <f t="shared" si="209"/>
        <v>36303.892200000002</v>
      </c>
      <c r="F233" s="14">
        <f t="shared" si="220"/>
        <v>37632.614654520003</v>
      </c>
      <c r="G233" s="20">
        <f t="shared" si="221"/>
        <v>40180.342666631004</v>
      </c>
      <c r="H233" s="10">
        <v>36489</v>
      </c>
      <c r="I233" s="11">
        <f t="shared" si="210"/>
        <v>37196.886599999998</v>
      </c>
      <c r="J233" s="14">
        <f t="shared" si="222"/>
        <v>38558.292649559997</v>
      </c>
      <c r="K233" s="20">
        <f t="shared" si="223"/>
        <v>41168.689061935205</v>
      </c>
      <c r="L233" s="10">
        <v>37072</v>
      </c>
      <c r="M233" s="11">
        <f t="shared" si="224"/>
        <v>37791.196799999998</v>
      </c>
      <c r="N233" s="14">
        <f t="shared" si="225"/>
        <v>39174.354602879997</v>
      </c>
      <c r="O233" s="20">
        <f t="shared" si="226"/>
        <v>41826.458409494975</v>
      </c>
      <c r="P233" s="10">
        <v>38240</v>
      </c>
      <c r="Q233" s="11">
        <f t="shared" si="227"/>
        <v>38981.856</v>
      </c>
      <c r="R233" s="14">
        <f t="shared" si="228"/>
        <v>40408.591929599999</v>
      </c>
      <c r="S233" s="20">
        <f t="shared" si="229"/>
        <v>43144.253603233919</v>
      </c>
      <c r="T233" s="37">
        <v>45920</v>
      </c>
      <c r="U233" s="31">
        <f t="shared" si="242"/>
        <v>48560.4</v>
      </c>
      <c r="V233" s="48">
        <f t="shared" si="230"/>
        <v>50546.520360000002</v>
      </c>
      <c r="W233" s="51">
        <f t="shared" si="231"/>
        <v>52153.899707447999</v>
      </c>
      <c r="X233" s="70">
        <f t="shared" si="232"/>
        <v>54135.74789633102</v>
      </c>
      <c r="Y233" s="30">
        <v>47049</v>
      </c>
      <c r="Z233" s="31">
        <f t="shared" si="242"/>
        <v>49754.317499999997</v>
      </c>
      <c r="AA233" s="49">
        <f t="shared" si="233"/>
        <v>51789.269085749998</v>
      </c>
      <c r="AB233" s="51">
        <f t="shared" si="234"/>
        <v>53436.167842676849</v>
      </c>
      <c r="AC233" s="70">
        <f t="shared" si="235"/>
        <v>55466.742220698572</v>
      </c>
      <c r="AD233" s="77">
        <f t="shared" si="208"/>
        <v>56359.756770451822</v>
      </c>
      <c r="AE233" s="30">
        <v>47801</v>
      </c>
      <c r="AF233" s="31">
        <f t="shared" si="212"/>
        <v>50549.557500000003</v>
      </c>
      <c r="AG233" s="49">
        <f t="shared" si="236"/>
        <v>52617.034401750003</v>
      </c>
      <c r="AH233" s="51">
        <f t="shared" si="237"/>
        <v>54290.25609572565</v>
      </c>
      <c r="AI233" s="70">
        <f t="shared" si="238"/>
        <v>56353.285827363223</v>
      </c>
      <c r="AJ233" s="77">
        <f t="shared" si="239"/>
        <v>57260.573729183772</v>
      </c>
      <c r="AK233" s="30">
        <v>49307</v>
      </c>
      <c r="AL233" s="38">
        <f t="shared" si="213"/>
        <v>52142.152499999997</v>
      </c>
      <c r="AM233" s="49">
        <f t="shared" si="240"/>
        <v>54274.766537249998</v>
      </c>
      <c r="AN233" s="51">
        <f t="shared" si="218"/>
        <v>56000.704113134547</v>
      </c>
      <c r="AO233" s="81">
        <f t="shared" si="217"/>
        <v>58128.730869433661</v>
      </c>
      <c r="AP233" s="82">
        <f t="shared" si="241"/>
        <v>59064.603436431542</v>
      </c>
      <c r="AQ233" s="96">
        <f t="shared" si="214"/>
        <v>62384.034149558996</v>
      </c>
      <c r="AS233" s="117">
        <f t="shared" si="215"/>
        <v>68622.437564514898</v>
      </c>
      <c r="AT233" s="113">
        <f t="shared" si="216"/>
        <v>77625.701372979252</v>
      </c>
    </row>
    <row r="234" spans="1:46" ht="15" customHeight="1">
      <c r="B234" s="150" t="s">
        <v>429</v>
      </c>
      <c r="C234" s="7" t="s">
        <v>430</v>
      </c>
      <c r="D234" s="10">
        <v>55536</v>
      </c>
      <c r="E234" s="11">
        <f t="shared" si="209"/>
        <v>56613.398399999998</v>
      </c>
      <c r="F234" s="14">
        <f t="shared" si="220"/>
        <v>58685.448781439998</v>
      </c>
      <c r="G234" s="20">
        <f t="shared" si="221"/>
        <v>62658.453663943488</v>
      </c>
      <c r="H234" s="10">
        <v>56902</v>
      </c>
      <c r="I234" s="11">
        <f t="shared" si="210"/>
        <v>58005.898800000003</v>
      </c>
      <c r="J234" s="14">
        <f t="shared" si="222"/>
        <v>60128.914696079999</v>
      </c>
      <c r="K234" s="20">
        <f t="shared" si="223"/>
        <v>64199.642221004615</v>
      </c>
      <c r="L234" s="10">
        <v>57812</v>
      </c>
      <c r="M234" s="11">
        <f t="shared" si="224"/>
        <v>58933.552799999998</v>
      </c>
      <c r="N234" s="14">
        <f t="shared" si="225"/>
        <v>61090.520832479997</v>
      </c>
      <c r="O234" s="20">
        <f t="shared" si="226"/>
        <v>65226.349092838893</v>
      </c>
      <c r="P234" s="10">
        <v>59633</v>
      </c>
      <c r="Q234" s="11">
        <f t="shared" si="227"/>
        <v>60789.8802</v>
      </c>
      <c r="R234" s="14">
        <f t="shared" si="228"/>
        <v>63014.78981532</v>
      </c>
      <c r="S234" s="20">
        <f t="shared" si="229"/>
        <v>67280.891085817158</v>
      </c>
      <c r="T234" s="37">
        <v>71609</v>
      </c>
      <c r="U234" s="31">
        <f t="shared" si="242"/>
        <v>75726.517500000002</v>
      </c>
      <c r="V234" s="48">
        <f t="shared" si="230"/>
        <v>78823.732065749995</v>
      </c>
      <c r="W234" s="51">
        <f t="shared" si="231"/>
        <v>81330.326745440849</v>
      </c>
      <c r="X234" s="70">
        <f t="shared" si="232"/>
        <v>84420.879161767603</v>
      </c>
      <c r="Y234" s="30">
        <v>73370</v>
      </c>
      <c r="Z234" s="31">
        <f t="shared" si="242"/>
        <v>77588.774999999994</v>
      </c>
      <c r="AA234" s="49">
        <f t="shared" si="233"/>
        <v>80762.155897499993</v>
      </c>
      <c r="AB234" s="51">
        <f t="shared" si="234"/>
        <v>83330.392455040492</v>
      </c>
      <c r="AC234" s="70">
        <f t="shared" si="235"/>
        <v>86496.947368332025</v>
      </c>
      <c r="AD234" s="77">
        <f t="shared" si="208"/>
        <v>87889.54822096217</v>
      </c>
      <c r="AE234" s="30">
        <v>74543</v>
      </c>
      <c r="AF234" s="31">
        <f t="shared" si="212"/>
        <v>78829.222500000003</v>
      </c>
      <c r="AG234" s="49">
        <f t="shared" si="236"/>
        <v>82053.337700250006</v>
      </c>
      <c r="AH234" s="51">
        <f t="shared" si="237"/>
        <v>84662.63383911796</v>
      </c>
      <c r="AI234" s="70">
        <f t="shared" si="238"/>
        <v>87879.813925004448</v>
      </c>
      <c r="AJ234" s="77">
        <f t="shared" si="239"/>
        <v>89294.67892919702</v>
      </c>
      <c r="AK234" s="30">
        <v>76891</v>
      </c>
      <c r="AL234" s="38">
        <f t="shared" si="213"/>
        <v>81312.232499999998</v>
      </c>
      <c r="AM234" s="49">
        <f t="shared" si="240"/>
        <v>84637.902809249994</v>
      </c>
      <c r="AN234" s="51">
        <f t="shared" si="218"/>
        <v>87329.388118584146</v>
      </c>
      <c r="AO234" s="81">
        <f t="shared" si="217"/>
        <v>90647.904867090343</v>
      </c>
      <c r="AP234" s="82">
        <f t="shared" si="241"/>
        <v>92107.336135450503</v>
      </c>
      <c r="AQ234" s="96">
        <f t="shared" si="214"/>
        <v>97283.768426262817</v>
      </c>
      <c r="AS234" s="117">
        <f t="shared" si="215"/>
        <v>107012.1452688891</v>
      </c>
      <c r="AT234" s="113">
        <f t="shared" si="216"/>
        <v>121052.13872816735</v>
      </c>
    </row>
    <row r="235" spans="1:46" ht="15" customHeight="1">
      <c r="B235" s="150" t="s">
        <v>431</v>
      </c>
      <c r="C235" s="7" t="s">
        <v>432</v>
      </c>
      <c r="D235" s="10">
        <v>83179</v>
      </c>
      <c r="E235" s="11">
        <f t="shared" si="209"/>
        <v>84792.672600000005</v>
      </c>
      <c r="F235" s="14">
        <f t="shared" si="220"/>
        <v>87896.084417160004</v>
      </c>
      <c r="G235" s="20">
        <f t="shared" si="221"/>
        <v>93846.649332201734</v>
      </c>
      <c r="H235" s="10">
        <v>85225</v>
      </c>
      <c r="I235" s="11">
        <f t="shared" si="210"/>
        <v>86878.365000000005</v>
      </c>
      <c r="J235" s="14">
        <f t="shared" si="222"/>
        <v>90058.113159</v>
      </c>
      <c r="K235" s="20">
        <f t="shared" si="223"/>
        <v>96155.047419864306</v>
      </c>
      <c r="L235" s="10">
        <v>86589</v>
      </c>
      <c r="M235" s="11">
        <f t="shared" si="224"/>
        <v>88268.8266</v>
      </c>
      <c r="N235" s="14">
        <f t="shared" si="225"/>
        <v>91499.465653559993</v>
      </c>
      <c r="O235" s="20">
        <f t="shared" si="226"/>
        <v>97693.979478306006</v>
      </c>
      <c r="P235" s="10">
        <v>89315</v>
      </c>
      <c r="Q235" s="11">
        <f t="shared" si="227"/>
        <v>91047.710999999996</v>
      </c>
      <c r="R235" s="14">
        <f t="shared" si="228"/>
        <v>94380.057222599993</v>
      </c>
      <c r="S235" s="20">
        <f t="shared" si="229"/>
        <v>100769.58709657002</v>
      </c>
      <c r="T235" s="37">
        <v>107254</v>
      </c>
      <c r="U235" s="31">
        <f t="shared" si="242"/>
        <v>113421.105</v>
      </c>
      <c r="V235" s="48">
        <f t="shared" si="230"/>
        <v>118060.0281945</v>
      </c>
      <c r="W235" s="51">
        <f t="shared" si="231"/>
        <v>121814.33709108511</v>
      </c>
      <c r="X235" s="70">
        <f t="shared" si="232"/>
        <v>126443.28190054634</v>
      </c>
      <c r="Y235" s="30">
        <v>109890</v>
      </c>
      <c r="Z235" s="31">
        <f t="shared" si="242"/>
        <v>116208.675</v>
      </c>
      <c r="AA235" s="49">
        <f t="shared" si="233"/>
        <v>120961.6098075</v>
      </c>
      <c r="AB235" s="51">
        <f t="shared" si="234"/>
        <v>124808.1889993785</v>
      </c>
      <c r="AC235" s="70">
        <f t="shared" si="235"/>
        <v>129550.90018135488</v>
      </c>
      <c r="AD235" s="77">
        <f t="shared" si="208"/>
        <v>131636.66967427469</v>
      </c>
      <c r="AE235" s="30">
        <v>111648</v>
      </c>
      <c r="AF235" s="31">
        <f t="shared" si="212"/>
        <v>118067.76</v>
      </c>
      <c r="AG235" s="49">
        <f t="shared" si="236"/>
        <v>122896.731384</v>
      </c>
      <c r="AH235" s="51">
        <f t="shared" si="237"/>
        <v>126804.8474420112</v>
      </c>
      <c r="AI235" s="70">
        <f t="shared" si="238"/>
        <v>131623.43164480763</v>
      </c>
      <c r="AJ235" s="77">
        <f t="shared" si="239"/>
        <v>133742.56889428903</v>
      </c>
      <c r="AK235" s="30">
        <v>115165</v>
      </c>
      <c r="AL235" s="38">
        <f t="shared" si="213"/>
        <v>121786.9875</v>
      </c>
      <c r="AM235" s="49">
        <f t="shared" si="240"/>
        <v>126768.07528875</v>
      </c>
      <c r="AN235" s="51">
        <f t="shared" si="218"/>
        <v>130799.30008293226</v>
      </c>
      <c r="AO235" s="81">
        <f t="shared" si="217"/>
        <v>135769.67348608369</v>
      </c>
      <c r="AP235" s="82">
        <f t="shared" si="241"/>
        <v>137955.56522920963</v>
      </c>
      <c r="AQ235" s="96">
        <f t="shared" si="214"/>
        <v>145708.66799509121</v>
      </c>
      <c r="AS235" s="117">
        <f t="shared" si="215"/>
        <v>160279.53479460033</v>
      </c>
      <c r="AT235" s="113">
        <f t="shared" si="216"/>
        <v>181308.20975965189</v>
      </c>
    </row>
    <row r="236" spans="1:46" ht="15" customHeight="1">
      <c r="B236" s="150" t="s">
        <v>433</v>
      </c>
      <c r="C236" s="7" t="s">
        <v>434</v>
      </c>
      <c r="D236" s="10">
        <v>118417</v>
      </c>
      <c r="E236" s="11">
        <f t="shared" si="209"/>
        <v>120714.2898</v>
      </c>
      <c r="F236" s="14">
        <f t="shared" si="220"/>
        <v>125132.43280667999</v>
      </c>
      <c r="G236" s="20">
        <f t="shared" si="221"/>
        <v>133603.89850769224</v>
      </c>
      <c r="H236" s="10">
        <v>121330</v>
      </c>
      <c r="I236" s="11">
        <f t="shared" si="210"/>
        <v>123683.802</v>
      </c>
      <c r="J236" s="14">
        <f t="shared" si="222"/>
        <v>128210.62915319999</v>
      </c>
      <c r="K236" s="20">
        <f t="shared" si="223"/>
        <v>136890.48874687162</v>
      </c>
      <c r="L236" s="10">
        <v>123271</v>
      </c>
      <c r="M236" s="11">
        <f t="shared" si="224"/>
        <v>125662.4574</v>
      </c>
      <c r="N236" s="14">
        <f t="shared" si="225"/>
        <v>130261.70334084</v>
      </c>
      <c r="O236" s="20">
        <f t="shared" si="226"/>
        <v>139080.42065701488</v>
      </c>
      <c r="P236" s="10">
        <v>127154</v>
      </c>
      <c r="Q236" s="11">
        <f t="shared" si="227"/>
        <v>129620.7876</v>
      </c>
      <c r="R236" s="14">
        <f t="shared" si="228"/>
        <v>134364.90842615999</v>
      </c>
      <c r="S236" s="20">
        <f t="shared" si="229"/>
        <v>143461.41272661102</v>
      </c>
      <c r="T236" s="37">
        <v>152690</v>
      </c>
      <c r="U236" s="31">
        <f t="shared" si="242"/>
        <v>161469.67499999999</v>
      </c>
      <c r="V236" s="48">
        <f t="shared" si="230"/>
        <v>168073.78470749999</v>
      </c>
      <c r="W236" s="51">
        <f t="shared" si="231"/>
        <v>173418.53106119848</v>
      </c>
      <c r="X236" s="70">
        <f t="shared" si="232"/>
        <v>180008.43524152401</v>
      </c>
      <c r="Y236" s="30">
        <v>156446</v>
      </c>
      <c r="Z236" s="31">
        <f t="shared" si="242"/>
        <v>165441.64499999999</v>
      </c>
      <c r="AA236" s="49">
        <f t="shared" si="233"/>
        <v>172208.2082805</v>
      </c>
      <c r="AB236" s="51">
        <f t="shared" si="234"/>
        <v>177684.4293038199</v>
      </c>
      <c r="AC236" s="70">
        <f t="shared" si="235"/>
        <v>184436.43761736504</v>
      </c>
      <c r="AD236" s="77">
        <f t="shared" si="208"/>
        <v>187405.86426300462</v>
      </c>
      <c r="AE236" s="30">
        <v>158948</v>
      </c>
      <c r="AF236" s="31">
        <f t="shared" si="212"/>
        <v>168087.51</v>
      </c>
      <c r="AG236" s="49">
        <f t="shared" si="236"/>
        <v>174962.28915900001</v>
      </c>
      <c r="AH236" s="51">
        <f t="shared" si="237"/>
        <v>180526.0899542562</v>
      </c>
      <c r="AI236" s="70">
        <f t="shared" si="238"/>
        <v>187386.08137251792</v>
      </c>
      <c r="AJ236" s="77">
        <f t="shared" si="239"/>
        <v>190402.99728261546</v>
      </c>
      <c r="AK236" s="30">
        <v>163955</v>
      </c>
      <c r="AL236" s="38">
        <f t="shared" si="213"/>
        <v>173382.41250000001</v>
      </c>
      <c r="AM236" s="49">
        <f t="shared" si="240"/>
        <v>180473.75317124999</v>
      </c>
      <c r="AN236" s="51">
        <f t="shared" si="218"/>
        <v>186212.81852209574</v>
      </c>
      <c r="AO236" s="81">
        <f t="shared" si="217"/>
        <v>193288.90562593538</v>
      </c>
      <c r="AP236" s="82">
        <f t="shared" si="241"/>
        <v>196400.85700651293</v>
      </c>
      <c r="AQ236" s="96">
        <f t="shared" si="214"/>
        <v>207438.58517027897</v>
      </c>
      <c r="AS236" s="117">
        <f t="shared" si="215"/>
        <v>228182.44368730686</v>
      </c>
      <c r="AT236" s="113">
        <f t="shared" si="216"/>
        <v>258119.98029908154</v>
      </c>
    </row>
    <row r="237" spans="1:46" ht="15" customHeight="1">
      <c r="B237" s="150" t="s">
        <v>435</v>
      </c>
      <c r="C237" s="7" t="s">
        <v>436</v>
      </c>
      <c r="D237" s="10">
        <v>150793</v>
      </c>
      <c r="E237" s="11">
        <f t="shared" si="209"/>
        <v>153718.3842</v>
      </c>
      <c r="F237" s="14">
        <f t="shared" si="220"/>
        <v>159344.47706172001</v>
      </c>
      <c r="G237" s="20">
        <f t="shared" si="221"/>
        <v>170132.09815879847</v>
      </c>
      <c r="H237" s="10">
        <v>154501</v>
      </c>
      <c r="I237" s="11">
        <f t="shared" si="210"/>
        <v>157498.31940000001</v>
      </c>
      <c r="J237" s="14">
        <f t="shared" si="222"/>
        <v>163262.75789004</v>
      </c>
      <c r="K237" s="20">
        <f t="shared" si="223"/>
        <v>174315.64659919569</v>
      </c>
      <c r="L237" s="10">
        <v>156973</v>
      </c>
      <c r="M237" s="11">
        <f t="shared" si="224"/>
        <v>160018.27619999999</v>
      </c>
      <c r="N237" s="14">
        <f t="shared" si="225"/>
        <v>165874.94510891999</v>
      </c>
      <c r="O237" s="20">
        <f t="shared" si="226"/>
        <v>177104.67889279386</v>
      </c>
      <c r="P237" s="10">
        <v>161917</v>
      </c>
      <c r="Q237" s="11">
        <f t="shared" si="227"/>
        <v>165058.18979999999</v>
      </c>
      <c r="R237" s="14">
        <f t="shared" si="228"/>
        <v>171099.31954668</v>
      </c>
      <c r="S237" s="20">
        <f t="shared" si="229"/>
        <v>182682.74347999023</v>
      </c>
      <c r="T237" s="37">
        <v>194436</v>
      </c>
      <c r="U237" s="31">
        <f t="shared" si="242"/>
        <v>205616.07</v>
      </c>
      <c r="V237" s="48">
        <f t="shared" si="230"/>
        <v>214025.76726300002</v>
      </c>
      <c r="W237" s="51">
        <f t="shared" si="231"/>
        <v>220831.78666196342</v>
      </c>
      <c r="X237" s="70">
        <f t="shared" si="232"/>
        <v>229223.39455511802</v>
      </c>
      <c r="Y237" s="30">
        <v>199218</v>
      </c>
      <c r="Z237" s="31">
        <f t="shared" si="242"/>
        <v>210673.035</v>
      </c>
      <c r="AA237" s="49">
        <f t="shared" si="233"/>
        <v>219289.56213149999</v>
      </c>
      <c r="AB237" s="51">
        <f t="shared" si="234"/>
        <v>226262.9702072817</v>
      </c>
      <c r="AC237" s="70">
        <f t="shared" si="235"/>
        <v>234860.96307515842</v>
      </c>
      <c r="AD237" s="77">
        <f t="shared" si="208"/>
        <v>238642.22458066847</v>
      </c>
      <c r="AE237" s="30">
        <v>202406</v>
      </c>
      <c r="AF237" s="31">
        <f t="shared" si="212"/>
        <v>214044.345</v>
      </c>
      <c r="AG237" s="49">
        <f t="shared" si="236"/>
        <v>222798.7587105</v>
      </c>
      <c r="AH237" s="51">
        <f t="shared" si="237"/>
        <v>229883.75923749391</v>
      </c>
      <c r="AI237" s="70">
        <f t="shared" si="238"/>
        <v>238619.34208851869</v>
      </c>
      <c r="AJ237" s="77">
        <f t="shared" si="239"/>
        <v>242461.11349614384</v>
      </c>
      <c r="AK237" s="30">
        <v>208780</v>
      </c>
      <c r="AL237" s="38">
        <f t="shared" si="213"/>
        <v>220784.85</v>
      </c>
      <c r="AM237" s="49">
        <f t="shared" si="240"/>
        <v>229814.950365</v>
      </c>
      <c r="AN237" s="51">
        <f t="shared" si="218"/>
        <v>237123.06578660701</v>
      </c>
      <c r="AO237" s="81">
        <f t="shared" si="217"/>
        <v>246133.74228649808</v>
      </c>
      <c r="AP237" s="82">
        <f t="shared" si="241"/>
        <v>250096.49553731069</v>
      </c>
      <c r="AQ237" s="96">
        <f t="shared" si="214"/>
        <v>264151.91858650756</v>
      </c>
      <c r="AS237" s="117">
        <f t="shared" si="215"/>
        <v>290567.11044515832</v>
      </c>
      <c r="AT237" s="113">
        <f t="shared" si="216"/>
        <v>328689.5153355631</v>
      </c>
    </row>
    <row r="238" spans="1:46" ht="15" customHeight="1">
      <c r="B238" s="150" t="s">
        <v>437</v>
      </c>
      <c r="C238" s="7" t="s">
        <v>438</v>
      </c>
      <c r="D238" s="10">
        <v>171464</v>
      </c>
      <c r="E238" s="11">
        <f t="shared" si="209"/>
        <v>174790.40160000001</v>
      </c>
      <c r="F238" s="14">
        <f t="shared" si="220"/>
        <v>181187.73029856003</v>
      </c>
      <c r="G238" s="20">
        <f t="shared" si="221"/>
        <v>193454.13963977253</v>
      </c>
      <c r="H238" s="10">
        <v>175680</v>
      </c>
      <c r="I238" s="11">
        <f t="shared" si="210"/>
        <v>179088.19200000001</v>
      </c>
      <c r="J238" s="14">
        <f t="shared" si="222"/>
        <v>185642.8198272</v>
      </c>
      <c r="K238" s="20">
        <f t="shared" si="223"/>
        <v>198210.83872950144</v>
      </c>
      <c r="L238" s="10">
        <v>178491</v>
      </c>
      <c r="M238" s="11">
        <f t="shared" si="224"/>
        <v>181953.7254</v>
      </c>
      <c r="N238" s="14">
        <f t="shared" si="225"/>
        <v>188613.23174963999</v>
      </c>
      <c r="O238" s="20">
        <f t="shared" si="226"/>
        <v>201382.34753909061</v>
      </c>
      <c r="P238" s="10">
        <v>184113</v>
      </c>
      <c r="Q238" s="11">
        <f t="shared" si="227"/>
        <v>187684.7922</v>
      </c>
      <c r="R238" s="14">
        <f t="shared" si="228"/>
        <v>194554.05559452</v>
      </c>
      <c r="S238" s="20">
        <f t="shared" si="229"/>
        <v>207725.36515826901</v>
      </c>
      <c r="T238" s="37">
        <v>221089</v>
      </c>
      <c r="U238" s="31">
        <f t="shared" si="242"/>
        <v>233801.61749999999</v>
      </c>
      <c r="V238" s="48">
        <f t="shared" si="230"/>
        <v>243364.10365574999</v>
      </c>
      <c r="W238" s="51">
        <f t="shared" si="231"/>
        <v>251103.08215200284</v>
      </c>
      <c r="X238" s="70">
        <f t="shared" si="232"/>
        <v>260644.99927377896</v>
      </c>
      <c r="Y238" s="30">
        <v>226527</v>
      </c>
      <c r="Z238" s="31">
        <f t="shared" si="242"/>
        <v>239552.30249999999</v>
      </c>
      <c r="AA238" s="49">
        <f t="shared" si="233"/>
        <v>249349.99167224998</v>
      </c>
      <c r="AB238" s="51">
        <f t="shared" si="234"/>
        <v>257279.32140742752</v>
      </c>
      <c r="AC238" s="70">
        <f t="shared" si="235"/>
        <v>267055.93562090979</v>
      </c>
      <c r="AD238" s="77">
        <f t="shared" si="208"/>
        <v>271355.53618440643</v>
      </c>
      <c r="AE238" s="30">
        <v>230152</v>
      </c>
      <c r="AF238" s="31">
        <f t="shared" si="212"/>
        <v>243385.74</v>
      </c>
      <c r="AG238" s="49">
        <f t="shared" si="236"/>
        <v>253340.216766</v>
      </c>
      <c r="AH238" s="51">
        <f t="shared" si="237"/>
        <v>261396.4356591588</v>
      </c>
      <c r="AI238" s="70">
        <f t="shared" si="238"/>
        <v>271329.50021420681</v>
      </c>
      <c r="AJ238" s="77">
        <f t="shared" si="239"/>
        <v>275697.90516765555</v>
      </c>
      <c r="AK238" s="30">
        <v>237399</v>
      </c>
      <c r="AL238" s="38">
        <f t="shared" si="213"/>
        <v>251049.4425</v>
      </c>
      <c r="AM238" s="49">
        <f t="shared" si="240"/>
        <v>261317.36469824999</v>
      </c>
      <c r="AN238" s="51">
        <f t="shared" si="218"/>
        <v>269627.25689565437</v>
      </c>
      <c r="AO238" s="81">
        <f t="shared" si="217"/>
        <v>279873.09265768924</v>
      </c>
      <c r="AP238" s="82">
        <f t="shared" si="241"/>
        <v>284379.04944947804</v>
      </c>
      <c r="AQ238" s="96">
        <f t="shared" si="214"/>
        <v>300361.15202853869</v>
      </c>
      <c r="AS238" s="117">
        <f t="shared" si="215"/>
        <v>330397.26723139256</v>
      </c>
      <c r="AT238" s="113">
        <f t="shared" si="216"/>
        <v>373745.38869215129</v>
      </c>
    </row>
    <row r="239" spans="1:46" ht="15" customHeight="1">
      <c r="B239" s="150" t="s">
        <v>439</v>
      </c>
      <c r="C239" s="7" t="s">
        <v>440</v>
      </c>
      <c r="D239" s="10">
        <v>200600</v>
      </c>
      <c r="E239" s="11">
        <f t="shared" si="209"/>
        <v>204491.64</v>
      </c>
      <c r="F239" s="14">
        <f t="shared" si="220"/>
        <v>211976.03402400002</v>
      </c>
      <c r="G239" s="20">
        <f t="shared" si="221"/>
        <v>226326.81152742481</v>
      </c>
      <c r="H239" s="10">
        <v>205533</v>
      </c>
      <c r="I239" s="11">
        <f t="shared" si="210"/>
        <v>209520.34020000001</v>
      </c>
      <c r="J239" s="14">
        <f t="shared" si="222"/>
        <v>217188.78465132002</v>
      </c>
      <c r="K239" s="20">
        <f t="shared" si="223"/>
        <v>231892.46537221438</v>
      </c>
      <c r="L239" s="10">
        <v>208822</v>
      </c>
      <c r="M239" s="11">
        <f t="shared" si="224"/>
        <v>212873.14679999999</v>
      </c>
      <c r="N239" s="14">
        <f t="shared" si="225"/>
        <v>220664.30397287998</v>
      </c>
      <c r="O239" s="20">
        <f t="shared" si="226"/>
        <v>235603.27735184395</v>
      </c>
      <c r="P239" s="10">
        <v>215399</v>
      </c>
      <c r="Q239" s="11">
        <f t="shared" si="227"/>
        <v>219577.74059999999</v>
      </c>
      <c r="R239" s="14">
        <f t="shared" si="228"/>
        <v>227614.28590595999</v>
      </c>
      <c r="S239" s="20">
        <f t="shared" si="229"/>
        <v>243023.77306179347</v>
      </c>
      <c r="T239" s="37">
        <v>258659</v>
      </c>
      <c r="U239" s="31">
        <f t="shared" si="242"/>
        <v>273531.89250000002</v>
      </c>
      <c r="V239" s="48">
        <f t="shared" si="230"/>
        <v>284719.34690325003</v>
      </c>
      <c r="W239" s="51">
        <f t="shared" si="231"/>
        <v>293773.4221347734</v>
      </c>
      <c r="X239" s="70">
        <f t="shared" si="232"/>
        <v>304936.8121758948</v>
      </c>
      <c r="Y239" s="30">
        <v>265020</v>
      </c>
      <c r="Z239" s="31">
        <f t="shared" si="242"/>
        <v>280258.65000000002</v>
      </c>
      <c r="AA239" s="49">
        <f t="shared" si="233"/>
        <v>291721.22878500004</v>
      </c>
      <c r="AB239" s="51">
        <f t="shared" si="234"/>
        <v>300997.96386036306</v>
      </c>
      <c r="AC239" s="70">
        <f t="shared" si="235"/>
        <v>312435.88648705685</v>
      </c>
      <c r="AD239" s="77">
        <f t="shared" si="208"/>
        <v>317466.10425949848</v>
      </c>
      <c r="AE239" s="30">
        <v>269261</v>
      </c>
      <c r="AF239" s="31">
        <f t="shared" si="212"/>
        <v>284743.50750000001</v>
      </c>
      <c r="AG239" s="49">
        <f t="shared" si="236"/>
        <v>296389.51695675001</v>
      </c>
      <c r="AH239" s="51">
        <f t="shared" si="237"/>
        <v>305814.70359597466</v>
      </c>
      <c r="AI239" s="70">
        <f t="shared" si="238"/>
        <v>317435.66233262169</v>
      </c>
      <c r="AJ239" s="77">
        <f t="shared" si="239"/>
        <v>322546.37649617688</v>
      </c>
      <c r="AK239" s="30">
        <v>277741</v>
      </c>
      <c r="AL239" s="38">
        <f t="shared" si="213"/>
        <v>293711.10749999998</v>
      </c>
      <c r="AM239" s="49">
        <f t="shared" si="240"/>
        <v>305723.89179674996</v>
      </c>
      <c r="AN239" s="51">
        <f t="shared" si="218"/>
        <v>315445.91155588662</v>
      </c>
      <c r="AO239" s="81">
        <f t="shared" si="217"/>
        <v>327432.8561950103</v>
      </c>
      <c r="AP239" s="82">
        <f t="shared" si="241"/>
        <v>332704.52517975</v>
      </c>
      <c r="AQ239" s="96">
        <f t="shared" si="214"/>
        <v>351402.51949485193</v>
      </c>
      <c r="AS239" s="117">
        <f t="shared" si="215"/>
        <v>386542.77144433715</v>
      </c>
      <c r="AT239" s="113">
        <f t="shared" si="216"/>
        <v>437257.18305783416</v>
      </c>
    </row>
    <row r="240" spans="1:46" ht="15" customHeight="1">
      <c r="B240" s="150" t="s">
        <v>441</v>
      </c>
      <c r="C240" s="7" t="s">
        <v>442</v>
      </c>
      <c r="D240" s="10">
        <v>245800</v>
      </c>
      <c r="E240" s="11">
        <f t="shared" si="209"/>
        <v>250568.52</v>
      </c>
      <c r="F240" s="14">
        <f t="shared" si="220"/>
        <v>259739.32783199998</v>
      </c>
      <c r="G240" s="20">
        <f t="shared" si="221"/>
        <v>277323.6803262264</v>
      </c>
      <c r="H240" s="10">
        <v>251845</v>
      </c>
      <c r="I240" s="11">
        <f t="shared" si="210"/>
        <v>256730.79300000001</v>
      </c>
      <c r="J240" s="14">
        <f t="shared" si="222"/>
        <v>266127.14002380002</v>
      </c>
      <c r="K240" s="20">
        <f t="shared" si="223"/>
        <v>284143.94740341126</v>
      </c>
      <c r="L240" s="10">
        <v>255874</v>
      </c>
      <c r="M240" s="11">
        <f t="shared" si="224"/>
        <v>260837.95559999999</v>
      </c>
      <c r="N240" s="14">
        <f t="shared" si="225"/>
        <v>270384.62477495999</v>
      </c>
      <c r="O240" s="20">
        <f t="shared" si="226"/>
        <v>288689.6638722248</v>
      </c>
      <c r="P240" s="10">
        <v>263933</v>
      </c>
      <c r="Q240" s="11">
        <f t="shared" si="227"/>
        <v>269053.3002</v>
      </c>
      <c r="R240" s="14">
        <f t="shared" si="228"/>
        <v>278900.65098732</v>
      </c>
      <c r="S240" s="20">
        <f t="shared" si="229"/>
        <v>297782.22505916154</v>
      </c>
      <c r="T240" s="37">
        <v>316943</v>
      </c>
      <c r="U240" s="31">
        <f t="shared" si="242"/>
        <v>335167.22249999997</v>
      </c>
      <c r="V240" s="48">
        <f t="shared" si="230"/>
        <v>348875.56190024997</v>
      </c>
      <c r="W240" s="51">
        <f t="shared" si="231"/>
        <v>359969.80476867792</v>
      </c>
      <c r="X240" s="70">
        <f t="shared" si="232"/>
        <v>373648.65734988765</v>
      </c>
      <c r="Y240" s="30">
        <v>324738</v>
      </c>
      <c r="Z240" s="31">
        <f t="shared" si="242"/>
        <v>343410.435</v>
      </c>
      <c r="AA240" s="49">
        <f t="shared" si="233"/>
        <v>357455.9217915</v>
      </c>
      <c r="AB240" s="51">
        <f t="shared" si="234"/>
        <v>368823.02010446973</v>
      </c>
      <c r="AC240" s="70">
        <f t="shared" si="235"/>
        <v>382838.29486843955</v>
      </c>
      <c r="AD240" s="77">
        <f t="shared" si="208"/>
        <v>389001.99141582142</v>
      </c>
      <c r="AE240" s="30">
        <v>329933</v>
      </c>
      <c r="AF240" s="31">
        <f t="shared" si="212"/>
        <v>348904.14750000002</v>
      </c>
      <c r="AG240" s="49">
        <f t="shared" si="236"/>
        <v>363174.32713275001</v>
      </c>
      <c r="AH240" s="51">
        <f t="shared" si="237"/>
        <v>374723.27073557145</v>
      </c>
      <c r="AI240" s="70">
        <f t="shared" si="238"/>
        <v>388962.75502352318</v>
      </c>
      <c r="AJ240" s="77">
        <f t="shared" si="239"/>
        <v>395225.05537940189</v>
      </c>
      <c r="AK240" s="30">
        <v>340325</v>
      </c>
      <c r="AL240" s="38">
        <f t="shared" si="213"/>
        <v>359893.6875</v>
      </c>
      <c r="AM240" s="49">
        <f t="shared" si="240"/>
        <v>374613.33931875002</v>
      </c>
      <c r="AN240" s="51">
        <f t="shared" si="218"/>
        <v>386526.04350908624</v>
      </c>
      <c r="AO240" s="81">
        <f t="shared" si="217"/>
        <v>401214.0331624315</v>
      </c>
      <c r="AP240" s="82">
        <f t="shared" si="241"/>
        <v>407673.57909634663</v>
      </c>
      <c r="AQ240" s="96">
        <f t="shared" si="214"/>
        <v>430584.8342415613</v>
      </c>
      <c r="AS240" s="117">
        <f t="shared" si="215"/>
        <v>473643.31766571745</v>
      </c>
      <c r="AT240" s="113">
        <f t="shared" si="216"/>
        <v>535785.32094345964</v>
      </c>
    </row>
    <row r="241" spans="1:48" ht="15" customHeight="1">
      <c r="B241" s="150" t="s">
        <v>443</v>
      </c>
      <c r="C241" s="7" t="s">
        <v>444</v>
      </c>
      <c r="D241" s="10">
        <v>297974</v>
      </c>
      <c r="E241" s="11">
        <f t="shared" si="209"/>
        <v>303754.69559999998</v>
      </c>
      <c r="F241" s="14">
        <f t="shared" si="220"/>
        <v>314872.11745895998</v>
      </c>
      <c r="G241" s="20">
        <f t="shared" si="221"/>
        <v>336188.95981093158</v>
      </c>
      <c r="H241" s="10">
        <v>305302</v>
      </c>
      <c r="I241" s="11">
        <f t="shared" si="210"/>
        <v>311224.85879999999</v>
      </c>
      <c r="J241" s="14">
        <f t="shared" si="222"/>
        <v>322615.68863207998</v>
      </c>
      <c r="K241" s="20">
        <f t="shared" si="223"/>
        <v>344456.77075247181</v>
      </c>
      <c r="L241" s="10">
        <v>310187</v>
      </c>
      <c r="M241" s="11">
        <f t="shared" si="224"/>
        <v>316204.62780000002</v>
      </c>
      <c r="N241" s="14">
        <f t="shared" si="225"/>
        <v>327777.71717747999</v>
      </c>
      <c r="O241" s="20">
        <f t="shared" si="226"/>
        <v>349968.26863039541</v>
      </c>
      <c r="P241" s="10">
        <v>319956</v>
      </c>
      <c r="Q241" s="11">
        <f t="shared" si="227"/>
        <v>326163.14640000003</v>
      </c>
      <c r="R241" s="14">
        <f t="shared" si="228"/>
        <v>338100.71755824005</v>
      </c>
      <c r="S241" s="20">
        <f t="shared" si="229"/>
        <v>360990.13613693288</v>
      </c>
      <c r="T241" s="37">
        <v>384216</v>
      </c>
      <c r="U241" s="31">
        <f t="shared" si="242"/>
        <v>406308.42</v>
      </c>
      <c r="V241" s="48">
        <f t="shared" si="230"/>
        <v>422926.43437799998</v>
      </c>
      <c r="W241" s="51">
        <f t="shared" si="231"/>
        <v>436375.49499122036</v>
      </c>
      <c r="X241" s="70">
        <f t="shared" si="232"/>
        <v>452957.76380088675</v>
      </c>
      <c r="Y241" s="30">
        <v>393665</v>
      </c>
      <c r="Z241" s="31">
        <f t="shared" si="242"/>
        <v>416300.73749999999</v>
      </c>
      <c r="AA241" s="49">
        <f t="shared" si="233"/>
        <v>433327.43766374997</v>
      </c>
      <c r="AB241" s="51">
        <f t="shared" si="234"/>
        <v>447107.2501814572</v>
      </c>
      <c r="AC241" s="70">
        <f t="shared" si="235"/>
        <v>464097.32568835258</v>
      </c>
      <c r="AD241" s="77">
        <f t="shared" si="208"/>
        <v>471569.29263193504</v>
      </c>
      <c r="AE241" s="30">
        <v>399963</v>
      </c>
      <c r="AF241" s="31">
        <f t="shared" si="212"/>
        <v>422960.8725</v>
      </c>
      <c r="AG241" s="49">
        <f t="shared" si="236"/>
        <v>440259.97218525002</v>
      </c>
      <c r="AH241" s="51">
        <f t="shared" si="237"/>
        <v>454260.239300741</v>
      </c>
      <c r="AI241" s="70">
        <f t="shared" si="238"/>
        <v>471522.12839416915</v>
      </c>
      <c r="AJ241" s="77">
        <f t="shared" si="239"/>
        <v>479113.6346613153</v>
      </c>
      <c r="AK241" s="30">
        <v>412561</v>
      </c>
      <c r="AL241" s="38">
        <f t="shared" si="213"/>
        <v>436283.25750000001</v>
      </c>
      <c r="AM241" s="49">
        <f t="shared" si="240"/>
        <v>454127.24273175001</v>
      </c>
      <c r="AN241" s="51">
        <f t="shared" si="218"/>
        <v>468568.48905061965</v>
      </c>
      <c r="AO241" s="81">
        <f t="shared" si="217"/>
        <v>486374.09163454321</v>
      </c>
      <c r="AP241" s="82">
        <f t="shared" si="241"/>
        <v>494204.71450985933</v>
      </c>
      <c r="AQ241" s="96">
        <f t="shared" si="214"/>
        <v>521979.01946531341</v>
      </c>
      <c r="AS241" s="117">
        <f t="shared" si="215"/>
        <v>574176.92141184479</v>
      </c>
      <c r="AT241" s="113">
        <f t="shared" si="216"/>
        <v>649508.93350107886</v>
      </c>
    </row>
    <row r="242" spans="1:48" ht="15" customHeight="1">
      <c r="B242" s="150" t="s">
        <v>445</v>
      </c>
      <c r="C242" s="7" t="s">
        <v>446</v>
      </c>
      <c r="D242" s="10">
        <v>350148</v>
      </c>
      <c r="E242" s="11">
        <f t="shared" si="209"/>
        <v>356940.87119999999</v>
      </c>
      <c r="F242" s="14">
        <f t="shared" si="220"/>
        <v>370004.90708591999</v>
      </c>
      <c r="G242" s="20">
        <f t="shared" si="221"/>
        <v>395054.23929563677</v>
      </c>
      <c r="H242" s="10">
        <v>358758</v>
      </c>
      <c r="I242" s="11">
        <f t="shared" si="210"/>
        <v>365717.90519999998</v>
      </c>
      <c r="J242" s="14">
        <f t="shared" si="222"/>
        <v>379103.18053031998</v>
      </c>
      <c r="K242" s="20">
        <f t="shared" si="223"/>
        <v>404768.46585222264</v>
      </c>
      <c r="L242" s="10">
        <v>364498</v>
      </c>
      <c r="M242" s="11">
        <f t="shared" si="224"/>
        <v>371569.26120000001</v>
      </c>
      <c r="N242" s="14">
        <f t="shared" si="225"/>
        <v>385168.69615992001</v>
      </c>
      <c r="O242" s="20">
        <f t="shared" si="226"/>
        <v>411244.61688994663</v>
      </c>
      <c r="P242" s="10">
        <v>375979</v>
      </c>
      <c r="Q242" s="11">
        <f t="shared" si="227"/>
        <v>383272.9926</v>
      </c>
      <c r="R242" s="14">
        <f t="shared" si="228"/>
        <v>397300.78412915999</v>
      </c>
      <c r="S242" s="20">
        <f t="shared" si="229"/>
        <v>424198.0472147041</v>
      </c>
      <c r="T242" s="37">
        <v>451492</v>
      </c>
      <c r="U242" s="31">
        <f t="shared" si="242"/>
        <v>477452.79</v>
      </c>
      <c r="V242" s="48">
        <f t="shared" si="230"/>
        <v>496980.60911099997</v>
      </c>
      <c r="W242" s="51">
        <f t="shared" si="231"/>
        <v>512784.59248072974</v>
      </c>
      <c r="X242" s="70">
        <f t="shared" si="232"/>
        <v>532270.40699499752</v>
      </c>
      <c r="Y242" s="30">
        <v>462593</v>
      </c>
      <c r="Z242" s="31">
        <f t="shared" si="242"/>
        <v>489192.09749999997</v>
      </c>
      <c r="AA242" s="49">
        <f t="shared" si="233"/>
        <v>509200.05428774998</v>
      </c>
      <c r="AB242" s="51">
        <f t="shared" si="234"/>
        <v>525392.61601410038</v>
      </c>
      <c r="AC242" s="70">
        <f t="shared" si="235"/>
        <v>545357.5354226362</v>
      </c>
      <c r="AD242" s="77">
        <f t="shared" si="208"/>
        <v>554137.79174294067</v>
      </c>
      <c r="AE242" s="30">
        <v>469995</v>
      </c>
      <c r="AF242" s="31">
        <f t="shared" si="212"/>
        <v>497019.71250000002</v>
      </c>
      <c r="AG242" s="49">
        <f t="shared" si="236"/>
        <v>517347.81874125003</v>
      </c>
      <c r="AH242" s="51">
        <f t="shared" si="237"/>
        <v>533799.47937722178</v>
      </c>
      <c r="AI242" s="70">
        <f t="shared" si="238"/>
        <v>554083.85959355626</v>
      </c>
      <c r="AJ242" s="77">
        <f t="shared" si="239"/>
        <v>563004.6097330125</v>
      </c>
      <c r="AK242" s="30">
        <v>484799</v>
      </c>
      <c r="AL242" s="38">
        <f t="shared" si="213"/>
        <v>512674.9425</v>
      </c>
      <c r="AM242" s="49">
        <f t="shared" si="240"/>
        <v>533643.34764825006</v>
      </c>
      <c r="AN242" s="51">
        <f t="shared" si="218"/>
        <v>550613.20610346436</v>
      </c>
      <c r="AO242" s="81">
        <f t="shared" si="217"/>
        <v>571536.50793539605</v>
      </c>
      <c r="AP242" s="82">
        <f t="shared" si="241"/>
        <v>580738.24571315595</v>
      </c>
      <c r="AQ242" s="96">
        <f t="shared" si="214"/>
        <v>613375.73512223526</v>
      </c>
      <c r="AS242" s="117">
        <f t="shared" si="215"/>
        <v>674713.30863445881</v>
      </c>
      <c r="AT242" s="113">
        <f t="shared" si="216"/>
        <v>763235.69472729985</v>
      </c>
    </row>
    <row r="243" spans="1:48" ht="15" customHeight="1">
      <c r="B243" s="150" t="s">
        <v>447</v>
      </c>
      <c r="C243" s="7" t="s">
        <v>448</v>
      </c>
      <c r="D243" s="10">
        <v>409918</v>
      </c>
      <c r="E243" s="11">
        <f t="shared" si="209"/>
        <v>417870.40919999999</v>
      </c>
      <c r="F243" s="14">
        <f t="shared" si="220"/>
        <v>433164.46617671999</v>
      </c>
      <c r="G243" s="20">
        <f t="shared" si="221"/>
        <v>462489.7005368839</v>
      </c>
      <c r="H243" s="10">
        <v>419997</v>
      </c>
      <c r="I243" s="11">
        <f t="shared" si="210"/>
        <v>428144.94180000003</v>
      </c>
      <c r="J243" s="14">
        <f t="shared" si="222"/>
        <v>443815.04666988004</v>
      </c>
      <c r="K243" s="20">
        <f t="shared" si="223"/>
        <v>473861.32532943093</v>
      </c>
      <c r="L243" s="10">
        <v>426717</v>
      </c>
      <c r="M243" s="11">
        <f t="shared" si="224"/>
        <v>434995.30979999999</v>
      </c>
      <c r="N243" s="14">
        <f t="shared" si="225"/>
        <v>450916.13813867996</v>
      </c>
      <c r="O243" s="20">
        <f t="shared" si="226"/>
        <v>481443.16069066862</v>
      </c>
      <c r="P243" s="10">
        <v>440157</v>
      </c>
      <c r="Q243" s="11">
        <f t="shared" si="227"/>
        <v>448696.04580000002</v>
      </c>
      <c r="R243" s="14">
        <f t="shared" si="228"/>
        <v>465118.32107628003</v>
      </c>
      <c r="S243" s="20">
        <f t="shared" si="229"/>
        <v>496606.83141314419</v>
      </c>
      <c r="T243" s="37">
        <v>528559</v>
      </c>
      <c r="U243" s="31">
        <f t="shared" si="242"/>
        <v>558951.14249999996</v>
      </c>
      <c r="V243" s="48">
        <f t="shared" si="230"/>
        <v>581812.24422825</v>
      </c>
      <c r="W243" s="51">
        <f t="shared" si="231"/>
        <v>600313.87359470839</v>
      </c>
      <c r="X243" s="70">
        <f t="shared" si="232"/>
        <v>623125.80079130735</v>
      </c>
      <c r="Y243" s="30">
        <v>541556</v>
      </c>
      <c r="Z243" s="31">
        <f t="shared" si="242"/>
        <v>572695.47</v>
      </c>
      <c r="AA243" s="49">
        <f t="shared" si="233"/>
        <v>596118.71472299995</v>
      </c>
      <c r="AB243" s="51">
        <f t="shared" si="234"/>
        <v>615075.28985119134</v>
      </c>
      <c r="AC243" s="70">
        <f t="shared" si="235"/>
        <v>638448.15086553665</v>
      </c>
      <c r="AD243" s="77">
        <f t="shared" si="208"/>
        <v>648727.16609447182</v>
      </c>
      <c r="AE243" s="30">
        <v>550222</v>
      </c>
      <c r="AF243" s="31">
        <f t="shared" si="212"/>
        <v>581859.76500000001</v>
      </c>
      <c r="AG243" s="49">
        <f t="shared" si="236"/>
        <v>605657.82938849996</v>
      </c>
      <c r="AH243" s="51">
        <f t="shared" si="237"/>
        <v>624917.74836305424</v>
      </c>
      <c r="AI243" s="70">
        <f t="shared" si="238"/>
        <v>648664.62280085031</v>
      </c>
      <c r="AJ243" s="77">
        <f t="shared" si="239"/>
        <v>659108.12322794402</v>
      </c>
      <c r="AK243" s="30">
        <v>567551</v>
      </c>
      <c r="AL243" s="38">
        <f t="shared" si="213"/>
        <v>600185.1825</v>
      </c>
      <c r="AM243" s="49">
        <f t="shared" si="240"/>
        <v>624732.75646425004</v>
      </c>
      <c r="AN243" s="51">
        <f t="shared" si="218"/>
        <v>644599.25811981317</v>
      </c>
      <c r="AO243" s="81">
        <f t="shared" si="217"/>
        <v>669094.02992836607</v>
      </c>
      <c r="AP243" s="82">
        <f t="shared" si="241"/>
        <v>679866.44381021278</v>
      </c>
      <c r="AQ243" s="96">
        <f t="shared" si="214"/>
        <v>718074.93795234675</v>
      </c>
      <c r="AS243" s="117">
        <f t="shared" si="215"/>
        <v>789882.43174758146</v>
      </c>
      <c r="AT243" s="113">
        <f t="shared" si="216"/>
        <v>893515.00679286418</v>
      </c>
    </row>
    <row r="244" spans="1:48" ht="15" customHeight="1">
      <c r="B244" s="150" t="s">
        <v>449</v>
      </c>
      <c r="C244" s="7" t="s">
        <v>450</v>
      </c>
      <c r="D244" s="10">
        <v>456861</v>
      </c>
      <c r="E244" s="11">
        <f t="shared" si="209"/>
        <v>465724.10340000002</v>
      </c>
      <c r="F244" s="14">
        <f t="shared" si="220"/>
        <v>482769.60558444</v>
      </c>
      <c r="G244" s="20">
        <f t="shared" si="221"/>
        <v>515453.10788250656</v>
      </c>
      <c r="H244" s="10">
        <v>468096</v>
      </c>
      <c r="I244" s="11">
        <f t="shared" si="210"/>
        <v>477177.0624</v>
      </c>
      <c r="J244" s="14">
        <f t="shared" si="222"/>
        <v>494641.74288383999</v>
      </c>
      <c r="K244" s="20">
        <f t="shared" si="223"/>
        <v>528128.98887707596</v>
      </c>
      <c r="L244" s="10">
        <v>475586</v>
      </c>
      <c r="M244" s="11">
        <f t="shared" si="224"/>
        <v>484812.36839999998</v>
      </c>
      <c r="N244" s="14">
        <f t="shared" si="225"/>
        <v>502556.50108343997</v>
      </c>
      <c r="O244" s="20">
        <f t="shared" si="226"/>
        <v>536579.57620678889</v>
      </c>
      <c r="P244" s="10">
        <v>490565</v>
      </c>
      <c r="Q244" s="11">
        <f t="shared" si="227"/>
        <v>500081.96100000001</v>
      </c>
      <c r="R244" s="14">
        <f t="shared" si="228"/>
        <v>518384.96077260002</v>
      </c>
      <c r="S244" s="20">
        <f t="shared" si="229"/>
        <v>553479.62261690502</v>
      </c>
      <c r="T244" s="37">
        <v>589091</v>
      </c>
      <c r="U244" s="31">
        <f t="shared" si="242"/>
        <v>622963.73250000004</v>
      </c>
      <c r="V244" s="48">
        <f t="shared" si="230"/>
        <v>648442.94915925001</v>
      </c>
      <c r="W244" s="51">
        <f t="shared" si="231"/>
        <v>669063.43494251417</v>
      </c>
      <c r="X244" s="70">
        <f t="shared" si="232"/>
        <v>694487.84547032975</v>
      </c>
      <c r="Y244" s="30">
        <v>603577</v>
      </c>
      <c r="Z244" s="31">
        <f t="shared" si="242"/>
        <v>638282.67749999999</v>
      </c>
      <c r="AA244" s="49">
        <f t="shared" si="233"/>
        <v>664388.43900975003</v>
      </c>
      <c r="AB244" s="51">
        <f t="shared" si="234"/>
        <v>685515.99137026013</v>
      </c>
      <c r="AC244" s="70">
        <f t="shared" si="235"/>
        <v>711565.59904233005</v>
      </c>
      <c r="AD244" s="77">
        <f t="shared" si="208"/>
        <v>723021.8051869116</v>
      </c>
      <c r="AE244" s="30">
        <v>613234</v>
      </c>
      <c r="AF244" s="31">
        <f t="shared" si="212"/>
        <v>648494.95499999996</v>
      </c>
      <c r="AG244" s="49">
        <f t="shared" si="236"/>
        <v>675018.39865949994</v>
      </c>
      <c r="AH244" s="51">
        <f t="shared" si="237"/>
        <v>696483.98373687209</v>
      </c>
      <c r="AI244" s="70">
        <f t="shared" si="238"/>
        <v>722950.3751188732</v>
      </c>
      <c r="AJ244" s="77">
        <f t="shared" si="239"/>
        <v>734589.87615828705</v>
      </c>
      <c r="AK244" s="30">
        <v>632547</v>
      </c>
      <c r="AL244" s="38">
        <f t="shared" si="213"/>
        <v>668918.45250000001</v>
      </c>
      <c r="AM244" s="49">
        <f t="shared" si="240"/>
        <v>696277.21720725007</v>
      </c>
      <c r="AN244" s="51">
        <f t="shared" si="218"/>
        <v>718418.83271444065</v>
      </c>
      <c r="AO244" s="81">
        <f t="shared" si="217"/>
        <v>745718.74835758936</v>
      </c>
      <c r="AP244" s="82">
        <f t="shared" si="241"/>
        <v>757724.82020614657</v>
      </c>
      <c r="AQ244" s="96">
        <f t="shared" si="214"/>
        <v>800308.95510173205</v>
      </c>
      <c r="AS244" s="117">
        <f t="shared" si="215"/>
        <v>880339.85061190522</v>
      </c>
      <c r="AT244" s="113">
        <f t="shared" si="216"/>
        <v>995840.43901218718</v>
      </c>
    </row>
    <row r="245" spans="1:48" ht="15" customHeight="1">
      <c r="B245" s="150" t="s">
        <v>451</v>
      </c>
      <c r="C245" s="7" t="s">
        <v>452</v>
      </c>
      <c r="D245" s="10">
        <v>593336</v>
      </c>
      <c r="E245" s="11">
        <f t="shared" si="209"/>
        <v>604846.71840000001</v>
      </c>
      <c r="F245" s="14">
        <f t="shared" si="220"/>
        <v>626984.10829343996</v>
      </c>
      <c r="G245" s="20">
        <f t="shared" si="221"/>
        <v>669430.93242490583</v>
      </c>
      <c r="H245" s="10">
        <v>607926</v>
      </c>
      <c r="I245" s="11">
        <f t="shared" si="210"/>
        <v>619719.76439999999</v>
      </c>
      <c r="J245" s="14">
        <f t="shared" si="222"/>
        <v>642401.50777704001</v>
      </c>
      <c r="K245" s="20">
        <f t="shared" si="223"/>
        <v>685892.08985354565</v>
      </c>
      <c r="L245" s="10">
        <v>617653</v>
      </c>
      <c r="M245" s="11">
        <f t="shared" si="224"/>
        <v>629635.4682</v>
      </c>
      <c r="N245" s="14">
        <f t="shared" si="225"/>
        <v>652680.12633611995</v>
      </c>
      <c r="O245" s="20">
        <f t="shared" si="226"/>
        <v>696866.57088907529</v>
      </c>
      <c r="P245" s="10">
        <v>637106</v>
      </c>
      <c r="Q245" s="11">
        <f t="shared" si="227"/>
        <v>649465.85640000005</v>
      </c>
      <c r="R245" s="14">
        <f t="shared" si="228"/>
        <v>673236.30674423999</v>
      </c>
      <c r="S245" s="20">
        <f t="shared" si="229"/>
        <v>718814.40471082507</v>
      </c>
      <c r="T245" s="37">
        <v>765062</v>
      </c>
      <c r="U245" s="31">
        <f t="shared" ref="U245:Z249" si="243">(T245*5.75%)+T245</f>
        <v>809053.06499999994</v>
      </c>
      <c r="V245" s="48">
        <f t="shared" si="230"/>
        <v>842143.3353584999</v>
      </c>
      <c r="W245" s="51">
        <f t="shared" si="231"/>
        <v>868923.49342290021</v>
      </c>
      <c r="X245" s="70">
        <f t="shared" si="232"/>
        <v>901942.58617297048</v>
      </c>
      <c r="Y245" s="30">
        <v>783875</v>
      </c>
      <c r="Z245" s="31">
        <f t="shared" si="243"/>
        <v>828947.8125</v>
      </c>
      <c r="AA245" s="49">
        <f t="shared" si="233"/>
        <v>862851.77803125</v>
      </c>
      <c r="AB245" s="51">
        <f t="shared" si="234"/>
        <v>890290.46457264374</v>
      </c>
      <c r="AC245" s="70">
        <f t="shared" si="235"/>
        <v>924121.50222640415</v>
      </c>
      <c r="AD245" s="77">
        <f t="shared" si="208"/>
        <v>938999.85841224925</v>
      </c>
      <c r="AE245" s="30">
        <v>796418</v>
      </c>
      <c r="AF245" s="31">
        <f t="shared" si="212"/>
        <v>842212.03500000003</v>
      </c>
      <c r="AG245" s="49">
        <f t="shared" si="236"/>
        <v>876658.5072315</v>
      </c>
      <c r="AH245" s="51">
        <f t="shared" si="237"/>
        <v>904536.24776146165</v>
      </c>
      <c r="AI245" s="70">
        <f t="shared" si="238"/>
        <v>938908.62517639715</v>
      </c>
      <c r="AJ245" s="77">
        <f t="shared" si="239"/>
        <v>954025.05404173711</v>
      </c>
      <c r="AK245" s="30">
        <v>821502</v>
      </c>
      <c r="AL245" s="38">
        <f t="shared" si="213"/>
        <v>868738.36499999999</v>
      </c>
      <c r="AM245" s="49">
        <f t="shared" si="240"/>
        <v>904269.76412850001</v>
      </c>
      <c r="AN245" s="51">
        <f t="shared" si="218"/>
        <v>933025.54262778629</v>
      </c>
      <c r="AO245" s="81">
        <f t="shared" si="217"/>
        <v>968480.5132476422</v>
      </c>
      <c r="AP245" s="82">
        <f t="shared" si="241"/>
        <v>984073.04951092927</v>
      </c>
      <c r="AQ245" s="96">
        <f t="shared" si="214"/>
        <v>1039377.9548934435</v>
      </c>
      <c r="AS245" s="117">
        <f t="shared" si="215"/>
        <v>1143315.7503827878</v>
      </c>
      <c r="AT245" s="113">
        <f t="shared" si="216"/>
        <v>1293318.7768330094</v>
      </c>
    </row>
    <row r="246" spans="1:48" ht="15" customHeight="1">
      <c r="B246" s="150" t="s">
        <v>453</v>
      </c>
      <c r="C246" s="7" t="s">
        <v>454</v>
      </c>
      <c r="D246" s="10">
        <v>734043</v>
      </c>
      <c r="E246" s="11">
        <f t="shared" si="209"/>
        <v>748283.43420000002</v>
      </c>
      <c r="F246" s="14">
        <f t="shared" si="220"/>
        <v>775670.60789172002</v>
      </c>
      <c r="G246" s="20">
        <f t="shared" si="221"/>
        <v>828183.50804598944</v>
      </c>
      <c r="H246" s="10">
        <v>752092</v>
      </c>
      <c r="I246" s="11">
        <f t="shared" si="210"/>
        <v>766682.58479999995</v>
      </c>
      <c r="J246" s="14">
        <f t="shared" si="222"/>
        <v>794743.16740367992</v>
      </c>
      <c r="K246" s="20">
        <f t="shared" si="223"/>
        <v>848547.27983690903</v>
      </c>
      <c r="L246" s="10">
        <v>764126</v>
      </c>
      <c r="M246" s="11">
        <f t="shared" si="224"/>
        <v>778950.04440000001</v>
      </c>
      <c r="N246" s="14">
        <f t="shared" si="225"/>
        <v>807459.61602504004</v>
      </c>
      <c r="O246" s="20">
        <f t="shared" si="226"/>
        <v>862124.63202993525</v>
      </c>
      <c r="P246" s="10">
        <v>788193</v>
      </c>
      <c r="Q246" s="11">
        <f t="shared" si="227"/>
        <v>803483.94420000003</v>
      </c>
      <c r="R246" s="14">
        <f t="shared" si="228"/>
        <v>832891.45655772008</v>
      </c>
      <c r="S246" s="20">
        <f t="shared" si="229"/>
        <v>889278.20816667774</v>
      </c>
      <c r="T246" s="37">
        <v>946494</v>
      </c>
      <c r="U246" s="31">
        <f t="shared" si="243"/>
        <v>1000917.405</v>
      </c>
      <c r="V246" s="48">
        <f t="shared" si="230"/>
        <v>1041854.9268645</v>
      </c>
      <c r="W246" s="51">
        <f t="shared" si="231"/>
        <v>1074985.9135387912</v>
      </c>
      <c r="X246" s="70">
        <f t="shared" si="232"/>
        <v>1115835.3782532653</v>
      </c>
      <c r="Y246" s="30">
        <v>969769</v>
      </c>
      <c r="Z246" s="31">
        <f t="shared" si="243"/>
        <v>1025530.7175</v>
      </c>
      <c r="AA246" s="49">
        <f t="shared" si="233"/>
        <v>1067474.92384575</v>
      </c>
      <c r="AB246" s="51">
        <f t="shared" si="234"/>
        <v>1101420.6264240448</v>
      </c>
      <c r="AC246" s="70">
        <f t="shared" si="235"/>
        <v>1143274.6102281585</v>
      </c>
      <c r="AD246" s="77">
        <f t="shared" si="208"/>
        <v>1161681.3314528319</v>
      </c>
      <c r="AE246" s="30">
        <v>985285</v>
      </c>
      <c r="AF246" s="31">
        <f t="shared" si="212"/>
        <v>1041938.8875</v>
      </c>
      <c r="AG246" s="49">
        <f t="shared" si="236"/>
        <v>1084554.18799875</v>
      </c>
      <c r="AH246" s="51">
        <f t="shared" si="237"/>
        <v>1119043.0111771103</v>
      </c>
      <c r="AI246" s="70">
        <f t="shared" si="238"/>
        <v>1161566.6456018405</v>
      </c>
      <c r="AJ246" s="77">
        <f t="shared" si="239"/>
        <v>1180267.8685960302</v>
      </c>
      <c r="AK246" s="30">
        <v>1016318</v>
      </c>
      <c r="AL246" s="38">
        <f t="shared" si="213"/>
        <v>1074756.2849999999</v>
      </c>
      <c r="AM246" s="49">
        <f t="shared" si="240"/>
        <v>1118713.8170564999</v>
      </c>
      <c r="AN246" s="51">
        <f t="shared" si="218"/>
        <v>1154288.9164388967</v>
      </c>
      <c r="AO246" s="81">
        <f t="shared" si="217"/>
        <v>1198151.8952635748</v>
      </c>
      <c r="AP246" s="82">
        <f t="shared" si="241"/>
        <v>1217442.1407773183</v>
      </c>
      <c r="AQ246" s="96">
        <f t="shared" si="214"/>
        <v>1285862.3890890037</v>
      </c>
      <c r="AS246" s="117">
        <f t="shared" si="215"/>
        <v>1414448.6279979041</v>
      </c>
      <c r="AT246" s="113">
        <f t="shared" si="216"/>
        <v>1600024.2879912292</v>
      </c>
    </row>
    <row r="247" spans="1:48" ht="15" customHeight="1">
      <c r="B247" s="150" t="s">
        <v>455</v>
      </c>
      <c r="C247" s="7" t="s">
        <v>456</v>
      </c>
      <c r="D247" s="10">
        <v>903886</v>
      </c>
      <c r="E247" s="11">
        <f t="shared" si="209"/>
        <v>921421.38840000005</v>
      </c>
      <c r="F247" s="14">
        <f t="shared" si="220"/>
        <v>955145.41121544002</v>
      </c>
      <c r="G247" s="20">
        <f t="shared" si="221"/>
        <v>1019808.7555547253</v>
      </c>
      <c r="H247" s="10">
        <v>926113</v>
      </c>
      <c r="I247" s="11">
        <f t="shared" si="210"/>
        <v>944079.59219999996</v>
      </c>
      <c r="J247" s="14">
        <f t="shared" si="222"/>
        <v>978632.90527451993</v>
      </c>
      <c r="K247" s="20">
        <f t="shared" si="223"/>
        <v>1044886.3529616049</v>
      </c>
      <c r="L247" s="10">
        <v>940931</v>
      </c>
      <c r="M247" s="11">
        <f t="shared" si="224"/>
        <v>959185.06140000001</v>
      </c>
      <c r="N247" s="14">
        <f t="shared" si="225"/>
        <v>994291.23464724002</v>
      </c>
      <c r="O247" s="20">
        <f t="shared" si="226"/>
        <v>1061604.7512328583</v>
      </c>
      <c r="P247" s="10">
        <v>970566</v>
      </c>
      <c r="Q247" s="11">
        <f t="shared" si="227"/>
        <v>989394.9804</v>
      </c>
      <c r="R247" s="14">
        <f t="shared" si="228"/>
        <v>1025606.83668264</v>
      </c>
      <c r="S247" s="20">
        <f t="shared" si="229"/>
        <v>1095040.4195260548</v>
      </c>
      <c r="T247" s="37">
        <v>1165496</v>
      </c>
      <c r="U247" s="31">
        <f t="shared" si="243"/>
        <v>1232512.02</v>
      </c>
      <c r="V247" s="48">
        <f t="shared" si="230"/>
        <v>1282921.761618</v>
      </c>
      <c r="W247" s="51">
        <f t="shared" si="231"/>
        <v>1323718.6736374523</v>
      </c>
      <c r="X247" s="70">
        <f t="shared" si="232"/>
        <v>1374019.9832356754</v>
      </c>
      <c r="Y247" s="30">
        <v>1194157</v>
      </c>
      <c r="Z247" s="31">
        <f t="shared" si="243"/>
        <v>1262821.0275000001</v>
      </c>
      <c r="AA247" s="49">
        <f t="shared" si="233"/>
        <v>1314470.4075247501</v>
      </c>
      <c r="AB247" s="51">
        <f t="shared" si="234"/>
        <v>1356270.5664840371</v>
      </c>
      <c r="AC247" s="70">
        <f t="shared" si="235"/>
        <v>1407808.8480104306</v>
      </c>
      <c r="AD247" s="77">
        <f t="shared" si="208"/>
        <v>1430474.5704633985</v>
      </c>
      <c r="AE247" s="30">
        <v>1213263</v>
      </c>
      <c r="AF247" s="31">
        <f t="shared" si="212"/>
        <v>1283025.6225000001</v>
      </c>
      <c r="AG247" s="49">
        <f t="shared" si="236"/>
        <v>1335501.3704602499</v>
      </c>
      <c r="AH247" s="51">
        <f t="shared" si="237"/>
        <v>1377970.314040886</v>
      </c>
      <c r="AI247" s="70">
        <f t="shared" si="238"/>
        <v>1430333.1859744396</v>
      </c>
      <c r="AJ247" s="77">
        <f t="shared" si="239"/>
        <v>1453361.5502686282</v>
      </c>
      <c r="AK247" s="30">
        <v>1251476</v>
      </c>
      <c r="AL247" s="38">
        <f t="shared" si="213"/>
        <v>1323435.8700000001</v>
      </c>
      <c r="AM247" s="49">
        <f t="shared" si="240"/>
        <v>1377564.397083</v>
      </c>
      <c r="AN247" s="51">
        <f t="shared" si="218"/>
        <v>1421370.9449102394</v>
      </c>
      <c r="AO247" s="81">
        <f t="shared" si="217"/>
        <v>1475383.0408168286</v>
      </c>
      <c r="AP247" s="82">
        <f t="shared" si="241"/>
        <v>1499136.7077739795</v>
      </c>
      <c r="AQ247" s="96">
        <f t="shared" si="214"/>
        <v>1583388.1907508771</v>
      </c>
      <c r="AS247" s="117">
        <f t="shared" si="215"/>
        <v>1741727.0098259649</v>
      </c>
      <c r="AT247" s="113">
        <f t="shared" si="216"/>
        <v>1970241.5935151316</v>
      </c>
    </row>
    <row r="248" spans="1:48" ht="15" customHeight="1">
      <c r="B248" s="150" t="s">
        <v>457</v>
      </c>
      <c r="C248" s="7" t="s">
        <v>458</v>
      </c>
      <c r="D248" s="10">
        <v>1084688</v>
      </c>
      <c r="E248" s="11">
        <f t="shared" si="209"/>
        <v>1105730.9472000001</v>
      </c>
      <c r="F248" s="14">
        <f t="shared" si="220"/>
        <v>1146200.69986752</v>
      </c>
      <c r="G248" s="20">
        <f t="shared" si="221"/>
        <v>1223798.4872485511</v>
      </c>
      <c r="H248" s="10">
        <v>1111361</v>
      </c>
      <c r="I248" s="11">
        <f t="shared" si="210"/>
        <v>1132921.4034</v>
      </c>
      <c r="J248" s="14">
        <f t="shared" si="222"/>
        <v>1174386.3267644399</v>
      </c>
      <c r="K248" s="20">
        <f t="shared" si="223"/>
        <v>1253892.2810863925</v>
      </c>
      <c r="L248" s="17">
        <v>1129142</v>
      </c>
      <c r="M248" s="11">
        <f t="shared" si="224"/>
        <v>1151047.3548000001</v>
      </c>
      <c r="N248" s="14">
        <f t="shared" si="225"/>
        <v>1193175.6879856801</v>
      </c>
      <c r="O248" s="20">
        <f t="shared" si="226"/>
        <v>1273953.6820623106</v>
      </c>
      <c r="P248" s="10">
        <v>1164706</v>
      </c>
      <c r="Q248" s="11">
        <f t="shared" si="227"/>
        <v>1187301.2964000001</v>
      </c>
      <c r="R248" s="14">
        <f t="shared" si="228"/>
        <v>1230756.52384824</v>
      </c>
      <c r="S248" s="20">
        <f t="shared" si="229"/>
        <v>1314078.7405127659</v>
      </c>
      <c r="T248" s="37">
        <v>1398626</v>
      </c>
      <c r="U248" s="31">
        <f t="shared" si="243"/>
        <v>1479046.9950000001</v>
      </c>
      <c r="V248" s="48">
        <f t="shared" si="230"/>
        <v>1539540.0170955001</v>
      </c>
      <c r="W248" s="51">
        <f t="shared" si="231"/>
        <v>1588497.3896391371</v>
      </c>
      <c r="X248" s="70">
        <f t="shared" si="232"/>
        <v>1648860.2904454244</v>
      </c>
      <c r="Y248" s="30">
        <v>1433020</v>
      </c>
      <c r="Z248" s="31">
        <f t="shared" si="243"/>
        <v>1515418.65</v>
      </c>
      <c r="AA248" s="49">
        <f t="shared" si="233"/>
        <v>1577399.2727849998</v>
      </c>
      <c r="AB248" s="51">
        <f t="shared" si="234"/>
        <v>1627560.5696595628</v>
      </c>
      <c r="AC248" s="70">
        <f t="shared" si="235"/>
        <v>1689407.8713066261</v>
      </c>
      <c r="AD248" s="77">
        <f t="shared" si="208"/>
        <v>1716607.3380346629</v>
      </c>
      <c r="AE248" s="30">
        <v>1455948</v>
      </c>
      <c r="AF248" s="31">
        <f t="shared" si="212"/>
        <v>1539665.01</v>
      </c>
      <c r="AG248" s="49">
        <f t="shared" si="236"/>
        <v>1602637.3089089999</v>
      </c>
      <c r="AH248" s="51">
        <f t="shared" si="237"/>
        <v>1653601.1753323062</v>
      </c>
      <c r="AI248" s="70">
        <f t="shared" si="238"/>
        <v>1716438.0199949339</v>
      </c>
      <c r="AJ248" s="77">
        <f t="shared" si="239"/>
        <v>1744072.6721168524</v>
      </c>
      <c r="AK248" s="30">
        <v>1501805</v>
      </c>
      <c r="AL248" s="38">
        <f t="shared" si="213"/>
        <v>1588158.7875000001</v>
      </c>
      <c r="AM248" s="49">
        <f t="shared" si="240"/>
        <v>1653114.48190875</v>
      </c>
      <c r="AN248" s="51">
        <f t="shared" si="218"/>
        <v>1705683.5224334484</v>
      </c>
      <c r="AO248" s="81">
        <f t="shared" si="217"/>
        <v>1770499.4962859193</v>
      </c>
      <c r="AP248" s="82">
        <f t="shared" si="241"/>
        <v>1799004.5381761226</v>
      </c>
      <c r="AQ248" s="96">
        <f t="shared" si="214"/>
        <v>1900108.5932216207</v>
      </c>
      <c r="AS248" s="117">
        <f t="shared" si="215"/>
        <v>2090119.4525437828</v>
      </c>
      <c r="AT248" s="113">
        <f t="shared" si="216"/>
        <v>2364343.1247175271</v>
      </c>
    </row>
    <row r="249" spans="1:48" ht="15" customHeight="1">
      <c r="B249" s="150" t="s">
        <v>459</v>
      </c>
      <c r="C249" s="7" t="s">
        <v>460</v>
      </c>
      <c r="D249" s="10">
        <v>1245194</v>
      </c>
      <c r="E249" s="11">
        <f t="shared" si="209"/>
        <v>1269350.7635999999</v>
      </c>
      <c r="F249" s="14">
        <f t="shared" si="220"/>
        <v>1315809.0015477599</v>
      </c>
      <c r="G249" s="20">
        <f t="shared" si="221"/>
        <v>1404889.2709525432</v>
      </c>
      <c r="H249" s="10">
        <v>1275813</v>
      </c>
      <c r="I249" s="11">
        <f t="shared" si="210"/>
        <v>1300563.7722</v>
      </c>
      <c r="J249" s="14">
        <f t="shared" si="222"/>
        <v>1348164.40626252</v>
      </c>
      <c r="K249" s="20">
        <f t="shared" si="223"/>
        <v>1439435.1365664925</v>
      </c>
      <c r="L249" s="10">
        <v>1296226</v>
      </c>
      <c r="M249" s="11">
        <f t="shared" si="224"/>
        <v>1321372.7844</v>
      </c>
      <c r="N249" s="14">
        <f t="shared" si="225"/>
        <v>1369735.02830904</v>
      </c>
      <c r="O249" s="20">
        <f t="shared" si="226"/>
        <v>1462466.0897255619</v>
      </c>
      <c r="P249" s="10">
        <v>1337052</v>
      </c>
      <c r="Q249" s="11">
        <f t="shared" si="227"/>
        <v>1362990.8088</v>
      </c>
      <c r="R249" s="14">
        <f t="shared" si="228"/>
        <v>1412876.27240208</v>
      </c>
      <c r="S249" s="26">
        <f t="shared" si="229"/>
        <v>1508527.9960437007</v>
      </c>
      <c r="T249" s="37">
        <v>1605587</v>
      </c>
      <c r="U249" s="31">
        <f t="shared" si="243"/>
        <v>1697908.2524999999</v>
      </c>
      <c r="V249" s="48">
        <f t="shared" si="230"/>
        <v>1767352.70002725</v>
      </c>
      <c r="W249" s="51">
        <f t="shared" si="231"/>
        <v>1823554.5158881166</v>
      </c>
      <c r="X249" s="70">
        <f t="shared" si="232"/>
        <v>1892849.587491865</v>
      </c>
      <c r="Y249" s="30">
        <v>1645069</v>
      </c>
      <c r="Z249" s="31">
        <f t="shared" si="243"/>
        <v>1739660.4675</v>
      </c>
      <c r="AA249" s="49">
        <f t="shared" si="233"/>
        <v>1810812.5806207501</v>
      </c>
      <c r="AB249" s="51">
        <f t="shared" si="234"/>
        <v>1868396.4206844899</v>
      </c>
      <c r="AC249" s="70">
        <f t="shared" si="235"/>
        <v>1939395.4846705005</v>
      </c>
      <c r="AD249" s="77">
        <f t="shared" si="208"/>
        <v>1970619.7519736956</v>
      </c>
      <c r="AE249" s="30">
        <v>1671390</v>
      </c>
      <c r="AF249" s="31">
        <f t="shared" si="212"/>
        <v>1767494.925</v>
      </c>
      <c r="AG249" s="49">
        <f t="shared" si="236"/>
        <v>1839785.4674325001</v>
      </c>
      <c r="AH249" s="51">
        <f t="shared" si="237"/>
        <v>1898290.6452968535</v>
      </c>
      <c r="AI249" s="70">
        <f t="shared" si="238"/>
        <v>1970425.6898181338</v>
      </c>
      <c r="AJ249" s="77">
        <f t="shared" si="239"/>
        <v>2002149.5434242059</v>
      </c>
      <c r="AK249" s="30">
        <v>1724033</v>
      </c>
      <c r="AL249" s="31">
        <f t="shared" si="213"/>
        <v>1823164.8975</v>
      </c>
      <c r="AM249" s="49">
        <f t="shared" si="240"/>
        <v>1897732.3418077501</v>
      </c>
      <c r="AN249" s="51">
        <f t="shared" si="218"/>
        <v>1958080.2302772366</v>
      </c>
      <c r="AO249" s="81">
        <f t="shared" si="217"/>
        <v>2032487.2790277714</v>
      </c>
      <c r="AP249" s="82">
        <f t="shared" si="241"/>
        <v>2065210.3242201186</v>
      </c>
      <c r="AQ249" s="96">
        <f t="shared" si="214"/>
        <v>2181275.1444412894</v>
      </c>
      <c r="AS249" s="117">
        <f t="shared" si="215"/>
        <v>2399402.6588854184</v>
      </c>
      <c r="AT249" s="113">
        <f t="shared" si="216"/>
        <v>2714204.2877311856</v>
      </c>
    </row>
    <row r="250" spans="1:48" ht="27" customHeight="1">
      <c r="B250" s="153" t="s">
        <v>461</v>
      </c>
      <c r="C250" s="122" t="s">
        <v>462</v>
      </c>
      <c r="D250" s="12"/>
      <c r="E250" s="12"/>
      <c r="F250" s="123"/>
      <c r="G250" s="123"/>
      <c r="H250" s="12"/>
      <c r="I250" s="12"/>
      <c r="J250" s="123"/>
      <c r="K250" s="123"/>
      <c r="L250" s="12"/>
      <c r="M250" s="12"/>
      <c r="N250" s="123"/>
      <c r="O250" s="123"/>
      <c r="P250" s="12"/>
      <c r="Q250" s="12"/>
      <c r="R250" s="123"/>
      <c r="S250" s="124"/>
      <c r="T250" s="39"/>
      <c r="U250" s="123"/>
      <c r="V250" s="125"/>
      <c r="W250" s="125"/>
      <c r="X250" s="125"/>
      <c r="Y250" s="29"/>
      <c r="Z250" s="123"/>
      <c r="AA250" s="126"/>
      <c r="AB250" s="125"/>
      <c r="AC250" s="125"/>
      <c r="AD250" s="125"/>
      <c r="AE250" s="29"/>
      <c r="AF250" s="123"/>
      <c r="AG250" s="126"/>
      <c r="AH250" s="125"/>
      <c r="AI250" s="125"/>
      <c r="AJ250" s="125"/>
      <c r="AK250" s="29"/>
      <c r="AL250" s="124"/>
      <c r="AM250" s="126"/>
      <c r="AN250" s="125"/>
      <c r="AO250" s="127"/>
      <c r="AP250" s="127"/>
    </row>
    <row r="251" spans="1:48" s="95" customFormat="1" ht="31.5" customHeight="1">
      <c r="A251" s="159"/>
      <c r="B251" s="151" t="s">
        <v>463</v>
      </c>
      <c r="C251" s="97" t="s">
        <v>464</v>
      </c>
      <c r="D251" s="98">
        <v>26683</v>
      </c>
      <c r="E251" s="99">
        <f t="shared" ref="E251:E265" si="244">(D251*1.94%)+D251</f>
        <v>27200.6502</v>
      </c>
      <c r="F251" s="100">
        <f t="shared" si="220"/>
        <v>28196.193997319999</v>
      </c>
      <c r="G251" s="101">
        <f t="shared" si="221"/>
        <v>30105.076330938562</v>
      </c>
      <c r="H251" s="98">
        <v>27339</v>
      </c>
      <c r="I251" s="99">
        <f t="shared" ref="I251:I265" si="245">(H251*1.94%)+H251</f>
        <v>27869.3766</v>
      </c>
      <c r="J251" s="100">
        <f t="shared" si="222"/>
        <v>28889.395783560001</v>
      </c>
      <c r="K251" s="101">
        <f t="shared" si="223"/>
        <v>30845.207878107012</v>
      </c>
      <c r="L251" s="98">
        <v>27777</v>
      </c>
      <c r="M251" s="99">
        <f t="shared" si="224"/>
        <v>28315.873800000001</v>
      </c>
      <c r="N251" s="100">
        <f t="shared" si="225"/>
        <v>29352.234781080002</v>
      </c>
      <c r="O251" s="101">
        <f t="shared" si="226"/>
        <v>31339.381075759116</v>
      </c>
      <c r="P251" s="98">
        <v>28652</v>
      </c>
      <c r="Q251" s="99">
        <f t="shared" si="227"/>
        <v>29207.8488</v>
      </c>
      <c r="R251" s="100">
        <f t="shared" si="228"/>
        <v>30276.856066079999</v>
      </c>
      <c r="S251" s="101">
        <f t="shared" si="229"/>
        <v>32326.599221753615</v>
      </c>
      <c r="T251" s="102">
        <v>31610</v>
      </c>
      <c r="U251" s="103">
        <f>(T251*5.75%)+T251</f>
        <v>33427.574999999997</v>
      </c>
      <c r="V251" s="104">
        <f t="shared" si="230"/>
        <v>34794.762817499999</v>
      </c>
      <c r="W251" s="105">
        <f t="shared" si="231"/>
        <v>35901.236275096497</v>
      </c>
      <c r="X251" s="106">
        <f t="shared" si="232"/>
        <v>37265.483253550163</v>
      </c>
      <c r="Y251" s="107">
        <v>32387</v>
      </c>
      <c r="Z251" s="103">
        <f>(Y251*5.75%)+Y251</f>
        <v>34249.252500000002</v>
      </c>
      <c r="AA251" s="108">
        <f t="shared" si="233"/>
        <v>35650.046927250005</v>
      </c>
      <c r="AB251" s="105">
        <f t="shared" si="234"/>
        <v>36783.718419536555</v>
      </c>
      <c r="AC251" s="106">
        <f t="shared" si="235"/>
        <v>38181.499719478947</v>
      </c>
      <c r="AD251" s="109">
        <f t="shared" ref="AD251:AD265" si="246">(AC251*1.61%)+AC251</f>
        <v>38796.221864962557</v>
      </c>
      <c r="AE251" s="107">
        <v>32906</v>
      </c>
      <c r="AF251" s="103">
        <f>(AE251*5.75%)+AE251</f>
        <v>34798.095000000001</v>
      </c>
      <c r="AG251" s="108">
        <f t="shared" si="236"/>
        <v>36221.337085500003</v>
      </c>
      <c r="AH251" s="105">
        <f t="shared" si="237"/>
        <v>37373.175604818905</v>
      </c>
      <c r="AI251" s="106">
        <f t="shared" si="238"/>
        <v>38793.35627780202</v>
      </c>
      <c r="AJ251" s="109">
        <f t="shared" si="239"/>
        <v>39417.929313874636</v>
      </c>
      <c r="AK251" s="107">
        <v>34589</v>
      </c>
      <c r="AL251" s="110">
        <f>(AK251*5.75%)+AK251</f>
        <v>36577.8675</v>
      </c>
      <c r="AM251" s="108">
        <f t="shared" si="240"/>
        <v>38073.902280750001</v>
      </c>
      <c r="AN251" s="105">
        <f t="shared" si="218"/>
        <v>39284.652373277851</v>
      </c>
      <c r="AO251" s="111">
        <f t="shared" ref="AO251:AO265" si="247">(AN251*3.8%)+AN251</f>
        <v>40777.469163462411</v>
      </c>
      <c r="AP251" s="112">
        <f t="shared" si="241"/>
        <v>41433.986416994157</v>
      </c>
      <c r="AQ251" s="113">
        <f t="shared" ref="AQ251:AQ265" si="248">(AP251*5.62%)+AP251</f>
        <v>43762.576453629226</v>
      </c>
      <c r="AS251" s="118">
        <f t="shared" ref="AS251:AS265" si="249">+AQ251+AQ251*10%</f>
        <v>48138.834098992149</v>
      </c>
      <c r="AT251" s="113">
        <f t="shared" si="216"/>
        <v>54454.649132779916</v>
      </c>
    </row>
    <row r="252" spans="1:48" s="95" customFormat="1" ht="27.75" customHeight="1">
      <c r="A252" s="159"/>
      <c r="B252" s="153" t="s">
        <v>465</v>
      </c>
      <c r="C252" s="122" t="s">
        <v>466</v>
      </c>
      <c r="D252" s="98"/>
      <c r="E252" s="99"/>
      <c r="F252" s="100"/>
      <c r="G252" s="101"/>
      <c r="H252" s="98"/>
      <c r="I252" s="99"/>
      <c r="J252" s="100"/>
      <c r="K252" s="101"/>
      <c r="L252" s="98"/>
      <c r="M252" s="99"/>
      <c r="N252" s="100"/>
      <c r="O252" s="101"/>
      <c r="P252" s="98"/>
      <c r="Q252" s="99"/>
      <c r="R252" s="100"/>
      <c r="S252" s="128"/>
      <c r="T252" s="102"/>
      <c r="U252" s="103"/>
      <c r="V252" s="104"/>
      <c r="W252" s="105"/>
      <c r="X252" s="106"/>
      <c r="Y252" s="107"/>
      <c r="Z252" s="103"/>
      <c r="AA252" s="108"/>
      <c r="AB252" s="105"/>
      <c r="AC252" s="106"/>
      <c r="AD252" s="109"/>
      <c r="AE252" s="107"/>
      <c r="AF252" s="103"/>
      <c r="AG252" s="108"/>
      <c r="AH252" s="105"/>
      <c r="AI252" s="106"/>
      <c r="AJ252" s="109"/>
      <c r="AK252" s="107"/>
      <c r="AL252" s="110"/>
      <c r="AM252" s="108"/>
      <c r="AN252" s="105"/>
      <c r="AO252" s="111"/>
      <c r="AP252" s="112"/>
      <c r="AQ252" s="114"/>
      <c r="AS252" s="114"/>
    </row>
    <row r="253" spans="1:48" s="95" customFormat="1" ht="30" customHeight="1">
      <c r="A253" s="159"/>
      <c r="B253" s="151" t="s">
        <v>467</v>
      </c>
      <c r="C253" s="97" t="s">
        <v>468</v>
      </c>
      <c r="D253" s="98">
        <v>192948</v>
      </c>
      <c r="E253" s="99">
        <f>(D253*1.94%)+D253</f>
        <v>196691.1912</v>
      </c>
      <c r="F253" s="100">
        <f>(E253*3.66%)+E253</f>
        <v>203890.08879792001</v>
      </c>
      <c r="G253" s="101">
        <f>(F253*6.77%)+F253</f>
        <v>217693.44780953918</v>
      </c>
      <c r="H253" s="98">
        <v>196456</v>
      </c>
      <c r="I253" s="99">
        <f>(H253*1.94%)+H253</f>
        <v>200267.2464</v>
      </c>
      <c r="J253" s="100">
        <f>(I253*3.66%)+I253</f>
        <v>207597.02761824001</v>
      </c>
      <c r="K253" s="101">
        <f>(J253*6.77%)+J253</f>
        <v>221651.34638799485</v>
      </c>
      <c r="L253" s="98">
        <v>199964</v>
      </c>
      <c r="M253" s="99">
        <f>(L253*1.94%)+L253</f>
        <v>203843.30160000001</v>
      </c>
      <c r="N253" s="100">
        <f>(M253*3.66%)+M253</f>
        <v>211303.96643856002</v>
      </c>
      <c r="O253" s="101">
        <f>(N253*6.77%)+N253</f>
        <v>225609.24496645053</v>
      </c>
      <c r="P253" s="98">
        <v>203472</v>
      </c>
      <c r="Q253" s="99">
        <f>(P253*1.94%)+P253</f>
        <v>207419.35680000001</v>
      </c>
      <c r="R253" s="100">
        <f>(Q253*3.66%)+Q253</f>
        <v>215010.90525888</v>
      </c>
      <c r="S253" s="128">
        <f>(R253*6.77%)+R253</f>
        <v>229567.14354490617</v>
      </c>
      <c r="T253" s="102">
        <v>228578</v>
      </c>
      <c r="U253" s="103">
        <f>(T253*5.75%)+T253</f>
        <v>241721.23499999999</v>
      </c>
      <c r="V253" s="104">
        <f>(U253*4.09%)+U253</f>
        <v>251607.6335115</v>
      </c>
      <c r="W253" s="105">
        <f>(V253*3.18%)+V253</f>
        <v>259608.75625716569</v>
      </c>
      <c r="X253" s="106">
        <f>(W253*3.8%)+W253</f>
        <v>269473.888994938</v>
      </c>
      <c r="Y253" s="107">
        <v>232734</v>
      </c>
      <c r="Z253" s="103">
        <f>(Y253*5.75%)+Y253</f>
        <v>246116.20499999999</v>
      </c>
      <c r="AA253" s="108">
        <f>(Z253*4.09%)+Z253</f>
        <v>256182.3577845</v>
      </c>
      <c r="AB253" s="105">
        <f>(AA253*3.18%)+AA253</f>
        <v>264328.95676204708</v>
      </c>
      <c r="AC253" s="106">
        <f>(AB253*3.8%)+AB253</f>
        <v>274373.45711900486</v>
      </c>
      <c r="AD253" s="109">
        <f>(AC253*1.61%)+AC253</f>
        <v>278790.86977862084</v>
      </c>
      <c r="AE253" s="107">
        <v>236889</v>
      </c>
      <c r="AF253" s="103">
        <f>(AE253*5.75%)+AE253</f>
        <v>250510.11749999999</v>
      </c>
      <c r="AG253" s="108">
        <f>(AF253*4.09%)+AF253</f>
        <v>260755.98130575</v>
      </c>
      <c r="AH253" s="105">
        <f>(AG253*3.18%)+AG253</f>
        <v>269048.02151127288</v>
      </c>
      <c r="AI253" s="106">
        <f>(AH253*3.8%)+AH253</f>
        <v>279271.84632870124</v>
      </c>
      <c r="AJ253" s="109">
        <f>(AI253*1.61%)+AI253</f>
        <v>283768.12305459334</v>
      </c>
      <c r="AK253" s="107">
        <v>245637</v>
      </c>
      <c r="AL253" s="110">
        <f>(AK253*5.75%)+AK253</f>
        <v>259761.1275</v>
      </c>
      <c r="AM253" s="108">
        <f>(AL253*4.09%)+AL253</f>
        <v>270385.35761474998</v>
      </c>
      <c r="AN253" s="105">
        <f>(AM253*3.18%)+AM253</f>
        <v>278983.61198689905</v>
      </c>
      <c r="AO253" s="111">
        <f>(AN253*3.8%)+AN253</f>
        <v>289584.98924240121</v>
      </c>
      <c r="AP253" s="112">
        <f>(AO253*1.61%)+AO253</f>
        <v>294247.30756920384</v>
      </c>
      <c r="AQ253" s="113">
        <f>(AP253*5.62%)+AP253</f>
        <v>310784.00625459309</v>
      </c>
      <c r="AS253" s="118">
        <f>+AQ253+AQ253*10%</f>
        <v>341862.40688005241</v>
      </c>
      <c r="AT253" s="113">
        <f t="shared" ref="AT253" si="250">+AS253+AS253*$AV$3</f>
        <v>386714.75466271531</v>
      </c>
    </row>
    <row r="254" spans="1:48" s="95" customFormat="1" ht="30" customHeight="1">
      <c r="A254" s="159"/>
      <c r="B254" s="153" t="s">
        <v>469</v>
      </c>
      <c r="C254" s="122" t="s">
        <v>470</v>
      </c>
      <c r="D254" s="129"/>
      <c r="E254" s="129"/>
      <c r="F254" s="130"/>
      <c r="G254" s="130"/>
      <c r="H254" s="129"/>
      <c r="I254" s="129"/>
      <c r="J254" s="130"/>
      <c r="K254" s="130"/>
      <c r="L254" s="129"/>
      <c r="M254" s="129"/>
      <c r="N254" s="130"/>
      <c r="O254" s="130"/>
      <c r="P254" s="129"/>
      <c r="Q254" s="129"/>
      <c r="R254" s="130"/>
      <c r="S254" s="131"/>
      <c r="T254" s="132"/>
      <c r="U254" s="133"/>
      <c r="V254" s="133"/>
      <c r="W254" s="133"/>
      <c r="X254" s="133"/>
      <c r="Y254" s="133"/>
      <c r="Z254" s="133"/>
      <c r="AA254" s="134"/>
      <c r="AB254" s="133"/>
      <c r="AC254" s="133"/>
      <c r="AD254" s="133"/>
      <c r="AE254" s="133"/>
      <c r="AF254" s="133"/>
      <c r="AG254" s="134"/>
      <c r="AH254" s="133"/>
      <c r="AI254" s="133"/>
      <c r="AJ254" s="133"/>
      <c r="AK254" s="135"/>
      <c r="AL254" s="136"/>
      <c r="AM254" s="137"/>
      <c r="AN254" s="135"/>
      <c r="AO254" s="138"/>
      <c r="AP254" s="138"/>
      <c r="AQ254" s="114"/>
      <c r="AS254" s="114"/>
    </row>
    <row r="255" spans="1:48">
      <c r="B255" s="150" t="s">
        <v>471</v>
      </c>
      <c r="C255" s="7" t="s">
        <v>472</v>
      </c>
      <c r="D255" s="12">
        <v>276000</v>
      </c>
      <c r="E255" s="11">
        <f t="shared" ref="E255:E261" si="251">(D255*1.94%)+D255</f>
        <v>281354.40000000002</v>
      </c>
      <c r="F255" s="14">
        <f t="shared" ref="F255:F261" si="252">(E255*3.66%)+E255</f>
        <v>291651.97104000003</v>
      </c>
      <c r="G255" s="20">
        <f t="shared" ref="G255:G261" si="253">(F255*6.77%)+F255</f>
        <v>311396.80947940802</v>
      </c>
      <c r="H255" s="12">
        <v>276000</v>
      </c>
      <c r="I255" s="11">
        <f t="shared" ref="I255:I261" si="254">(H255*1.94%)+H255</f>
        <v>281354.40000000002</v>
      </c>
      <c r="J255" s="14">
        <f t="shared" ref="J255:J261" si="255">(I255*3.66%)+I255</f>
        <v>291651.97104000003</v>
      </c>
      <c r="K255" s="20">
        <f t="shared" ref="K255:K261" si="256">(J255*6.77%)+J255</f>
        <v>311396.80947940802</v>
      </c>
      <c r="L255" s="12">
        <v>276000</v>
      </c>
      <c r="M255" s="11">
        <f t="shared" ref="M255:M261" si="257">(L255*1.94%)+L255</f>
        <v>281354.40000000002</v>
      </c>
      <c r="N255" s="14">
        <f t="shared" ref="N255:N261" si="258">(M255*3.66%)+M255</f>
        <v>291651.97104000003</v>
      </c>
      <c r="O255" s="20">
        <f t="shared" ref="O255:O261" si="259">(N255*6.77%)+N255</f>
        <v>311396.80947940802</v>
      </c>
      <c r="P255" s="12">
        <v>276000</v>
      </c>
      <c r="Q255" s="11">
        <f t="shared" ref="Q255:Q261" si="260">(P255*1.94%)+P255</f>
        <v>281354.40000000002</v>
      </c>
      <c r="R255" s="14">
        <f t="shared" ref="R255:R261" si="261">(Q255*3.66%)+Q255</f>
        <v>291651.97104000003</v>
      </c>
      <c r="S255" s="20">
        <f t="shared" ref="S255:S261" si="262">(R255*6.77%)+R255</f>
        <v>311396.80947940802</v>
      </c>
      <c r="T255" s="37">
        <v>340000</v>
      </c>
      <c r="U255" s="31">
        <f t="shared" ref="U255:U261" si="263">(T255*5.75%)+T255</f>
        <v>359550</v>
      </c>
      <c r="V255" s="48">
        <f t="shared" ref="V255:V261" si="264">(U255*4.09%)+U255</f>
        <v>374255.59499999997</v>
      </c>
      <c r="W255" s="51">
        <f t="shared" ref="W255:W261" si="265">(V255*3.18%)+V255</f>
        <v>386156.92292099999</v>
      </c>
      <c r="X255" s="70">
        <f t="shared" ref="X255:X261" si="266">(W255*3.8%)+W255</f>
        <v>400830.88599199802</v>
      </c>
      <c r="Y255" s="30">
        <v>340000</v>
      </c>
      <c r="Z255" s="31">
        <f t="shared" ref="Z255:Z261" si="267">(Y255*5.75%)+Y255</f>
        <v>359550</v>
      </c>
      <c r="AA255" s="49">
        <f t="shared" ref="AA255:AA261" si="268">(Z255*4.09%)+Z255</f>
        <v>374255.59499999997</v>
      </c>
      <c r="AB255" s="51">
        <f t="shared" ref="AB255:AB261" si="269">(AA255*3.18%)+AA255</f>
        <v>386156.92292099999</v>
      </c>
      <c r="AC255" s="70">
        <f t="shared" ref="AC255:AC261" si="270">(AB255*3.8%)+AB255</f>
        <v>400830.88599199802</v>
      </c>
      <c r="AD255" s="77">
        <f t="shared" ref="AD255:AD261" si="271">(AC255*1.61%)+AC255</f>
        <v>407284.26325646916</v>
      </c>
      <c r="AE255" s="30">
        <v>340000</v>
      </c>
      <c r="AF255" s="31">
        <f>(AE255*5.75%)+AE255</f>
        <v>359550</v>
      </c>
      <c r="AG255" s="49">
        <f t="shared" ref="AG255:AG261" si="272">(AF255*4.09%)+AF255</f>
        <v>374255.59499999997</v>
      </c>
      <c r="AH255" s="51">
        <f t="shared" ref="AH255:AH261" si="273">(AG255*3.18%)+AG255</f>
        <v>386156.92292099999</v>
      </c>
      <c r="AI255" s="70">
        <f t="shared" ref="AI255:AI261" si="274">(AH255*3.8%)+AH255</f>
        <v>400830.88599199802</v>
      </c>
      <c r="AJ255" s="77">
        <f t="shared" ref="AJ255:AJ261" si="275">(AI255*1.61%)+AI255</f>
        <v>407284.26325646916</v>
      </c>
      <c r="AK255" s="30">
        <v>340000</v>
      </c>
      <c r="AL255" s="31">
        <f>(AK255*5.75%)+AK255</f>
        <v>359550</v>
      </c>
      <c r="AM255" s="49">
        <f t="shared" ref="AM255:AM261" si="276">(AL255*4.09%)+AL255</f>
        <v>374255.59499999997</v>
      </c>
      <c r="AN255" s="51">
        <f t="shared" ref="AN255:AN261" si="277">(AM255*3.18%)+AM255</f>
        <v>386156.92292099999</v>
      </c>
      <c r="AO255" s="81">
        <f t="shared" ref="AO255:AO261" si="278">(AN255*3.8%)+AN255</f>
        <v>400830.88599199802</v>
      </c>
      <c r="AP255" s="82">
        <f t="shared" ref="AP255:AP261" si="279">(AO255*1.61%)+AO255</f>
        <v>407284.26325646916</v>
      </c>
      <c r="AQ255" s="96">
        <f t="shared" ref="AQ255:AQ257" si="280">(AP255*5.62%)+AP255</f>
        <v>430173.63885148271</v>
      </c>
      <c r="AS255" s="117">
        <f t="shared" ref="AS255" si="281">+AQ255+AQ255*10%</f>
        <v>473191.00273663097</v>
      </c>
      <c r="AT255" s="113">
        <f t="shared" ref="AT255:AT261" si="282">+AS255+AS255*$AV$3</f>
        <v>535273.662295677</v>
      </c>
      <c r="AV255" s="175">
        <v>535274</v>
      </c>
    </row>
    <row r="256" spans="1:48" ht="15.75" thickBot="1">
      <c r="B256" s="150" t="s">
        <v>473</v>
      </c>
      <c r="C256" s="7" t="s">
        <v>474</v>
      </c>
      <c r="D256" s="10">
        <v>500000</v>
      </c>
      <c r="E256" s="11">
        <f t="shared" si="251"/>
        <v>509700</v>
      </c>
      <c r="F256" s="14">
        <f t="shared" si="252"/>
        <v>528355.02</v>
      </c>
      <c r="G256" s="20">
        <f t="shared" si="253"/>
        <v>564124.65485399996</v>
      </c>
      <c r="H256" s="10">
        <v>500000</v>
      </c>
      <c r="I256" s="11">
        <f t="shared" si="254"/>
        <v>509700</v>
      </c>
      <c r="J256" s="14">
        <f t="shared" si="255"/>
        <v>528355.02</v>
      </c>
      <c r="K256" s="20">
        <f t="shared" si="256"/>
        <v>564124.65485399996</v>
      </c>
      <c r="L256" s="10">
        <v>500000</v>
      </c>
      <c r="M256" s="11">
        <f t="shared" si="257"/>
        <v>509700</v>
      </c>
      <c r="N256" s="14">
        <f t="shared" si="258"/>
        <v>528355.02</v>
      </c>
      <c r="O256" s="20">
        <f t="shared" si="259"/>
        <v>564124.65485399996</v>
      </c>
      <c r="P256" s="10">
        <v>500000</v>
      </c>
      <c r="Q256" s="11">
        <f t="shared" si="260"/>
        <v>509700</v>
      </c>
      <c r="R256" s="14">
        <f t="shared" si="261"/>
        <v>528355.02</v>
      </c>
      <c r="S256" s="20">
        <f t="shared" si="262"/>
        <v>564124.65485399996</v>
      </c>
      <c r="T256" s="42">
        <v>750000</v>
      </c>
      <c r="U256" s="43">
        <f t="shared" si="263"/>
        <v>793125</v>
      </c>
      <c r="V256" s="48">
        <f t="shared" si="264"/>
        <v>825563.8125</v>
      </c>
      <c r="W256" s="51">
        <f t="shared" si="265"/>
        <v>851816.74173749995</v>
      </c>
      <c r="X256" s="70">
        <f t="shared" si="266"/>
        <v>884185.77792352496</v>
      </c>
      <c r="Y256" s="44">
        <v>750000</v>
      </c>
      <c r="Z256" s="43">
        <f t="shared" si="267"/>
        <v>793125</v>
      </c>
      <c r="AA256" s="49">
        <f t="shared" si="268"/>
        <v>825563.8125</v>
      </c>
      <c r="AB256" s="51">
        <f t="shared" si="269"/>
        <v>851816.74173749995</v>
      </c>
      <c r="AC256" s="70">
        <f t="shared" si="270"/>
        <v>884185.77792352496</v>
      </c>
      <c r="AD256" s="77">
        <f t="shared" si="271"/>
        <v>898421.16894809366</v>
      </c>
      <c r="AE256" s="44">
        <v>750000</v>
      </c>
      <c r="AF256" s="43">
        <f>(AE256*5.75%)+AE256</f>
        <v>793125</v>
      </c>
      <c r="AG256" s="49">
        <f t="shared" si="272"/>
        <v>825563.8125</v>
      </c>
      <c r="AH256" s="51">
        <f t="shared" si="273"/>
        <v>851816.74173749995</v>
      </c>
      <c r="AI256" s="70">
        <f t="shared" si="274"/>
        <v>884185.77792352496</v>
      </c>
      <c r="AJ256" s="77">
        <f t="shared" si="275"/>
        <v>898421.16894809366</v>
      </c>
      <c r="AK256" s="44">
        <v>750000</v>
      </c>
      <c r="AL256" s="43">
        <f>(AK256*5.75%)+AK256</f>
        <v>793125</v>
      </c>
      <c r="AM256" s="49">
        <f t="shared" si="276"/>
        <v>825563.8125</v>
      </c>
      <c r="AN256" s="51">
        <f t="shared" si="277"/>
        <v>851816.74173749995</v>
      </c>
      <c r="AO256" s="81">
        <f t="shared" si="278"/>
        <v>884185.77792352496</v>
      </c>
      <c r="AP256" s="82">
        <f t="shared" si="279"/>
        <v>898421.16894809366</v>
      </c>
      <c r="AQ256" s="96">
        <f t="shared" si="280"/>
        <v>948912.43864297657</v>
      </c>
      <c r="AS256" s="118">
        <f>+AQ256+AQ256*10%</f>
        <v>1043803.6825072742</v>
      </c>
      <c r="AT256" s="113">
        <f t="shared" si="282"/>
        <v>1180750.7256522286</v>
      </c>
    </row>
    <row r="257" spans="1:52">
      <c r="B257" s="150" t="s">
        <v>475</v>
      </c>
      <c r="C257" s="7" t="s">
        <v>476</v>
      </c>
      <c r="D257" s="10">
        <v>330000</v>
      </c>
      <c r="E257" s="11">
        <f t="shared" si="251"/>
        <v>336402</v>
      </c>
      <c r="F257" s="14">
        <f t="shared" si="252"/>
        <v>348714.31319999998</v>
      </c>
      <c r="G257" s="20">
        <f t="shared" si="253"/>
        <v>372322.27220363996</v>
      </c>
      <c r="H257" s="10">
        <v>330000</v>
      </c>
      <c r="I257" s="11">
        <f t="shared" si="254"/>
        <v>336402</v>
      </c>
      <c r="J257" s="14">
        <f t="shared" si="255"/>
        <v>348714.31319999998</v>
      </c>
      <c r="K257" s="20">
        <f t="shared" si="256"/>
        <v>372322.27220363996</v>
      </c>
      <c r="L257" s="10">
        <v>330000</v>
      </c>
      <c r="M257" s="11">
        <f t="shared" si="257"/>
        <v>336402</v>
      </c>
      <c r="N257" s="14">
        <f t="shared" si="258"/>
        <v>348714.31319999998</v>
      </c>
      <c r="O257" s="20">
        <f t="shared" si="259"/>
        <v>372322.27220363996</v>
      </c>
      <c r="P257" s="10">
        <v>330000</v>
      </c>
      <c r="Q257" s="11">
        <f t="shared" si="260"/>
        <v>336402</v>
      </c>
      <c r="R257" s="14">
        <f t="shared" si="261"/>
        <v>348714.31319999998</v>
      </c>
      <c r="S257" s="20">
        <f t="shared" si="262"/>
        <v>372322.27220363996</v>
      </c>
      <c r="T257" s="41">
        <v>410000</v>
      </c>
      <c r="U257" s="31">
        <f t="shared" si="263"/>
        <v>433575</v>
      </c>
      <c r="V257" s="48">
        <f t="shared" si="264"/>
        <v>451308.21750000003</v>
      </c>
      <c r="W257" s="51">
        <f t="shared" si="265"/>
        <v>465659.81881650002</v>
      </c>
      <c r="X257" s="70">
        <f t="shared" si="266"/>
        <v>483354.891931527</v>
      </c>
      <c r="Y257" s="25">
        <v>410000</v>
      </c>
      <c r="Z257" s="31">
        <f t="shared" si="267"/>
        <v>433575</v>
      </c>
      <c r="AA257" s="49">
        <f t="shared" si="268"/>
        <v>451308.21750000003</v>
      </c>
      <c r="AB257" s="51">
        <f t="shared" si="269"/>
        <v>465659.81881650002</v>
      </c>
      <c r="AC257" s="70">
        <f t="shared" si="270"/>
        <v>483354.891931527</v>
      </c>
      <c r="AD257" s="77">
        <f t="shared" si="271"/>
        <v>491136.90569162456</v>
      </c>
      <c r="AE257" s="25">
        <v>410000</v>
      </c>
      <c r="AF257" s="31">
        <f t="shared" ref="AF257" si="283">(AE257*5.75%)+AE257</f>
        <v>433575</v>
      </c>
      <c r="AG257" s="49">
        <f t="shared" si="272"/>
        <v>451308.21750000003</v>
      </c>
      <c r="AH257" s="51">
        <f t="shared" si="273"/>
        <v>465659.81881650002</v>
      </c>
      <c r="AI257" s="70">
        <f t="shared" si="274"/>
        <v>483354.891931527</v>
      </c>
      <c r="AJ257" s="77">
        <f t="shared" si="275"/>
        <v>491136.90569162456</v>
      </c>
      <c r="AK257" s="25">
        <v>410000</v>
      </c>
      <c r="AL257" s="31">
        <f t="shared" ref="AL257" si="284">(AK257*5.75%)+AK257</f>
        <v>433575</v>
      </c>
      <c r="AM257" s="49">
        <f t="shared" si="276"/>
        <v>451308.21750000003</v>
      </c>
      <c r="AN257" s="51">
        <f t="shared" si="277"/>
        <v>465659.81881650002</v>
      </c>
      <c r="AO257" s="81">
        <f t="shared" si="278"/>
        <v>483354.891931527</v>
      </c>
      <c r="AP257" s="82">
        <f t="shared" si="279"/>
        <v>491136.90569162456</v>
      </c>
      <c r="AQ257" s="96">
        <f t="shared" si="280"/>
        <v>518738.79979149386</v>
      </c>
      <c r="AS257" s="117">
        <f t="shared" ref="AS257" si="285">+AQ257+AQ257*10%</f>
        <v>570612.67977064324</v>
      </c>
      <c r="AT257" s="113">
        <f t="shared" si="282"/>
        <v>645477.06335655169</v>
      </c>
    </row>
    <row r="258" spans="1:52" s="209" customFormat="1">
      <c r="A258" s="199"/>
      <c r="B258" s="200" t="s">
        <v>477</v>
      </c>
      <c r="C258" s="201" t="s">
        <v>478</v>
      </c>
      <c r="D258" s="202">
        <v>500000</v>
      </c>
      <c r="E258" s="202">
        <f t="shared" si="251"/>
        <v>509700</v>
      </c>
      <c r="F258" s="203">
        <f t="shared" si="252"/>
        <v>528355.02</v>
      </c>
      <c r="G258" s="203">
        <f t="shared" si="253"/>
        <v>564124.65485399996</v>
      </c>
      <c r="H258" s="202">
        <v>500000</v>
      </c>
      <c r="I258" s="202">
        <f t="shared" si="254"/>
        <v>509700</v>
      </c>
      <c r="J258" s="203">
        <f t="shared" si="255"/>
        <v>528355.02</v>
      </c>
      <c r="K258" s="203">
        <f t="shared" si="256"/>
        <v>564124.65485399996</v>
      </c>
      <c r="L258" s="202">
        <v>500000</v>
      </c>
      <c r="M258" s="202">
        <f t="shared" si="257"/>
        <v>509700</v>
      </c>
      <c r="N258" s="203">
        <f t="shared" si="258"/>
        <v>528355.02</v>
      </c>
      <c r="O258" s="203">
        <f t="shared" si="259"/>
        <v>564124.65485399996</v>
      </c>
      <c r="P258" s="202">
        <v>500000</v>
      </c>
      <c r="Q258" s="202">
        <f t="shared" si="260"/>
        <v>509700</v>
      </c>
      <c r="R258" s="203">
        <f t="shared" si="261"/>
        <v>528355.02</v>
      </c>
      <c r="S258" s="203">
        <f t="shared" si="262"/>
        <v>564124.65485399996</v>
      </c>
      <c r="T258" s="204">
        <v>750000</v>
      </c>
      <c r="U258" s="205">
        <f t="shared" si="263"/>
        <v>793125</v>
      </c>
      <c r="V258" s="205">
        <f t="shared" si="264"/>
        <v>825563.8125</v>
      </c>
      <c r="W258" s="205">
        <f t="shared" si="265"/>
        <v>851816.74173749995</v>
      </c>
      <c r="X258" s="205">
        <f t="shared" si="266"/>
        <v>884185.77792352496</v>
      </c>
      <c r="Y258" s="205">
        <v>750000</v>
      </c>
      <c r="Z258" s="205">
        <f t="shared" si="267"/>
        <v>793125</v>
      </c>
      <c r="AA258" s="206">
        <f t="shared" si="268"/>
        <v>825563.8125</v>
      </c>
      <c r="AB258" s="205">
        <f t="shared" si="269"/>
        <v>851816.74173749995</v>
      </c>
      <c r="AC258" s="205">
        <f t="shared" si="270"/>
        <v>884185.77792352496</v>
      </c>
      <c r="AD258" s="205">
        <f t="shared" si="271"/>
        <v>898421.16894809366</v>
      </c>
      <c r="AE258" s="205">
        <v>750000</v>
      </c>
      <c r="AF258" s="205">
        <f>(AE258*5.75%)+AE258</f>
        <v>793125</v>
      </c>
      <c r="AG258" s="206">
        <f t="shared" si="272"/>
        <v>825563.8125</v>
      </c>
      <c r="AH258" s="205">
        <f t="shared" si="273"/>
        <v>851816.74173749995</v>
      </c>
      <c r="AI258" s="205">
        <f t="shared" si="274"/>
        <v>884185.77792352496</v>
      </c>
      <c r="AJ258" s="205">
        <f t="shared" si="275"/>
        <v>898421.16894809366</v>
      </c>
      <c r="AK258" s="205">
        <v>750000</v>
      </c>
      <c r="AL258" s="205">
        <f>(AK258*5.75%)+AK258</f>
        <v>793125</v>
      </c>
      <c r="AM258" s="206">
        <f t="shared" si="276"/>
        <v>825563.8125</v>
      </c>
      <c r="AN258" s="205">
        <f t="shared" si="277"/>
        <v>851816.74173749995</v>
      </c>
      <c r="AO258" s="207">
        <f t="shared" si="278"/>
        <v>884185.77792352496</v>
      </c>
      <c r="AP258" s="207">
        <f t="shared" si="279"/>
        <v>898421.16894809366</v>
      </c>
      <c r="AQ258" s="208">
        <f>(AP258*5.62%)+AP258</f>
        <v>948912.43864297657</v>
      </c>
      <c r="AS258" s="210">
        <f>+AQ258+AQ258*10%</f>
        <v>1043803.6825072742</v>
      </c>
      <c r="AT258" s="210">
        <f t="shared" si="282"/>
        <v>1180750.7256522286</v>
      </c>
      <c r="AX258" s="211">
        <f>+AT258</f>
        <v>1180750.7256522286</v>
      </c>
      <c r="AY258" s="209">
        <v>191454</v>
      </c>
      <c r="AZ258" s="211">
        <f>+AX258+AY258</f>
        <v>1372204.7256522286</v>
      </c>
    </row>
    <row r="259" spans="1:52" s="95" customFormat="1" ht="30.75" customHeight="1">
      <c r="A259" s="159"/>
      <c r="B259" s="151" t="s">
        <v>479</v>
      </c>
      <c r="C259" s="97" t="s">
        <v>480</v>
      </c>
      <c r="D259" s="140">
        <v>150000</v>
      </c>
      <c r="E259" s="99">
        <f t="shared" si="251"/>
        <v>152910</v>
      </c>
      <c r="F259" s="100">
        <f t="shared" si="252"/>
        <v>158506.50599999999</v>
      </c>
      <c r="G259" s="101">
        <f t="shared" si="253"/>
        <v>169237.39645619999</v>
      </c>
      <c r="H259" s="140">
        <v>150000</v>
      </c>
      <c r="I259" s="99">
        <f t="shared" si="254"/>
        <v>152910</v>
      </c>
      <c r="J259" s="100">
        <f t="shared" si="255"/>
        <v>158506.50599999999</v>
      </c>
      <c r="K259" s="101">
        <f t="shared" si="256"/>
        <v>169237.39645619999</v>
      </c>
      <c r="L259" s="140">
        <v>150000</v>
      </c>
      <c r="M259" s="99">
        <f t="shared" si="257"/>
        <v>152910</v>
      </c>
      <c r="N259" s="100">
        <f t="shared" si="258"/>
        <v>158506.50599999999</v>
      </c>
      <c r="O259" s="101">
        <f t="shared" si="259"/>
        <v>169237.39645619999</v>
      </c>
      <c r="P259" s="140">
        <v>150000</v>
      </c>
      <c r="Q259" s="99">
        <f t="shared" si="260"/>
        <v>152910</v>
      </c>
      <c r="R259" s="100">
        <f t="shared" si="261"/>
        <v>158506.50599999999</v>
      </c>
      <c r="S259" s="101">
        <f t="shared" si="262"/>
        <v>169237.39645619999</v>
      </c>
      <c r="T259" s="102">
        <v>210000</v>
      </c>
      <c r="U259" s="103">
        <f t="shared" si="263"/>
        <v>222075</v>
      </c>
      <c r="V259" s="104">
        <f t="shared" si="264"/>
        <v>231157.86749999999</v>
      </c>
      <c r="W259" s="105">
        <f t="shared" si="265"/>
        <v>238508.68768649999</v>
      </c>
      <c r="X259" s="106">
        <f t="shared" si="266"/>
        <v>247572.01781858699</v>
      </c>
      <c r="Y259" s="107">
        <v>210000</v>
      </c>
      <c r="Z259" s="103">
        <f t="shared" si="267"/>
        <v>222075</v>
      </c>
      <c r="AA259" s="108">
        <f t="shared" si="268"/>
        <v>231157.86749999999</v>
      </c>
      <c r="AB259" s="105">
        <f t="shared" si="269"/>
        <v>238508.68768649999</v>
      </c>
      <c r="AC259" s="106">
        <f t="shared" si="270"/>
        <v>247572.01781858699</v>
      </c>
      <c r="AD259" s="109">
        <f t="shared" si="271"/>
        <v>251557.92730546623</v>
      </c>
      <c r="AE259" s="107">
        <v>210000</v>
      </c>
      <c r="AF259" s="103">
        <f>(AE259*5.75%)+AE259</f>
        <v>222075</v>
      </c>
      <c r="AG259" s="108">
        <f t="shared" si="272"/>
        <v>231157.86749999999</v>
      </c>
      <c r="AH259" s="105">
        <f t="shared" si="273"/>
        <v>238508.68768649999</v>
      </c>
      <c r="AI259" s="106">
        <f t="shared" si="274"/>
        <v>247572.01781858699</v>
      </c>
      <c r="AJ259" s="109">
        <f t="shared" si="275"/>
        <v>251557.92730546623</v>
      </c>
      <c r="AK259" s="107">
        <v>210000</v>
      </c>
      <c r="AL259" s="110">
        <f>(AK259*5.75%)+AK259</f>
        <v>222075</v>
      </c>
      <c r="AM259" s="108">
        <f t="shared" si="276"/>
        <v>231157.86749999999</v>
      </c>
      <c r="AN259" s="105">
        <f t="shared" si="277"/>
        <v>238508.68768649999</v>
      </c>
      <c r="AO259" s="111">
        <f t="shared" si="278"/>
        <v>247572.01781858699</v>
      </c>
      <c r="AP259" s="112">
        <f t="shared" si="279"/>
        <v>251557.92730546623</v>
      </c>
      <c r="AQ259" s="113">
        <f>(AP259*5.62%)+AP259</f>
        <v>265695.48282003345</v>
      </c>
      <c r="AS259" s="118">
        <f>+AQ259+AQ259*10%</f>
        <v>292265.03110203677</v>
      </c>
      <c r="AT259" s="113">
        <f t="shared" si="282"/>
        <v>330610.20318262401</v>
      </c>
    </row>
    <row r="260" spans="1:52" s="195" customFormat="1" ht="15" customHeight="1">
      <c r="A260" s="185"/>
      <c r="B260" s="186" t="s">
        <v>481</v>
      </c>
      <c r="C260" s="187" t="s">
        <v>482</v>
      </c>
      <c r="D260" s="188">
        <v>200000</v>
      </c>
      <c r="E260" s="188">
        <f t="shared" si="251"/>
        <v>203880</v>
      </c>
      <c r="F260" s="189">
        <f t="shared" si="252"/>
        <v>211342.008</v>
      </c>
      <c r="G260" s="189">
        <f t="shared" si="253"/>
        <v>225649.86194159999</v>
      </c>
      <c r="H260" s="188">
        <v>200000</v>
      </c>
      <c r="I260" s="188">
        <f t="shared" si="254"/>
        <v>203880</v>
      </c>
      <c r="J260" s="189">
        <f t="shared" si="255"/>
        <v>211342.008</v>
      </c>
      <c r="K260" s="189">
        <f t="shared" si="256"/>
        <v>225649.86194159999</v>
      </c>
      <c r="L260" s="188">
        <v>200000</v>
      </c>
      <c r="M260" s="188">
        <f t="shared" si="257"/>
        <v>203880</v>
      </c>
      <c r="N260" s="189">
        <f t="shared" si="258"/>
        <v>211342.008</v>
      </c>
      <c r="O260" s="189">
        <f t="shared" si="259"/>
        <v>225649.86194159999</v>
      </c>
      <c r="P260" s="188">
        <v>200000</v>
      </c>
      <c r="Q260" s="188">
        <f t="shared" si="260"/>
        <v>203880</v>
      </c>
      <c r="R260" s="189">
        <f t="shared" si="261"/>
        <v>211342.008</v>
      </c>
      <c r="S260" s="189">
        <f t="shared" si="262"/>
        <v>225649.86194159999</v>
      </c>
      <c r="T260" s="190">
        <v>250000</v>
      </c>
      <c r="U260" s="191">
        <f t="shared" si="263"/>
        <v>264375</v>
      </c>
      <c r="V260" s="191">
        <f t="shared" si="264"/>
        <v>275187.9375</v>
      </c>
      <c r="W260" s="191">
        <f t="shared" si="265"/>
        <v>283938.91391250002</v>
      </c>
      <c r="X260" s="191">
        <f t="shared" si="266"/>
        <v>294728.59264117503</v>
      </c>
      <c r="Y260" s="191">
        <v>250000</v>
      </c>
      <c r="Z260" s="191">
        <f t="shared" si="267"/>
        <v>264375</v>
      </c>
      <c r="AA260" s="192">
        <f t="shared" si="268"/>
        <v>275187.9375</v>
      </c>
      <c r="AB260" s="191">
        <f t="shared" si="269"/>
        <v>283938.91391250002</v>
      </c>
      <c r="AC260" s="191">
        <f t="shared" si="270"/>
        <v>294728.59264117503</v>
      </c>
      <c r="AD260" s="191">
        <f t="shared" si="271"/>
        <v>299473.72298269795</v>
      </c>
      <c r="AE260" s="191">
        <v>250000</v>
      </c>
      <c r="AF260" s="191">
        <f t="shared" ref="AF260" si="286">(AE260*5.75%)+AE260</f>
        <v>264375</v>
      </c>
      <c r="AG260" s="192">
        <f t="shared" si="272"/>
        <v>275187.9375</v>
      </c>
      <c r="AH260" s="191">
        <f t="shared" si="273"/>
        <v>283938.91391250002</v>
      </c>
      <c r="AI260" s="191">
        <f t="shared" si="274"/>
        <v>294728.59264117503</v>
      </c>
      <c r="AJ260" s="191">
        <f t="shared" si="275"/>
        <v>299473.72298269795</v>
      </c>
      <c r="AK260" s="191">
        <v>250000</v>
      </c>
      <c r="AL260" s="193">
        <f t="shared" ref="AL260" si="287">(AK260*5.75%)+AK260</f>
        <v>264375</v>
      </c>
      <c r="AM260" s="192">
        <f t="shared" si="276"/>
        <v>275187.9375</v>
      </c>
      <c r="AN260" s="191">
        <f t="shared" si="277"/>
        <v>283938.91391250002</v>
      </c>
      <c r="AO260" s="194">
        <f t="shared" si="278"/>
        <v>294728.59264117503</v>
      </c>
      <c r="AP260" s="194">
        <f t="shared" si="279"/>
        <v>299473.72298269795</v>
      </c>
      <c r="AQ260" s="183">
        <f>(AP260*5.62%)+AP260</f>
        <v>316304.14621432556</v>
      </c>
      <c r="AS260" s="183">
        <f>+AQ260+AQ260*10%</f>
        <v>347934.56083575811</v>
      </c>
      <c r="AT260" s="181">
        <f t="shared" si="282"/>
        <v>393583.57521740958</v>
      </c>
      <c r="AU260" s="195">
        <v>30000</v>
      </c>
      <c r="AV260" s="196">
        <f>+AT260+AU260</f>
        <v>423583.57521740958</v>
      </c>
      <c r="AW260" s="197">
        <v>393584</v>
      </c>
    </row>
    <row r="261" spans="1:52" s="95" customFormat="1" ht="45" customHeight="1">
      <c r="A261" s="159"/>
      <c r="B261" s="151" t="s">
        <v>483</v>
      </c>
      <c r="C261" s="97" t="s">
        <v>484</v>
      </c>
      <c r="D261" s="140">
        <v>127000</v>
      </c>
      <c r="E261" s="99">
        <f t="shared" si="251"/>
        <v>129463.8</v>
      </c>
      <c r="F261" s="100">
        <f t="shared" si="252"/>
        <v>134202.17508000002</v>
      </c>
      <c r="G261" s="101">
        <f t="shared" si="253"/>
        <v>143287.66233291602</v>
      </c>
      <c r="H261" s="140">
        <v>127000</v>
      </c>
      <c r="I261" s="99">
        <f t="shared" si="254"/>
        <v>129463.8</v>
      </c>
      <c r="J261" s="100">
        <f t="shared" si="255"/>
        <v>134202.17508000002</v>
      </c>
      <c r="K261" s="101">
        <f t="shared" si="256"/>
        <v>143287.66233291602</v>
      </c>
      <c r="L261" s="98">
        <v>127000</v>
      </c>
      <c r="M261" s="99">
        <f t="shared" si="257"/>
        <v>129463.8</v>
      </c>
      <c r="N261" s="100">
        <f t="shared" si="258"/>
        <v>134202.17508000002</v>
      </c>
      <c r="O261" s="101">
        <f t="shared" si="259"/>
        <v>143287.66233291602</v>
      </c>
      <c r="P261" s="98">
        <v>127000</v>
      </c>
      <c r="Q261" s="99">
        <f t="shared" si="260"/>
        <v>129463.8</v>
      </c>
      <c r="R261" s="100">
        <f t="shared" si="261"/>
        <v>134202.17508000002</v>
      </c>
      <c r="S261" s="101">
        <f t="shared" si="262"/>
        <v>143287.66233291602</v>
      </c>
      <c r="T261" s="102">
        <v>220000</v>
      </c>
      <c r="U261" s="103">
        <f t="shared" si="263"/>
        <v>232650</v>
      </c>
      <c r="V261" s="104">
        <f t="shared" si="264"/>
        <v>242165.38500000001</v>
      </c>
      <c r="W261" s="105">
        <f t="shared" si="265"/>
        <v>249866.24424300002</v>
      </c>
      <c r="X261" s="106">
        <f t="shared" si="266"/>
        <v>259361.16152423402</v>
      </c>
      <c r="Y261" s="107">
        <v>220000</v>
      </c>
      <c r="Z261" s="103">
        <f t="shared" si="267"/>
        <v>232650</v>
      </c>
      <c r="AA261" s="108">
        <f t="shared" si="268"/>
        <v>242165.38500000001</v>
      </c>
      <c r="AB261" s="105">
        <f t="shared" si="269"/>
        <v>249866.24424300002</v>
      </c>
      <c r="AC261" s="106">
        <f t="shared" si="270"/>
        <v>259361.16152423402</v>
      </c>
      <c r="AD261" s="109">
        <f t="shared" si="271"/>
        <v>263536.87622477417</v>
      </c>
      <c r="AE261" s="107">
        <v>220000</v>
      </c>
      <c r="AF261" s="103">
        <f>(AE261*5.75%)+AE261</f>
        <v>232650</v>
      </c>
      <c r="AG261" s="108">
        <f t="shared" si="272"/>
        <v>242165.38500000001</v>
      </c>
      <c r="AH261" s="105">
        <f t="shared" si="273"/>
        <v>249866.24424300002</v>
      </c>
      <c r="AI261" s="106">
        <f t="shared" si="274"/>
        <v>259361.16152423402</v>
      </c>
      <c r="AJ261" s="109">
        <f t="shared" si="275"/>
        <v>263536.87622477417</v>
      </c>
      <c r="AK261" s="107">
        <v>220000</v>
      </c>
      <c r="AL261" s="110">
        <f>(AK261*5.75%)+AK261</f>
        <v>232650</v>
      </c>
      <c r="AM261" s="108">
        <f t="shared" si="276"/>
        <v>242165.38500000001</v>
      </c>
      <c r="AN261" s="105">
        <f t="shared" si="277"/>
        <v>249866.24424300002</v>
      </c>
      <c r="AO261" s="111">
        <f t="shared" si="278"/>
        <v>259361.16152423402</v>
      </c>
      <c r="AP261" s="112">
        <f t="shared" si="279"/>
        <v>263536.87622477417</v>
      </c>
      <c r="AQ261" s="113">
        <f>(AP261*5.62%)+AP261</f>
        <v>278347.64866860647</v>
      </c>
      <c r="AS261" s="118">
        <f>+AQ261+AQ261*10%</f>
        <v>306182.41353546712</v>
      </c>
      <c r="AT261" s="113">
        <f t="shared" si="282"/>
        <v>346353.54619132041</v>
      </c>
    </row>
    <row r="262" spans="1:52" s="95" customFormat="1" ht="33.75" customHeight="1">
      <c r="A262" s="159">
        <v>4</v>
      </c>
      <c r="B262" s="213" t="s">
        <v>485</v>
      </c>
      <c r="C262" s="214"/>
      <c r="D262" s="214"/>
      <c r="E262" s="214"/>
      <c r="F262" s="214"/>
      <c r="G262" s="214"/>
      <c r="H262" s="214"/>
      <c r="I262" s="214"/>
      <c r="J262" s="214"/>
      <c r="K262" s="214"/>
      <c r="L262" s="214"/>
      <c r="M262" s="214"/>
      <c r="N262" s="214"/>
      <c r="O262" s="214"/>
      <c r="P262" s="214"/>
      <c r="Q262" s="214"/>
      <c r="R262" s="214"/>
      <c r="S262" s="214"/>
      <c r="T262" s="214"/>
      <c r="U262" s="214"/>
      <c r="V262" s="214"/>
      <c r="W262" s="214"/>
      <c r="X262" s="214"/>
      <c r="Y262" s="214"/>
      <c r="Z262" s="214"/>
      <c r="AA262" s="214"/>
      <c r="AB262" s="214"/>
      <c r="AC262" s="214"/>
      <c r="AD262" s="214"/>
      <c r="AE262" s="214"/>
      <c r="AF262" s="214"/>
      <c r="AG262" s="214"/>
      <c r="AH262" s="214"/>
      <c r="AI262" s="214"/>
      <c r="AJ262" s="214"/>
      <c r="AK262" s="215"/>
      <c r="AL262" s="110"/>
      <c r="AM262" s="108"/>
      <c r="AN262" s="105"/>
      <c r="AO262" s="111"/>
      <c r="AP262" s="112"/>
      <c r="AQ262" s="114"/>
      <c r="AS262" s="114"/>
    </row>
    <row r="263" spans="1:52" s="95" customFormat="1" ht="30" customHeight="1">
      <c r="A263" s="159"/>
      <c r="B263" s="153" t="s">
        <v>486</v>
      </c>
      <c r="C263" s="122" t="s">
        <v>487</v>
      </c>
      <c r="D263" s="129"/>
      <c r="E263" s="129"/>
      <c r="F263" s="130"/>
      <c r="G263" s="130"/>
      <c r="H263" s="129"/>
      <c r="I263" s="129"/>
      <c r="J263" s="130"/>
      <c r="K263" s="130"/>
      <c r="L263" s="129"/>
      <c r="M263" s="129"/>
      <c r="N263" s="130"/>
      <c r="O263" s="130"/>
      <c r="P263" s="129"/>
      <c r="Q263" s="129"/>
      <c r="R263" s="130"/>
      <c r="S263" s="131"/>
      <c r="T263" s="132"/>
      <c r="U263" s="133"/>
      <c r="V263" s="133"/>
      <c r="W263" s="133"/>
      <c r="X263" s="133"/>
      <c r="Y263" s="133"/>
      <c r="Z263" s="133"/>
      <c r="AA263" s="134"/>
      <c r="AB263" s="133"/>
      <c r="AC263" s="133"/>
      <c r="AD263" s="133"/>
      <c r="AE263" s="133"/>
      <c r="AF263" s="133"/>
      <c r="AG263" s="134"/>
      <c r="AH263" s="133"/>
      <c r="AI263" s="133"/>
      <c r="AJ263" s="133"/>
      <c r="AK263" s="135"/>
      <c r="AL263" s="136"/>
      <c r="AM263" s="137"/>
      <c r="AN263" s="135"/>
      <c r="AO263" s="138"/>
      <c r="AP263" s="138"/>
      <c r="AQ263" s="114"/>
      <c r="AS263" s="114"/>
    </row>
    <row r="264" spans="1:52">
      <c r="B264" s="155"/>
      <c r="C264" s="3" t="s">
        <v>488</v>
      </c>
      <c r="D264" s="4">
        <v>2284415</v>
      </c>
      <c r="E264" s="5">
        <f t="shared" si="244"/>
        <v>2328732.6510000001</v>
      </c>
      <c r="F264" s="19">
        <f t="shared" si="220"/>
        <v>2413964.2660266003</v>
      </c>
      <c r="G264" s="20">
        <f t="shared" si="221"/>
        <v>2577389.6468366012</v>
      </c>
      <c r="H264" s="4">
        <v>2340590</v>
      </c>
      <c r="I264" s="5">
        <f t="shared" si="245"/>
        <v>2385997.446</v>
      </c>
      <c r="J264" s="19">
        <f t="shared" si="222"/>
        <v>2473324.9525235998</v>
      </c>
      <c r="K264" s="20">
        <f t="shared" si="223"/>
        <v>2640769.0518094474</v>
      </c>
      <c r="L264" s="4">
        <v>2378039</v>
      </c>
      <c r="M264" s="5">
        <f t="shared" si="224"/>
        <v>2424172.9566000002</v>
      </c>
      <c r="N264" s="19">
        <f t="shared" si="225"/>
        <v>2512897.6868115603</v>
      </c>
      <c r="O264" s="20">
        <f t="shared" si="226"/>
        <v>2683020.8602087027</v>
      </c>
      <c r="P264" s="4">
        <v>2452938</v>
      </c>
      <c r="Q264" s="5">
        <f t="shared" si="227"/>
        <v>2500524.9972000001</v>
      </c>
      <c r="R264" s="19">
        <f t="shared" si="228"/>
        <v>2592044.21209752</v>
      </c>
      <c r="S264" s="20">
        <f t="shared" si="229"/>
        <v>2767525.6052565221</v>
      </c>
      <c r="T264" s="40">
        <v>2835128</v>
      </c>
      <c r="U264" s="31">
        <f t="shared" ref="U264:Z265" si="288">(T264*5.75%)+T264</f>
        <v>2998147.86</v>
      </c>
      <c r="V264" s="48">
        <f t="shared" si="230"/>
        <v>3120772.1074739997</v>
      </c>
      <c r="W264" s="51">
        <f t="shared" si="231"/>
        <v>3220012.6604916728</v>
      </c>
      <c r="X264" s="70">
        <f t="shared" si="232"/>
        <v>3342373.1415903564</v>
      </c>
      <c r="Y264" s="24">
        <v>2904846</v>
      </c>
      <c r="Z264" s="31">
        <f t="shared" si="288"/>
        <v>3071874.645</v>
      </c>
      <c r="AA264" s="49">
        <f t="shared" si="233"/>
        <v>3197514.3179804999</v>
      </c>
      <c r="AB264" s="51">
        <f t="shared" si="234"/>
        <v>3299195.2732922798</v>
      </c>
      <c r="AC264" s="70">
        <f t="shared" si="235"/>
        <v>3424564.6936773863</v>
      </c>
      <c r="AD264" s="77">
        <f t="shared" si="246"/>
        <v>3479700.1852455921</v>
      </c>
      <c r="AE264" s="24">
        <v>2951322</v>
      </c>
      <c r="AF264" s="31">
        <f t="shared" ref="AF264:AF265" si="289">(AE264*5.75%)+AE264</f>
        <v>3121023.0150000001</v>
      </c>
      <c r="AG264" s="49">
        <f t="shared" si="236"/>
        <v>3248672.8563135001</v>
      </c>
      <c r="AH264" s="51">
        <f t="shared" si="237"/>
        <v>3351980.6531442693</v>
      </c>
      <c r="AI264" s="70">
        <f t="shared" si="238"/>
        <v>3479355.9179637516</v>
      </c>
      <c r="AJ264" s="77">
        <f t="shared" si="239"/>
        <v>3535373.548242968</v>
      </c>
      <c r="AK264" s="24">
        <v>3099628</v>
      </c>
      <c r="AL264" s="38">
        <f t="shared" ref="AL264:AL265" si="290">(AK264*5.75%)+AK264</f>
        <v>3277856.61</v>
      </c>
      <c r="AM264" s="49">
        <f t="shared" si="240"/>
        <v>3411920.9453489999</v>
      </c>
      <c r="AN264" s="51">
        <f t="shared" si="218"/>
        <v>3520420.0314110983</v>
      </c>
      <c r="AO264" s="81">
        <f t="shared" si="247"/>
        <v>3654195.9926047199</v>
      </c>
      <c r="AP264" s="82">
        <f t="shared" si="241"/>
        <v>3713028.548085656</v>
      </c>
      <c r="AQ264" s="96">
        <f t="shared" si="248"/>
        <v>3921700.7524880697</v>
      </c>
      <c r="AS264" s="117">
        <f t="shared" si="249"/>
        <v>4313870.8277368769</v>
      </c>
      <c r="AT264" s="113">
        <f t="shared" ref="AT264:AT265" si="291">+AS264+AS264*$AV$3</f>
        <v>4879850.6803359557</v>
      </c>
    </row>
    <row r="265" spans="1:52">
      <c r="B265" s="155"/>
      <c r="C265" s="3" t="s">
        <v>489</v>
      </c>
      <c r="D265" s="4">
        <v>3113653</v>
      </c>
      <c r="E265" s="5">
        <f t="shared" si="244"/>
        <v>3174057.8681999999</v>
      </c>
      <c r="F265" s="19">
        <f t="shared" si="220"/>
        <v>3290228.38617612</v>
      </c>
      <c r="G265" s="20">
        <f t="shared" si="221"/>
        <v>3512976.8479202432</v>
      </c>
      <c r="H265" s="4">
        <v>3190218</v>
      </c>
      <c r="I265" s="5">
        <f t="shared" si="245"/>
        <v>3252108.2291999999</v>
      </c>
      <c r="J265" s="19">
        <f t="shared" si="222"/>
        <v>3371135.3903887197</v>
      </c>
      <c r="K265" s="20">
        <f t="shared" si="223"/>
        <v>3599361.256318036</v>
      </c>
      <c r="L265" s="4">
        <v>3241262</v>
      </c>
      <c r="M265" s="5">
        <f t="shared" si="224"/>
        <v>3304142.4827999999</v>
      </c>
      <c r="N265" s="19">
        <f t="shared" si="225"/>
        <v>3425074.0976704797</v>
      </c>
      <c r="O265" s="20">
        <f t="shared" si="226"/>
        <v>3656951.6140827714</v>
      </c>
      <c r="P265" s="4">
        <v>3343349</v>
      </c>
      <c r="Q265" s="5">
        <f t="shared" si="227"/>
        <v>3408209.9706000001</v>
      </c>
      <c r="R265" s="19">
        <f t="shared" si="228"/>
        <v>3532950.4555239603</v>
      </c>
      <c r="S265" s="20">
        <f t="shared" si="229"/>
        <v>3772131.2013629326</v>
      </c>
      <c r="T265" s="40">
        <v>3864274</v>
      </c>
      <c r="U265" s="31">
        <f t="shared" si="288"/>
        <v>4086469.7549999999</v>
      </c>
      <c r="V265" s="48">
        <f t="shared" si="230"/>
        <v>4253606.3679794995</v>
      </c>
      <c r="W265" s="51">
        <f t="shared" si="231"/>
        <v>4388871.0504812477</v>
      </c>
      <c r="X265" s="70">
        <f t="shared" si="232"/>
        <v>4555648.150399535</v>
      </c>
      <c r="Y265" s="24">
        <v>3959297</v>
      </c>
      <c r="Z265" s="31">
        <f t="shared" si="288"/>
        <v>4186956.5775000001</v>
      </c>
      <c r="AA265" s="49">
        <f t="shared" si="233"/>
        <v>4358203.1015197504</v>
      </c>
      <c r="AB265" s="51">
        <f t="shared" si="234"/>
        <v>4496793.9601480784</v>
      </c>
      <c r="AC265" s="70">
        <f t="shared" si="235"/>
        <v>4667672.1306337053</v>
      </c>
      <c r="AD265" s="77">
        <f t="shared" si="246"/>
        <v>4742821.6519369083</v>
      </c>
      <c r="AE265" s="24">
        <v>4022646</v>
      </c>
      <c r="AF265" s="31">
        <f t="shared" si="289"/>
        <v>4253948.1449999996</v>
      </c>
      <c r="AG265" s="49">
        <f t="shared" si="236"/>
        <v>4427934.6241304995</v>
      </c>
      <c r="AH265" s="51">
        <f t="shared" si="237"/>
        <v>4568742.9451778494</v>
      </c>
      <c r="AI265" s="70">
        <f t="shared" si="238"/>
        <v>4742355.1770946076</v>
      </c>
      <c r="AJ265" s="77">
        <f t="shared" si="239"/>
        <v>4818707.0954458304</v>
      </c>
      <c r="AK265" s="24">
        <v>4224787</v>
      </c>
      <c r="AL265" s="38">
        <f t="shared" si="290"/>
        <v>4467712.2525000004</v>
      </c>
      <c r="AM265" s="49">
        <f t="shared" si="240"/>
        <v>4650441.6836272506</v>
      </c>
      <c r="AN265" s="51">
        <f t="shared" si="218"/>
        <v>4798325.7291665971</v>
      </c>
      <c r="AO265" s="81">
        <f t="shared" si="247"/>
        <v>4980662.1068749279</v>
      </c>
      <c r="AP265" s="82">
        <f t="shared" si="241"/>
        <v>5060850.7667956138</v>
      </c>
      <c r="AQ265" s="96">
        <f t="shared" si="248"/>
        <v>5345270.5798895275</v>
      </c>
      <c r="AS265" s="117">
        <f t="shared" si="249"/>
        <v>5879797.6378784804</v>
      </c>
      <c r="AT265" s="113">
        <f t="shared" si="291"/>
        <v>6651227.0879681371</v>
      </c>
    </row>
    <row r="266" spans="1:52">
      <c r="B266" s="153" t="s">
        <v>469</v>
      </c>
      <c r="C266" s="122" t="s">
        <v>490</v>
      </c>
      <c r="D266" s="4"/>
      <c r="E266" s="5"/>
      <c r="F266" s="19"/>
      <c r="G266" s="20"/>
      <c r="H266" s="4"/>
      <c r="I266" s="5"/>
      <c r="J266" s="19"/>
      <c r="K266" s="20"/>
      <c r="L266" s="4"/>
      <c r="M266" s="5"/>
      <c r="N266" s="19"/>
      <c r="O266" s="20"/>
      <c r="P266" s="4"/>
      <c r="Q266" s="5"/>
      <c r="R266" s="19"/>
      <c r="S266" s="20"/>
      <c r="T266" s="40"/>
      <c r="U266" s="31"/>
      <c r="V266" s="48"/>
      <c r="W266" s="51"/>
      <c r="X266" s="70"/>
      <c r="Y266" s="24"/>
      <c r="Z266" s="31"/>
      <c r="AA266" s="49"/>
      <c r="AB266" s="51"/>
      <c r="AC266" s="70"/>
      <c r="AD266" s="77"/>
      <c r="AE266" s="24"/>
      <c r="AF266" s="31"/>
      <c r="AG266" s="49"/>
      <c r="AH266" s="51"/>
      <c r="AI266" s="70"/>
      <c r="AJ266" s="77"/>
      <c r="AK266" s="24"/>
      <c r="AL266" s="139"/>
      <c r="AM266" s="49"/>
      <c r="AN266" s="51"/>
      <c r="AO266" s="81"/>
      <c r="AP266" s="82"/>
      <c r="AQ266" s="119"/>
      <c r="AS266" s="119"/>
    </row>
    <row r="267" spans="1:52" ht="15" customHeight="1">
      <c r="B267" s="150" t="s">
        <v>491</v>
      </c>
      <c r="C267" s="7" t="s">
        <v>492</v>
      </c>
      <c r="D267" s="18">
        <v>1700000</v>
      </c>
      <c r="E267" s="12">
        <f>(D267*1.94%)+D267</f>
        <v>1732980</v>
      </c>
      <c r="F267" s="123">
        <f>(E267*3.66%)+E267</f>
        <v>1796407.068</v>
      </c>
      <c r="G267" s="123">
        <f>(F267*6.77%)+F267</f>
        <v>1918023.8265036</v>
      </c>
      <c r="H267" s="18">
        <v>1700000</v>
      </c>
      <c r="I267" s="12">
        <f>(H267*1.94%)+H267</f>
        <v>1732980</v>
      </c>
      <c r="J267" s="123">
        <f>(I267*3.66%)+I267</f>
        <v>1796407.068</v>
      </c>
      <c r="K267" s="123">
        <f>(J267*6.77%)+J267</f>
        <v>1918023.8265036</v>
      </c>
      <c r="L267" s="18">
        <v>1700000</v>
      </c>
      <c r="M267" s="12">
        <f>(L267*1.94%)+L267</f>
        <v>1732980</v>
      </c>
      <c r="N267" s="123">
        <f>(M267*3.66%)+M267</f>
        <v>1796407.068</v>
      </c>
      <c r="O267" s="123">
        <f>(N267*6.77%)+N267</f>
        <v>1918023.8265036</v>
      </c>
      <c r="P267" s="18">
        <v>1700000</v>
      </c>
      <c r="Q267" s="12">
        <f>(P267*1.94%)+P267</f>
        <v>1732980</v>
      </c>
      <c r="R267" s="123">
        <f>(Q267*3.66%)+Q267</f>
        <v>1796407.068</v>
      </c>
      <c r="S267" s="123">
        <f>(R267*6.77%)+R267</f>
        <v>1918023.8265036</v>
      </c>
      <c r="T267" s="141">
        <v>2071465</v>
      </c>
      <c r="U267" s="125">
        <f t="shared" ref="U267:Z267" si="292">(T267*5.75%)+T267</f>
        <v>2190574.2374999998</v>
      </c>
      <c r="V267" s="125">
        <f>(U267*4.09%)+U267</f>
        <v>2280168.7238137498</v>
      </c>
      <c r="W267" s="125">
        <f>(V267*3.18%)+V267</f>
        <v>2352678.0892310273</v>
      </c>
      <c r="X267" s="125">
        <f>(W267*3.8%)+W267</f>
        <v>2442079.8566218065</v>
      </c>
      <c r="Y267" s="142">
        <v>2071465</v>
      </c>
      <c r="Z267" s="125">
        <f t="shared" si="292"/>
        <v>2190574.2374999998</v>
      </c>
      <c r="AA267" s="126">
        <f>(Z267*4.09%)+Z267</f>
        <v>2280168.7238137498</v>
      </c>
      <c r="AB267" s="125">
        <f>(AA267*3.18%)+AA267</f>
        <v>2352678.0892310273</v>
      </c>
      <c r="AC267" s="125">
        <f>(AB267*3.8%)+AB267</f>
        <v>2442079.8566218065</v>
      </c>
      <c r="AD267" s="125">
        <f>(AC267*1.61%)+AC267</f>
        <v>2481397.3423134177</v>
      </c>
      <c r="AE267" s="142">
        <v>2071465</v>
      </c>
      <c r="AF267" s="125">
        <f t="shared" ref="AF267" si="293">(AE267*5.75%)+AE267</f>
        <v>2190574.2374999998</v>
      </c>
      <c r="AG267" s="126">
        <f>(AF267*4.09%)+AF267</f>
        <v>2280168.7238137498</v>
      </c>
      <c r="AH267" s="125">
        <f>(AG267*3.18%)+AG267</f>
        <v>2352678.0892310273</v>
      </c>
      <c r="AI267" s="125">
        <f>(AH267*3.8%)+AH267</f>
        <v>2442079.8566218065</v>
      </c>
      <c r="AJ267" s="125">
        <f>(AI267*1.61%)+AI267</f>
        <v>2481397.3423134177</v>
      </c>
      <c r="AK267" s="142">
        <v>2071465</v>
      </c>
      <c r="AL267" s="125">
        <f t="shared" ref="AL267" si="294">(AK267*5.75%)+AK267</f>
        <v>2190574.2374999998</v>
      </c>
      <c r="AM267" s="126">
        <f>(AL267*4.09%)+AL267</f>
        <v>2280168.7238137498</v>
      </c>
      <c r="AN267" s="125">
        <f>(AM267*3.18%)+AM267</f>
        <v>2352678.0892310273</v>
      </c>
      <c r="AO267" s="127">
        <f>(AN267*3.8%)+AN267</f>
        <v>2442079.8566218065</v>
      </c>
      <c r="AP267" s="127">
        <f>(AO267*1.61%)+AO267</f>
        <v>2481397.3423134177</v>
      </c>
      <c r="AQ267" s="119">
        <f>(AP267*5.62%)+AP267</f>
        <v>2620851.8729514317</v>
      </c>
      <c r="AS267" s="117">
        <f t="shared" ref="AS267" si="295">+AQ267+AQ267*10%</f>
        <v>2882937.0602465747</v>
      </c>
      <c r="AT267" s="171">
        <f t="shared" ref="AT267" si="296">+AS267+AS267*$AV$3</f>
        <v>3261178.4025509255</v>
      </c>
    </row>
    <row r="268" spans="1:52" ht="28.5" customHeight="1">
      <c r="A268" s="158">
        <v>5</v>
      </c>
      <c r="B268" s="213" t="s">
        <v>493</v>
      </c>
      <c r="C268" s="214"/>
      <c r="D268" s="214"/>
      <c r="E268" s="214"/>
      <c r="F268" s="214"/>
      <c r="G268" s="214"/>
      <c r="H268" s="214"/>
      <c r="I268" s="214"/>
      <c r="J268" s="214"/>
      <c r="K268" s="214"/>
      <c r="L268" s="214"/>
      <c r="M268" s="214"/>
      <c r="N268" s="214"/>
      <c r="O268" s="214"/>
      <c r="P268" s="214"/>
      <c r="Q268" s="214"/>
      <c r="R268" s="214"/>
      <c r="S268" s="214"/>
      <c r="T268" s="214"/>
      <c r="U268" s="214"/>
      <c r="V268" s="214"/>
      <c r="W268" s="214"/>
      <c r="X268" s="214"/>
      <c r="Y268" s="214"/>
      <c r="Z268" s="214"/>
      <c r="AA268" s="214"/>
      <c r="AB268" s="214"/>
      <c r="AC268" s="214"/>
      <c r="AD268" s="214"/>
      <c r="AE268" s="214"/>
      <c r="AF268" s="214"/>
      <c r="AG268" s="214"/>
      <c r="AH268" s="214"/>
      <c r="AI268" s="214"/>
      <c r="AJ268" s="214"/>
      <c r="AK268" s="215"/>
      <c r="AL268" s="127"/>
      <c r="AM268" s="126"/>
      <c r="AN268" s="125"/>
      <c r="AO268" s="127"/>
      <c r="AP268" s="127"/>
      <c r="AQ268" s="119"/>
      <c r="AS268" s="119"/>
    </row>
    <row r="269" spans="1:52" s="95" customFormat="1" ht="45">
      <c r="A269" s="159"/>
      <c r="B269" s="151" t="s">
        <v>494</v>
      </c>
      <c r="C269" s="97" t="s">
        <v>495</v>
      </c>
      <c r="D269" s="98">
        <v>3113653</v>
      </c>
      <c r="E269" s="99">
        <f>(D269*1.94%)+D269</f>
        <v>3174057.8681999999</v>
      </c>
      <c r="F269" s="100">
        <f>(E269*3.66%)+E269</f>
        <v>3290228.38617612</v>
      </c>
      <c r="G269" s="101">
        <f>(F269*6.77%)+F269</f>
        <v>3512976.8479202432</v>
      </c>
      <c r="H269" s="98">
        <v>3190218</v>
      </c>
      <c r="I269" s="99">
        <f>(H269*1.94%)+H269</f>
        <v>3252108.2291999999</v>
      </c>
      <c r="J269" s="100">
        <f>(I269*3.66%)+I269</f>
        <v>3371135.3903887197</v>
      </c>
      <c r="K269" s="101">
        <f>(J269*6.77%)+J269</f>
        <v>3599361.256318036</v>
      </c>
      <c r="L269" s="98">
        <v>3241262</v>
      </c>
      <c r="M269" s="99">
        <f>(L269*1.94%)+L269</f>
        <v>3304142.4827999999</v>
      </c>
      <c r="N269" s="100">
        <f>(M269*3.66%)+M269</f>
        <v>3425074.0976704797</v>
      </c>
      <c r="O269" s="101">
        <f>(N269*6.77%)+N269</f>
        <v>3656951.6140827714</v>
      </c>
      <c r="P269" s="98">
        <v>3343349</v>
      </c>
      <c r="Q269" s="99">
        <f>(P269*1.94%)+P269</f>
        <v>3408209.9706000001</v>
      </c>
      <c r="R269" s="100">
        <f>(Q269*3.66%)+Q269</f>
        <v>3532950.4555239603</v>
      </c>
      <c r="S269" s="101">
        <f>(R269*6.77%)+R269</f>
        <v>3772131.2013629326</v>
      </c>
      <c r="T269" s="102">
        <v>3864274</v>
      </c>
      <c r="U269" s="103">
        <f>(T269*5.75%)+T269</f>
        <v>4086469.7549999999</v>
      </c>
      <c r="V269" s="104">
        <f>(U269*4.09%)+U269</f>
        <v>4253606.3679794995</v>
      </c>
      <c r="W269" s="105">
        <f>(V269*3.18%)+V269</f>
        <v>4388871.0504812477</v>
      </c>
      <c r="X269" s="106">
        <f>(W269*3.8%)+W269</f>
        <v>4555648.150399535</v>
      </c>
      <c r="Y269" s="107">
        <v>3959297</v>
      </c>
      <c r="Z269" s="103">
        <f>(Y269*5.75%)+Y269</f>
        <v>4186956.5775000001</v>
      </c>
      <c r="AA269" s="108">
        <f>(Z269*4.09%)+Z269</f>
        <v>4358203.1015197504</v>
      </c>
      <c r="AB269" s="105">
        <f>(AA269*3.18%)+AA269</f>
        <v>4496793.9601480784</v>
      </c>
      <c r="AC269" s="106">
        <f>(AB269*3.8%)+AB269</f>
        <v>4667672.1306337053</v>
      </c>
      <c r="AD269" s="109">
        <f>(AC269*1.61%)+AC269</f>
        <v>4742821.6519369083</v>
      </c>
      <c r="AE269" s="107">
        <v>4022646</v>
      </c>
      <c r="AF269" s="103">
        <f>(AE269*5.75%)+AE269</f>
        <v>4253948.1449999996</v>
      </c>
      <c r="AG269" s="108">
        <f>(AF269*4.09%)+AF269</f>
        <v>4427934.6241304995</v>
      </c>
      <c r="AH269" s="105">
        <f>(AG269*3.18%)+AG269</f>
        <v>4568742.9451778494</v>
      </c>
      <c r="AI269" s="106">
        <f>(AH269*3.8%)+AH269</f>
        <v>4742355.1770946076</v>
      </c>
      <c r="AJ269" s="109">
        <f>(AI269*1.61%)+AI269</f>
        <v>4818707.0954458304</v>
      </c>
      <c r="AK269" s="107">
        <v>4224787</v>
      </c>
      <c r="AL269" s="103">
        <f>(AK269*5.75%)+AK269</f>
        <v>4467712.2525000004</v>
      </c>
      <c r="AM269" s="108">
        <f>(AL269*4.09%)+AL269</f>
        <v>4650441.6836272506</v>
      </c>
      <c r="AN269" s="105">
        <f>(AM269*3.18%)+AM269</f>
        <v>4798325.7291665971</v>
      </c>
      <c r="AO269" s="111">
        <f>(AN269*3.8%)+AN269</f>
        <v>4980662.1068749279</v>
      </c>
      <c r="AP269" s="112">
        <f>(AO269*1.61%)+AO269</f>
        <v>5060850.7667956138</v>
      </c>
      <c r="AQ269" s="113">
        <f>(AP269*5.62%)+AP269</f>
        <v>5345270.5798895275</v>
      </c>
      <c r="AS269" s="118">
        <f>+AQ269+AQ269*10%</f>
        <v>5879797.6378784804</v>
      </c>
      <c r="AT269" s="171">
        <f t="shared" ref="AT269" si="297">+AS269+AS269*$AV$3</f>
        <v>6651227.0879681371</v>
      </c>
    </row>
    <row r="270" spans="1:52" ht="20.25" customHeight="1"/>
    <row r="271" spans="1:52" ht="15" customHeight="1"/>
    <row r="272" spans="1:52" ht="15" customHeight="1">
      <c r="B272" s="161" t="s">
        <v>496</v>
      </c>
    </row>
    <row r="273" spans="1:2" ht="15" customHeight="1">
      <c r="B273" s="161" t="s">
        <v>497</v>
      </c>
    </row>
    <row r="274" spans="1:2" s="95" customFormat="1" ht="31.5" customHeight="1">
      <c r="A274" s="159"/>
      <c r="B274" s="157"/>
    </row>
    <row r="275" spans="1:2" ht="15" customHeight="1"/>
    <row r="277" spans="1:2" s="95" customFormat="1" ht="27.75" customHeight="1">
      <c r="A277" s="159"/>
      <c r="B277" s="157"/>
    </row>
    <row r="278" spans="1:2" s="95" customFormat="1" ht="31.5" customHeight="1">
      <c r="A278" s="159"/>
      <c r="B278" s="157"/>
    </row>
    <row r="281" spans="1:2" ht="15" customHeight="1"/>
    <row r="282" spans="1:2" ht="15" customHeight="1"/>
    <row r="283" spans="1:2" ht="15" customHeight="1"/>
    <row r="284" spans="1:2" ht="15" customHeight="1"/>
    <row r="286" spans="1:2" ht="15" customHeight="1"/>
    <row r="287" spans="1:2" ht="15" customHeight="1"/>
    <row r="288" spans="1:2" ht="23.25" customHeight="1"/>
    <row r="289" spans="2:47" ht="15" customHeight="1"/>
    <row r="290" spans="2:47" ht="15" customHeight="1"/>
    <row r="292" spans="2:47" s="158" customFormat="1" ht="15" customHeight="1">
      <c r="B292" s="156"/>
      <c r="C292"/>
      <c r="D292"/>
      <c r="E292"/>
      <c r="F292" s="23"/>
      <c r="G292" s="23"/>
      <c r="H292"/>
      <c r="I292"/>
      <c r="J292" s="23"/>
      <c r="K292" s="23"/>
      <c r="L292"/>
      <c r="M292"/>
      <c r="N292" s="23"/>
      <c r="O292" s="23"/>
      <c r="P292"/>
      <c r="Q292"/>
      <c r="R292" s="23"/>
      <c r="S292" s="23"/>
      <c r="T292" s="23"/>
      <c r="U292" s="23"/>
      <c r="V292" s="23"/>
      <c r="W292" s="23"/>
      <c r="X292" s="23"/>
      <c r="Y292"/>
      <c r="Z292"/>
      <c r="AA292"/>
      <c r="AB292"/>
      <c r="AC292"/>
      <c r="AD292" s="78"/>
      <c r="AE292"/>
      <c r="AF292"/>
      <c r="AG292"/>
      <c r="AH292"/>
      <c r="AI292"/>
      <c r="AJ292" s="78"/>
      <c r="AK292"/>
      <c r="AL292"/>
      <c r="AM292"/>
      <c r="AN292"/>
      <c r="AO292"/>
      <c r="AP292"/>
      <c r="AQ292"/>
      <c r="AR292"/>
      <c r="AS292"/>
      <c r="AT292"/>
      <c r="AU292"/>
    </row>
    <row r="293" spans="2:47" s="158" customFormat="1" ht="15" customHeight="1">
      <c r="B293" s="156"/>
      <c r="C293"/>
      <c r="D293"/>
      <c r="E293"/>
      <c r="F293" s="23"/>
      <c r="G293" s="23"/>
      <c r="H293"/>
      <c r="I293"/>
      <c r="J293" s="23"/>
      <c r="K293" s="23"/>
      <c r="L293"/>
      <c r="M293"/>
      <c r="N293" s="23"/>
      <c r="O293" s="23"/>
      <c r="P293"/>
      <c r="Q293"/>
      <c r="R293" s="23"/>
      <c r="S293" s="23"/>
      <c r="T293" s="23"/>
      <c r="U293" s="23"/>
      <c r="V293" s="23"/>
      <c r="W293" s="23"/>
      <c r="X293" s="23"/>
      <c r="Y293"/>
      <c r="Z293"/>
      <c r="AA293"/>
      <c r="AB293"/>
      <c r="AC293"/>
      <c r="AD293" s="78"/>
      <c r="AE293"/>
      <c r="AF293"/>
      <c r="AG293"/>
      <c r="AH293"/>
      <c r="AI293"/>
      <c r="AJ293" s="78"/>
      <c r="AK293"/>
      <c r="AL293"/>
      <c r="AM293"/>
      <c r="AN293"/>
      <c r="AO293"/>
      <c r="AP293"/>
      <c r="AQ293"/>
      <c r="AR293"/>
      <c r="AS293"/>
      <c r="AT293"/>
      <c r="AU293"/>
    </row>
    <row r="294" spans="2:47" s="158" customFormat="1" ht="15" customHeight="1">
      <c r="B294" s="156"/>
      <c r="C294"/>
      <c r="D294"/>
      <c r="E294"/>
      <c r="F294" s="23"/>
      <c r="G294" s="23"/>
      <c r="H294"/>
      <c r="I294"/>
      <c r="J294" s="23"/>
      <c r="K294" s="23"/>
      <c r="L294"/>
      <c r="M294"/>
      <c r="N294" s="23"/>
      <c r="O294" s="23"/>
      <c r="P294"/>
      <c r="Q294"/>
      <c r="R294" s="23"/>
      <c r="S294" s="23"/>
      <c r="T294" s="23"/>
      <c r="U294" s="23"/>
      <c r="V294" s="23"/>
      <c r="W294" s="23"/>
      <c r="X294" s="23"/>
      <c r="Y294"/>
      <c r="Z294"/>
      <c r="AA294"/>
      <c r="AB294"/>
      <c r="AC294"/>
      <c r="AD294" s="78"/>
      <c r="AE294"/>
      <c r="AF294"/>
      <c r="AG294"/>
      <c r="AH294"/>
      <c r="AI294"/>
      <c r="AJ294" s="78"/>
      <c r="AK294"/>
      <c r="AL294"/>
      <c r="AM294"/>
      <c r="AN294"/>
      <c r="AO294"/>
      <c r="AP294"/>
      <c r="AQ294"/>
      <c r="AR294"/>
      <c r="AS294"/>
      <c r="AT294"/>
      <c r="AU294"/>
    </row>
    <row r="295" spans="2:47" s="158" customFormat="1" ht="15" customHeight="1">
      <c r="B295" s="156"/>
      <c r="C295"/>
      <c r="D295"/>
      <c r="E295"/>
      <c r="F295" s="23"/>
      <c r="G295" s="23"/>
      <c r="H295"/>
      <c r="I295"/>
      <c r="J295" s="23"/>
      <c r="K295" s="23"/>
      <c r="L295"/>
      <c r="M295"/>
      <c r="N295" s="23"/>
      <c r="O295" s="23"/>
      <c r="P295"/>
      <c r="Q295"/>
      <c r="R295" s="23"/>
      <c r="S295" s="23"/>
      <c r="T295" s="23"/>
      <c r="U295" s="23"/>
      <c r="V295" s="23"/>
      <c r="W295" s="23"/>
      <c r="X295" s="23"/>
      <c r="Y295"/>
      <c r="Z295"/>
      <c r="AA295"/>
      <c r="AB295"/>
      <c r="AC295"/>
      <c r="AD295" s="78"/>
      <c r="AE295"/>
      <c r="AF295"/>
      <c r="AG295"/>
      <c r="AH295"/>
      <c r="AI295"/>
      <c r="AJ295" s="78"/>
      <c r="AK295"/>
      <c r="AL295"/>
      <c r="AM295"/>
      <c r="AN295"/>
      <c r="AO295"/>
      <c r="AP295"/>
      <c r="AQ295"/>
      <c r="AR295"/>
      <c r="AS295"/>
      <c r="AT295"/>
      <c r="AU295"/>
    </row>
    <row r="296" spans="2:47" s="158" customFormat="1" ht="15" customHeight="1">
      <c r="B296" s="156"/>
      <c r="C296"/>
      <c r="D296"/>
      <c r="E296"/>
      <c r="F296" s="23"/>
      <c r="G296" s="23"/>
      <c r="H296"/>
      <c r="I296"/>
      <c r="J296" s="23"/>
      <c r="K296" s="23"/>
      <c r="L296"/>
      <c r="M296"/>
      <c r="N296" s="23"/>
      <c r="O296" s="23"/>
      <c r="P296"/>
      <c r="Q296"/>
      <c r="R296" s="23"/>
      <c r="S296" s="23"/>
      <c r="T296" s="23"/>
      <c r="U296" s="23"/>
      <c r="V296" s="23"/>
      <c r="W296" s="23"/>
      <c r="X296" s="23"/>
      <c r="Y296"/>
      <c r="Z296"/>
      <c r="AA296"/>
      <c r="AB296"/>
      <c r="AC296"/>
      <c r="AD296" s="78"/>
      <c r="AE296"/>
      <c r="AF296"/>
      <c r="AG296"/>
      <c r="AH296"/>
      <c r="AI296"/>
      <c r="AJ296" s="78"/>
      <c r="AK296"/>
      <c r="AL296"/>
      <c r="AM296"/>
      <c r="AN296"/>
      <c r="AO296"/>
      <c r="AP296"/>
      <c r="AQ296"/>
      <c r="AR296"/>
      <c r="AS296"/>
      <c r="AT296"/>
      <c r="AU296"/>
    </row>
    <row r="297" spans="2:47" s="158" customFormat="1" ht="15" customHeight="1">
      <c r="B297" s="156"/>
      <c r="C297"/>
      <c r="D297"/>
      <c r="E297"/>
      <c r="F297" s="23"/>
      <c r="G297" s="23"/>
      <c r="H297"/>
      <c r="I297"/>
      <c r="J297" s="23"/>
      <c r="K297" s="23"/>
      <c r="L297"/>
      <c r="M297"/>
      <c r="N297" s="23"/>
      <c r="O297" s="23"/>
      <c r="P297"/>
      <c r="Q297"/>
      <c r="R297" s="23"/>
      <c r="S297" s="23"/>
      <c r="T297" s="23"/>
      <c r="U297" s="23"/>
      <c r="V297" s="23"/>
      <c r="W297" s="23"/>
      <c r="X297" s="23"/>
      <c r="Y297"/>
      <c r="Z297"/>
      <c r="AA297"/>
      <c r="AB297"/>
      <c r="AC297"/>
      <c r="AD297" s="78"/>
      <c r="AE297"/>
      <c r="AF297"/>
      <c r="AG297"/>
      <c r="AH297"/>
      <c r="AI297"/>
      <c r="AJ297" s="78"/>
      <c r="AK297"/>
      <c r="AL297"/>
      <c r="AM297"/>
      <c r="AN297"/>
      <c r="AO297"/>
      <c r="AP297"/>
      <c r="AQ297"/>
      <c r="AR297"/>
      <c r="AS297"/>
      <c r="AT297"/>
      <c r="AU297"/>
    </row>
    <row r="298" spans="2:47" s="158" customFormat="1" ht="15" customHeight="1">
      <c r="B298" s="156"/>
      <c r="C298"/>
      <c r="D298"/>
      <c r="E298"/>
      <c r="F298" s="23"/>
      <c r="G298" s="23"/>
      <c r="H298"/>
      <c r="I298"/>
      <c r="J298" s="23"/>
      <c r="K298" s="23"/>
      <c r="L298"/>
      <c r="M298"/>
      <c r="N298" s="23"/>
      <c r="O298" s="23"/>
      <c r="P298"/>
      <c r="Q298"/>
      <c r="R298" s="23"/>
      <c r="S298" s="23"/>
      <c r="T298" s="23"/>
      <c r="U298" s="23"/>
      <c r="V298" s="23"/>
      <c r="W298" s="23"/>
      <c r="X298" s="23"/>
      <c r="Y298"/>
      <c r="Z298"/>
      <c r="AA298"/>
      <c r="AB298"/>
      <c r="AC298"/>
      <c r="AD298" s="78"/>
      <c r="AE298"/>
      <c r="AF298"/>
      <c r="AG298"/>
      <c r="AH298"/>
      <c r="AI298"/>
      <c r="AJ298" s="78"/>
      <c r="AK298"/>
      <c r="AL298"/>
      <c r="AM298"/>
      <c r="AN298"/>
      <c r="AO298"/>
      <c r="AP298"/>
      <c r="AQ298"/>
      <c r="AR298"/>
      <c r="AS298"/>
      <c r="AT298"/>
      <c r="AU298"/>
    </row>
    <row r="299" spans="2:47" s="158" customFormat="1" ht="15" customHeight="1">
      <c r="B299" s="156"/>
      <c r="C299"/>
      <c r="D299"/>
      <c r="E299"/>
      <c r="F299" s="23"/>
      <c r="G299" s="23"/>
      <c r="H299"/>
      <c r="I299"/>
      <c r="J299" s="23"/>
      <c r="K299" s="23"/>
      <c r="L299"/>
      <c r="M299"/>
      <c r="N299" s="23"/>
      <c r="O299" s="23"/>
      <c r="P299"/>
      <c r="Q299"/>
      <c r="R299" s="23"/>
      <c r="S299" s="23"/>
      <c r="T299" s="23"/>
      <c r="U299" s="23"/>
      <c r="V299" s="23"/>
      <c r="W299" s="23"/>
      <c r="X299" s="23"/>
      <c r="Y299"/>
      <c r="Z299"/>
      <c r="AA299"/>
      <c r="AB299"/>
      <c r="AC299"/>
      <c r="AD299" s="78"/>
      <c r="AE299"/>
      <c r="AF299"/>
      <c r="AG299"/>
      <c r="AH299"/>
      <c r="AI299"/>
      <c r="AJ299" s="78"/>
      <c r="AK299"/>
      <c r="AL299"/>
      <c r="AM299"/>
      <c r="AN299"/>
      <c r="AO299"/>
      <c r="AP299"/>
      <c r="AQ299"/>
      <c r="AR299"/>
      <c r="AS299"/>
      <c r="AT299"/>
      <c r="AU299"/>
    </row>
    <row r="301" spans="2:47" s="158" customFormat="1" ht="15" customHeight="1">
      <c r="B301" s="156"/>
      <c r="C301"/>
      <c r="D301"/>
      <c r="E301"/>
      <c r="F301" s="23"/>
      <c r="G301" s="23"/>
      <c r="H301"/>
      <c r="I301"/>
      <c r="J301" s="23"/>
      <c r="K301" s="23"/>
      <c r="L301"/>
      <c r="M301"/>
      <c r="N301" s="23"/>
      <c r="O301" s="23"/>
      <c r="P301"/>
      <c r="Q301"/>
      <c r="R301" s="23"/>
      <c r="S301" s="23"/>
      <c r="T301" s="23"/>
      <c r="U301" s="23"/>
      <c r="V301" s="23"/>
      <c r="W301" s="23"/>
      <c r="X301" s="23"/>
      <c r="Y301"/>
      <c r="Z301"/>
      <c r="AA301"/>
      <c r="AB301"/>
      <c r="AC301"/>
      <c r="AD301" s="78"/>
      <c r="AE301"/>
      <c r="AF301"/>
      <c r="AG301"/>
      <c r="AH301"/>
      <c r="AI301"/>
      <c r="AJ301" s="78"/>
      <c r="AK301"/>
      <c r="AL301"/>
      <c r="AM301"/>
      <c r="AN301"/>
      <c r="AO301"/>
      <c r="AP301"/>
      <c r="AQ301"/>
      <c r="AR301"/>
      <c r="AS301"/>
      <c r="AT301"/>
      <c r="AU301"/>
    </row>
    <row r="303" spans="2:47" s="158" customFormat="1" ht="15" customHeight="1">
      <c r="B303" s="156"/>
      <c r="C303"/>
      <c r="D303"/>
      <c r="E303"/>
      <c r="F303" s="23"/>
      <c r="G303" s="23"/>
      <c r="H303"/>
      <c r="I303"/>
      <c r="J303" s="23"/>
      <c r="K303" s="23"/>
      <c r="L303"/>
      <c r="M303"/>
      <c r="N303" s="23"/>
      <c r="O303" s="23"/>
      <c r="P303"/>
      <c r="Q303"/>
      <c r="R303" s="23"/>
      <c r="S303" s="23"/>
      <c r="T303" s="23"/>
      <c r="U303" s="23"/>
      <c r="V303" s="23"/>
      <c r="W303" s="23"/>
      <c r="X303" s="23"/>
      <c r="Y303"/>
      <c r="Z303"/>
      <c r="AA303"/>
      <c r="AB303"/>
      <c r="AC303"/>
      <c r="AD303" s="78"/>
      <c r="AE303"/>
      <c r="AF303"/>
      <c r="AG303"/>
      <c r="AH303"/>
      <c r="AI303"/>
      <c r="AJ303" s="78"/>
      <c r="AK303"/>
      <c r="AL303"/>
      <c r="AM303"/>
      <c r="AN303"/>
      <c r="AO303"/>
      <c r="AP303"/>
      <c r="AQ303"/>
      <c r="AR303"/>
      <c r="AS303"/>
      <c r="AT303"/>
      <c r="AU303"/>
    </row>
    <row r="304" spans="2:47" s="158" customFormat="1" ht="15" customHeight="1">
      <c r="B304" s="156"/>
      <c r="C304"/>
      <c r="D304"/>
      <c r="E304"/>
      <c r="F304" s="23"/>
      <c r="G304" s="23"/>
      <c r="H304"/>
      <c r="I304"/>
      <c r="J304" s="23"/>
      <c r="K304" s="23"/>
      <c r="L304"/>
      <c r="M304"/>
      <c r="N304" s="23"/>
      <c r="O304" s="23"/>
      <c r="P304"/>
      <c r="Q304"/>
      <c r="R304" s="23"/>
      <c r="S304" s="23"/>
      <c r="T304" s="23"/>
      <c r="U304" s="23"/>
      <c r="V304" s="23"/>
      <c r="W304" s="23"/>
      <c r="X304" s="23"/>
      <c r="Y304"/>
      <c r="Z304"/>
      <c r="AA304"/>
      <c r="AB304"/>
      <c r="AC304"/>
      <c r="AD304" s="78"/>
      <c r="AE304"/>
      <c r="AF304"/>
      <c r="AG304"/>
      <c r="AH304"/>
      <c r="AI304"/>
      <c r="AJ304" s="78"/>
      <c r="AK304"/>
      <c r="AL304"/>
      <c r="AM304"/>
      <c r="AN304"/>
      <c r="AO304"/>
      <c r="AP304"/>
      <c r="AQ304"/>
      <c r="AR304"/>
      <c r="AS304"/>
      <c r="AT304"/>
      <c r="AU304"/>
    </row>
    <row r="305" spans="2:47" s="158" customFormat="1" ht="15" customHeight="1">
      <c r="B305" s="156"/>
      <c r="C305"/>
      <c r="D305"/>
      <c r="E305"/>
      <c r="F305" s="23"/>
      <c r="G305" s="23"/>
      <c r="H305"/>
      <c r="I305"/>
      <c r="J305" s="23"/>
      <c r="K305" s="23"/>
      <c r="L305"/>
      <c r="M305"/>
      <c r="N305" s="23"/>
      <c r="O305" s="23"/>
      <c r="P305"/>
      <c r="Q305"/>
      <c r="R305" s="23"/>
      <c r="S305" s="23"/>
      <c r="T305" s="23"/>
      <c r="U305" s="23"/>
      <c r="V305" s="23"/>
      <c r="W305" s="23"/>
      <c r="X305" s="23"/>
      <c r="Y305"/>
      <c r="Z305"/>
      <c r="AA305"/>
      <c r="AB305"/>
      <c r="AC305"/>
      <c r="AD305" s="78"/>
      <c r="AE305"/>
      <c r="AF305"/>
      <c r="AG305"/>
      <c r="AH305"/>
      <c r="AI305"/>
      <c r="AJ305" s="78"/>
      <c r="AK305"/>
      <c r="AL305"/>
      <c r="AM305"/>
      <c r="AN305"/>
      <c r="AO305"/>
      <c r="AP305"/>
      <c r="AQ305"/>
      <c r="AR305"/>
      <c r="AS305"/>
      <c r="AT305"/>
      <c r="AU305"/>
    </row>
    <row r="306" spans="2:47" s="158" customFormat="1" ht="15" customHeight="1">
      <c r="B306" s="156"/>
      <c r="C306"/>
      <c r="D306"/>
      <c r="E306"/>
      <c r="F306" s="23"/>
      <c r="G306" s="23"/>
      <c r="H306"/>
      <c r="I306"/>
      <c r="J306" s="23"/>
      <c r="K306" s="23"/>
      <c r="L306"/>
      <c r="M306"/>
      <c r="N306" s="23"/>
      <c r="O306" s="23"/>
      <c r="P306"/>
      <c r="Q306"/>
      <c r="R306" s="23"/>
      <c r="S306" s="23"/>
      <c r="T306" s="23"/>
      <c r="U306" s="23"/>
      <c r="V306" s="23"/>
      <c r="W306" s="23"/>
      <c r="X306" s="23"/>
      <c r="Y306"/>
      <c r="Z306"/>
      <c r="AA306"/>
      <c r="AB306"/>
      <c r="AC306"/>
      <c r="AD306" s="78"/>
      <c r="AE306"/>
      <c r="AF306"/>
      <c r="AG306"/>
      <c r="AH306"/>
      <c r="AI306"/>
      <c r="AJ306" s="78"/>
      <c r="AK306"/>
      <c r="AL306"/>
      <c r="AM306"/>
      <c r="AN306"/>
      <c r="AO306"/>
      <c r="AP306"/>
      <c r="AQ306"/>
      <c r="AR306"/>
      <c r="AS306"/>
      <c r="AT306"/>
      <c r="AU306"/>
    </row>
    <row r="307" spans="2:47" s="158" customFormat="1" ht="15" customHeight="1">
      <c r="B307" s="156"/>
      <c r="C307"/>
      <c r="D307"/>
      <c r="E307"/>
      <c r="F307" s="23"/>
      <c r="G307" s="23"/>
      <c r="H307"/>
      <c r="I307"/>
      <c r="J307" s="23"/>
      <c r="K307" s="23"/>
      <c r="L307"/>
      <c r="M307"/>
      <c r="N307" s="23"/>
      <c r="O307" s="23"/>
      <c r="P307"/>
      <c r="Q307"/>
      <c r="R307" s="23"/>
      <c r="S307" s="23"/>
      <c r="T307" s="23"/>
      <c r="U307" s="23"/>
      <c r="V307" s="23"/>
      <c r="W307" s="23"/>
      <c r="X307" s="23"/>
      <c r="Y307"/>
      <c r="Z307"/>
      <c r="AA307"/>
      <c r="AB307"/>
      <c r="AC307"/>
      <c r="AD307" s="78"/>
      <c r="AE307"/>
      <c r="AF307"/>
      <c r="AG307"/>
      <c r="AH307"/>
      <c r="AI307"/>
      <c r="AJ307" s="78"/>
      <c r="AK307"/>
      <c r="AL307"/>
      <c r="AM307"/>
      <c r="AN307"/>
      <c r="AO307"/>
      <c r="AP307"/>
      <c r="AQ307"/>
      <c r="AR307"/>
      <c r="AS307"/>
      <c r="AT307"/>
      <c r="AU307"/>
    </row>
    <row r="308" spans="2:47" s="158" customFormat="1" ht="15" customHeight="1">
      <c r="B308" s="156"/>
      <c r="C308"/>
      <c r="D308"/>
      <c r="E308"/>
      <c r="F308" s="23"/>
      <c r="G308" s="23"/>
      <c r="H308"/>
      <c r="I308"/>
      <c r="J308" s="23"/>
      <c r="K308" s="23"/>
      <c r="L308"/>
      <c r="M308"/>
      <c r="N308" s="23"/>
      <c r="O308" s="23"/>
      <c r="P308"/>
      <c r="Q308"/>
      <c r="R308" s="23"/>
      <c r="S308" s="23"/>
      <c r="T308" s="23"/>
      <c r="U308" s="23"/>
      <c r="V308" s="23"/>
      <c r="W308" s="23"/>
      <c r="X308" s="23"/>
      <c r="Y308"/>
      <c r="Z308"/>
      <c r="AA308"/>
      <c r="AB308"/>
      <c r="AC308"/>
      <c r="AD308" s="78"/>
      <c r="AE308"/>
      <c r="AF308"/>
      <c r="AG308"/>
      <c r="AH308"/>
      <c r="AI308"/>
      <c r="AJ308" s="78"/>
      <c r="AK308"/>
      <c r="AL308"/>
      <c r="AM308"/>
      <c r="AN308"/>
      <c r="AO308"/>
      <c r="AP308"/>
      <c r="AQ308"/>
      <c r="AR308"/>
      <c r="AS308"/>
      <c r="AT308"/>
      <c r="AU308"/>
    </row>
    <row r="309" spans="2:47" s="158" customFormat="1" ht="15" customHeight="1">
      <c r="B309" s="156"/>
      <c r="C309"/>
      <c r="D309"/>
      <c r="E309"/>
      <c r="F309" s="23"/>
      <c r="G309" s="23"/>
      <c r="H309"/>
      <c r="I309"/>
      <c r="J309" s="23"/>
      <c r="K309" s="23"/>
      <c r="L309"/>
      <c r="M309"/>
      <c r="N309" s="23"/>
      <c r="O309" s="23"/>
      <c r="P309"/>
      <c r="Q309"/>
      <c r="R309" s="23"/>
      <c r="S309" s="23"/>
      <c r="T309" s="23"/>
      <c r="U309" s="23"/>
      <c r="V309" s="23"/>
      <c r="W309" s="23"/>
      <c r="X309" s="23"/>
      <c r="Y309"/>
      <c r="Z309"/>
      <c r="AA309"/>
      <c r="AB309"/>
      <c r="AC309"/>
      <c r="AD309" s="78"/>
      <c r="AE309"/>
      <c r="AF309"/>
      <c r="AG309"/>
      <c r="AH309"/>
      <c r="AI309"/>
      <c r="AJ309" s="78"/>
      <c r="AK309"/>
      <c r="AL309"/>
      <c r="AM309"/>
      <c r="AN309"/>
      <c r="AO309"/>
      <c r="AP309"/>
      <c r="AQ309"/>
      <c r="AR309"/>
      <c r="AS309"/>
      <c r="AT309"/>
      <c r="AU309"/>
    </row>
    <row r="310" spans="2:47" s="158" customFormat="1" ht="15" customHeight="1">
      <c r="B310" s="156"/>
      <c r="C310"/>
      <c r="D310"/>
      <c r="E310"/>
      <c r="F310" s="23"/>
      <c r="G310" s="23"/>
      <c r="H310"/>
      <c r="I310"/>
      <c r="J310" s="23"/>
      <c r="K310" s="23"/>
      <c r="L310"/>
      <c r="M310"/>
      <c r="N310" s="23"/>
      <c r="O310" s="23"/>
      <c r="P310"/>
      <c r="Q310"/>
      <c r="R310" s="23"/>
      <c r="S310" s="23"/>
      <c r="T310" s="23"/>
      <c r="U310" s="23"/>
      <c r="V310" s="23"/>
      <c r="W310" s="23"/>
      <c r="X310" s="23"/>
      <c r="Y310"/>
      <c r="Z310"/>
      <c r="AA310"/>
      <c r="AB310"/>
      <c r="AC310"/>
      <c r="AD310" s="78"/>
      <c r="AE310"/>
      <c r="AF310"/>
      <c r="AG310"/>
      <c r="AH310"/>
      <c r="AI310"/>
      <c r="AJ310" s="78"/>
      <c r="AK310"/>
      <c r="AL310"/>
      <c r="AM310"/>
      <c r="AN310"/>
      <c r="AO310"/>
      <c r="AP310"/>
      <c r="AQ310"/>
      <c r="AR310"/>
      <c r="AS310"/>
      <c r="AT310"/>
      <c r="AU310"/>
    </row>
    <row r="311" spans="2:47" s="158" customFormat="1" ht="15" customHeight="1">
      <c r="B311" s="156"/>
      <c r="C311"/>
      <c r="D311"/>
      <c r="E311"/>
      <c r="F311" s="23"/>
      <c r="G311" s="23"/>
      <c r="H311"/>
      <c r="I311"/>
      <c r="J311" s="23"/>
      <c r="K311" s="23"/>
      <c r="L311"/>
      <c r="M311"/>
      <c r="N311" s="23"/>
      <c r="O311" s="23"/>
      <c r="P311"/>
      <c r="Q311"/>
      <c r="R311" s="23"/>
      <c r="S311" s="23"/>
      <c r="T311" s="23"/>
      <c r="U311" s="23"/>
      <c r="V311" s="23"/>
      <c r="W311" s="23"/>
      <c r="X311" s="23"/>
      <c r="Y311"/>
      <c r="Z311"/>
      <c r="AA311"/>
      <c r="AB311"/>
      <c r="AC311"/>
      <c r="AD311" s="78"/>
      <c r="AE311"/>
      <c r="AF311"/>
      <c r="AG311"/>
      <c r="AH311"/>
      <c r="AI311"/>
      <c r="AJ311" s="78"/>
      <c r="AK311"/>
      <c r="AL311"/>
      <c r="AM311"/>
      <c r="AN311"/>
      <c r="AO311"/>
      <c r="AP311"/>
      <c r="AQ311"/>
      <c r="AR311"/>
      <c r="AS311"/>
      <c r="AT311"/>
      <c r="AU311"/>
    </row>
    <row r="313" spans="2:47" s="158" customFormat="1" ht="15" customHeight="1">
      <c r="B313" s="156"/>
      <c r="C313"/>
      <c r="D313"/>
      <c r="E313"/>
      <c r="F313" s="23"/>
      <c r="G313" s="23"/>
      <c r="H313"/>
      <c r="I313"/>
      <c r="J313" s="23"/>
      <c r="K313" s="23"/>
      <c r="L313"/>
      <c r="M313"/>
      <c r="N313" s="23"/>
      <c r="O313" s="23"/>
      <c r="P313"/>
      <c r="Q313"/>
      <c r="R313" s="23"/>
      <c r="S313" s="23"/>
      <c r="T313" s="23"/>
      <c r="U313" s="23"/>
      <c r="V313" s="23"/>
      <c r="W313" s="23"/>
      <c r="X313" s="23"/>
      <c r="Y313"/>
      <c r="Z313"/>
      <c r="AA313"/>
      <c r="AB313"/>
      <c r="AC313"/>
      <c r="AD313" s="78"/>
      <c r="AE313"/>
      <c r="AF313"/>
      <c r="AG313"/>
      <c r="AH313"/>
      <c r="AI313"/>
      <c r="AJ313" s="78"/>
      <c r="AK313"/>
      <c r="AL313"/>
      <c r="AM313"/>
      <c r="AN313"/>
      <c r="AO313"/>
      <c r="AP313"/>
      <c r="AQ313"/>
      <c r="AR313"/>
      <c r="AS313"/>
      <c r="AT313"/>
      <c r="AU313"/>
    </row>
    <row r="314" spans="2:47" s="158" customFormat="1" ht="15" customHeight="1">
      <c r="B314" s="156"/>
      <c r="C314"/>
      <c r="D314"/>
      <c r="E314"/>
      <c r="F314" s="23"/>
      <c r="G314" s="23"/>
      <c r="H314"/>
      <c r="I314"/>
      <c r="J314" s="23"/>
      <c r="K314" s="23"/>
      <c r="L314"/>
      <c r="M314"/>
      <c r="N314" s="23"/>
      <c r="O314" s="23"/>
      <c r="P314"/>
      <c r="Q314"/>
      <c r="R314" s="23"/>
      <c r="S314" s="23"/>
      <c r="T314" s="23"/>
      <c r="U314" s="23"/>
      <c r="V314" s="23"/>
      <c r="W314" s="23"/>
      <c r="X314" s="23"/>
      <c r="Y314"/>
      <c r="Z314"/>
      <c r="AA314"/>
      <c r="AB314"/>
      <c r="AC314"/>
      <c r="AD314" s="78"/>
      <c r="AE314"/>
      <c r="AF314"/>
      <c r="AG314"/>
      <c r="AH314"/>
      <c r="AI314"/>
      <c r="AJ314" s="78"/>
      <c r="AK314"/>
      <c r="AL314"/>
      <c r="AM314"/>
      <c r="AN314"/>
      <c r="AO314"/>
      <c r="AP314"/>
      <c r="AQ314"/>
      <c r="AR314"/>
      <c r="AS314"/>
      <c r="AT314"/>
      <c r="AU314"/>
    </row>
    <row r="316" spans="2:47" s="158" customFormat="1" ht="15" customHeight="1">
      <c r="B316" s="156"/>
      <c r="C316"/>
      <c r="D316"/>
      <c r="E316"/>
      <c r="F316" s="23"/>
      <c r="G316" s="23"/>
      <c r="H316"/>
      <c r="I316"/>
      <c r="J316" s="23"/>
      <c r="K316" s="23"/>
      <c r="L316"/>
      <c r="M316"/>
      <c r="N316" s="23"/>
      <c r="O316" s="23"/>
      <c r="P316"/>
      <c r="Q316"/>
      <c r="R316" s="23"/>
      <c r="S316" s="23"/>
      <c r="T316" s="23"/>
      <c r="U316" s="23"/>
      <c r="V316" s="23"/>
      <c r="W316" s="23"/>
      <c r="X316" s="23"/>
      <c r="Y316"/>
      <c r="Z316"/>
      <c r="AA316"/>
      <c r="AB316"/>
      <c r="AC316"/>
      <c r="AD316" s="78"/>
      <c r="AE316"/>
      <c r="AF316"/>
      <c r="AG316"/>
      <c r="AH316"/>
      <c r="AI316"/>
      <c r="AJ316" s="78"/>
      <c r="AK316"/>
      <c r="AL316"/>
      <c r="AM316"/>
      <c r="AN316"/>
      <c r="AO316"/>
      <c r="AP316"/>
      <c r="AQ316"/>
      <c r="AR316"/>
      <c r="AS316"/>
      <c r="AT316"/>
      <c r="AU316"/>
    </row>
    <row r="317" spans="2:47" s="158" customFormat="1" ht="15" customHeight="1">
      <c r="B317" s="156"/>
      <c r="C317"/>
      <c r="D317"/>
      <c r="E317"/>
      <c r="F317" s="23"/>
      <c r="G317" s="23"/>
      <c r="H317"/>
      <c r="I317"/>
      <c r="J317" s="23"/>
      <c r="K317" s="23"/>
      <c r="L317"/>
      <c r="M317"/>
      <c r="N317" s="23"/>
      <c r="O317" s="23"/>
      <c r="P317"/>
      <c r="Q317"/>
      <c r="R317" s="23"/>
      <c r="S317" s="23"/>
      <c r="T317" s="23"/>
      <c r="U317" s="23"/>
      <c r="V317" s="23"/>
      <c r="W317" s="23"/>
      <c r="X317" s="23"/>
      <c r="Y317"/>
      <c r="Z317"/>
      <c r="AA317"/>
      <c r="AB317"/>
      <c r="AC317"/>
      <c r="AD317" s="78"/>
      <c r="AE317"/>
      <c r="AF317"/>
      <c r="AG317"/>
      <c r="AH317"/>
      <c r="AI317"/>
      <c r="AJ317" s="78"/>
      <c r="AK317"/>
      <c r="AL317"/>
      <c r="AM317"/>
      <c r="AN317"/>
      <c r="AO317"/>
      <c r="AP317"/>
      <c r="AQ317"/>
      <c r="AR317"/>
      <c r="AS317"/>
      <c r="AT317"/>
      <c r="AU317"/>
    </row>
    <row r="318" spans="2:47" s="158" customFormat="1" ht="15" customHeight="1">
      <c r="B318" s="156"/>
      <c r="C318"/>
      <c r="D318"/>
      <c r="E318"/>
      <c r="F318" s="23"/>
      <c r="G318" s="23"/>
      <c r="H318"/>
      <c r="I318"/>
      <c r="J318" s="23"/>
      <c r="K318" s="23"/>
      <c r="L318"/>
      <c r="M318"/>
      <c r="N318" s="23"/>
      <c r="O318" s="23"/>
      <c r="P318"/>
      <c r="Q318"/>
      <c r="R318" s="23"/>
      <c r="S318" s="23"/>
      <c r="T318" s="23"/>
      <c r="U318" s="23"/>
      <c r="V318" s="23"/>
      <c r="W318" s="23"/>
      <c r="X318" s="23"/>
      <c r="Y318"/>
      <c r="Z318"/>
      <c r="AA318"/>
      <c r="AB318"/>
      <c r="AC318"/>
      <c r="AD318" s="78"/>
      <c r="AE318"/>
      <c r="AF318"/>
      <c r="AG318"/>
      <c r="AH318"/>
      <c r="AI318"/>
      <c r="AJ318" s="78"/>
      <c r="AK318"/>
      <c r="AL318"/>
      <c r="AM318"/>
      <c r="AN318"/>
      <c r="AO318"/>
      <c r="AP318"/>
      <c r="AQ318"/>
      <c r="AR318"/>
      <c r="AS318"/>
      <c r="AT318"/>
      <c r="AU318"/>
    </row>
    <row r="319" spans="2:47" s="158" customFormat="1" ht="15" customHeight="1">
      <c r="B319" s="156"/>
      <c r="C319"/>
      <c r="D319"/>
      <c r="E319"/>
      <c r="F319" s="23"/>
      <c r="G319" s="23"/>
      <c r="H319"/>
      <c r="I319"/>
      <c r="J319" s="23"/>
      <c r="K319" s="23"/>
      <c r="L319"/>
      <c r="M319"/>
      <c r="N319" s="23"/>
      <c r="O319" s="23"/>
      <c r="P319"/>
      <c r="Q319"/>
      <c r="R319" s="23"/>
      <c r="S319" s="23"/>
      <c r="T319" s="23"/>
      <c r="U319" s="23"/>
      <c r="V319" s="23"/>
      <c r="W319" s="23"/>
      <c r="X319" s="23"/>
      <c r="Y319"/>
      <c r="Z319"/>
      <c r="AA319"/>
      <c r="AB319"/>
      <c r="AC319"/>
      <c r="AD319" s="78"/>
      <c r="AE319"/>
      <c r="AF319"/>
      <c r="AG319"/>
      <c r="AH319"/>
      <c r="AI319"/>
      <c r="AJ319" s="78"/>
      <c r="AK319"/>
      <c r="AL319"/>
      <c r="AM319"/>
      <c r="AN319"/>
      <c r="AO319"/>
      <c r="AP319"/>
      <c r="AQ319"/>
      <c r="AR319"/>
      <c r="AS319"/>
      <c r="AT319"/>
      <c r="AU319"/>
    </row>
    <row r="320" spans="2:47" s="158" customFormat="1" ht="15" customHeight="1">
      <c r="B320" s="156"/>
      <c r="C320"/>
      <c r="D320"/>
      <c r="E320"/>
      <c r="F320" s="23"/>
      <c r="G320" s="23"/>
      <c r="H320"/>
      <c r="I320"/>
      <c r="J320" s="23"/>
      <c r="K320" s="23"/>
      <c r="L320"/>
      <c r="M320"/>
      <c r="N320" s="23"/>
      <c r="O320" s="23"/>
      <c r="P320"/>
      <c r="Q320"/>
      <c r="R320" s="23"/>
      <c r="S320" s="23"/>
      <c r="T320" s="23"/>
      <c r="U320" s="23"/>
      <c r="V320" s="23"/>
      <c r="W320" s="23"/>
      <c r="X320" s="23"/>
      <c r="Y320"/>
      <c r="Z320"/>
      <c r="AA320"/>
      <c r="AB320"/>
      <c r="AC320"/>
      <c r="AD320" s="78"/>
      <c r="AE320"/>
      <c r="AF320"/>
      <c r="AG320"/>
      <c r="AH320"/>
      <c r="AI320"/>
      <c r="AJ320" s="78"/>
      <c r="AK320"/>
      <c r="AL320"/>
      <c r="AM320"/>
      <c r="AN320"/>
      <c r="AO320"/>
      <c r="AP320"/>
      <c r="AQ320"/>
      <c r="AR320"/>
      <c r="AS320"/>
      <c r="AT320"/>
      <c r="AU320"/>
    </row>
    <row r="321" spans="2:47" s="158" customFormat="1" ht="15" customHeight="1">
      <c r="B321" s="156"/>
      <c r="C321"/>
      <c r="D321"/>
      <c r="E321"/>
      <c r="F321" s="23"/>
      <c r="G321" s="23"/>
      <c r="H321"/>
      <c r="I321"/>
      <c r="J321" s="23"/>
      <c r="K321" s="23"/>
      <c r="L321"/>
      <c r="M321"/>
      <c r="N321" s="23"/>
      <c r="O321" s="23"/>
      <c r="P321"/>
      <c r="Q321"/>
      <c r="R321" s="23"/>
      <c r="S321" s="23"/>
      <c r="T321" s="23"/>
      <c r="U321" s="23"/>
      <c r="V321" s="23"/>
      <c r="W321" s="23"/>
      <c r="X321" s="23"/>
      <c r="Y321"/>
      <c r="Z321"/>
      <c r="AA321"/>
      <c r="AB321"/>
      <c r="AC321"/>
      <c r="AD321" s="78"/>
      <c r="AE321"/>
      <c r="AF321"/>
      <c r="AG321"/>
      <c r="AH321"/>
      <c r="AI321"/>
      <c r="AJ321" s="78"/>
      <c r="AK321"/>
      <c r="AL321"/>
      <c r="AM321"/>
      <c r="AN321"/>
      <c r="AO321"/>
      <c r="AP321"/>
      <c r="AQ321"/>
      <c r="AR321"/>
      <c r="AS321"/>
      <c r="AT321"/>
      <c r="AU321"/>
    </row>
    <row r="322" spans="2:47" s="158" customFormat="1" ht="15" customHeight="1">
      <c r="B322" s="156"/>
      <c r="C322"/>
      <c r="D322"/>
      <c r="E322"/>
      <c r="F322" s="23"/>
      <c r="G322" s="23"/>
      <c r="H322"/>
      <c r="I322"/>
      <c r="J322" s="23"/>
      <c r="K322" s="23"/>
      <c r="L322"/>
      <c r="M322"/>
      <c r="N322" s="23"/>
      <c r="O322" s="23"/>
      <c r="P322"/>
      <c r="Q322"/>
      <c r="R322" s="23"/>
      <c r="S322" s="23"/>
      <c r="T322" s="23"/>
      <c r="U322" s="23"/>
      <c r="V322" s="23"/>
      <c r="W322" s="23"/>
      <c r="X322" s="23"/>
      <c r="Y322"/>
      <c r="Z322"/>
      <c r="AA322"/>
      <c r="AB322"/>
      <c r="AC322"/>
      <c r="AD322" s="78"/>
      <c r="AE322"/>
      <c r="AF322"/>
      <c r="AG322"/>
      <c r="AH322"/>
      <c r="AI322"/>
      <c r="AJ322" s="78"/>
      <c r="AK322"/>
      <c r="AL322"/>
      <c r="AM322"/>
      <c r="AN322"/>
      <c r="AO322"/>
      <c r="AP322"/>
      <c r="AQ322"/>
      <c r="AR322"/>
      <c r="AS322"/>
      <c r="AT322"/>
      <c r="AU322"/>
    </row>
    <row r="323" spans="2:47" s="158" customFormat="1" ht="15" customHeight="1">
      <c r="B323" s="156"/>
      <c r="C323"/>
      <c r="D323"/>
      <c r="E323"/>
      <c r="F323" s="23"/>
      <c r="G323" s="23"/>
      <c r="H323"/>
      <c r="I323"/>
      <c r="J323" s="23"/>
      <c r="K323" s="23"/>
      <c r="L323"/>
      <c r="M323"/>
      <c r="N323" s="23"/>
      <c r="O323" s="23"/>
      <c r="P323"/>
      <c r="Q323"/>
      <c r="R323" s="23"/>
      <c r="S323" s="23"/>
      <c r="T323" s="23"/>
      <c r="U323" s="23"/>
      <c r="V323" s="23"/>
      <c r="W323" s="23"/>
      <c r="X323" s="23"/>
      <c r="Y323"/>
      <c r="Z323"/>
      <c r="AA323"/>
      <c r="AB323"/>
      <c r="AC323"/>
      <c r="AD323" s="78"/>
      <c r="AE323"/>
      <c r="AF323"/>
      <c r="AG323"/>
      <c r="AH323"/>
      <c r="AI323"/>
      <c r="AJ323" s="78"/>
      <c r="AK323"/>
      <c r="AL323"/>
      <c r="AM323"/>
      <c r="AN323"/>
      <c r="AO323"/>
      <c r="AP323"/>
      <c r="AQ323"/>
      <c r="AR323"/>
      <c r="AS323"/>
      <c r="AT323"/>
      <c r="AU323"/>
    </row>
    <row r="324" spans="2:47" s="158" customFormat="1" ht="15" customHeight="1">
      <c r="B324" s="156"/>
      <c r="C324"/>
      <c r="D324"/>
      <c r="E324"/>
      <c r="F324" s="23"/>
      <c r="G324" s="23"/>
      <c r="H324"/>
      <c r="I324"/>
      <c r="J324" s="23"/>
      <c r="K324" s="23"/>
      <c r="L324"/>
      <c r="M324"/>
      <c r="N324" s="23"/>
      <c r="O324" s="23"/>
      <c r="P324"/>
      <c r="Q324"/>
      <c r="R324" s="23"/>
      <c r="S324" s="23"/>
      <c r="T324" s="23"/>
      <c r="U324" s="23"/>
      <c r="V324" s="23"/>
      <c r="W324" s="23"/>
      <c r="X324" s="23"/>
      <c r="Y324"/>
      <c r="Z324"/>
      <c r="AA324"/>
      <c r="AB324"/>
      <c r="AC324"/>
      <c r="AD324" s="78"/>
      <c r="AE324"/>
      <c r="AF324"/>
      <c r="AG324"/>
      <c r="AH324"/>
      <c r="AI324"/>
      <c r="AJ324" s="78"/>
      <c r="AK324"/>
      <c r="AL324"/>
      <c r="AM324"/>
      <c r="AN324"/>
      <c r="AO324"/>
      <c r="AP324"/>
      <c r="AQ324"/>
      <c r="AR324"/>
      <c r="AS324"/>
      <c r="AT324"/>
      <c r="AU324"/>
    </row>
    <row r="325" spans="2:47" s="158" customFormat="1" ht="15" customHeight="1">
      <c r="B325" s="156"/>
      <c r="C325"/>
      <c r="D325"/>
      <c r="E325"/>
      <c r="F325" s="23"/>
      <c r="G325" s="23"/>
      <c r="H325"/>
      <c r="I325"/>
      <c r="J325" s="23"/>
      <c r="K325" s="23"/>
      <c r="L325"/>
      <c r="M325"/>
      <c r="N325" s="23"/>
      <c r="O325" s="23"/>
      <c r="P325"/>
      <c r="Q325"/>
      <c r="R325" s="23"/>
      <c r="S325" s="23"/>
      <c r="T325" s="23"/>
      <c r="U325" s="23"/>
      <c r="V325" s="23"/>
      <c r="W325" s="23"/>
      <c r="X325" s="23"/>
      <c r="Y325"/>
      <c r="Z325"/>
      <c r="AA325"/>
      <c r="AB325"/>
      <c r="AC325"/>
      <c r="AD325" s="78"/>
      <c r="AE325"/>
      <c r="AF325"/>
      <c r="AG325"/>
      <c r="AH325"/>
      <c r="AI325"/>
      <c r="AJ325" s="78"/>
      <c r="AK325"/>
      <c r="AL325"/>
      <c r="AM325"/>
      <c r="AN325"/>
      <c r="AO325"/>
      <c r="AP325"/>
      <c r="AQ325"/>
      <c r="AR325"/>
      <c r="AS325"/>
      <c r="AT325"/>
      <c r="AU325"/>
    </row>
    <row r="326" spans="2:47" s="158" customFormat="1" ht="15" customHeight="1">
      <c r="B326" s="156"/>
      <c r="C326"/>
      <c r="D326"/>
      <c r="E326"/>
      <c r="F326" s="23"/>
      <c r="G326" s="23"/>
      <c r="H326"/>
      <c r="I326"/>
      <c r="J326" s="23"/>
      <c r="K326" s="23"/>
      <c r="L326"/>
      <c r="M326"/>
      <c r="N326" s="23"/>
      <c r="O326" s="23"/>
      <c r="P326"/>
      <c r="Q326"/>
      <c r="R326" s="23"/>
      <c r="S326" s="23"/>
      <c r="T326" s="23"/>
      <c r="U326" s="23"/>
      <c r="V326" s="23"/>
      <c r="W326" s="23"/>
      <c r="X326" s="23"/>
      <c r="Y326"/>
      <c r="Z326"/>
      <c r="AA326"/>
      <c r="AB326"/>
      <c r="AC326"/>
      <c r="AD326" s="78"/>
      <c r="AE326"/>
      <c r="AF326"/>
      <c r="AG326"/>
      <c r="AH326"/>
      <c r="AI326"/>
      <c r="AJ326" s="78"/>
      <c r="AK326"/>
      <c r="AL326"/>
      <c r="AM326"/>
      <c r="AN326"/>
      <c r="AO326"/>
      <c r="AP326"/>
      <c r="AQ326"/>
      <c r="AR326"/>
      <c r="AS326"/>
      <c r="AT326"/>
      <c r="AU326"/>
    </row>
    <row r="327" spans="2:47" s="158" customFormat="1" ht="15" customHeight="1">
      <c r="B327" s="156"/>
      <c r="C327"/>
      <c r="D327"/>
      <c r="E327"/>
      <c r="F327" s="23"/>
      <c r="G327" s="23"/>
      <c r="H327"/>
      <c r="I327"/>
      <c r="J327" s="23"/>
      <c r="K327" s="23"/>
      <c r="L327"/>
      <c r="M327"/>
      <c r="N327" s="23"/>
      <c r="O327" s="23"/>
      <c r="P327"/>
      <c r="Q327"/>
      <c r="R327" s="23"/>
      <c r="S327" s="23"/>
      <c r="T327" s="23"/>
      <c r="U327" s="23"/>
      <c r="V327" s="23"/>
      <c r="W327" s="23"/>
      <c r="X327" s="23"/>
      <c r="Y327"/>
      <c r="Z327"/>
      <c r="AA327"/>
      <c r="AB327"/>
      <c r="AC327"/>
      <c r="AD327" s="78"/>
      <c r="AE327"/>
      <c r="AF327"/>
      <c r="AG327"/>
      <c r="AH327"/>
      <c r="AI327"/>
      <c r="AJ327" s="78"/>
      <c r="AK327"/>
      <c r="AL327"/>
      <c r="AM327"/>
      <c r="AN327"/>
      <c r="AO327"/>
      <c r="AP327"/>
      <c r="AQ327"/>
      <c r="AR327"/>
      <c r="AS327"/>
      <c r="AT327"/>
      <c r="AU327"/>
    </row>
    <row r="328" spans="2:47" s="158" customFormat="1" ht="15" customHeight="1">
      <c r="B328" s="156"/>
      <c r="C328"/>
      <c r="D328"/>
      <c r="E328"/>
      <c r="F328" s="23"/>
      <c r="G328" s="23"/>
      <c r="H328"/>
      <c r="I328"/>
      <c r="J328" s="23"/>
      <c r="K328" s="23"/>
      <c r="L328"/>
      <c r="M328"/>
      <c r="N328" s="23"/>
      <c r="O328" s="23"/>
      <c r="P328"/>
      <c r="Q328"/>
      <c r="R328" s="23"/>
      <c r="S328" s="23"/>
      <c r="T328" s="23"/>
      <c r="U328" s="23"/>
      <c r="V328" s="23"/>
      <c r="W328" s="23"/>
      <c r="X328" s="23"/>
      <c r="Y328"/>
      <c r="Z328"/>
      <c r="AA328"/>
      <c r="AB328"/>
      <c r="AC328"/>
      <c r="AD328" s="78"/>
      <c r="AE328"/>
      <c r="AF328"/>
      <c r="AG328"/>
      <c r="AH328"/>
      <c r="AI328"/>
      <c r="AJ328" s="78"/>
      <c r="AK328"/>
      <c r="AL328"/>
      <c r="AM328"/>
      <c r="AN328"/>
      <c r="AO328"/>
      <c r="AP328"/>
      <c r="AQ328"/>
      <c r="AR328"/>
      <c r="AS328"/>
      <c r="AT328"/>
      <c r="AU328"/>
    </row>
    <row r="329" spans="2:47" s="158" customFormat="1" ht="15" customHeight="1">
      <c r="B329" s="156"/>
      <c r="C329"/>
      <c r="D329"/>
      <c r="E329"/>
      <c r="F329" s="23"/>
      <c r="G329" s="23"/>
      <c r="H329"/>
      <c r="I329"/>
      <c r="J329" s="23"/>
      <c r="K329" s="23"/>
      <c r="L329"/>
      <c r="M329"/>
      <c r="N329" s="23"/>
      <c r="O329" s="23"/>
      <c r="P329"/>
      <c r="Q329"/>
      <c r="R329" s="23"/>
      <c r="S329" s="23"/>
      <c r="T329" s="23"/>
      <c r="U329" s="23"/>
      <c r="V329" s="23"/>
      <c r="W329" s="23"/>
      <c r="X329" s="23"/>
      <c r="Y329"/>
      <c r="Z329"/>
      <c r="AA329"/>
      <c r="AB329"/>
      <c r="AC329"/>
      <c r="AD329" s="78"/>
      <c r="AE329"/>
      <c r="AF329"/>
      <c r="AG329"/>
      <c r="AH329"/>
      <c r="AI329"/>
      <c r="AJ329" s="78"/>
      <c r="AK329"/>
      <c r="AL329"/>
      <c r="AM329"/>
      <c r="AN329"/>
      <c r="AO329"/>
      <c r="AP329"/>
      <c r="AQ329"/>
      <c r="AR329"/>
      <c r="AS329"/>
      <c r="AT329"/>
      <c r="AU329"/>
    </row>
    <row r="330" spans="2:47" s="158" customFormat="1" ht="15" customHeight="1">
      <c r="B330" s="156"/>
      <c r="C330"/>
      <c r="D330"/>
      <c r="E330"/>
      <c r="F330" s="23"/>
      <c r="G330" s="23"/>
      <c r="H330"/>
      <c r="I330"/>
      <c r="J330" s="23"/>
      <c r="K330" s="23"/>
      <c r="L330"/>
      <c r="M330"/>
      <c r="N330" s="23"/>
      <c r="O330" s="23"/>
      <c r="P330"/>
      <c r="Q330"/>
      <c r="R330" s="23"/>
      <c r="S330" s="23"/>
      <c r="T330" s="23"/>
      <c r="U330" s="23"/>
      <c r="V330" s="23"/>
      <c r="W330" s="23"/>
      <c r="X330" s="23"/>
      <c r="Y330"/>
      <c r="Z330"/>
      <c r="AA330"/>
      <c r="AB330"/>
      <c r="AC330"/>
      <c r="AD330" s="78"/>
      <c r="AE330"/>
      <c r="AF330"/>
      <c r="AG330"/>
      <c r="AH330"/>
      <c r="AI330"/>
      <c r="AJ330" s="78"/>
      <c r="AK330"/>
      <c r="AL330"/>
      <c r="AM330"/>
      <c r="AN330"/>
      <c r="AO330"/>
      <c r="AP330"/>
      <c r="AQ330"/>
      <c r="AR330"/>
      <c r="AS330"/>
      <c r="AT330"/>
      <c r="AU330"/>
    </row>
    <row r="331" spans="2:47" s="158" customFormat="1" ht="15" customHeight="1">
      <c r="B331" s="156"/>
      <c r="C331"/>
      <c r="D331"/>
      <c r="E331"/>
      <c r="F331" s="23"/>
      <c r="G331" s="23"/>
      <c r="H331"/>
      <c r="I331"/>
      <c r="J331" s="23"/>
      <c r="K331" s="23"/>
      <c r="L331"/>
      <c r="M331"/>
      <c r="N331" s="23"/>
      <c r="O331" s="23"/>
      <c r="P331"/>
      <c r="Q331"/>
      <c r="R331" s="23"/>
      <c r="S331" s="23"/>
      <c r="T331" s="23"/>
      <c r="U331" s="23"/>
      <c r="V331" s="23"/>
      <c r="W331" s="23"/>
      <c r="X331" s="23"/>
      <c r="Y331"/>
      <c r="Z331"/>
      <c r="AA331"/>
      <c r="AB331"/>
      <c r="AC331"/>
      <c r="AD331" s="78"/>
      <c r="AE331"/>
      <c r="AF331"/>
      <c r="AG331"/>
      <c r="AH331"/>
      <c r="AI331"/>
      <c r="AJ331" s="78"/>
      <c r="AK331"/>
      <c r="AL331"/>
      <c r="AM331"/>
      <c r="AN331"/>
      <c r="AO331"/>
      <c r="AP331"/>
      <c r="AQ331"/>
      <c r="AR331"/>
      <c r="AS331"/>
      <c r="AT331"/>
      <c r="AU331"/>
    </row>
    <row r="332" spans="2:47" s="158" customFormat="1" ht="15" customHeight="1">
      <c r="B332" s="156"/>
      <c r="C332"/>
      <c r="D332"/>
      <c r="E332"/>
      <c r="F332" s="23"/>
      <c r="G332" s="23"/>
      <c r="H332"/>
      <c r="I332"/>
      <c r="J332" s="23"/>
      <c r="K332" s="23"/>
      <c r="L332"/>
      <c r="M332"/>
      <c r="N332" s="23"/>
      <c r="O332" s="23"/>
      <c r="P332"/>
      <c r="Q332"/>
      <c r="R332" s="23"/>
      <c r="S332" s="23"/>
      <c r="T332" s="23"/>
      <c r="U332" s="23"/>
      <c r="V332" s="23"/>
      <c r="W332" s="23"/>
      <c r="X332" s="23"/>
      <c r="Y332"/>
      <c r="Z332"/>
      <c r="AA332"/>
      <c r="AB332"/>
      <c r="AC332"/>
      <c r="AD332" s="78"/>
      <c r="AE332"/>
      <c r="AF332"/>
      <c r="AG332"/>
      <c r="AH332"/>
      <c r="AI332"/>
      <c r="AJ332" s="78"/>
      <c r="AK332"/>
      <c r="AL332"/>
      <c r="AM332"/>
      <c r="AN332"/>
      <c r="AO332"/>
      <c r="AP332"/>
      <c r="AQ332"/>
      <c r="AR332"/>
      <c r="AS332"/>
      <c r="AT332"/>
      <c r="AU332"/>
    </row>
    <row r="333" spans="2:47" s="158" customFormat="1" ht="15" customHeight="1">
      <c r="B333" s="156"/>
      <c r="C333"/>
      <c r="D333"/>
      <c r="E333"/>
      <c r="F333" s="23"/>
      <c r="G333" s="23"/>
      <c r="H333"/>
      <c r="I333"/>
      <c r="J333" s="23"/>
      <c r="K333" s="23"/>
      <c r="L333"/>
      <c r="M333"/>
      <c r="N333" s="23"/>
      <c r="O333" s="23"/>
      <c r="P333"/>
      <c r="Q333"/>
      <c r="R333" s="23"/>
      <c r="S333" s="23"/>
      <c r="T333" s="23"/>
      <c r="U333" s="23"/>
      <c r="V333" s="23"/>
      <c r="W333" s="23"/>
      <c r="X333" s="23"/>
      <c r="Y333"/>
      <c r="Z333"/>
      <c r="AA333"/>
      <c r="AB333"/>
      <c r="AC333"/>
      <c r="AD333" s="78"/>
      <c r="AE333"/>
      <c r="AF333"/>
      <c r="AG333"/>
      <c r="AH333"/>
      <c r="AI333"/>
      <c r="AJ333" s="78"/>
      <c r="AK333"/>
      <c r="AL333"/>
      <c r="AM333"/>
      <c r="AN333"/>
      <c r="AO333"/>
      <c r="AP333"/>
      <c r="AQ333"/>
      <c r="AR333"/>
      <c r="AS333"/>
      <c r="AT333"/>
      <c r="AU333"/>
    </row>
    <row r="334" spans="2:47" s="158" customFormat="1" ht="15" customHeight="1">
      <c r="B334" s="156"/>
      <c r="C334"/>
      <c r="D334"/>
      <c r="E334"/>
      <c r="F334" s="23"/>
      <c r="G334" s="23"/>
      <c r="H334"/>
      <c r="I334"/>
      <c r="J334" s="23"/>
      <c r="K334" s="23"/>
      <c r="L334"/>
      <c r="M334"/>
      <c r="N334" s="23"/>
      <c r="O334" s="23"/>
      <c r="P334"/>
      <c r="Q334"/>
      <c r="R334" s="23"/>
      <c r="S334" s="23"/>
      <c r="T334" s="23"/>
      <c r="U334" s="23"/>
      <c r="V334" s="23"/>
      <c r="W334" s="23"/>
      <c r="X334" s="23"/>
      <c r="Y334"/>
      <c r="Z334"/>
      <c r="AA334"/>
      <c r="AB334"/>
      <c r="AC334"/>
      <c r="AD334" s="78"/>
      <c r="AE334"/>
      <c r="AF334"/>
      <c r="AG334"/>
      <c r="AH334"/>
      <c r="AI334"/>
      <c r="AJ334" s="78"/>
      <c r="AK334"/>
      <c r="AL334"/>
      <c r="AM334"/>
      <c r="AN334"/>
      <c r="AO334"/>
      <c r="AP334"/>
      <c r="AQ334"/>
      <c r="AR334"/>
      <c r="AS334"/>
      <c r="AT334"/>
      <c r="AU334"/>
    </row>
    <row r="335" spans="2:47" s="158" customFormat="1" ht="15" customHeight="1">
      <c r="B335" s="156"/>
      <c r="C335"/>
      <c r="D335"/>
      <c r="E335"/>
      <c r="F335" s="23"/>
      <c r="G335" s="23"/>
      <c r="H335"/>
      <c r="I335"/>
      <c r="J335" s="23"/>
      <c r="K335" s="23"/>
      <c r="L335"/>
      <c r="M335"/>
      <c r="N335" s="23"/>
      <c r="O335" s="23"/>
      <c r="P335"/>
      <c r="Q335"/>
      <c r="R335" s="23"/>
      <c r="S335" s="23"/>
      <c r="T335" s="23"/>
      <c r="U335" s="23"/>
      <c r="V335" s="23"/>
      <c r="W335" s="23"/>
      <c r="X335" s="23"/>
      <c r="Y335"/>
      <c r="Z335"/>
      <c r="AA335"/>
      <c r="AB335"/>
      <c r="AC335"/>
      <c r="AD335" s="78"/>
      <c r="AE335"/>
      <c r="AF335"/>
      <c r="AG335"/>
      <c r="AH335"/>
      <c r="AI335"/>
      <c r="AJ335" s="78"/>
      <c r="AK335"/>
      <c r="AL335"/>
      <c r="AM335"/>
      <c r="AN335"/>
      <c r="AO335"/>
      <c r="AP335"/>
      <c r="AQ335"/>
      <c r="AR335"/>
      <c r="AS335"/>
      <c r="AT335"/>
      <c r="AU335"/>
    </row>
    <row r="336" spans="2:47" s="158" customFormat="1" ht="15" customHeight="1">
      <c r="B336" s="156"/>
      <c r="C336"/>
      <c r="D336"/>
      <c r="E336"/>
      <c r="F336" s="23"/>
      <c r="G336" s="23"/>
      <c r="H336"/>
      <c r="I336"/>
      <c r="J336" s="23"/>
      <c r="K336" s="23"/>
      <c r="L336"/>
      <c r="M336"/>
      <c r="N336" s="23"/>
      <c r="O336" s="23"/>
      <c r="P336"/>
      <c r="Q336"/>
      <c r="R336" s="23"/>
      <c r="S336" s="23"/>
      <c r="T336" s="23"/>
      <c r="U336" s="23"/>
      <c r="V336" s="23"/>
      <c r="W336" s="23"/>
      <c r="X336" s="23"/>
      <c r="Y336"/>
      <c r="Z336"/>
      <c r="AA336"/>
      <c r="AB336"/>
      <c r="AC336"/>
      <c r="AD336" s="78"/>
      <c r="AE336"/>
      <c r="AF336"/>
      <c r="AG336"/>
      <c r="AH336"/>
      <c r="AI336"/>
      <c r="AJ336" s="78"/>
      <c r="AK336"/>
      <c r="AL336"/>
      <c r="AM336"/>
      <c r="AN336"/>
      <c r="AO336"/>
      <c r="AP336"/>
      <c r="AQ336"/>
      <c r="AR336"/>
      <c r="AS336"/>
      <c r="AT336"/>
      <c r="AU336"/>
    </row>
    <row r="337" spans="2:47" s="158" customFormat="1" ht="15" customHeight="1">
      <c r="B337" s="156"/>
      <c r="C337"/>
      <c r="D337"/>
      <c r="E337"/>
      <c r="F337" s="23"/>
      <c r="G337" s="23"/>
      <c r="H337"/>
      <c r="I337"/>
      <c r="J337" s="23"/>
      <c r="K337" s="23"/>
      <c r="L337"/>
      <c r="M337"/>
      <c r="N337" s="23"/>
      <c r="O337" s="23"/>
      <c r="P337"/>
      <c r="Q337"/>
      <c r="R337" s="23"/>
      <c r="S337" s="23"/>
      <c r="T337" s="23"/>
      <c r="U337" s="23"/>
      <c r="V337" s="23"/>
      <c r="W337" s="23"/>
      <c r="X337" s="23"/>
      <c r="Y337"/>
      <c r="Z337"/>
      <c r="AA337"/>
      <c r="AB337"/>
      <c r="AC337"/>
      <c r="AD337" s="78"/>
      <c r="AE337"/>
      <c r="AF337"/>
      <c r="AG337"/>
      <c r="AH337"/>
      <c r="AI337"/>
      <c r="AJ337" s="78"/>
      <c r="AK337"/>
      <c r="AL337"/>
      <c r="AM337"/>
      <c r="AN337"/>
      <c r="AO337"/>
      <c r="AP337"/>
      <c r="AQ337"/>
      <c r="AR337"/>
      <c r="AS337"/>
      <c r="AT337"/>
      <c r="AU337"/>
    </row>
    <row r="338" spans="2:47" s="158" customFormat="1" ht="15" customHeight="1">
      <c r="B338" s="156"/>
      <c r="C338"/>
      <c r="D338"/>
      <c r="E338"/>
      <c r="F338" s="23"/>
      <c r="G338" s="23"/>
      <c r="H338"/>
      <c r="I338"/>
      <c r="J338" s="23"/>
      <c r="K338" s="23"/>
      <c r="L338"/>
      <c r="M338"/>
      <c r="N338" s="23"/>
      <c r="O338" s="23"/>
      <c r="P338"/>
      <c r="Q338"/>
      <c r="R338" s="23"/>
      <c r="S338" s="23"/>
      <c r="T338" s="23"/>
      <c r="U338" s="23"/>
      <c r="V338" s="23"/>
      <c r="W338" s="23"/>
      <c r="X338" s="23"/>
      <c r="Y338"/>
      <c r="Z338"/>
      <c r="AA338"/>
      <c r="AB338"/>
      <c r="AC338"/>
      <c r="AD338" s="78"/>
      <c r="AE338"/>
      <c r="AF338"/>
      <c r="AG338"/>
      <c r="AH338"/>
      <c r="AI338"/>
      <c r="AJ338" s="78"/>
      <c r="AK338"/>
      <c r="AL338"/>
      <c r="AM338"/>
      <c r="AN338"/>
      <c r="AO338"/>
      <c r="AP338"/>
      <c r="AQ338"/>
      <c r="AR338"/>
      <c r="AS338"/>
      <c r="AT338"/>
      <c r="AU338"/>
    </row>
    <row r="339" spans="2:47" s="158" customFormat="1" ht="15" customHeight="1">
      <c r="B339" s="156"/>
      <c r="C339"/>
      <c r="D339"/>
      <c r="E339"/>
      <c r="F339" s="23"/>
      <c r="G339" s="23"/>
      <c r="H339"/>
      <c r="I339"/>
      <c r="J339" s="23"/>
      <c r="K339" s="23"/>
      <c r="L339"/>
      <c r="M339"/>
      <c r="N339" s="23"/>
      <c r="O339" s="23"/>
      <c r="P339"/>
      <c r="Q339"/>
      <c r="R339" s="23"/>
      <c r="S339" s="23"/>
      <c r="T339" s="23"/>
      <c r="U339" s="23"/>
      <c r="V339" s="23"/>
      <c r="W339" s="23"/>
      <c r="X339" s="23"/>
      <c r="Y339"/>
      <c r="Z339"/>
      <c r="AA339"/>
      <c r="AB339"/>
      <c r="AC339"/>
      <c r="AD339" s="78"/>
      <c r="AE339"/>
      <c r="AF339"/>
      <c r="AG339"/>
      <c r="AH339"/>
      <c r="AI339"/>
      <c r="AJ339" s="78"/>
      <c r="AK339"/>
      <c r="AL339"/>
      <c r="AM339"/>
      <c r="AN339"/>
      <c r="AO339"/>
      <c r="AP339"/>
      <c r="AQ339"/>
      <c r="AR339"/>
      <c r="AS339"/>
      <c r="AT339"/>
      <c r="AU339"/>
    </row>
    <row r="340" spans="2:47" s="158" customFormat="1" ht="15" customHeight="1">
      <c r="B340" s="156"/>
      <c r="C340"/>
      <c r="D340"/>
      <c r="E340"/>
      <c r="F340" s="23"/>
      <c r="G340" s="23"/>
      <c r="H340"/>
      <c r="I340"/>
      <c r="J340" s="23"/>
      <c r="K340" s="23"/>
      <c r="L340"/>
      <c r="M340"/>
      <c r="N340" s="23"/>
      <c r="O340" s="23"/>
      <c r="P340"/>
      <c r="Q340"/>
      <c r="R340" s="23"/>
      <c r="S340" s="23"/>
      <c r="T340" s="23"/>
      <c r="U340" s="23"/>
      <c r="V340" s="23"/>
      <c r="W340" s="23"/>
      <c r="X340" s="23"/>
      <c r="Y340"/>
      <c r="Z340"/>
      <c r="AA340"/>
      <c r="AB340"/>
      <c r="AC340"/>
      <c r="AD340" s="78"/>
      <c r="AE340"/>
      <c r="AF340"/>
      <c r="AG340"/>
      <c r="AH340"/>
      <c r="AI340"/>
      <c r="AJ340" s="78"/>
      <c r="AK340"/>
      <c r="AL340"/>
      <c r="AM340"/>
      <c r="AN340"/>
      <c r="AO340"/>
      <c r="AP340"/>
      <c r="AQ340"/>
      <c r="AR340"/>
      <c r="AS340"/>
      <c r="AT340"/>
      <c r="AU340"/>
    </row>
    <row r="342" spans="2:47" s="158" customFormat="1" ht="15" customHeight="1">
      <c r="B342" s="156"/>
      <c r="C342"/>
      <c r="D342"/>
      <c r="E342"/>
      <c r="F342" s="23"/>
      <c r="G342" s="23"/>
      <c r="H342"/>
      <c r="I342"/>
      <c r="J342" s="23"/>
      <c r="K342" s="23"/>
      <c r="L342"/>
      <c r="M342"/>
      <c r="N342" s="23"/>
      <c r="O342" s="23"/>
      <c r="P342"/>
      <c r="Q342"/>
      <c r="R342" s="23"/>
      <c r="S342" s="23"/>
      <c r="T342" s="23"/>
      <c r="U342" s="23"/>
      <c r="V342" s="23"/>
      <c r="W342" s="23"/>
      <c r="X342" s="23"/>
      <c r="Y342"/>
      <c r="Z342"/>
      <c r="AA342"/>
      <c r="AB342"/>
      <c r="AC342"/>
      <c r="AD342" s="78"/>
      <c r="AE342"/>
      <c r="AF342"/>
      <c r="AG342"/>
      <c r="AH342"/>
      <c r="AI342"/>
      <c r="AJ342" s="78"/>
      <c r="AK342"/>
      <c r="AL342"/>
      <c r="AM342"/>
      <c r="AN342"/>
      <c r="AO342"/>
      <c r="AP342"/>
      <c r="AQ342"/>
      <c r="AR342"/>
      <c r="AS342"/>
      <c r="AT342"/>
      <c r="AU342"/>
    </row>
    <row r="343" spans="2:47" s="158" customFormat="1" ht="15" customHeight="1">
      <c r="B343" s="156"/>
      <c r="C343"/>
      <c r="D343"/>
      <c r="E343"/>
      <c r="F343" s="23"/>
      <c r="G343" s="23"/>
      <c r="H343"/>
      <c r="I343"/>
      <c r="J343" s="23"/>
      <c r="K343" s="23"/>
      <c r="L343"/>
      <c r="M343"/>
      <c r="N343" s="23"/>
      <c r="O343" s="23"/>
      <c r="P343"/>
      <c r="Q343"/>
      <c r="R343" s="23"/>
      <c r="S343" s="23"/>
      <c r="T343" s="23"/>
      <c r="U343" s="23"/>
      <c r="V343" s="23"/>
      <c r="W343" s="23"/>
      <c r="X343" s="23"/>
      <c r="Y343"/>
      <c r="Z343"/>
      <c r="AA343"/>
      <c r="AB343"/>
      <c r="AC343"/>
      <c r="AD343" s="78"/>
      <c r="AE343"/>
      <c r="AF343"/>
      <c r="AG343"/>
      <c r="AH343"/>
      <c r="AI343"/>
      <c r="AJ343" s="78"/>
      <c r="AK343"/>
      <c r="AL343"/>
      <c r="AM343"/>
      <c r="AN343"/>
      <c r="AO343"/>
      <c r="AP343"/>
      <c r="AQ343"/>
      <c r="AR343"/>
      <c r="AS343"/>
      <c r="AT343"/>
      <c r="AU343"/>
    </row>
    <row r="344" spans="2:47" s="158" customFormat="1" ht="15" customHeight="1">
      <c r="B344" s="156"/>
      <c r="C344"/>
      <c r="D344"/>
      <c r="E344"/>
      <c r="F344" s="23"/>
      <c r="G344" s="23"/>
      <c r="H344"/>
      <c r="I344"/>
      <c r="J344" s="23"/>
      <c r="K344" s="23"/>
      <c r="L344"/>
      <c r="M344"/>
      <c r="N344" s="23"/>
      <c r="O344" s="23"/>
      <c r="P344"/>
      <c r="Q344"/>
      <c r="R344" s="23"/>
      <c r="S344" s="23"/>
      <c r="T344" s="23"/>
      <c r="U344" s="23"/>
      <c r="V344" s="23"/>
      <c r="W344" s="23"/>
      <c r="X344" s="23"/>
      <c r="Y344"/>
      <c r="Z344"/>
      <c r="AA344"/>
      <c r="AB344"/>
      <c r="AC344"/>
      <c r="AD344" s="78"/>
      <c r="AE344"/>
      <c r="AF344"/>
      <c r="AG344"/>
      <c r="AH344"/>
      <c r="AI344"/>
      <c r="AJ344" s="78"/>
      <c r="AK344"/>
      <c r="AL344"/>
      <c r="AM344"/>
      <c r="AN344"/>
      <c r="AO344"/>
      <c r="AP344"/>
      <c r="AQ344"/>
      <c r="AR344"/>
      <c r="AS344"/>
      <c r="AT344"/>
      <c r="AU344"/>
    </row>
    <row r="345" spans="2:47" s="158" customFormat="1" ht="15" customHeight="1">
      <c r="B345" s="156"/>
      <c r="C345"/>
      <c r="D345"/>
      <c r="E345"/>
      <c r="F345" s="23"/>
      <c r="G345" s="23"/>
      <c r="H345"/>
      <c r="I345"/>
      <c r="J345" s="23"/>
      <c r="K345" s="23"/>
      <c r="L345"/>
      <c r="M345"/>
      <c r="N345" s="23"/>
      <c r="O345" s="23"/>
      <c r="P345"/>
      <c r="Q345"/>
      <c r="R345" s="23"/>
      <c r="S345" s="23"/>
      <c r="T345" s="23"/>
      <c r="U345" s="23"/>
      <c r="V345" s="23"/>
      <c r="W345" s="23"/>
      <c r="X345" s="23"/>
      <c r="Y345"/>
      <c r="Z345"/>
      <c r="AA345"/>
      <c r="AB345"/>
      <c r="AC345"/>
      <c r="AD345" s="78"/>
      <c r="AE345"/>
      <c r="AF345"/>
      <c r="AG345"/>
      <c r="AH345"/>
      <c r="AI345"/>
      <c r="AJ345" s="78"/>
      <c r="AK345"/>
      <c r="AL345"/>
      <c r="AM345"/>
      <c r="AN345"/>
      <c r="AO345"/>
      <c r="AP345"/>
      <c r="AQ345"/>
      <c r="AR345"/>
      <c r="AS345"/>
      <c r="AT345"/>
      <c r="AU345"/>
    </row>
    <row r="346" spans="2:47" s="158" customFormat="1" ht="15" customHeight="1">
      <c r="B346" s="156"/>
      <c r="C346"/>
      <c r="D346"/>
      <c r="E346"/>
      <c r="F346" s="23"/>
      <c r="G346" s="23"/>
      <c r="H346"/>
      <c r="I346"/>
      <c r="J346" s="23"/>
      <c r="K346" s="23"/>
      <c r="L346"/>
      <c r="M346"/>
      <c r="N346" s="23"/>
      <c r="O346" s="23"/>
      <c r="P346"/>
      <c r="Q346"/>
      <c r="R346" s="23"/>
      <c r="S346" s="23"/>
      <c r="T346" s="23"/>
      <c r="U346" s="23"/>
      <c r="V346" s="23"/>
      <c r="W346" s="23"/>
      <c r="X346" s="23"/>
      <c r="Y346"/>
      <c r="Z346"/>
      <c r="AA346"/>
      <c r="AB346"/>
      <c r="AC346"/>
      <c r="AD346" s="78"/>
      <c r="AE346"/>
      <c r="AF346"/>
      <c r="AG346"/>
      <c r="AH346"/>
      <c r="AI346"/>
      <c r="AJ346" s="78"/>
      <c r="AK346"/>
      <c r="AL346"/>
      <c r="AM346"/>
      <c r="AN346"/>
      <c r="AO346"/>
      <c r="AP346"/>
      <c r="AQ346"/>
      <c r="AR346"/>
      <c r="AS346"/>
      <c r="AT346"/>
      <c r="AU346"/>
    </row>
    <row r="347" spans="2:47" s="158" customFormat="1" ht="15" customHeight="1">
      <c r="B347" s="156"/>
      <c r="C347"/>
      <c r="D347"/>
      <c r="E347"/>
      <c r="F347" s="23"/>
      <c r="G347" s="23"/>
      <c r="H347"/>
      <c r="I347"/>
      <c r="J347" s="23"/>
      <c r="K347" s="23"/>
      <c r="L347"/>
      <c r="M347"/>
      <c r="N347" s="23"/>
      <c r="O347" s="23"/>
      <c r="P347"/>
      <c r="Q347"/>
      <c r="R347" s="23"/>
      <c r="S347" s="23"/>
      <c r="T347" s="23"/>
      <c r="U347" s="23"/>
      <c r="V347" s="23"/>
      <c r="W347" s="23"/>
      <c r="X347" s="23"/>
      <c r="Y347"/>
      <c r="Z347"/>
      <c r="AA347"/>
      <c r="AB347"/>
      <c r="AC347"/>
      <c r="AD347" s="78"/>
      <c r="AE347"/>
      <c r="AF347"/>
      <c r="AG347"/>
      <c r="AH347"/>
      <c r="AI347"/>
      <c r="AJ347" s="78"/>
      <c r="AK347"/>
      <c r="AL347"/>
      <c r="AM347"/>
      <c r="AN347"/>
      <c r="AO347"/>
      <c r="AP347"/>
      <c r="AQ347"/>
      <c r="AR347"/>
      <c r="AS347"/>
      <c r="AT347"/>
      <c r="AU347"/>
    </row>
    <row r="348" spans="2:47" s="158" customFormat="1" ht="15" customHeight="1">
      <c r="B348" s="156"/>
      <c r="C348"/>
      <c r="D348"/>
      <c r="E348"/>
      <c r="F348" s="23"/>
      <c r="G348" s="23"/>
      <c r="H348"/>
      <c r="I348"/>
      <c r="J348" s="23"/>
      <c r="K348" s="23"/>
      <c r="L348"/>
      <c r="M348"/>
      <c r="N348" s="23"/>
      <c r="O348" s="23"/>
      <c r="P348"/>
      <c r="Q348"/>
      <c r="R348" s="23"/>
      <c r="S348" s="23"/>
      <c r="T348" s="23"/>
      <c r="U348" s="23"/>
      <c r="V348" s="23"/>
      <c r="W348" s="23"/>
      <c r="X348" s="23"/>
      <c r="Y348"/>
      <c r="Z348"/>
      <c r="AA348"/>
      <c r="AB348"/>
      <c r="AC348"/>
      <c r="AD348" s="78"/>
      <c r="AE348"/>
      <c r="AF348"/>
      <c r="AG348"/>
      <c r="AH348"/>
      <c r="AI348"/>
      <c r="AJ348" s="78"/>
      <c r="AK348"/>
      <c r="AL348"/>
      <c r="AM348"/>
      <c r="AN348"/>
      <c r="AO348"/>
      <c r="AP348"/>
      <c r="AQ348"/>
      <c r="AR348"/>
      <c r="AS348"/>
      <c r="AT348"/>
      <c r="AU348"/>
    </row>
    <row r="349" spans="2:47" s="158" customFormat="1" ht="15" customHeight="1">
      <c r="B349" s="156"/>
      <c r="C349"/>
      <c r="D349"/>
      <c r="E349"/>
      <c r="F349" s="23"/>
      <c r="G349" s="23"/>
      <c r="H349"/>
      <c r="I349"/>
      <c r="J349" s="23"/>
      <c r="K349" s="23"/>
      <c r="L349"/>
      <c r="M349"/>
      <c r="N349" s="23"/>
      <c r="O349" s="23"/>
      <c r="P349"/>
      <c r="Q349"/>
      <c r="R349" s="23"/>
      <c r="S349" s="23"/>
      <c r="T349" s="23"/>
      <c r="U349" s="23"/>
      <c r="V349" s="23"/>
      <c r="W349" s="23"/>
      <c r="X349" s="23"/>
      <c r="Y349"/>
      <c r="Z349"/>
      <c r="AA349"/>
      <c r="AB349"/>
      <c r="AC349"/>
      <c r="AD349" s="78"/>
      <c r="AE349"/>
      <c r="AF349"/>
      <c r="AG349"/>
      <c r="AH349"/>
      <c r="AI349"/>
      <c r="AJ349" s="78"/>
      <c r="AK349"/>
      <c r="AL349"/>
      <c r="AM349"/>
      <c r="AN349"/>
      <c r="AO349"/>
      <c r="AP349"/>
      <c r="AQ349"/>
      <c r="AR349"/>
      <c r="AS349"/>
      <c r="AT349"/>
      <c r="AU349"/>
    </row>
    <row r="350" spans="2:47" s="158" customFormat="1" ht="15" customHeight="1">
      <c r="B350" s="156"/>
      <c r="C350"/>
      <c r="D350"/>
      <c r="E350"/>
      <c r="F350" s="23"/>
      <c r="G350" s="23"/>
      <c r="H350"/>
      <c r="I350"/>
      <c r="J350" s="23"/>
      <c r="K350" s="23"/>
      <c r="L350"/>
      <c r="M350"/>
      <c r="N350" s="23"/>
      <c r="O350" s="23"/>
      <c r="P350"/>
      <c r="Q350"/>
      <c r="R350" s="23"/>
      <c r="S350" s="23"/>
      <c r="T350" s="23"/>
      <c r="U350" s="23"/>
      <c r="V350" s="23"/>
      <c r="W350" s="23"/>
      <c r="X350" s="23"/>
      <c r="Y350"/>
      <c r="Z350"/>
      <c r="AA350"/>
      <c r="AB350"/>
      <c r="AC350"/>
      <c r="AD350" s="78"/>
      <c r="AE350"/>
      <c r="AF350"/>
      <c r="AG350"/>
      <c r="AH350"/>
      <c r="AI350"/>
      <c r="AJ350" s="78"/>
      <c r="AK350"/>
      <c r="AL350"/>
      <c r="AM350"/>
      <c r="AN350"/>
      <c r="AO350"/>
      <c r="AP350"/>
      <c r="AQ350"/>
      <c r="AR350"/>
      <c r="AS350"/>
      <c r="AT350"/>
      <c r="AU350"/>
    </row>
    <row r="351" spans="2:47" s="158" customFormat="1" ht="15" customHeight="1">
      <c r="B351" s="156"/>
      <c r="C351"/>
      <c r="D351"/>
      <c r="E351"/>
      <c r="F351" s="23"/>
      <c r="G351" s="23"/>
      <c r="H351"/>
      <c r="I351"/>
      <c r="J351" s="23"/>
      <c r="K351" s="23"/>
      <c r="L351"/>
      <c r="M351"/>
      <c r="N351" s="23"/>
      <c r="O351" s="23"/>
      <c r="P351"/>
      <c r="Q351"/>
      <c r="R351" s="23"/>
      <c r="S351" s="23"/>
      <c r="T351" s="23"/>
      <c r="U351" s="23"/>
      <c r="V351" s="23"/>
      <c r="W351" s="23"/>
      <c r="X351" s="23"/>
      <c r="Y351"/>
      <c r="Z351"/>
      <c r="AA351"/>
      <c r="AB351"/>
      <c r="AC351"/>
      <c r="AD351" s="78"/>
      <c r="AE351"/>
      <c r="AF351"/>
      <c r="AG351"/>
      <c r="AH351"/>
      <c r="AI351"/>
      <c r="AJ351" s="78"/>
      <c r="AK351"/>
      <c r="AL351"/>
      <c r="AM351"/>
      <c r="AN351"/>
      <c r="AO351"/>
      <c r="AP351"/>
      <c r="AQ351"/>
      <c r="AR351"/>
      <c r="AS351"/>
      <c r="AT351"/>
      <c r="AU351"/>
    </row>
    <row r="353" spans="2:47" s="158" customFormat="1" ht="15" customHeight="1">
      <c r="B353" s="156"/>
      <c r="C353"/>
      <c r="D353"/>
      <c r="E353"/>
      <c r="F353" s="23"/>
      <c r="G353" s="23"/>
      <c r="H353"/>
      <c r="I353"/>
      <c r="J353" s="23"/>
      <c r="K353" s="23"/>
      <c r="L353"/>
      <c r="M353"/>
      <c r="N353" s="23"/>
      <c r="O353" s="23"/>
      <c r="P353"/>
      <c r="Q353"/>
      <c r="R353" s="23"/>
      <c r="S353" s="23"/>
      <c r="T353" s="23"/>
      <c r="U353" s="23"/>
      <c r="V353" s="23"/>
      <c r="W353" s="23"/>
      <c r="X353" s="23"/>
      <c r="Y353"/>
      <c r="Z353"/>
      <c r="AA353"/>
      <c r="AB353"/>
      <c r="AC353"/>
      <c r="AD353" s="78"/>
      <c r="AE353"/>
      <c r="AF353"/>
      <c r="AG353"/>
      <c r="AH353"/>
      <c r="AI353"/>
      <c r="AJ353" s="78"/>
      <c r="AK353"/>
      <c r="AL353"/>
      <c r="AM353"/>
      <c r="AN353"/>
      <c r="AO353"/>
      <c r="AP353"/>
      <c r="AQ353"/>
      <c r="AR353"/>
      <c r="AS353"/>
      <c r="AT353"/>
      <c r="AU353"/>
    </row>
    <row r="354" spans="2:47" s="158" customFormat="1" ht="15" customHeight="1">
      <c r="B354" s="156"/>
      <c r="C354"/>
      <c r="D354"/>
      <c r="E354"/>
      <c r="F354" s="23"/>
      <c r="G354" s="23"/>
      <c r="H354"/>
      <c r="I354"/>
      <c r="J354" s="23"/>
      <c r="K354" s="23"/>
      <c r="L354"/>
      <c r="M354"/>
      <c r="N354" s="23"/>
      <c r="O354" s="23"/>
      <c r="P354"/>
      <c r="Q354"/>
      <c r="R354" s="23"/>
      <c r="S354" s="23"/>
      <c r="T354" s="23"/>
      <c r="U354" s="23"/>
      <c r="V354" s="23"/>
      <c r="W354" s="23"/>
      <c r="X354" s="23"/>
      <c r="Y354"/>
      <c r="Z354"/>
      <c r="AA354"/>
      <c r="AB354"/>
      <c r="AC354"/>
      <c r="AD354" s="78"/>
      <c r="AE354"/>
      <c r="AF354"/>
      <c r="AG354"/>
      <c r="AH354"/>
      <c r="AI354"/>
      <c r="AJ354" s="78"/>
      <c r="AK354"/>
      <c r="AL354"/>
      <c r="AM354"/>
      <c r="AN354"/>
      <c r="AO354"/>
      <c r="AP354"/>
      <c r="AQ354"/>
      <c r="AR354"/>
      <c r="AS354"/>
      <c r="AT354"/>
      <c r="AU354"/>
    </row>
    <row r="355" spans="2:47" s="158" customFormat="1" ht="15" customHeight="1">
      <c r="B355" s="156"/>
      <c r="C355"/>
      <c r="D355"/>
      <c r="E355"/>
      <c r="F355" s="23"/>
      <c r="G355" s="23"/>
      <c r="H355"/>
      <c r="I355"/>
      <c r="J355" s="23"/>
      <c r="K355" s="23"/>
      <c r="L355"/>
      <c r="M355"/>
      <c r="N355" s="23"/>
      <c r="O355" s="23"/>
      <c r="P355"/>
      <c r="Q355"/>
      <c r="R355" s="23"/>
      <c r="S355" s="23"/>
      <c r="T355" s="23"/>
      <c r="U355" s="23"/>
      <c r="V355" s="23"/>
      <c r="W355" s="23"/>
      <c r="X355" s="23"/>
      <c r="Y355"/>
      <c r="Z355"/>
      <c r="AA355"/>
      <c r="AB355"/>
      <c r="AC355"/>
      <c r="AD355" s="78"/>
      <c r="AE355"/>
      <c r="AF355"/>
      <c r="AG355"/>
      <c r="AH355"/>
      <c r="AI355"/>
      <c r="AJ355" s="78"/>
      <c r="AK355"/>
      <c r="AL355"/>
      <c r="AM355"/>
      <c r="AN355"/>
      <c r="AO355"/>
      <c r="AP355"/>
      <c r="AQ355"/>
      <c r="AR355"/>
      <c r="AS355"/>
      <c r="AT355"/>
      <c r="AU355"/>
    </row>
    <row r="357" spans="2:47" s="158" customFormat="1" ht="15" customHeight="1">
      <c r="B357" s="156"/>
      <c r="C357"/>
      <c r="D357"/>
      <c r="E357"/>
      <c r="F357" s="23"/>
      <c r="G357" s="23"/>
      <c r="H357"/>
      <c r="I357"/>
      <c r="J357" s="23"/>
      <c r="K357" s="23"/>
      <c r="L357"/>
      <c r="M357"/>
      <c r="N357" s="23"/>
      <c r="O357" s="23"/>
      <c r="P357"/>
      <c r="Q357"/>
      <c r="R357" s="23"/>
      <c r="S357" s="23"/>
      <c r="T357" s="23"/>
      <c r="U357" s="23"/>
      <c r="V357" s="23"/>
      <c r="W357" s="23"/>
      <c r="X357" s="23"/>
      <c r="Y357"/>
      <c r="Z357"/>
      <c r="AA357"/>
      <c r="AB357"/>
      <c r="AC357"/>
      <c r="AD357" s="78"/>
      <c r="AE357"/>
      <c r="AF357"/>
      <c r="AG357"/>
      <c r="AH357"/>
      <c r="AI357"/>
      <c r="AJ357" s="78"/>
      <c r="AK357"/>
      <c r="AL357"/>
      <c r="AM357"/>
      <c r="AN357"/>
      <c r="AO357"/>
      <c r="AP357"/>
      <c r="AQ357"/>
      <c r="AR357"/>
      <c r="AS357"/>
      <c r="AT357"/>
      <c r="AU357"/>
    </row>
    <row r="358" spans="2:47" s="158" customFormat="1" ht="15" customHeight="1">
      <c r="B358" s="156"/>
      <c r="C358"/>
      <c r="D358"/>
      <c r="E358"/>
      <c r="F358" s="23"/>
      <c r="G358" s="23"/>
      <c r="H358"/>
      <c r="I358"/>
      <c r="J358" s="23"/>
      <c r="K358" s="23"/>
      <c r="L358"/>
      <c r="M358"/>
      <c r="N358" s="23"/>
      <c r="O358" s="23"/>
      <c r="P358"/>
      <c r="Q358"/>
      <c r="R358" s="23"/>
      <c r="S358" s="23"/>
      <c r="T358" s="23"/>
      <c r="U358" s="23"/>
      <c r="V358" s="23"/>
      <c r="W358" s="23"/>
      <c r="X358" s="23"/>
      <c r="Y358"/>
      <c r="Z358"/>
      <c r="AA358"/>
      <c r="AB358"/>
      <c r="AC358"/>
      <c r="AD358" s="78"/>
      <c r="AE358"/>
      <c r="AF358"/>
      <c r="AG358"/>
      <c r="AH358"/>
      <c r="AI358"/>
      <c r="AJ358" s="78"/>
      <c r="AK358"/>
      <c r="AL358"/>
      <c r="AM358"/>
      <c r="AN358"/>
      <c r="AO358"/>
      <c r="AP358"/>
      <c r="AQ358"/>
      <c r="AR358"/>
      <c r="AS358"/>
      <c r="AT358"/>
      <c r="AU358"/>
    </row>
    <row r="359" spans="2:47" s="158" customFormat="1" ht="15" customHeight="1">
      <c r="B359" s="156"/>
      <c r="C359"/>
      <c r="D359"/>
      <c r="E359"/>
      <c r="F359" s="23"/>
      <c r="G359" s="23"/>
      <c r="H359"/>
      <c r="I359"/>
      <c r="J359" s="23"/>
      <c r="K359" s="23"/>
      <c r="L359"/>
      <c r="M359"/>
      <c r="N359" s="23"/>
      <c r="O359" s="23"/>
      <c r="P359"/>
      <c r="Q359"/>
      <c r="R359" s="23"/>
      <c r="S359" s="23"/>
      <c r="T359" s="23"/>
      <c r="U359" s="23"/>
      <c r="V359" s="23"/>
      <c r="W359" s="23"/>
      <c r="X359" s="23"/>
      <c r="Y359"/>
      <c r="Z359"/>
      <c r="AA359"/>
      <c r="AB359"/>
      <c r="AC359"/>
      <c r="AD359" s="78"/>
      <c r="AE359"/>
      <c r="AF359"/>
      <c r="AG359"/>
      <c r="AH359"/>
      <c r="AI359"/>
      <c r="AJ359" s="78"/>
      <c r="AK359"/>
      <c r="AL359"/>
      <c r="AM359"/>
      <c r="AN359"/>
      <c r="AO359"/>
      <c r="AP359"/>
      <c r="AQ359"/>
      <c r="AR359"/>
      <c r="AS359"/>
      <c r="AT359"/>
      <c r="AU359"/>
    </row>
    <row r="360" spans="2:47" s="158" customFormat="1" ht="15" customHeight="1">
      <c r="B360" s="156"/>
      <c r="C360"/>
      <c r="D360"/>
      <c r="E360"/>
      <c r="F360" s="23"/>
      <c r="G360" s="23"/>
      <c r="H360"/>
      <c r="I360"/>
      <c r="J360" s="23"/>
      <c r="K360" s="23"/>
      <c r="L360"/>
      <c r="M360"/>
      <c r="N360" s="23"/>
      <c r="O360" s="23"/>
      <c r="P360"/>
      <c r="Q360"/>
      <c r="R360" s="23"/>
      <c r="S360" s="23"/>
      <c r="T360" s="23"/>
      <c r="U360" s="23"/>
      <c r="V360" s="23"/>
      <c r="W360" s="23"/>
      <c r="X360" s="23"/>
      <c r="Y360"/>
      <c r="Z360"/>
      <c r="AA360"/>
      <c r="AB360"/>
      <c r="AC360"/>
      <c r="AD360" s="78"/>
      <c r="AE360"/>
      <c r="AF360"/>
      <c r="AG360"/>
      <c r="AH360"/>
      <c r="AI360"/>
      <c r="AJ360" s="78"/>
      <c r="AK360"/>
      <c r="AL360"/>
      <c r="AM360"/>
      <c r="AN360"/>
      <c r="AO360"/>
      <c r="AP360"/>
      <c r="AQ360"/>
      <c r="AR360"/>
      <c r="AS360"/>
      <c r="AT360"/>
      <c r="AU360"/>
    </row>
    <row r="361" spans="2:47" s="158" customFormat="1" ht="15" customHeight="1">
      <c r="B361" s="156"/>
      <c r="C361"/>
      <c r="D361"/>
      <c r="E361"/>
      <c r="F361" s="23"/>
      <c r="G361" s="23"/>
      <c r="H361"/>
      <c r="I361"/>
      <c r="J361" s="23"/>
      <c r="K361" s="23"/>
      <c r="L361"/>
      <c r="M361"/>
      <c r="N361" s="23"/>
      <c r="O361" s="23"/>
      <c r="P361"/>
      <c r="Q361"/>
      <c r="R361" s="23"/>
      <c r="S361" s="23"/>
      <c r="T361" s="23"/>
      <c r="U361" s="23"/>
      <c r="V361" s="23"/>
      <c r="W361" s="23"/>
      <c r="X361" s="23"/>
      <c r="Y361"/>
      <c r="Z361"/>
      <c r="AA361"/>
      <c r="AB361"/>
      <c r="AC361"/>
      <c r="AD361" s="78"/>
      <c r="AE361"/>
      <c r="AF361"/>
      <c r="AG361"/>
      <c r="AH361"/>
      <c r="AI361"/>
      <c r="AJ361" s="78"/>
      <c r="AK361"/>
      <c r="AL361"/>
      <c r="AM361"/>
      <c r="AN361"/>
      <c r="AO361"/>
      <c r="AP361"/>
      <c r="AQ361"/>
      <c r="AR361"/>
      <c r="AS361"/>
      <c r="AT361"/>
      <c r="AU361"/>
    </row>
    <row r="362" spans="2:47" s="158" customFormat="1" ht="15" customHeight="1">
      <c r="B362" s="156"/>
      <c r="C362"/>
      <c r="D362"/>
      <c r="E362"/>
      <c r="F362" s="23"/>
      <c r="G362" s="23"/>
      <c r="H362"/>
      <c r="I362"/>
      <c r="J362" s="23"/>
      <c r="K362" s="23"/>
      <c r="L362"/>
      <c r="M362"/>
      <c r="N362" s="23"/>
      <c r="O362" s="23"/>
      <c r="P362"/>
      <c r="Q362"/>
      <c r="R362" s="23"/>
      <c r="S362" s="23"/>
      <c r="T362" s="23"/>
      <c r="U362" s="23"/>
      <c r="V362" s="23"/>
      <c r="W362" s="23"/>
      <c r="X362" s="23"/>
      <c r="Y362"/>
      <c r="Z362"/>
      <c r="AA362"/>
      <c r="AB362"/>
      <c r="AC362"/>
      <c r="AD362" s="78"/>
      <c r="AE362"/>
      <c r="AF362"/>
      <c r="AG362"/>
      <c r="AH362"/>
      <c r="AI362"/>
      <c r="AJ362" s="78"/>
      <c r="AK362"/>
      <c r="AL362"/>
      <c r="AM362"/>
      <c r="AN362"/>
      <c r="AO362"/>
      <c r="AP362"/>
      <c r="AQ362"/>
      <c r="AR362"/>
      <c r="AS362"/>
      <c r="AT362"/>
      <c r="AU362"/>
    </row>
    <row r="363" spans="2:47" s="158" customFormat="1" ht="15" customHeight="1">
      <c r="B363" s="156"/>
      <c r="C363"/>
      <c r="D363"/>
      <c r="E363"/>
      <c r="F363" s="23"/>
      <c r="G363" s="23"/>
      <c r="H363"/>
      <c r="I363"/>
      <c r="J363" s="23"/>
      <c r="K363" s="23"/>
      <c r="L363"/>
      <c r="M363"/>
      <c r="N363" s="23"/>
      <c r="O363" s="23"/>
      <c r="P363"/>
      <c r="Q363"/>
      <c r="R363" s="23"/>
      <c r="S363" s="23"/>
      <c r="T363" s="23"/>
      <c r="U363" s="23"/>
      <c r="V363" s="23"/>
      <c r="W363" s="23"/>
      <c r="X363" s="23"/>
      <c r="Y363"/>
      <c r="Z363"/>
      <c r="AA363"/>
      <c r="AB363"/>
      <c r="AC363"/>
      <c r="AD363" s="78"/>
      <c r="AE363"/>
      <c r="AF363"/>
      <c r="AG363"/>
      <c r="AH363"/>
      <c r="AI363"/>
      <c r="AJ363" s="78"/>
      <c r="AK363"/>
      <c r="AL363"/>
      <c r="AM363"/>
      <c r="AN363"/>
      <c r="AO363"/>
      <c r="AP363"/>
      <c r="AQ363"/>
      <c r="AR363"/>
      <c r="AS363"/>
      <c r="AT363"/>
      <c r="AU363"/>
    </row>
    <row r="364" spans="2:47" s="158" customFormat="1" ht="15" customHeight="1">
      <c r="B364" s="156"/>
      <c r="C364"/>
      <c r="D364"/>
      <c r="E364"/>
      <c r="F364" s="23"/>
      <c r="G364" s="23"/>
      <c r="H364"/>
      <c r="I364"/>
      <c r="J364" s="23"/>
      <c r="K364" s="23"/>
      <c r="L364"/>
      <c r="M364"/>
      <c r="N364" s="23"/>
      <c r="O364" s="23"/>
      <c r="P364"/>
      <c r="Q364"/>
      <c r="R364" s="23"/>
      <c r="S364" s="23"/>
      <c r="T364" s="23"/>
      <c r="U364" s="23"/>
      <c r="V364" s="23"/>
      <c r="W364" s="23"/>
      <c r="X364" s="23"/>
      <c r="Y364"/>
      <c r="Z364"/>
      <c r="AA364"/>
      <c r="AB364"/>
      <c r="AC364"/>
      <c r="AD364" s="78"/>
      <c r="AE364"/>
      <c r="AF364"/>
      <c r="AG364"/>
      <c r="AH364"/>
      <c r="AI364"/>
      <c r="AJ364" s="78"/>
      <c r="AK364"/>
      <c r="AL364"/>
      <c r="AM364"/>
      <c r="AN364"/>
      <c r="AO364"/>
      <c r="AP364"/>
      <c r="AQ364"/>
      <c r="AR364"/>
      <c r="AS364"/>
      <c r="AT364"/>
      <c r="AU364"/>
    </row>
    <row r="365" spans="2:47" s="158" customFormat="1" ht="15" customHeight="1">
      <c r="B365" s="156"/>
      <c r="C365"/>
      <c r="D365"/>
      <c r="E365"/>
      <c r="F365" s="23"/>
      <c r="G365" s="23"/>
      <c r="H365"/>
      <c r="I365"/>
      <c r="J365" s="23"/>
      <c r="K365" s="23"/>
      <c r="L365"/>
      <c r="M365"/>
      <c r="N365" s="23"/>
      <c r="O365" s="23"/>
      <c r="P365"/>
      <c r="Q365"/>
      <c r="R365" s="23"/>
      <c r="S365" s="23"/>
      <c r="T365" s="23"/>
      <c r="U365" s="23"/>
      <c r="V365" s="23"/>
      <c r="W365" s="23"/>
      <c r="X365" s="23"/>
      <c r="Y365"/>
      <c r="Z365"/>
      <c r="AA365"/>
      <c r="AB365"/>
      <c r="AC365"/>
      <c r="AD365" s="78"/>
      <c r="AE365"/>
      <c r="AF365"/>
      <c r="AG365"/>
      <c r="AH365"/>
      <c r="AI365"/>
      <c r="AJ365" s="78"/>
      <c r="AK365"/>
      <c r="AL365"/>
      <c r="AM365"/>
      <c r="AN365"/>
      <c r="AO365"/>
      <c r="AP365"/>
      <c r="AQ365"/>
      <c r="AR365"/>
      <c r="AS365"/>
      <c r="AT365"/>
      <c r="AU365"/>
    </row>
    <row r="366" spans="2:47" s="158" customFormat="1" ht="15" customHeight="1">
      <c r="B366" s="156"/>
      <c r="C366"/>
      <c r="D366"/>
      <c r="E366"/>
      <c r="F366" s="23"/>
      <c r="G366" s="23"/>
      <c r="H366"/>
      <c r="I366"/>
      <c r="J366" s="23"/>
      <c r="K366" s="23"/>
      <c r="L366"/>
      <c r="M366"/>
      <c r="N366" s="23"/>
      <c r="O366" s="23"/>
      <c r="P366"/>
      <c r="Q366"/>
      <c r="R366" s="23"/>
      <c r="S366" s="23"/>
      <c r="T366" s="23"/>
      <c r="U366" s="23"/>
      <c r="V366" s="23"/>
      <c r="W366" s="23"/>
      <c r="X366" s="23"/>
      <c r="Y366"/>
      <c r="Z366"/>
      <c r="AA366"/>
      <c r="AB366"/>
      <c r="AC366"/>
      <c r="AD366" s="78"/>
      <c r="AE366"/>
      <c r="AF366"/>
      <c r="AG366"/>
      <c r="AH366"/>
      <c r="AI366"/>
      <c r="AJ366" s="78"/>
      <c r="AK366"/>
      <c r="AL366"/>
      <c r="AM366"/>
      <c r="AN366"/>
      <c r="AO366"/>
      <c r="AP366"/>
      <c r="AQ366"/>
      <c r="AR366"/>
      <c r="AS366"/>
      <c r="AT366"/>
      <c r="AU366"/>
    </row>
    <row r="367" spans="2:47" s="158" customFormat="1" ht="15" customHeight="1">
      <c r="B367" s="156"/>
      <c r="C367"/>
      <c r="D367"/>
      <c r="E367"/>
      <c r="F367" s="23"/>
      <c r="G367" s="23"/>
      <c r="H367"/>
      <c r="I367"/>
      <c r="J367" s="23"/>
      <c r="K367" s="23"/>
      <c r="L367"/>
      <c r="M367"/>
      <c r="N367" s="23"/>
      <c r="O367" s="23"/>
      <c r="P367"/>
      <c r="Q367"/>
      <c r="R367" s="23"/>
      <c r="S367" s="23"/>
      <c r="T367" s="23"/>
      <c r="U367" s="23"/>
      <c r="V367" s="23"/>
      <c r="W367" s="23"/>
      <c r="X367" s="23"/>
      <c r="Y367"/>
      <c r="Z367"/>
      <c r="AA367"/>
      <c r="AB367"/>
      <c r="AC367"/>
      <c r="AD367" s="78"/>
      <c r="AE367"/>
      <c r="AF367"/>
      <c r="AG367"/>
      <c r="AH367"/>
      <c r="AI367"/>
      <c r="AJ367" s="78"/>
      <c r="AK367"/>
      <c r="AL367"/>
      <c r="AM367"/>
      <c r="AN367"/>
      <c r="AO367"/>
      <c r="AP367"/>
      <c r="AQ367"/>
      <c r="AR367"/>
      <c r="AS367"/>
      <c r="AT367"/>
      <c r="AU367"/>
    </row>
    <row r="369" spans="2:47" s="158" customFormat="1" ht="15" customHeight="1">
      <c r="B369" s="156"/>
      <c r="C369"/>
      <c r="D369"/>
      <c r="E369"/>
      <c r="F369" s="23"/>
      <c r="G369" s="23"/>
      <c r="H369"/>
      <c r="I369"/>
      <c r="J369" s="23"/>
      <c r="K369" s="23"/>
      <c r="L369"/>
      <c r="M369"/>
      <c r="N369" s="23"/>
      <c r="O369" s="23"/>
      <c r="P369"/>
      <c r="Q369"/>
      <c r="R369" s="23"/>
      <c r="S369" s="23"/>
      <c r="T369" s="23"/>
      <c r="U369" s="23"/>
      <c r="V369" s="23"/>
      <c r="W369" s="23"/>
      <c r="X369" s="23"/>
      <c r="Y369"/>
      <c r="Z369"/>
      <c r="AA369"/>
      <c r="AB369"/>
      <c r="AC369"/>
      <c r="AD369" s="78"/>
      <c r="AE369"/>
      <c r="AF369"/>
      <c r="AG369"/>
      <c r="AH369"/>
      <c r="AI369"/>
      <c r="AJ369" s="78"/>
      <c r="AK369"/>
      <c r="AL369"/>
      <c r="AM369"/>
      <c r="AN369"/>
      <c r="AO369"/>
      <c r="AP369"/>
      <c r="AQ369"/>
      <c r="AR369"/>
      <c r="AS369"/>
      <c r="AT369"/>
      <c r="AU369"/>
    </row>
    <row r="371" spans="2:47" s="158" customFormat="1" ht="15" customHeight="1">
      <c r="B371" s="156"/>
      <c r="C371"/>
      <c r="D371"/>
      <c r="E371"/>
      <c r="F371" s="23"/>
      <c r="G371" s="23"/>
      <c r="H371"/>
      <c r="I371"/>
      <c r="J371" s="23"/>
      <c r="K371" s="23"/>
      <c r="L371"/>
      <c r="M371"/>
      <c r="N371" s="23"/>
      <c r="O371" s="23"/>
      <c r="P371"/>
      <c r="Q371"/>
      <c r="R371" s="23"/>
      <c r="S371" s="23"/>
      <c r="T371" s="23"/>
      <c r="U371" s="23"/>
      <c r="V371" s="23"/>
      <c r="W371" s="23"/>
      <c r="X371" s="23"/>
      <c r="Y371"/>
      <c r="Z371"/>
      <c r="AA371"/>
      <c r="AB371"/>
      <c r="AC371"/>
      <c r="AD371" s="78"/>
      <c r="AE371"/>
      <c r="AF371"/>
      <c r="AG371"/>
      <c r="AH371"/>
      <c r="AI371"/>
      <c r="AJ371" s="78"/>
      <c r="AK371"/>
      <c r="AL371"/>
      <c r="AM371"/>
      <c r="AN371"/>
      <c r="AO371"/>
      <c r="AP371"/>
      <c r="AQ371"/>
      <c r="AR371"/>
      <c r="AS371"/>
      <c r="AT371"/>
      <c r="AU371"/>
    </row>
    <row r="372" spans="2:47" s="158" customFormat="1" ht="15" customHeight="1">
      <c r="B372" s="156"/>
      <c r="C372"/>
      <c r="D372"/>
      <c r="E372"/>
      <c r="F372" s="23"/>
      <c r="G372" s="23"/>
      <c r="H372"/>
      <c r="I372"/>
      <c r="J372" s="23"/>
      <c r="K372" s="23"/>
      <c r="L372"/>
      <c r="M372"/>
      <c r="N372" s="23"/>
      <c r="O372" s="23"/>
      <c r="P372"/>
      <c r="Q372"/>
      <c r="R372" s="23"/>
      <c r="S372" s="23"/>
      <c r="T372" s="23"/>
      <c r="U372" s="23"/>
      <c r="V372" s="23"/>
      <c r="W372" s="23"/>
      <c r="X372" s="23"/>
      <c r="Y372"/>
      <c r="Z372"/>
      <c r="AA372"/>
      <c r="AB372"/>
      <c r="AC372"/>
      <c r="AD372" s="78"/>
      <c r="AE372"/>
      <c r="AF372"/>
      <c r="AG372"/>
      <c r="AH372"/>
      <c r="AI372"/>
      <c r="AJ372" s="78"/>
      <c r="AK372"/>
      <c r="AL372"/>
      <c r="AM372"/>
      <c r="AN372"/>
      <c r="AO372"/>
      <c r="AP372"/>
      <c r="AQ372"/>
      <c r="AR372"/>
      <c r="AS372"/>
      <c r="AT372"/>
      <c r="AU372"/>
    </row>
    <row r="373" spans="2:47" s="158" customFormat="1" ht="15" customHeight="1">
      <c r="B373" s="156"/>
      <c r="C373"/>
      <c r="D373"/>
      <c r="E373"/>
      <c r="F373" s="23"/>
      <c r="G373" s="23"/>
      <c r="H373"/>
      <c r="I373"/>
      <c r="J373" s="23"/>
      <c r="K373" s="23"/>
      <c r="L373"/>
      <c r="M373"/>
      <c r="N373" s="23"/>
      <c r="O373" s="23"/>
      <c r="P373"/>
      <c r="Q373"/>
      <c r="R373" s="23"/>
      <c r="S373" s="23"/>
      <c r="T373" s="23"/>
      <c r="U373" s="23"/>
      <c r="V373" s="23"/>
      <c r="W373" s="23"/>
      <c r="X373" s="23"/>
      <c r="Y373"/>
      <c r="Z373"/>
      <c r="AA373"/>
      <c r="AB373"/>
      <c r="AC373"/>
      <c r="AD373" s="78"/>
      <c r="AE373"/>
      <c r="AF373"/>
      <c r="AG373"/>
      <c r="AH373"/>
      <c r="AI373"/>
      <c r="AJ373" s="78"/>
      <c r="AK373"/>
      <c r="AL373"/>
      <c r="AM373"/>
      <c r="AN373"/>
      <c r="AO373"/>
      <c r="AP373"/>
      <c r="AQ373"/>
      <c r="AR373"/>
      <c r="AS373"/>
      <c r="AT373"/>
      <c r="AU373"/>
    </row>
    <row r="374" spans="2:47" s="158" customFormat="1" ht="15" customHeight="1">
      <c r="B374" s="156"/>
      <c r="C374"/>
      <c r="D374"/>
      <c r="E374"/>
      <c r="F374" s="23"/>
      <c r="G374" s="23"/>
      <c r="H374"/>
      <c r="I374"/>
      <c r="J374" s="23"/>
      <c r="K374" s="23"/>
      <c r="L374"/>
      <c r="M374"/>
      <c r="N374" s="23"/>
      <c r="O374" s="23"/>
      <c r="P374"/>
      <c r="Q374"/>
      <c r="R374" s="23"/>
      <c r="S374" s="23"/>
      <c r="T374" s="23"/>
      <c r="U374" s="23"/>
      <c r="V374" s="23"/>
      <c r="W374" s="23"/>
      <c r="X374" s="23"/>
      <c r="Y374"/>
      <c r="Z374"/>
      <c r="AA374"/>
      <c r="AB374"/>
      <c r="AC374"/>
      <c r="AD374" s="78"/>
      <c r="AE374"/>
      <c r="AF374"/>
      <c r="AG374"/>
      <c r="AH374"/>
      <c r="AI374"/>
      <c r="AJ374" s="78"/>
      <c r="AK374"/>
      <c r="AL374"/>
      <c r="AM374"/>
      <c r="AN374"/>
      <c r="AO374"/>
      <c r="AP374"/>
      <c r="AQ374"/>
      <c r="AR374"/>
      <c r="AS374"/>
      <c r="AT374"/>
      <c r="AU374"/>
    </row>
    <row r="375" spans="2:47" s="158" customFormat="1" ht="15" customHeight="1">
      <c r="B375" s="156"/>
      <c r="C375"/>
      <c r="D375"/>
      <c r="E375"/>
      <c r="F375" s="23"/>
      <c r="G375" s="23"/>
      <c r="H375"/>
      <c r="I375"/>
      <c r="J375" s="23"/>
      <c r="K375" s="23"/>
      <c r="L375"/>
      <c r="M375"/>
      <c r="N375" s="23"/>
      <c r="O375" s="23"/>
      <c r="P375"/>
      <c r="Q375"/>
      <c r="R375" s="23"/>
      <c r="S375" s="23"/>
      <c r="T375" s="23"/>
      <c r="U375" s="23"/>
      <c r="V375" s="23"/>
      <c r="W375" s="23"/>
      <c r="X375" s="23"/>
      <c r="Y375"/>
      <c r="Z375"/>
      <c r="AA375"/>
      <c r="AB375"/>
      <c r="AC375"/>
      <c r="AD375" s="78"/>
      <c r="AE375"/>
      <c r="AF375"/>
      <c r="AG375"/>
      <c r="AH375"/>
      <c r="AI375"/>
      <c r="AJ375" s="78"/>
      <c r="AK375"/>
      <c r="AL375"/>
      <c r="AM375"/>
      <c r="AN375"/>
      <c r="AO375"/>
      <c r="AP375"/>
      <c r="AQ375"/>
      <c r="AR375"/>
      <c r="AS375"/>
      <c r="AT375"/>
      <c r="AU375"/>
    </row>
    <row r="376" spans="2:47" s="158" customFormat="1" ht="15" customHeight="1">
      <c r="B376" s="156"/>
      <c r="C376"/>
      <c r="D376"/>
      <c r="E376"/>
      <c r="F376" s="23"/>
      <c r="G376" s="23"/>
      <c r="H376"/>
      <c r="I376"/>
      <c r="J376" s="23"/>
      <c r="K376" s="23"/>
      <c r="L376"/>
      <c r="M376"/>
      <c r="N376" s="23"/>
      <c r="O376" s="23"/>
      <c r="P376"/>
      <c r="Q376"/>
      <c r="R376" s="23"/>
      <c r="S376" s="23"/>
      <c r="T376" s="23"/>
      <c r="U376" s="23"/>
      <c r="V376" s="23"/>
      <c r="W376" s="23"/>
      <c r="X376" s="23"/>
      <c r="Y376"/>
      <c r="Z376"/>
      <c r="AA376"/>
      <c r="AB376"/>
      <c r="AC376"/>
      <c r="AD376" s="78"/>
      <c r="AE376"/>
      <c r="AF376"/>
      <c r="AG376"/>
      <c r="AH376"/>
      <c r="AI376"/>
      <c r="AJ376" s="78"/>
      <c r="AK376"/>
      <c r="AL376"/>
      <c r="AM376"/>
      <c r="AN376"/>
      <c r="AO376"/>
      <c r="AP376"/>
      <c r="AQ376"/>
      <c r="AR376"/>
      <c r="AS376"/>
      <c r="AT376"/>
      <c r="AU376"/>
    </row>
    <row r="377" spans="2:47" s="158" customFormat="1" ht="15" customHeight="1">
      <c r="B377" s="156"/>
      <c r="C377"/>
      <c r="D377"/>
      <c r="E377"/>
      <c r="F377" s="23"/>
      <c r="G377" s="23"/>
      <c r="H377"/>
      <c r="I377"/>
      <c r="J377" s="23"/>
      <c r="K377" s="23"/>
      <c r="L377"/>
      <c r="M377"/>
      <c r="N377" s="23"/>
      <c r="O377" s="23"/>
      <c r="P377"/>
      <c r="Q377"/>
      <c r="R377" s="23"/>
      <c r="S377" s="23"/>
      <c r="T377" s="23"/>
      <c r="U377" s="23"/>
      <c r="V377" s="23"/>
      <c r="W377" s="23"/>
      <c r="X377" s="23"/>
      <c r="Y377"/>
      <c r="Z377"/>
      <c r="AA377"/>
      <c r="AB377"/>
      <c r="AC377"/>
      <c r="AD377" s="78"/>
      <c r="AE377"/>
      <c r="AF377"/>
      <c r="AG377"/>
      <c r="AH377"/>
      <c r="AI377"/>
      <c r="AJ377" s="78"/>
      <c r="AK377"/>
      <c r="AL377"/>
      <c r="AM377"/>
      <c r="AN377"/>
      <c r="AO377"/>
      <c r="AP377"/>
      <c r="AQ377"/>
      <c r="AR377"/>
      <c r="AS377"/>
      <c r="AT377"/>
      <c r="AU377"/>
    </row>
    <row r="378" spans="2:47" s="158" customFormat="1" ht="15" customHeight="1">
      <c r="B378" s="156"/>
      <c r="C378"/>
      <c r="D378"/>
      <c r="E378"/>
      <c r="F378" s="23"/>
      <c r="G378" s="23"/>
      <c r="H378"/>
      <c r="I378"/>
      <c r="J378" s="23"/>
      <c r="K378" s="23"/>
      <c r="L378"/>
      <c r="M378"/>
      <c r="N378" s="23"/>
      <c r="O378" s="23"/>
      <c r="P378"/>
      <c r="Q378"/>
      <c r="R378" s="23"/>
      <c r="S378" s="23"/>
      <c r="T378" s="23"/>
      <c r="U378" s="23"/>
      <c r="V378" s="23"/>
      <c r="W378" s="23"/>
      <c r="X378" s="23"/>
      <c r="Y378"/>
      <c r="Z378"/>
      <c r="AA378"/>
      <c r="AB378"/>
      <c r="AC378"/>
      <c r="AD378" s="78"/>
      <c r="AE378"/>
      <c r="AF378"/>
      <c r="AG378"/>
      <c r="AH378"/>
      <c r="AI378"/>
      <c r="AJ378" s="78"/>
      <c r="AK378"/>
      <c r="AL378"/>
      <c r="AM378"/>
      <c r="AN378"/>
      <c r="AO378"/>
      <c r="AP378"/>
      <c r="AQ378"/>
      <c r="AR378"/>
      <c r="AS378"/>
      <c r="AT378"/>
      <c r="AU378"/>
    </row>
    <row r="379" spans="2:47" s="158" customFormat="1" ht="15" customHeight="1">
      <c r="B379" s="156"/>
      <c r="C379"/>
      <c r="D379"/>
      <c r="E379"/>
      <c r="F379" s="23"/>
      <c r="G379" s="23"/>
      <c r="H379"/>
      <c r="I379"/>
      <c r="J379" s="23"/>
      <c r="K379" s="23"/>
      <c r="L379"/>
      <c r="M379"/>
      <c r="N379" s="23"/>
      <c r="O379" s="23"/>
      <c r="P379"/>
      <c r="Q379"/>
      <c r="R379" s="23"/>
      <c r="S379" s="23"/>
      <c r="T379" s="23"/>
      <c r="U379" s="23"/>
      <c r="V379" s="23"/>
      <c r="W379" s="23"/>
      <c r="X379" s="23"/>
      <c r="Y379"/>
      <c r="Z379"/>
      <c r="AA379"/>
      <c r="AB379"/>
      <c r="AC379"/>
      <c r="AD379" s="78"/>
      <c r="AE379"/>
      <c r="AF379"/>
      <c r="AG379"/>
      <c r="AH379"/>
      <c r="AI379"/>
      <c r="AJ379" s="78"/>
      <c r="AK379"/>
      <c r="AL379"/>
      <c r="AM379"/>
      <c r="AN379"/>
      <c r="AO379"/>
      <c r="AP379"/>
      <c r="AQ379"/>
      <c r="AR379"/>
      <c r="AS379"/>
      <c r="AT379"/>
      <c r="AU379"/>
    </row>
    <row r="381" spans="2:47" s="158" customFormat="1" ht="15" customHeight="1">
      <c r="B381" s="156"/>
      <c r="C381"/>
      <c r="D381"/>
      <c r="E381"/>
      <c r="F381" s="23"/>
      <c r="G381" s="23"/>
      <c r="H381"/>
      <c r="I381"/>
      <c r="J381" s="23"/>
      <c r="K381" s="23"/>
      <c r="L381"/>
      <c r="M381"/>
      <c r="N381" s="23"/>
      <c r="O381" s="23"/>
      <c r="P381"/>
      <c r="Q381"/>
      <c r="R381" s="23"/>
      <c r="S381" s="23"/>
      <c r="T381" s="23"/>
      <c r="U381" s="23"/>
      <c r="V381" s="23"/>
      <c r="W381" s="23"/>
      <c r="X381" s="23"/>
      <c r="Y381"/>
      <c r="Z381"/>
      <c r="AA381"/>
      <c r="AB381"/>
      <c r="AC381"/>
      <c r="AD381" s="78"/>
      <c r="AE381"/>
      <c r="AF381"/>
      <c r="AG381"/>
      <c r="AH381"/>
      <c r="AI381"/>
      <c r="AJ381" s="78"/>
      <c r="AK381"/>
      <c r="AL381"/>
      <c r="AM381"/>
      <c r="AN381"/>
      <c r="AO381"/>
      <c r="AP381"/>
      <c r="AQ381"/>
      <c r="AR381"/>
      <c r="AS381"/>
      <c r="AT381"/>
      <c r="AU381"/>
    </row>
    <row r="383" spans="2:47" s="158" customFormat="1" ht="15" customHeight="1">
      <c r="B383" s="156"/>
      <c r="C383"/>
      <c r="D383"/>
      <c r="E383"/>
      <c r="F383" s="23"/>
      <c r="G383" s="23"/>
      <c r="H383"/>
      <c r="I383"/>
      <c r="J383" s="23"/>
      <c r="K383" s="23"/>
      <c r="L383"/>
      <c r="M383"/>
      <c r="N383" s="23"/>
      <c r="O383" s="23"/>
      <c r="P383"/>
      <c r="Q383"/>
      <c r="R383" s="23"/>
      <c r="S383" s="23"/>
      <c r="T383" s="23"/>
      <c r="U383" s="23"/>
      <c r="V383" s="23"/>
      <c r="W383" s="23"/>
      <c r="X383" s="23"/>
      <c r="Y383"/>
      <c r="Z383"/>
      <c r="AA383"/>
      <c r="AB383"/>
      <c r="AC383"/>
      <c r="AD383" s="78"/>
      <c r="AE383"/>
      <c r="AF383"/>
      <c r="AG383"/>
      <c r="AH383"/>
      <c r="AI383"/>
      <c r="AJ383" s="78"/>
      <c r="AK383"/>
      <c r="AL383"/>
      <c r="AM383"/>
      <c r="AN383"/>
      <c r="AO383"/>
      <c r="AP383"/>
      <c r="AQ383"/>
      <c r="AR383"/>
      <c r="AS383"/>
      <c r="AT383"/>
      <c r="AU383"/>
    </row>
    <row r="384" spans="2:47" s="158" customFormat="1" ht="15" customHeight="1">
      <c r="B384" s="156"/>
      <c r="C384"/>
      <c r="D384"/>
      <c r="E384"/>
      <c r="F384" s="23"/>
      <c r="G384" s="23"/>
      <c r="H384"/>
      <c r="I384"/>
      <c r="J384" s="23"/>
      <c r="K384" s="23"/>
      <c r="L384"/>
      <c r="M384"/>
      <c r="N384" s="23"/>
      <c r="O384" s="23"/>
      <c r="P384"/>
      <c r="Q384"/>
      <c r="R384" s="23"/>
      <c r="S384" s="23"/>
      <c r="T384" s="23"/>
      <c r="U384" s="23"/>
      <c r="V384" s="23"/>
      <c r="W384" s="23"/>
      <c r="X384" s="23"/>
      <c r="Y384"/>
      <c r="Z384"/>
      <c r="AA384"/>
      <c r="AB384"/>
      <c r="AC384"/>
      <c r="AD384" s="78"/>
      <c r="AE384"/>
      <c r="AF384"/>
      <c r="AG384"/>
      <c r="AH384"/>
      <c r="AI384"/>
      <c r="AJ384" s="78"/>
      <c r="AK384"/>
      <c r="AL384"/>
      <c r="AM384"/>
      <c r="AN384"/>
      <c r="AO384"/>
      <c r="AP384"/>
      <c r="AQ384"/>
      <c r="AR384"/>
      <c r="AS384"/>
      <c r="AT384"/>
      <c r="AU384"/>
    </row>
    <row r="385" spans="2:47" s="158" customFormat="1" ht="15" customHeight="1">
      <c r="B385" s="156"/>
      <c r="C385"/>
      <c r="D385"/>
      <c r="E385"/>
      <c r="F385" s="23"/>
      <c r="G385" s="23"/>
      <c r="H385"/>
      <c r="I385"/>
      <c r="J385" s="23"/>
      <c r="K385" s="23"/>
      <c r="L385"/>
      <c r="M385"/>
      <c r="N385" s="23"/>
      <c r="O385" s="23"/>
      <c r="P385"/>
      <c r="Q385"/>
      <c r="R385" s="23"/>
      <c r="S385" s="23"/>
      <c r="T385" s="23"/>
      <c r="U385" s="23"/>
      <c r="V385" s="23"/>
      <c r="W385" s="23"/>
      <c r="X385" s="23"/>
      <c r="Y385"/>
      <c r="Z385"/>
      <c r="AA385"/>
      <c r="AB385"/>
      <c r="AC385"/>
      <c r="AD385" s="78"/>
      <c r="AE385"/>
      <c r="AF385"/>
      <c r="AG385"/>
      <c r="AH385"/>
      <c r="AI385"/>
      <c r="AJ385" s="78"/>
      <c r="AK385"/>
      <c r="AL385"/>
      <c r="AM385"/>
      <c r="AN385"/>
      <c r="AO385"/>
      <c r="AP385"/>
      <c r="AQ385"/>
      <c r="AR385"/>
      <c r="AS385"/>
      <c r="AT385"/>
      <c r="AU385"/>
    </row>
    <row r="386" spans="2:47" s="158" customFormat="1" ht="15" customHeight="1">
      <c r="B386" s="156"/>
      <c r="C386"/>
      <c r="D386"/>
      <c r="E386"/>
      <c r="F386" s="23"/>
      <c r="G386" s="23"/>
      <c r="H386"/>
      <c r="I386"/>
      <c r="J386" s="23"/>
      <c r="K386" s="23"/>
      <c r="L386"/>
      <c r="M386"/>
      <c r="N386" s="23"/>
      <c r="O386" s="23"/>
      <c r="P386"/>
      <c r="Q386"/>
      <c r="R386" s="23"/>
      <c r="S386" s="23"/>
      <c r="T386" s="23"/>
      <c r="U386" s="23"/>
      <c r="V386" s="23"/>
      <c r="W386" s="23"/>
      <c r="X386" s="23"/>
      <c r="Y386"/>
      <c r="Z386"/>
      <c r="AA386"/>
      <c r="AB386"/>
      <c r="AC386"/>
      <c r="AD386" s="78"/>
      <c r="AE386"/>
      <c r="AF386"/>
      <c r="AG386"/>
      <c r="AH386"/>
      <c r="AI386"/>
      <c r="AJ386" s="78"/>
      <c r="AK386"/>
      <c r="AL386"/>
      <c r="AM386"/>
      <c r="AN386"/>
      <c r="AO386"/>
      <c r="AP386"/>
      <c r="AQ386"/>
      <c r="AR386"/>
      <c r="AS386"/>
      <c r="AT386"/>
      <c r="AU386"/>
    </row>
    <row r="387" spans="2:47" s="158" customFormat="1" ht="15" customHeight="1">
      <c r="B387" s="156"/>
      <c r="C387"/>
      <c r="D387"/>
      <c r="E387"/>
      <c r="F387" s="23"/>
      <c r="G387" s="23"/>
      <c r="H387"/>
      <c r="I387"/>
      <c r="J387" s="23"/>
      <c r="K387" s="23"/>
      <c r="L387"/>
      <c r="M387"/>
      <c r="N387" s="23"/>
      <c r="O387" s="23"/>
      <c r="P387"/>
      <c r="Q387"/>
      <c r="R387" s="23"/>
      <c r="S387" s="23"/>
      <c r="T387" s="23"/>
      <c r="U387" s="23"/>
      <c r="V387" s="23"/>
      <c r="W387" s="23"/>
      <c r="X387" s="23"/>
      <c r="Y387"/>
      <c r="Z387"/>
      <c r="AA387"/>
      <c r="AB387"/>
      <c r="AC387"/>
      <c r="AD387" s="78"/>
      <c r="AE387"/>
      <c r="AF387"/>
      <c r="AG387"/>
      <c r="AH387"/>
      <c r="AI387"/>
      <c r="AJ387" s="78"/>
      <c r="AK387"/>
      <c r="AL387"/>
      <c r="AM387"/>
      <c r="AN387"/>
      <c r="AO387"/>
      <c r="AP387"/>
      <c r="AQ387"/>
      <c r="AR387"/>
      <c r="AS387"/>
      <c r="AT387"/>
      <c r="AU387"/>
    </row>
    <row r="389" spans="2:47" s="158" customFormat="1" ht="15" customHeight="1">
      <c r="B389" s="156"/>
      <c r="C389"/>
      <c r="D389"/>
      <c r="E389"/>
      <c r="F389" s="23"/>
      <c r="G389" s="23"/>
      <c r="H389"/>
      <c r="I389"/>
      <c r="J389" s="23"/>
      <c r="K389" s="23"/>
      <c r="L389"/>
      <c r="M389"/>
      <c r="N389" s="23"/>
      <c r="O389" s="23"/>
      <c r="P389"/>
      <c r="Q389"/>
      <c r="R389" s="23"/>
      <c r="S389" s="23"/>
      <c r="T389" s="23"/>
      <c r="U389" s="23"/>
      <c r="V389" s="23"/>
      <c r="W389" s="23"/>
      <c r="X389" s="23"/>
      <c r="Y389"/>
      <c r="Z389"/>
      <c r="AA389"/>
      <c r="AB389"/>
      <c r="AC389"/>
      <c r="AD389" s="78"/>
      <c r="AE389"/>
      <c r="AF389"/>
      <c r="AG389"/>
      <c r="AH389"/>
      <c r="AI389"/>
      <c r="AJ389" s="78"/>
      <c r="AK389"/>
      <c r="AL389"/>
      <c r="AM389"/>
      <c r="AN389"/>
      <c r="AO389"/>
      <c r="AP389"/>
      <c r="AQ389"/>
      <c r="AR389"/>
      <c r="AS389"/>
      <c r="AT389"/>
      <c r="AU389"/>
    </row>
    <row r="391" spans="2:47" s="158" customFormat="1" ht="15" customHeight="1">
      <c r="B391" s="156"/>
      <c r="C391"/>
      <c r="D391"/>
      <c r="E391"/>
      <c r="F391" s="23"/>
      <c r="G391" s="23"/>
      <c r="H391"/>
      <c r="I391"/>
      <c r="J391" s="23"/>
      <c r="K391" s="23"/>
      <c r="L391"/>
      <c r="M391"/>
      <c r="N391" s="23"/>
      <c r="O391" s="23"/>
      <c r="P391"/>
      <c r="Q391"/>
      <c r="R391" s="23"/>
      <c r="S391" s="23"/>
      <c r="T391" s="23"/>
      <c r="U391" s="23"/>
      <c r="V391" s="23"/>
      <c r="W391" s="23"/>
      <c r="X391" s="23"/>
      <c r="Y391"/>
      <c r="Z391"/>
      <c r="AA391"/>
      <c r="AB391"/>
      <c r="AC391"/>
      <c r="AD391" s="78"/>
      <c r="AE391"/>
      <c r="AF391"/>
      <c r="AG391"/>
      <c r="AH391"/>
      <c r="AI391"/>
      <c r="AJ391" s="78"/>
      <c r="AK391"/>
      <c r="AL391"/>
      <c r="AM391"/>
      <c r="AN391"/>
      <c r="AO391"/>
      <c r="AP391"/>
      <c r="AQ391"/>
      <c r="AR391"/>
      <c r="AS391"/>
      <c r="AT391"/>
      <c r="AU391"/>
    </row>
    <row r="392" spans="2:47" s="158" customFormat="1" ht="15" customHeight="1">
      <c r="B392" s="156"/>
      <c r="C392"/>
      <c r="D392"/>
      <c r="E392"/>
      <c r="F392" s="23"/>
      <c r="G392" s="23"/>
      <c r="H392"/>
      <c r="I392"/>
      <c r="J392" s="23"/>
      <c r="K392" s="23"/>
      <c r="L392"/>
      <c r="M392"/>
      <c r="N392" s="23"/>
      <c r="O392" s="23"/>
      <c r="P392"/>
      <c r="Q392"/>
      <c r="R392" s="23"/>
      <c r="S392" s="23"/>
      <c r="T392" s="23"/>
      <c r="U392" s="23"/>
      <c r="V392" s="23"/>
      <c r="W392" s="23"/>
      <c r="X392" s="23"/>
      <c r="Y392"/>
      <c r="Z392"/>
      <c r="AA392"/>
      <c r="AB392"/>
      <c r="AC392"/>
      <c r="AD392" s="78"/>
      <c r="AE392"/>
      <c r="AF392"/>
      <c r="AG392"/>
      <c r="AH392"/>
      <c r="AI392"/>
      <c r="AJ392" s="78"/>
      <c r="AK392"/>
      <c r="AL392"/>
      <c r="AM392"/>
      <c r="AN392"/>
      <c r="AO392"/>
      <c r="AP392"/>
      <c r="AQ392"/>
      <c r="AR392"/>
      <c r="AS392"/>
      <c r="AT392"/>
      <c r="AU392"/>
    </row>
    <row r="393" spans="2:47" s="158" customFormat="1" ht="15" customHeight="1">
      <c r="B393" s="156"/>
      <c r="C393"/>
      <c r="D393"/>
      <c r="E393"/>
      <c r="F393" s="23"/>
      <c r="G393" s="23"/>
      <c r="H393"/>
      <c r="I393"/>
      <c r="J393" s="23"/>
      <c r="K393" s="23"/>
      <c r="L393"/>
      <c r="M393"/>
      <c r="N393" s="23"/>
      <c r="O393" s="23"/>
      <c r="P393"/>
      <c r="Q393"/>
      <c r="R393" s="23"/>
      <c r="S393" s="23"/>
      <c r="T393" s="23"/>
      <c r="U393" s="23"/>
      <c r="V393" s="23"/>
      <c r="W393" s="23"/>
      <c r="X393" s="23"/>
      <c r="Y393"/>
      <c r="Z393"/>
      <c r="AA393"/>
      <c r="AB393"/>
      <c r="AC393"/>
      <c r="AD393" s="78"/>
      <c r="AE393"/>
      <c r="AF393"/>
      <c r="AG393"/>
      <c r="AH393"/>
      <c r="AI393"/>
      <c r="AJ393" s="78"/>
      <c r="AK393"/>
      <c r="AL393"/>
      <c r="AM393"/>
      <c r="AN393"/>
      <c r="AO393"/>
      <c r="AP393"/>
      <c r="AQ393"/>
      <c r="AR393"/>
      <c r="AS393"/>
      <c r="AT393"/>
      <c r="AU393"/>
    </row>
    <row r="394" spans="2:47" s="158" customFormat="1" ht="15" customHeight="1">
      <c r="B394" s="156"/>
      <c r="C394"/>
      <c r="D394"/>
      <c r="E394"/>
      <c r="F394" s="23"/>
      <c r="G394" s="23"/>
      <c r="H394"/>
      <c r="I394"/>
      <c r="J394" s="23"/>
      <c r="K394" s="23"/>
      <c r="L394"/>
      <c r="M394"/>
      <c r="N394" s="23"/>
      <c r="O394" s="23"/>
      <c r="P394"/>
      <c r="Q394"/>
      <c r="R394" s="23"/>
      <c r="S394" s="23"/>
      <c r="T394" s="23"/>
      <c r="U394" s="23"/>
      <c r="V394" s="23"/>
      <c r="W394" s="23"/>
      <c r="X394" s="23"/>
      <c r="Y394"/>
      <c r="Z394"/>
      <c r="AA394"/>
      <c r="AB394"/>
      <c r="AC394"/>
      <c r="AD394" s="78"/>
      <c r="AE394"/>
      <c r="AF394"/>
      <c r="AG394"/>
      <c r="AH394"/>
      <c r="AI394"/>
      <c r="AJ394" s="78"/>
      <c r="AK394"/>
      <c r="AL394"/>
      <c r="AM394"/>
      <c r="AN394"/>
      <c r="AO394"/>
      <c r="AP394"/>
      <c r="AQ394"/>
      <c r="AR394"/>
      <c r="AS394"/>
      <c r="AT394"/>
      <c r="AU394"/>
    </row>
    <row r="395" spans="2:47" s="158" customFormat="1" ht="15" customHeight="1">
      <c r="B395" s="156"/>
      <c r="C395"/>
      <c r="D395"/>
      <c r="E395"/>
      <c r="F395" s="23"/>
      <c r="G395" s="23"/>
      <c r="H395"/>
      <c r="I395"/>
      <c r="J395" s="23"/>
      <c r="K395" s="23"/>
      <c r="L395"/>
      <c r="M395"/>
      <c r="N395" s="23"/>
      <c r="O395" s="23"/>
      <c r="P395"/>
      <c r="Q395"/>
      <c r="R395" s="23"/>
      <c r="S395" s="23"/>
      <c r="T395" s="23"/>
      <c r="U395" s="23"/>
      <c r="V395" s="23"/>
      <c r="W395" s="23"/>
      <c r="X395" s="23"/>
      <c r="Y395"/>
      <c r="Z395"/>
      <c r="AA395"/>
      <c r="AB395"/>
      <c r="AC395"/>
      <c r="AD395" s="78"/>
      <c r="AE395"/>
      <c r="AF395"/>
      <c r="AG395"/>
      <c r="AH395"/>
      <c r="AI395"/>
      <c r="AJ395" s="78"/>
      <c r="AK395"/>
      <c r="AL395"/>
      <c r="AM395"/>
      <c r="AN395"/>
      <c r="AO395"/>
      <c r="AP395"/>
      <c r="AQ395"/>
      <c r="AR395"/>
      <c r="AS395"/>
      <c r="AT395"/>
      <c r="AU395"/>
    </row>
    <row r="396" spans="2:47" s="158" customFormat="1" ht="15" customHeight="1">
      <c r="B396" s="156"/>
      <c r="C396"/>
      <c r="D396"/>
      <c r="E396"/>
      <c r="F396" s="23"/>
      <c r="G396" s="23"/>
      <c r="H396"/>
      <c r="I396"/>
      <c r="J396" s="23"/>
      <c r="K396" s="23"/>
      <c r="L396"/>
      <c r="M396"/>
      <c r="N396" s="23"/>
      <c r="O396" s="23"/>
      <c r="P396"/>
      <c r="Q396"/>
      <c r="R396" s="23"/>
      <c r="S396" s="23"/>
      <c r="T396" s="23"/>
      <c r="U396" s="23"/>
      <c r="V396" s="23"/>
      <c r="W396" s="23"/>
      <c r="X396" s="23"/>
      <c r="Y396"/>
      <c r="Z396"/>
      <c r="AA396"/>
      <c r="AB396"/>
      <c r="AC396"/>
      <c r="AD396" s="78"/>
      <c r="AE396"/>
      <c r="AF396"/>
      <c r="AG396"/>
      <c r="AH396"/>
      <c r="AI396"/>
      <c r="AJ396" s="78"/>
      <c r="AK396"/>
      <c r="AL396"/>
      <c r="AM396"/>
      <c r="AN396"/>
      <c r="AO396"/>
      <c r="AP396"/>
      <c r="AQ396"/>
      <c r="AR396"/>
      <c r="AS396"/>
      <c r="AT396"/>
      <c r="AU396"/>
    </row>
    <row r="397" spans="2:47" s="158" customFormat="1" ht="15" customHeight="1">
      <c r="B397" s="156"/>
      <c r="C397"/>
      <c r="D397"/>
      <c r="E397"/>
      <c r="F397" s="23"/>
      <c r="G397" s="23"/>
      <c r="H397"/>
      <c r="I397"/>
      <c r="J397" s="23"/>
      <c r="K397" s="23"/>
      <c r="L397"/>
      <c r="M397"/>
      <c r="N397" s="23"/>
      <c r="O397" s="23"/>
      <c r="P397"/>
      <c r="Q397"/>
      <c r="R397" s="23"/>
      <c r="S397" s="23"/>
      <c r="T397" s="23"/>
      <c r="U397" s="23"/>
      <c r="V397" s="23"/>
      <c r="W397" s="23"/>
      <c r="X397" s="23"/>
      <c r="Y397"/>
      <c r="Z397"/>
      <c r="AA397"/>
      <c r="AB397"/>
      <c r="AC397"/>
      <c r="AD397" s="78"/>
      <c r="AE397"/>
      <c r="AF397"/>
      <c r="AG397"/>
      <c r="AH397"/>
      <c r="AI397"/>
      <c r="AJ397" s="78"/>
      <c r="AK397"/>
      <c r="AL397"/>
      <c r="AM397"/>
      <c r="AN397"/>
      <c r="AO397"/>
      <c r="AP397"/>
      <c r="AQ397"/>
      <c r="AR397"/>
      <c r="AS397"/>
      <c r="AT397"/>
      <c r="AU397"/>
    </row>
    <row r="398" spans="2:47" s="158" customFormat="1" ht="15" customHeight="1">
      <c r="B398" s="156"/>
      <c r="C398"/>
      <c r="D398"/>
      <c r="E398"/>
      <c r="F398" s="23"/>
      <c r="G398" s="23"/>
      <c r="H398"/>
      <c r="I398"/>
      <c r="J398" s="23"/>
      <c r="K398" s="23"/>
      <c r="L398"/>
      <c r="M398"/>
      <c r="N398" s="23"/>
      <c r="O398" s="23"/>
      <c r="P398"/>
      <c r="Q398"/>
      <c r="R398" s="23"/>
      <c r="S398" s="23"/>
      <c r="T398" s="23"/>
      <c r="U398" s="23"/>
      <c r="V398" s="23"/>
      <c r="W398" s="23"/>
      <c r="X398" s="23"/>
      <c r="Y398"/>
      <c r="Z398"/>
      <c r="AA398"/>
      <c r="AB398"/>
      <c r="AC398"/>
      <c r="AD398" s="78"/>
      <c r="AE398"/>
      <c r="AF398"/>
      <c r="AG398"/>
      <c r="AH398"/>
      <c r="AI398"/>
      <c r="AJ398" s="78"/>
      <c r="AK398"/>
      <c r="AL398"/>
      <c r="AM398"/>
      <c r="AN398"/>
      <c r="AO398"/>
      <c r="AP398"/>
      <c r="AQ398"/>
      <c r="AR398"/>
      <c r="AS398"/>
      <c r="AT398"/>
      <c r="AU398"/>
    </row>
    <row r="399" spans="2:47" s="158" customFormat="1" ht="15" customHeight="1">
      <c r="B399" s="156"/>
      <c r="C399"/>
      <c r="D399"/>
      <c r="E399"/>
      <c r="F399" s="23"/>
      <c r="G399" s="23"/>
      <c r="H399"/>
      <c r="I399"/>
      <c r="J399" s="23"/>
      <c r="K399" s="23"/>
      <c r="L399"/>
      <c r="M399"/>
      <c r="N399" s="23"/>
      <c r="O399" s="23"/>
      <c r="P399"/>
      <c r="Q399"/>
      <c r="R399" s="23"/>
      <c r="S399" s="23"/>
      <c r="T399" s="23"/>
      <c r="U399" s="23"/>
      <c r="V399" s="23"/>
      <c r="W399" s="23"/>
      <c r="X399" s="23"/>
      <c r="Y399"/>
      <c r="Z399"/>
      <c r="AA399"/>
      <c r="AB399"/>
      <c r="AC399"/>
      <c r="AD399" s="78"/>
      <c r="AE399"/>
      <c r="AF399"/>
      <c r="AG399"/>
      <c r="AH399"/>
      <c r="AI399"/>
      <c r="AJ399" s="78"/>
      <c r="AK399"/>
      <c r="AL399"/>
      <c r="AM399"/>
      <c r="AN399"/>
      <c r="AO399"/>
      <c r="AP399"/>
      <c r="AQ399"/>
      <c r="AR399"/>
      <c r="AS399"/>
      <c r="AT399"/>
      <c r="AU399"/>
    </row>
    <row r="400" spans="2:47" s="158" customFormat="1" ht="15" customHeight="1">
      <c r="B400" s="156"/>
      <c r="C400"/>
      <c r="D400"/>
      <c r="E400"/>
      <c r="F400" s="23"/>
      <c r="G400" s="23"/>
      <c r="H400"/>
      <c r="I400"/>
      <c r="J400" s="23"/>
      <c r="K400" s="23"/>
      <c r="L400"/>
      <c r="M400"/>
      <c r="N400" s="23"/>
      <c r="O400" s="23"/>
      <c r="P400"/>
      <c r="Q400"/>
      <c r="R400" s="23"/>
      <c r="S400" s="23"/>
      <c r="T400" s="23"/>
      <c r="U400" s="23"/>
      <c r="V400" s="23"/>
      <c r="W400" s="23"/>
      <c r="X400" s="23"/>
      <c r="Y400"/>
      <c r="Z400"/>
      <c r="AA400"/>
      <c r="AB400"/>
      <c r="AC400"/>
      <c r="AD400" s="78"/>
      <c r="AE400"/>
      <c r="AF400"/>
      <c r="AG400"/>
      <c r="AH400"/>
      <c r="AI400"/>
      <c r="AJ400" s="78"/>
      <c r="AK400"/>
      <c r="AL400"/>
      <c r="AM400"/>
      <c r="AN400"/>
      <c r="AO400"/>
      <c r="AP400"/>
      <c r="AQ400"/>
      <c r="AR400"/>
      <c r="AS400"/>
      <c r="AT400"/>
      <c r="AU400"/>
    </row>
    <row r="401" spans="2:47" s="158" customFormat="1" ht="15" customHeight="1">
      <c r="B401" s="156"/>
      <c r="C401"/>
      <c r="D401"/>
      <c r="E401"/>
      <c r="F401" s="23"/>
      <c r="G401" s="23"/>
      <c r="H401"/>
      <c r="I401"/>
      <c r="J401" s="23"/>
      <c r="K401" s="23"/>
      <c r="L401"/>
      <c r="M401"/>
      <c r="N401" s="23"/>
      <c r="O401" s="23"/>
      <c r="P401"/>
      <c r="Q401"/>
      <c r="R401" s="23"/>
      <c r="S401" s="23"/>
      <c r="T401" s="23"/>
      <c r="U401" s="23"/>
      <c r="V401" s="23"/>
      <c r="W401" s="23"/>
      <c r="X401" s="23"/>
      <c r="Y401"/>
      <c r="Z401"/>
      <c r="AA401"/>
      <c r="AB401"/>
      <c r="AC401"/>
      <c r="AD401" s="78"/>
      <c r="AE401"/>
      <c r="AF401"/>
      <c r="AG401"/>
      <c r="AH401"/>
      <c r="AI401"/>
      <c r="AJ401" s="78"/>
      <c r="AK401"/>
      <c r="AL401"/>
      <c r="AM401"/>
      <c r="AN401"/>
      <c r="AO401"/>
      <c r="AP401"/>
      <c r="AQ401"/>
      <c r="AR401"/>
      <c r="AS401"/>
      <c r="AT401"/>
      <c r="AU401"/>
    </row>
    <row r="402" spans="2:47" s="158" customFormat="1" ht="15" customHeight="1">
      <c r="B402" s="156"/>
      <c r="C402"/>
      <c r="D402"/>
      <c r="E402"/>
      <c r="F402" s="23"/>
      <c r="G402" s="23"/>
      <c r="H402"/>
      <c r="I402"/>
      <c r="J402" s="23"/>
      <c r="K402" s="23"/>
      <c r="L402"/>
      <c r="M402"/>
      <c r="N402" s="23"/>
      <c r="O402" s="23"/>
      <c r="P402"/>
      <c r="Q402"/>
      <c r="R402" s="23"/>
      <c r="S402" s="23"/>
      <c r="T402" s="23"/>
      <c r="U402" s="23"/>
      <c r="V402" s="23"/>
      <c r="W402" s="23"/>
      <c r="X402" s="23"/>
      <c r="Y402"/>
      <c r="Z402"/>
      <c r="AA402"/>
      <c r="AB402"/>
      <c r="AC402"/>
      <c r="AD402" s="78"/>
      <c r="AE402"/>
      <c r="AF402"/>
      <c r="AG402"/>
      <c r="AH402"/>
      <c r="AI402"/>
      <c r="AJ402" s="78"/>
      <c r="AK402"/>
      <c r="AL402"/>
      <c r="AM402"/>
      <c r="AN402"/>
      <c r="AO402"/>
      <c r="AP402"/>
      <c r="AQ402"/>
      <c r="AR402"/>
      <c r="AS402"/>
      <c r="AT402"/>
      <c r="AU402"/>
    </row>
    <row r="403" spans="2:47" s="158" customFormat="1" ht="15" customHeight="1">
      <c r="B403" s="156"/>
      <c r="C403"/>
      <c r="D403"/>
      <c r="E403"/>
      <c r="F403" s="23"/>
      <c r="G403" s="23"/>
      <c r="H403"/>
      <c r="I403"/>
      <c r="J403" s="23"/>
      <c r="K403" s="23"/>
      <c r="L403"/>
      <c r="M403"/>
      <c r="N403" s="23"/>
      <c r="O403" s="23"/>
      <c r="P403"/>
      <c r="Q403"/>
      <c r="R403" s="23"/>
      <c r="S403" s="23"/>
      <c r="T403" s="23"/>
      <c r="U403" s="23"/>
      <c r="V403" s="23"/>
      <c r="W403" s="23"/>
      <c r="X403" s="23"/>
      <c r="Y403"/>
      <c r="Z403"/>
      <c r="AA403"/>
      <c r="AB403"/>
      <c r="AC403"/>
      <c r="AD403" s="78"/>
      <c r="AE403"/>
      <c r="AF403"/>
      <c r="AG403"/>
      <c r="AH403"/>
      <c r="AI403"/>
      <c r="AJ403" s="78"/>
      <c r="AK403"/>
      <c r="AL403"/>
      <c r="AM403"/>
      <c r="AN403"/>
      <c r="AO403"/>
      <c r="AP403"/>
      <c r="AQ403"/>
      <c r="AR403"/>
      <c r="AS403"/>
      <c r="AT403"/>
      <c r="AU403"/>
    </row>
    <row r="404" spans="2:47" s="158" customFormat="1" ht="15" customHeight="1">
      <c r="B404" s="156"/>
      <c r="C404"/>
      <c r="D404"/>
      <c r="E404"/>
      <c r="F404" s="23"/>
      <c r="G404" s="23"/>
      <c r="H404"/>
      <c r="I404"/>
      <c r="J404" s="23"/>
      <c r="K404" s="23"/>
      <c r="L404"/>
      <c r="M404"/>
      <c r="N404" s="23"/>
      <c r="O404" s="23"/>
      <c r="P404"/>
      <c r="Q404"/>
      <c r="R404" s="23"/>
      <c r="S404" s="23"/>
      <c r="T404" s="23"/>
      <c r="U404" s="23"/>
      <c r="V404" s="23"/>
      <c r="W404" s="23"/>
      <c r="X404" s="23"/>
      <c r="Y404"/>
      <c r="Z404"/>
      <c r="AA404"/>
      <c r="AB404"/>
      <c r="AC404"/>
      <c r="AD404" s="78"/>
      <c r="AE404"/>
      <c r="AF404"/>
      <c r="AG404"/>
      <c r="AH404"/>
      <c r="AI404"/>
      <c r="AJ404" s="78"/>
      <c r="AK404"/>
      <c r="AL404"/>
      <c r="AM404"/>
      <c r="AN404"/>
      <c r="AO404"/>
      <c r="AP404"/>
      <c r="AQ404"/>
      <c r="AR404"/>
      <c r="AS404"/>
      <c r="AT404"/>
      <c r="AU404"/>
    </row>
    <row r="405" spans="2:47" s="158" customFormat="1" ht="15" customHeight="1">
      <c r="B405" s="156"/>
      <c r="C405"/>
      <c r="D405"/>
      <c r="E405"/>
      <c r="F405" s="23"/>
      <c r="G405" s="23"/>
      <c r="H405"/>
      <c r="I405"/>
      <c r="J405" s="23"/>
      <c r="K405" s="23"/>
      <c r="L405"/>
      <c r="M405"/>
      <c r="N405" s="23"/>
      <c r="O405" s="23"/>
      <c r="P405"/>
      <c r="Q405"/>
      <c r="R405" s="23"/>
      <c r="S405" s="23"/>
      <c r="T405" s="23"/>
      <c r="U405" s="23"/>
      <c r="V405" s="23"/>
      <c r="W405" s="23"/>
      <c r="X405" s="23"/>
      <c r="Y405"/>
      <c r="Z405"/>
      <c r="AA405"/>
      <c r="AB405"/>
      <c r="AC405"/>
      <c r="AD405" s="78"/>
      <c r="AE405"/>
      <c r="AF405"/>
      <c r="AG405"/>
      <c r="AH405"/>
      <c r="AI405"/>
      <c r="AJ405" s="78"/>
      <c r="AK405"/>
      <c r="AL405"/>
      <c r="AM405"/>
      <c r="AN405"/>
      <c r="AO405"/>
      <c r="AP405"/>
      <c r="AQ405"/>
      <c r="AR405"/>
      <c r="AS405"/>
      <c r="AT405"/>
      <c r="AU405"/>
    </row>
    <row r="406" spans="2:47" s="158" customFormat="1" ht="15" customHeight="1">
      <c r="B406" s="156"/>
      <c r="C406"/>
      <c r="D406"/>
      <c r="E406"/>
      <c r="F406" s="23"/>
      <c r="G406" s="23"/>
      <c r="H406"/>
      <c r="I406"/>
      <c r="J406" s="23"/>
      <c r="K406" s="23"/>
      <c r="L406"/>
      <c r="M406"/>
      <c r="N406" s="23"/>
      <c r="O406" s="23"/>
      <c r="P406"/>
      <c r="Q406"/>
      <c r="R406" s="23"/>
      <c r="S406" s="23"/>
      <c r="T406" s="23"/>
      <c r="U406" s="23"/>
      <c r="V406" s="23"/>
      <c r="W406" s="23"/>
      <c r="X406" s="23"/>
      <c r="Y406"/>
      <c r="Z406"/>
      <c r="AA406"/>
      <c r="AB406"/>
      <c r="AC406"/>
      <c r="AD406" s="78"/>
      <c r="AE406"/>
      <c r="AF406"/>
      <c r="AG406"/>
      <c r="AH406"/>
      <c r="AI406"/>
      <c r="AJ406" s="78"/>
      <c r="AK406"/>
      <c r="AL406"/>
      <c r="AM406"/>
      <c r="AN406"/>
      <c r="AO406"/>
      <c r="AP406"/>
      <c r="AQ406"/>
      <c r="AR406"/>
      <c r="AS406"/>
      <c r="AT406"/>
      <c r="AU406"/>
    </row>
    <row r="407" spans="2:47" s="158" customFormat="1" ht="15" customHeight="1">
      <c r="B407" s="156"/>
      <c r="C407"/>
      <c r="D407"/>
      <c r="E407"/>
      <c r="F407" s="23"/>
      <c r="G407" s="23"/>
      <c r="H407"/>
      <c r="I407"/>
      <c r="J407" s="23"/>
      <c r="K407" s="23"/>
      <c r="L407"/>
      <c r="M407"/>
      <c r="N407" s="23"/>
      <c r="O407" s="23"/>
      <c r="P407"/>
      <c r="Q407"/>
      <c r="R407" s="23"/>
      <c r="S407" s="23"/>
      <c r="T407" s="23"/>
      <c r="U407" s="23"/>
      <c r="V407" s="23"/>
      <c r="W407" s="23"/>
      <c r="X407" s="23"/>
      <c r="Y407"/>
      <c r="Z407"/>
      <c r="AA407"/>
      <c r="AB407"/>
      <c r="AC407"/>
      <c r="AD407" s="78"/>
      <c r="AE407"/>
      <c r="AF407"/>
      <c r="AG407"/>
      <c r="AH407"/>
      <c r="AI407"/>
      <c r="AJ407" s="78"/>
      <c r="AK407"/>
      <c r="AL407"/>
      <c r="AM407"/>
      <c r="AN407"/>
      <c r="AO407"/>
      <c r="AP407"/>
      <c r="AQ407"/>
      <c r="AR407"/>
      <c r="AS407"/>
      <c r="AT407"/>
      <c r="AU407"/>
    </row>
    <row r="408" spans="2:47" s="158" customFormat="1" ht="15" customHeight="1">
      <c r="B408" s="156"/>
      <c r="C408"/>
      <c r="D408"/>
      <c r="E408"/>
      <c r="F408" s="23"/>
      <c r="G408" s="23"/>
      <c r="H408"/>
      <c r="I408"/>
      <c r="J408" s="23"/>
      <c r="K408" s="23"/>
      <c r="L408"/>
      <c r="M408"/>
      <c r="N408" s="23"/>
      <c r="O408" s="23"/>
      <c r="P408"/>
      <c r="Q408"/>
      <c r="R408" s="23"/>
      <c r="S408" s="23"/>
      <c r="T408" s="23"/>
      <c r="U408" s="23"/>
      <c r="V408" s="23"/>
      <c r="W408" s="23"/>
      <c r="X408" s="23"/>
      <c r="Y408"/>
      <c r="Z408"/>
      <c r="AA408"/>
      <c r="AB408"/>
      <c r="AC408"/>
      <c r="AD408" s="78"/>
      <c r="AE408"/>
      <c r="AF408"/>
      <c r="AG408"/>
      <c r="AH408"/>
      <c r="AI408"/>
      <c r="AJ408" s="78"/>
      <c r="AK408"/>
      <c r="AL408"/>
      <c r="AM408"/>
      <c r="AN408"/>
      <c r="AO408"/>
      <c r="AP408"/>
      <c r="AQ408"/>
      <c r="AR408"/>
      <c r="AS408"/>
      <c r="AT408"/>
      <c r="AU408"/>
    </row>
    <row r="410" spans="2:47" s="158" customFormat="1" ht="15" customHeight="1">
      <c r="B410" s="156"/>
      <c r="C410"/>
      <c r="D410"/>
      <c r="E410"/>
      <c r="F410" s="23"/>
      <c r="G410" s="23"/>
      <c r="H410"/>
      <c r="I410"/>
      <c r="J410" s="23"/>
      <c r="K410" s="23"/>
      <c r="L410"/>
      <c r="M410"/>
      <c r="N410" s="23"/>
      <c r="O410" s="23"/>
      <c r="P410"/>
      <c r="Q410"/>
      <c r="R410" s="23"/>
      <c r="S410" s="23"/>
      <c r="T410" s="23"/>
      <c r="U410" s="23"/>
      <c r="V410" s="23"/>
      <c r="W410" s="23"/>
      <c r="X410" s="23"/>
      <c r="Y410"/>
      <c r="Z410"/>
      <c r="AA410"/>
      <c r="AB410"/>
      <c r="AC410"/>
      <c r="AD410" s="78"/>
      <c r="AE410"/>
      <c r="AF410"/>
      <c r="AG410"/>
      <c r="AH410"/>
      <c r="AI410"/>
      <c r="AJ410" s="78"/>
      <c r="AK410"/>
      <c r="AL410"/>
      <c r="AM410"/>
      <c r="AN410"/>
      <c r="AO410"/>
      <c r="AP410"/>
      <c r="AQ410"/>
      <c r="AR410"/>
      <c r="AS410"/>
      <c r="AT410"/>
      <c r="AU410"/>
    </row>
    <row r="412" spans="2:47" s="158" customFormat="1" ht="15" customHeight="1">
      <c r="B412" s="156"/>
      <c r="C412"/>
      <c r="D412"/>
      <c r="E412"/>
      <c r="F412" s="23"/>
      <c r="G412" s="23"/>
      <c r="H412"/>
      <c r="I412"/>
      <c r="J412" s="23"/>
      <c r="K412" s="23"/>
      <c r="L412"/>
      <c r="M412"/>
      <c r="N412" s="23"/>
      <c r="O412" s="23"/>
      <c r="P412"/>
      <c r="Q412"/>
      <c r="R412" s="23"/>
      <c r="S412" s="23"/>
      <c r="T412" s="23"/>
      <c r="U412" s="23"/>
      <c r="V412" s="23"/>
      <c r="W412" s="23"/>
      <c r="X412" s="23"/>
      <c r="Y412"/>
      <c r="Z412"/>
      <c r="AA412"/>
      <c r="AB412"/>
      <c r="AC412"/>
      <c r="AD412" s="78"/>
      <c r="AE412"/>
      <c r="AF412"/>
      <c r="AG412"/>
      <c r="AH412"/>
      <c r="AI412"/>
      <c r="AJ412" s="78"/>
      <c r="AK412"/>
      <c r="AL412"/>
      <c r="AM412"/>
      <c r="AN412"/>
      <c r="AO412"/>
      <c r="AP412"/>
      <c r="AQ412"/>
      <c r="AR412"/>
      <c r="AS412"/>
      <c r="AT412"/>
      <c r="AU412"/>
    </row>
    <row r="413" spans="2:47" s="158" customFormat="1" ht="15" customHeight="1">
      <c r="B413" s="156"/>
      <c r="C413"/>
      <c r="D413"/>
      <c r="E413"/>
      <c r="F413" s="23"/>
      <c r="G413" s="23"/>
      <c r="H413"/>
      <c r="I413"/>
      <c r="J413" s="23"/>
      <c r="K413" s="23"/>
      <c r="L413"/>
      <c r="M413"/>
      <c r="N413" s="23"/>
      <c r="O413" s="23"/>
      <c r="P413"/>
      <c r="Q413"/>
      <c r="R413" s="23"/>
      <c r="S413" s="23"/>
      <c r="T413" s="23"/>
      <c r="U413" s="23"/>
      <c r="V413" s="23"/>
      <c r="W413" s="23"/>
      <c r="X413" s="23"/>
      <c r="Y413"/>
      <c r="Z413"/>
      <c r="AA413"/>
      <c r="AB413"/>
      <c r="AC413"/>
      <c r="AD413" s="78"/>
      <c r="AE413"/>
      <c r="AF413"/>
      <c r="AG413"/>
      <c r="AH413"/>
      <c r="AI413"/>
      <c r="AJ413" s="78"/>
      <c r="AK413"/>
      <c r="AL413"/>
      <c r="AM413"/>
      <c r="AN413"/>
      <c r="AO413"/>
      <c r="AP413"/>
      <c r="AQ413"/>
      <c r="AR413"/>
      <c r="AS413"/>
      <c r="AT413"/>
      <c r="AU413"/>
    </row>
  </sheetData>
  <autoFilter ref="A4:AU287" xr:uid="{00000000-0001-0000-0000-000000000000}"/>
  <mergeCells count="11">
    <mergeCell ref="AT2:AT3"/>
    <mergeCell ref="B150:AK150"/>
    <mergeCell ref="B262:AK262"/>
    <mergeCell ref="B268:AK268"/>
    <mergeCell ref="B1:S1"/>
    <mergeCell ref="T1:AO1"/>
    <mergeCell ref="B2:C3"/>
    <mergeCell ref="AQ1:AQ4"/>
    <mergeCell ref="B5:AK5"/>
    <mergeCell ref="B24:AK24"/>
    <mergeCell ref="B25:AK25"/>
  </mergeCells>
  <pageMargins left="0.23622047244094491" right="0.23622047244094491" top="0.74803149606299213" bottom="0.74803149606299213" header="0.31496062992125984" footer="0.31496062992125984"/>
  <pageSetup paperSize="5" scale="6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207A-CE53-4DD7-AB61-56EDADDBE75A}">
  <sheetPr>
    <tabColor theme="7" tint="0.59999389629810485"/>
  </sheetPr>
  <dimension ref="C5:D11"/>
  <sheetViews>
    <sheetView workbookViewId="0">
      <selection activeCell="D27" sqref="D27"/>
    </sheetView>
  </sheetViews>
  <sheetFormatPr defaultColWidth="11.42578125" defaultRowHeight="15"/>
  <cols>
    <col min="3" max="3" width="16.140625" customWidth="1"/>
    <col min="4" max="4" width="25.85546875" customWidth="1"/>
  </cols>
  <sheetData>
    <row r="5" spans="3:4">
      <c r="C5" s="229" t="s">
        <v>498</v>
      </c>
      <c r="D5" s="229"/>
    </row>
    <row r="7" spans="3:4">
      <c r="C7" s="167" t="s">
        <v>8</v>
      </c>
      <c r="D7" s="167" t="s">
        <v>499</v>
      </c>
    </row>
    <row r="8" spans="3:4">
      <c r="C8" s="166" t="s">
        <v>500</v>
      </c>
      <c r="D8" s="166" t="s">
        <v>501</v>
      </c>
    </row>
    <row r="9" spans="3:4">
      <c r="C9" s="166" t="s">
        <v>502</v>
      </c>
      <c r="D9" s="166" t="s">
        <v>503</v>
      </c>
    </row>
    <row r="10" spans="3:4">
      <c r="C10" s="166" t="s">
        <v>504</v>
      </c>
      <c r="D10" s="166" t="s">
        <v>505</v>
      </c>
    </row>
    <row r="11" spans="3:4">
      <c r="C11" s="166" t="s">
        <v>506</v>
      </c>
      <c r="D11" s="166" t="s">
        <v>507</v>
      </c>
    </row>
  </sheetData>
  <mergeCells count="1">
    <mergeCell ref="C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7"/>
  <sheetViews>
    <sheetView zoomScale="131" workbookViewId="0">
      <selection activeCell="C69" sqref="C69"/>
    </sheetView>
  </sheetViews>
  <sheetFormatPr defaultColWidth="11.42578125" defaultRowHeight="15"/>
  <cols>
    <col min="1" max="1" width="3.140625" style="53" customWidth="1"/>
    <col min="2" max="2" width="29.42578125" style="53" customWidth="1"/>
    <col min="3" max="11" width="8.42578125" style="53" customWidth="1"/>
    <col min="12" max="12" width="5.140625" style="53" customWidth="1"/>
    <col min="13" max="13" width="19.7109375" style="53" customWidth="1"/>
    <col min="14" max="16384" width="11.42578125" style="53"/>
  </cols>
  <sheetData>
    <row r="1" spans="1:14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4" ht="14.25" customHeight="1">
      <c r="A2" s="52"/>
      <c r="B2" s="231" t="s">
        <v>508</v>
      </c>
      <c r="C2" s="232"/>
      <c r="D2" s="232"/>
      <c r="E2" s="232"/>
      <c r="F2" s="232"/>
      <c r="G2" s="232"/>
      <c r="H2" s="232"/>
      <c r="I2" s="232"/>
      <c r="J2" s="232"/>
      <c r="K2" s="232"/>
      <c r="L2" s="54"/>
      <c r="M2" s="55" t="s">
        <v>509</v>
      </c>
      <c r="N2" s="56"/>
    </row>
    <row r="3" spans="1:14" ht="15.75">
      <c r="A3" s="52"/>
      <c r="B3" s="64" t="s">
        <v>510</v>
      </c>
      <c r="C3" s="64">
        <v>2013</v>
      </c>
      <c r="D3" s="64">
        <v>2014</v>
      </c>
      <c r="E3" s="64">
        <v>2015</v>
      </c>
      <c r="F3" s="64">
        <v>2016</v>
      </c>
      <c r="G3" s="65">
        <v>2017</v>
      </c>
      <c r="H3" s="64">
        <v>2018</v>
      </c>
      <c r="I3" s="64">
        <v>2019</v>
      </c>
      <c r="J3" s="64">
        <v>2020</v>
      </c>
      <c r="K3" s="64">
        <v>2021</v>
      </c>
      <c r="L3" s="57"/>
      <c r="M3" s="52" t="s">
        <v>511</v>
      </c>
    </row>
    <row r="4" spans="1:14">
      <c r="A4" s="52"/>
      <c r="B4" s="230" t="s">
        <v>512</v>
      </c>
      <c r="C4" s="234">
        <v>0.44</v>
      </c>
      <c r="D4" s="67">
        <f>(100+44)*1.94/100</f>
        <v>2.7936000000000001</v>
      </c>
      <c r="E4" s="67">
        <f>(100+46.7)*3.66/100</f>
        <v>5.3692200000000003</v>
      </c>
      <c r="F4" s="67">
        <f>(100+52.06)*6.77/100</f>
        <v>10.294461999999999</v>
      </c>
      <c r="G4" s="67">
        <f>(100+F6)*5.75/100</f>
        <v>9.3353815650000005</v>
      </c>
      <c r="H4" s="67">
        <f>(100+G6)*4.09/100</f>
        <v>7.0219321060084994</v>
      </c>
      <c r="I4" s="67">
        <f>(100+78.701)*3.18/100</f>
        <v>5.6826917999999997</v>
      </c>
      <c r="J4" s="67">
        <f>(100+I6)*3.8/100</f>
        <v>7.0065802884000004</v>
      </c>
      <c r="K4" s="67">
        <f>(100+J6)*1.61/100</f>
        <v>3.0813833806232402</v>
      </c>
      <c r="L4" s="58"/>
      <c r="M4" s="52" t="s">
        <v>513</v>
      </c>
    </row>
    <row r="5" spans="1:14">
      <c r="A5" s="52"/>
      <c r="B5" s="230"/>
      <c r="C5" s="235"/>
      <c r="D5" s="66">
        <v>44</v>
      </c>
      <c r="E5" s="66">
        <v>46.7</v>
      </c>
      <c r="F5" s="66">
        <v>52.06</v>
      </c>
      <c r="G5" s="66">
        <v>62.35</v>
      </c>
      <c r="H5" s="66">
        <v>71.680000000000007</v>
      </c>
      <c r="I5" s="66">
        <v>78.700999999999993</v>
      </c>
      <c r="J5" s="66">
        <f>+I6</f>
        <v>84.383691799999994</v>
      </c>
      <c r="K5" s="66">
        <f>+J6</f>
        <v>91.390272088399996</v>
      </c>
      <c r="L5" s="59"/>
      <c r="M5" s="52" t="s">
        <v>514</v>
      </c>
    </row>
    <row r="6" spans="1:14">
      <c r="A6" s="52"/>
      <c r="B6" s="230"/>
      <c r="C6" s="235"/>
      <c r="D6" s="68">
        <f t="shared" ref="D6:K6" si="0">SUM(D4:D5)</f>
        <v>46.793599999999998</v>
      </c>
      <c r="E6" s="68">
        <f t="shared" si="0"/>
        <v>52.069220000000001</v>
      </c>
      <c r="F6" s="68">
        <f t="shared" si="0"/>
        <v>62.354461999999998</v>
      </c>
      <c r="G6" s="68">
        <f t="shared" si="0"/>
        <v>71.685381565</v>
      </c>
      <c r="H6" s="68">
        <f t="shared" si="0"/>
        <v>78.701932106008513</v>
      </c>
      <c r="I6" s="68">
        <f t="shared" si="0"/>
        <v>84.383691799999994</v>
      </c>
      <c r="J6" s="68">
        <f t="shared" si="0"/>
        <v>91.390272088399996</v>
      </c>
      <c r="K6" s="68">
        <f t="shared" si="0"/>
        <v>94.471655469023233</v>
      </c>
      <c r="L6" s="60"/>
      <c r="M6" s="52"/>
    </row>
    <row r="7" spans="1:14">
      <c r="A7" s="52"/>
      <c r="B7" s="230" t="s">
        <v>515</v>
      </c>
      <c r="C7" s="234">
        <v>0.51</v>
      </c>
      <c r="D7" s="67">
        <f>(100+51)*1.94/100</f>
        <v>2.9293999999999998</v>
      </c>
      <c r="E7" s="67">
        <f>(100+53.9)*3.66/100</f>
        <v>5.6327400000000001</v>
      </c>
      <c r="F7" s="67">
        <f>(100+59.5)*6.77/100</f>
        <v>10.798149999999998</v>
      </c>
      <c r="G7" s="67">
        <f>(100+F9)*5.75/100</f>
        <v>9.7921436249999996</v>
      </c>
      <c r="H7" s="67">
        <f>(100+G9)*4.09/100</f>
        <v>7.3653596742625007</v>
      </c>
      <c r="I7" s="67">
        <f>(100+87.44)*3.18/100</f>
        <v>5.9605920000000001</v>
      </c>
      <c r="J7" s="67">
        <f>(100+I9)*3.8/100</f>
        <v>7.3492224959999994</v>
      </c>
      <c r="K7" s="67">
        <f>(100+J9)*1.61/100</f>
        <v>3.1361064821855997</v>
      </c>
      <c r="L7" s="52"/>
      <c r="M7" s="52"/>
    </row>
    <row r="8" spans="1:14">
      <c r="A8" s="52"/>
      <c r="B8" s="230"/>
      <c r="C8" s="235"/>
      <c r="D8" s="66">
        <v>51</v>
      </c>
      <c r="E8" s="66">
        <v>53.9</v>
      </c>
      <c r="F8" s="66">
        <v>59.5</v>
      </c>
      <c r="G8" s="66">
        <v>70.290000000000006</v>
      </c>
      <c r="H8" s="66">
        <v>80.08</v>
      </c>
      <c r="I8" s="66">
        <v>87.44</v>
      </c>
      <c r="J8" s="66">
        <f>+I8</f>
        <v>87.44</v>
      </c>
      <c r="K8" s="66">
        <f>+J8</f>
        <v>87.44</v>
      </c>
      <c r="L8" s="52"/>
      <c r="M8" s="52"/>
    </row>
    <row r="9" spans="1:14">
      <c r="A9" s="52"/>
      <c r="B9" s="230"/>
      <c r="C9" s="235"/>
      <c r="D9" s="68">
        <f t="shared" ref="D9:K9" si="1">SUM(D7:D8)</f>
        <v>53.929400000000001</v>
      </c>
      <c r="E9" s="68">
        <f t="shared" si="1"/>
        <v>59.532739999999997</v>
      </c>
      <c r="F9" s="68">
        <f t="shared" si="1"/>
        <v>70.298149999999993</v>
      </c>
      <c r="G9" s="68">
        <f t="shared" si="1"/>
        <v>80.082143625</v>
      </c>
      <c r="H9" s="68">
        <f t="shared" si="1"/>
        <v>87.445359674262505</v>
      </c>
      <c r="I9" s="68">
        <f t="shared" si="1"/>
        <v>93.400592000000003</v>
      </c>
      <c r="J9" s="68">
        <f t="shared" si="1"/>
        <v>94.789222495999994</v>
      </c>
      <c r="K9" s="68">
        <f t="shared" si="1"/>
        <v>90.576106482185594</v>
      </c>
      <c r="L9" s="60"/>
      <c r="M9" s="61"/>
    </row>
    <row r="10" spans="1:14">
      <c r="A10" s="52"/>
      <c r="B10" s="230" t="s">
        <v>516</v>
      </c>
      <c r="C10" s="234">
        <v>0.6</v>
      </c>
      <c r="D10" s="67">
        <f>(100+60)*1.94/100</f>
        <v>3.1039999999999996</v>
      </c>
      <c r="E10" s="67">
        <f>(100+63.1)*3.66/100</f>
        <v>5.9694600000000007</v>
      </c>
      <c r="F10" s="67">
        <f>(100+69.06)*6.77/100</f>
        <v>11.445361999999999</v>
      </c>
      <c r="G10" s="67">
        <f>(100+F12)*5.75/100</f>
        <v>10.379058315</v>
      </c>
      <c r="H10" s="67">
        <f>(100+G12)*4.09/100</f>
        <v>7.8069534850834996</v>
      </c>
      <c r="I10" s="67">
        <f>(100+98.77)*3.18/100</f>
        <v>6.3208859999999989</v>
      </c>
      <c r="J10" s="67">
        <f>(100+I12)*3.8/100</f>
        <v>7.7896536679999997</v>
      </c>
      <c r="K10" s="67">
        <f>(100+J12)*1.61/100</f>
        <v>3.4257666886548002</v>
      </c>
      <c r="L10" s="52"/>
      <c r="M10" s="52"/>
    </row>
    <row r="11" spans="1:14">
      <c r="A11" s="52"/>
      <c r="B11" s="230"/>
      <c r="C11" s="235"/>
      <c r="D11" s="66">
        <v>60</v>
      </c>
      <c r="E11" s="66">
        <v>63.1</v>
      </c>
      <c r="F11" s="66">
        <v>69.06</v>
      </c>
      <c r="G11" s="66">
        <v>80.5</v>
      </c>
      <c r="H11" s="66">
        <v>90.87</v>
      </c>
      <c r="I11" s="66">
        <v>98.67</v>
      </c>
      <c r="J11" s="66">
        <f>+I12</f>
        <v>104.990886</v>
      </c>
      <c r="K11" s="66">
        <f>+J12</f>
        <v>112.780539668</v>
      </c>
      <c r="L11" s="59"/>
      <c r="M11" s="52"/>
    </row>
    <row r="12" spans="1:14">
      <c r="A12" s="52"/>
      <c r="B12" s="230"/>
      <c r="C12" s="235"/>
      <c r="D12" s="68">
        <f t="shared" ref="D12:K12" si="2">SUM(D10:D11)</f>
        <v>63.103999999999999</v>
      </c>
      <c r="E12" s="68">
        <f t="shared" si="2"/>
        <v>69.069460000000007</v>
      </c>
      <c r="F12" s="68">
        <f t="shared" si="2"/>
        <v>80.505362000000005</v>
      </c>
      <c r="G12" s="68">
        <f t="shared" si="2"/>
        <v>90.879058314999995</v>
      </c>
      <c r="H12" s="68">
        <f t="shared" si="2"/>
        <v>98.676953485083502</v>
      </c>
      <c r="I12" s="68">
        <f t="shared" si="2"/>
        <v>104.990886</v>
      </c>
      <c r="J12" s="68">
        <f t="shared" si="2"/>
        <v>112.780539668</v>
      </c>
      <c r="K12" s="68">
        <f t="shared" si="2"/>
        <v>116.20630635665481</v>
      </c>
      <c r="L12" s="60"/>
      <c r="M12" s="52"/>
    </row>
    <row r="13" spans="1:14">
      <c r="A13" s="52"/>
      <c r="B13" s="230" t="s">
        <v>517</v>
      </c>
      <c r="C13" s="234">
        <v>0.49</v>
      </c>
      <c r="D13" s="67">
        <f>(100+49)*1.94/100</f>
        <v>2.8906000000000001</v>
      </c>
      <c r="E13" s="67">
        <f>(100+51.8)*3.66/100</f>
        <v>5.555880000000001</v>
      </c>
      <c r="F13" s="67">
        <f>(100+57.3)*6.77/100</f>
        <v>10.64921</v>
      </c>
      <c r="G13" s="67">
        <f>(100+F15)*5.75/100</f>
        <v>9.6570795750000009</v>
      </c>
      <c r="H13" s="67">
        <f>(100+G15)*4.09/100</f>
        <v>7.2637205546175005</v>
      </c>
      <c r="I13" s="67">
        <f>(100+84.85)*3.18/100</f>
        <v>5.8782299999999994</v>
      </c>
      <c r="J13" s="67">
        <f>(100+84.85)*3.8/100</f>
        <v>7.0242999999999993</v>
      </c>
      <c r="K13" s="67">
        <f>(100+84.85)*1.61/100</f>
        <v>2.9760849999999999</v>
      </c>
      <c r="L13" s="52"/>
      <c r="M13" s="52"/>
    </row>
    <row r="14" spans="1:14">
      <c r="A14" s="52"/>
      <c r="B14" s="230"/>
      <c r="C14" s="235"/>
      <c r="D14" s="66">
        <v>49</v>
      </c>
      <c r="E14" s="66">
        <v>51.8</v>
      </c>
      <c r="F14" s="66">
        <v>57.3</v>
      </c>
      <c r="G14" s="66">
        <v>67.94</v>
      </c>
      <c r="H14" s="66">
        <v>77.59</v>
      </c>
      <c r="I14" s="66">
        <v>84.85</v>
      </c>
      <c r="J14" s="66">
        <f>+I15</f>
        <v>90.728229999999996</v>
      </c>
      <c r="K14" s="66">
        <f>+J15</f>
        <v>97.752529999999993</v>
      </c>
      <c r="L14" s="59"/>
      <c r="M14" s="52"/>
    </row>
    <row r="15" spans="1:14">
      <c r="A15" s="52"/>
      <c r="B15" s="230"/>
      <c r="C15" s="235"/>
      <c r="D15" s="68">
        <f t="shared" ref="D15:K15" si="3">SUM(D13:D14)</f>
        <v>51.890599999999999</v>
      </c>
      <c r="E15" s="68">
        <f t="shared" si="3"/>
        <v>57.355879999999999</v>
      </c>
      <c r="F15" s="68">
        <f t="shared" si="3"/>
        <v>67.949209999999994</v>
      </c>
      <c r="G15" s="68">
        <f t="shared" si="3"/>
        <v>77.597079574999995</v>
      </c>
      <c r="H15" s="68">
        <f t="shared" si="3"/>
        <v>84.85372055461751</v>
      </c>
      <c r="I15" s="68">
        <f t="shared" si="3"/>
        <v>90.728229999999996</v>
      </c>
      <c r="J15" s="68">
        <f t="shared" si="3"/>
        <v>97.752529999999993</v>
      </c>
      <c r="K15" s="68">
        <f t="shared" si="3"/>
        <v>100.72861499999999</v>
      </c>
      <c r="L15" s="60"/>
      <c r="M15" s="52"/>
    </row>
    <row r="16" spans="1:14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1:13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18.75">
      <c r="A18" s="52"/>
      <c r="B18" s="233" t="s">
        <v>518</v>
      </c>
      <c r="C18" s="233"/>
      <c r="D18" s="233"/>
      <c r="E18" s="233"/>
      <c r="F18" s="233"/>
      <c r="G18" s="233"/>
      <c r="H18" s="233"/>
      <c r="I18" s="233"/>
      <c r="J18" s="233"/>
      <c r="K18" s="233"/>
      <c r="L18" s="54"/>
      <c r="M18" s="62" t="s">
        <v>509</v>
      </c>
    </row>
    <row r="19" spans="1:13" ht="15.75">
      <c r="A19" s="52"/>
      <c r="B19" s="73" t="s">
        <v>510</v>
      </c>
      <c r="C19" s="73">
        <v>2013</v>
      </c>
      <c r="D19" s="73">
        <v>2014</v>
      </c>
      <c r="E19" s="73">
        <v>2015</v>
      </c>
      <c r="F19" s="73">
        <v>2016</v>
      </c>
      <c r="G19" s="74">
        <v>2017</v>
      </c>
      <c r="H19" s="73">
        <v>2018</v>
      </c>
      <c r="I19" s="73">
        <v>2019</v>
      </c>
      <c r="J19" s="73">
        <v>2020</v>
      </c>
      <c r="K19" s="73">
        <v>2021</v>
      </c>
      <c r="L19" s="57"/>
      <c r="M19" s="52" t="s">
        <v>519</v>
      </c>
    </row>
    <row r="20" spans="1:13">
      <c r="A20" s="52"/>
      <c r="B20" s="230" t="s">
        <v>512</v>
      </c>
      <c r="C20" s="234">
        <v>0.44</v>
      </c>
      <c r="D20" s="67">
        <f>(100+44)*1.94/100</f>
        <v>2.7936000000000001</v>
      </c>
      <c r="E20" s="67">
        <f>(100+46.7)*3.66/100</f>
        <v>5.3692200000000003</v>
      </c>
      <c r="F20" s="67">
        <f>(100+52.06)*6.77/100</f>
        <v>10.294461999999999</v>
      </c>
      <c r="G20" s="67">
        <f>(100+62.35)*5.75/100</f>
        <v>9.3351249999999997</v>
      </c>
      <c r="H20" s="67">
        <f>(100+71.68)*4.09/100</f>
        <v>7.021712</v>
      </c>
      <c r="I20" s="67">
        <f>(100+78.7)*3.18/100</f>
        <v>5.6826599999999994</v>
      </c>
      <c r="J20" s="67">
        <f>(100+I22)*3.8/100</f>
        <v>7.0065410799999999</v>
      </c>
      <c r="K20" s="67">
        <f>(100+J22)*1.61/100</f>
        <v>3.0813661373880006</v>
      </c>
      <c r="L20" s="52"/>
      <c r="M20" s="52" t="s">
        <v>520</v>
      </c>
    </row>
    <row r="21" spans="1:13">
      <c r="A21" s="52"/>
      <c r="B21" s="230"/>
      <c r="C21" s="235"/>
      <c r="D21" s="66">
        <v>44</v>
      </c>
      <c r="E21" s="66">
        <v>46.7</v>
      </c>
      <c r="F21" s="66">
        <v>52.06</v>
      </c>
      <c r="G21" s="66">
        <v>62.35</v>
      </c>
      <c r="H21" s="66">
        <v>71.680000000000007</v>
      </c>
      <c r="I21" s="66">
        <v>78.7</v>
      </c>
      <c r="J21" s="66">
        <f>+I22</f>
        <v>84.382660000000001</v>
      </c>
      <c r="K21" s="66">
        <f>+J22</f>
        <v>91.389201080000007</v>
      </c>
      <c r="L21" s="52"/>
      <c r="M21" s="52" t="s">
        <v>521</v>
      </c>
    </row>
    <row r="22" spans="1:13">
      <c r="A22" s="52"/>
      <c r="B22" s="230"/>
      <c r="C22" s="235"/>
      <c r="D22" s="68">
        <f t="shared" ref="D22:K22" si="4">SUM(D20:D21)</f>
        <v>46.793599999999998</v>
      </c>
      <c r="E22" s="68">
        <f t="shared" si="4"/>
        <v>52.069220000000001</v>
      </c>
      <c r="F22" s="68">
        <f t="shared" si="4"/>
        <v>62.354461999999998</v>
      </c>
      <c r="G22" s="68">
        <f t="shared" si="4"/>
        <v>71.685124999999999</v>
      </c>
      <c r="H22" s="68">
        <f t="shared" si="4"/>
        <v>78.701712000000001</v>
      </c>
      <c r="I22" s="68">
        <f t="shared" si="4"/>
        <v>84.382660000000001</v>
      </c>
      <c r="J22" s="68">
        <f t="shared" si="4"/>
        <v>91.389201080000007</v>
      </c>
      <c r="K22" s="68">
        <f t="shared" si="4"/>
        <v>94.470567217388009</v>
      </c>
      <c r="L22" s="60"/>
      <c r="M22" s="52"/>
    </row>
    <row r="23" spans="1:13">
      <c r="A23" s="52"/>
      <c r="B23" s="230" t="s">
        <v>515</v>
      </c>
      <c r="C23" s="234">
        <v>0.55000000000000004</v>
      </c>
      <c r="D23" s="67">
        <f>(100+55)*1.94/100</f>
        <v>3.0069999999999997</v>
      </c>
      <c r="E23" s="67">
        <f>(100+58)*3.66/100</f>
        <v>5.7827999999999999</v>
      </c>
      <c r="F23" s="67">
        <f>(100+63.7)*6.77/100</f>
        <v>11.082489999999998</v>
      </c>
      <c r="G23" s="67">
        <f>(100+74.78)*5.75/100</f>
        <v>10.049849999999999</v>
      </c>
      <c r="H23" s="67">
        <f>(100+84.82)*4.09/100</f>
        <v>7.559137999999999</v>
      </c>
      <c r="I23" s="67">
        <f>(100+92.37)*3.18/100</f>
        <v>6.1173660000000005</v>
      </c>
      <c r="J23" s="67">
        <f>(100+I25)*3.8/100</f>
        <v>7.5425199080000001</v>
      </c>
      <c r="K23" s="67">
        <f>(100+J25)*1.61/100</f>
        <v>3.3170811631188002</v>
      </c>
      <c r="L23" s="52"/>
      <c r="M23" s="52"/>
    </row>
    <row r="24" spans="1:13">
      <c r="A24" s="52"/>
      <c r="B24" s="230"/>
      <c r="C24" s="235"/>
      <c r="D24" s="66">
        <v>55</v>
      </c>
      <c r="E24" s="66">
        <v>58</v>
      </c>
      <c r="F24" s="66">
        <v>63.7</v>
      </c>
      <c r="G24" s="66">
        <v>74.78</v>
      </c>
      <c r="H24" s="66">
        <v>84.82</v>
      </c>
      <c r="I24" s="66">
        <v>92.37</v>
      </c>
      <c r="J24" s="66">
        <f>+I25</f>
        <v>98.487366000000009</v>
      </c>
      <c r="K24" s="66">
        <f>+J25</f>
        <v>106.02988590800001</v>
      </c>
      <c r="L24" s="52"/>
      <c r="M24" s="52"/>
    </row>
    <row r="25" spans="1:13">
      <c r="A25" s="52"/>
      <c r="B25" s="230"/>
      <c r="C25" s="235"/>
      <c r="D25" s="68">
        <f t="shared" ref="D25:K25" si="5">SUM(D23:D24)</f>
        <v>58.006999999999998</v>
      </c>
      <c r="E25" s="68">
        <f t="shared" si="5"/>
        <v>63.782800000000002</v>
      </c>
      <c r="F25" s="68">
        <f t="shared" si="5"/>
        <v>74.782489999999996</v>
      </c>
      <c r="G25" s="68">
        <f t="shared" si="5"/>
        <v>84.829849999999993</v>
      </c>
      <c r="H25" s="68">
        <f t="shared" si="5"/>
        <v>92.379137999999998</v>
      </c>
      <c r="I25" s="68">
        <f t="shared" si="5"/>
        <v>98.487366000000009</v>
      </c>
      <c r="J25" s="68">
        <f t="shared" si="5"/>
        <v>106.02988590800001</v>
      </c>
      <c r="K25" s="68">
        <f t="shared" si="5"/>
        <v>109.34696707111881</v>
      </c>
      <c r="L25" s="60"/>
      <c r="M25" s="52"/>
    </row>
    <row r="26" spans="1:13">
      <c r="A26" s="52"/>
      <c r="B26" s="230" t="s">
        <v>516</v>
      </c>
      <c r="C26" s="234">
        <v>0.66</v>
      </c>
      <c r="D26" s="67">
        <f>(100+66)*1.94/100</f>
        <v>3.2203999999999997</v>
      </c>
      <c r="E26" s="67">
        <f>(100+69.2)*3.66/100</f>
        <v>6.1927199999999996</v>
      </c>
      <c r="F26" s="67">
        <f>(100+75.3)*6.77/100</f>
        <v>11.867809999999999</v>
      </c>
      <c r="G26" s="67">
        <f>(100+87.16)*5.75/100</f>
        <v>10.761700000000001</v>
      </c>
      <c r="H26" s="67">
        <f>(100+97.92)*4.09/100</f>
        <v>8.0949279999999995</v>
      </c>
      <c r="I26" s="67">
        <f>(100+106.01)*3.18/100</f>
        <v>6.5511179999999998</v>
      </c>
      <c r="J26" s="67">
        <f>(100+I28)*3.8/100</f>
        <v>8.0773224839999997</v>
      </c>
      <c r="K26" s="67">
        <f>(100+J28)*1.61/100</f>
        <v>3.5522788917924002</v>
      </c>
      <c r="L26" s="52"/>
      <c r="M26" s="52"/>
    </row>
    <row r="27" spans="1:13">
      <c r="A27" s="52"/>
      <c r="B27" s="230"/>
      <c r="C27" s="235"/>
      <c r="D27" s="66">
        <v>66</v>
      </c>
      <c r="E27" s="66">
        <v>69.2</v>
      </c>
      <c r="F27" s="66">
        <v>75.3</v>
      </c>
      <c r="G27" s="66">
        <v>87.16</v>
      </c>
      <c r="H27" s="66">
        <v>97.92</v>
      </c>
      <c r="I27" s="66">
        <v>106.01</v>
      </c>
      <c r="J27" s="66">
        <f>+I28</f>
        <v>112.56111800000001</v>
      </c>
      <c r="K27" s="66">
        <f>+J28</f>
        <v>120.638440484</v>
      </c>
      <c r="L27" s="52"/>
      <c r="M27" s="52"/>
    </row>
    <row r="28" spans="1:13">
      <c r="A28" s="52"/>
      <c r="B28" s="230"/>
      <c r="C28" s="235"/>
      <c r="D28" s="68">
        <f t="shared" ref="D28:K28" si="6">SUM(D26:D27)</f>
        <v>69.220399999999998</v>
      </c>
      <c r="E28" s="68">
        <f t="shared" si="6"/>
        <v>75.392719999999997</v>
      </c>
      <c r="F28" s="68">
        <f t="shared" si="6"/>
        <v>87.167810000000003</v>
      </c>
      <c r="G28" s="68">
        <f t="shared" si="6"/>
        <v>97.921700000000001</v>
      </c>
      <c r="H28" s="68">
        <f t="shared" si="6"/>
        <v>106.014928</v>
      </c>
      <c r="I28" s="68">
        <f t="shared" si="6"/>
        <v>112.56111800000001</v>
      </c>
      <c r="J28" s="68">
        <f t="shared" si="6"/>
        <v>120.638440484</v>
      </c>
      <c r="K28" s="68">
        <f t="shared" si="6"/>
        <v>124.1907193757924</v>
      </c>
      <c r="L28" s="60"/>
      <c r="M28" s="52"/>
    </row>
    <row r="29" spans="1:13">
      <c r="A29" s="52"/>
      <c r="B29" s="230" t="s">
        <v>517</v>
      </c>
      <c r="C29" s="234">
        <v>0.55000000000000004</v>
      </c>
      <c r="D29" s="67">
        <f>(100+55)*1.94/100</f>
        <v>3.0069999999999997</v>
      </c>
      <c r="E29" s="67">
        <f>(100+58)*3.66/100</f>
        <v>5.7827999999999999</v>
      </c>
      <c r="F29" s="67">
        <f>(100+63.7)*6.77/100</f>
        <v>11.082489999999998</v>
      </c>
      <c r="G29" s="67">
        <f>(100+74.78)*5.75/100</f>
        <v>10.049849999999999</v>
      </c>
      <c r="H29" s="67">
        <f>(100+84.82)*4.09/100</f>
        <v>7.559137999999999</v>
      </c>
      <c r="I29" s="67">
        <f>(100+92.37)*3.18/100</f>
        <v>6.1173660000000005</v>
      </c>
      <c r="J29" s="67">
        <f>(100+I31)*3.8/100</f>
        <v>7.5425199080000001</v>
      </c>
      <c r="K29" s="67">
        <f>(100+J31)*1.61/100</f>
        <v>3.3170811631188002</v>
      </c>
      <c r="L29" s="52"/>
      <c r="M29" s="52"/>
    </row>
    <row r="30" spans="1:13">
      <c r="A30" s="52"/>
      <c r="B30" s="230"/>
      <c r="C30" s="235"/>
      <c r="D30" s="66">
        <v>55</v>
      </c>
      <c r="E30" s="66">
        <v>58</v>
      </c>
      <c r="F30" s="66">
        <v>63.7</v>
      </c>
      <c r="G30" s="66">
        <v>74.78</v>
      </c>
      <c r="H30" s="66">
        <v>84.82</v>
      </c>
      <c r="I30" s="66">
        <v>92.37</v>
      </c>
      <c r="J30" s="66">
        <f>+I31</f>
        <v>98.487366000000009</v>
      </c>
      <c r="K30" s="66">
        <f>+J31</f>
        <v>106.02988590800001</v>
      </c>
      <c r="L30" s="52"/>
      <c r="M30" s="52"/>
    </row>
    <row r="31" spans="1:13">
      <c r="A31" s="52"/>
      <c r="B31" s="230"/>
      <c r="C31" s="235"/>
      <c r="D31" s="68">
        <f t="shared" ref="D31:K31" si="7">SUM(D29:D30)</f>
        <v>58.006999999999998</v>
      </c>
      <c r="E31" s="68">
        <f t="shared" si="7"/>
        <v>63.782800000000002</v>
      </c>
      <c r="F31" s="68">
        <f t="shared" si="7"/>
        <v>74.782489999999996</v>
      </c>
      <c r="G31" s="68">
        <f t="shared" si="7"/>
        <v>84.829849999999993</v>
      </c>
      <c r="H31" s="68">
        <f t="shared" si="7"/>
        <v>92.379137999999998</v>
      </c>
      <c r="I31" s="68">
        <f t="shared" si="7"/>
        <v>98.487366000000009</v>
      </c>
      <c r="J31" s="68">
        <f t="shared" si="7"/>
        <v>106.02988590800001</v>
      </c>
      <c r="K31" s="68">
        <f t="shared" si="7"/>
        <v>109.34696707111881</v>
      </c>
      <c r="L31" s="60"/>
      <c r="M31" s="52"/>
    </row>
    <row r="32" spans="1:13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1:13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ht="18.75">
      <c r="A34" s="52"/>
      <c r="B34" s="231" t="s">
        <v>522</v>
      </c>
      <c r="C34" s="232"/>
      <c r="D34" s="232"/>
      <c r="E34" s="232"/>
      <c r="F34" s="232"/>
      <c r="G34" s="232"/>
      <c r="H34" s="232"/>
      <c r="I34" s="232"/>
      <c r="J34" s="232"/>
      <c r="K34" s="232"/>
      <c r="L34" s="54"/>
      <c r="M34" s="62" t="s">
        <v>509</v>
      </c>
    </row>
    <row r="35" spans="1:13" ht="15.75">
      <c r="A35" s="52"/>
      <c r="B35" s="64" t="s">
        <v>510</v>
      </c>
      <c r="C35" s="64">
        <v>2013</v>
      </c>
      <c r="D35" s="64">
        <v>2014</v>
      </c>
      <c r="E35" s="64">
        <v>2015</v>
      </c>
      <c r="F35" s="64">
        <v>2016</v>
      </c>
      <c r="G35" s="65">
        <v>2017</v>
      </c>
      <c r="H35" s="64">
        <v>2018</v>
      </c>
      <c r="I35" s="64">
        <v>2019</v>
      </c>
      <c r="J35" s="64">
        <v>2020</v>
      </c>
      <c r="K35" s="64">
        <v>2021</v>
      </c>
      <c r="L35" s="57"/>
      <c r="M35" s="52" t="s">
        <v>523</v>
      </c>
    </row>
    <row r="36" spans="1:13">
      <c r="A36" s="52"/>
      <c r="B36" s="239" t="s">
        <v>512</v>
      </c>
      <c r="C36" s="242">
        <v>0.44</v>
      </c>
      <c r="D36" s="67">
        <f>(100+44)*1.94/100</f>
        <v>2.7936000000000001</v>
      </c>
      <c r="E36" s="67">
        <f>(100+46.7)*3.66/100</f>
        <v>5.3692200000000003</v>
      </c>
      <c r="F36" s="67">
        <f>(100+52.06)*6.77/100</f>
        <v>10.294461999999999</v>
      </c>
      <c r="G36" s="67">
        <f>(100+62.35)*5.75/100</f>
        <v>9.3351249999999997</v>
      </c>
      <c r="H36" s="67">
        <f>(100+71.68)*4.09/100</f>
        <v>7.021712</v>
      </c>
      <c r="I36" s="67">
        <f>(100+78.7)*3.18/100</f>
        <v>5.6826599999999994</v>
      </c>
      <c r="J36" s="67">
        <f>(100+I38)*3.8/100</f>
        <v>7.0065410799999999</v>
      </c>
      <c r="K36" s="67">
        <f>(100+J38)*1.61/100</f>
        <v>3.0813661373880006</v>
      </c>
      <c r="L36" s="52"/>
      <c r="M36" s="52" t="s">
        <v>524</v>
      </c>
    </row>
    <row r="37" spans="1:13">
      <c r="A37" s="52"/>
      <c r="B37" s="240"/>
      <c r="C37" s="237"/>
      <c r="D37" s="66">
        <v>44</v>
      </c>
      <c r="E37" s="66">
        <v>46.7</v>
      </c>
      <c r="F37" s="66">
        <v>52.06</v>
      </c>
      <c r="G37" s="66">
        <v>62.35</v>
      </c>
      <c r="H37" s="66">
        <v>71.680000000000007</v>
      </c>
      <c r="I37" s="66">
        <v>78.7</v>
      </c>
      <c r="J37" s="66">
        <f>+I38</f>
        <v>84.382660000000001</v>
      </c>
      <c r="K37" s="66">
        <f>+J38</f>
        <v>91.389201080000007</v>
      </c>
      <c r="L37" s="52"/>
      <c r="M37" s="52" t="s">
        <v>525</v>
      </c>
    </row>
    <row r="38" spans="1:13">
      <c r="A38" s="52"/>
      <c r="B38" s="241"/>
      <c r="C38" s="238"/>
      <c r="D38" s="68">
        <f t="shared" ref="D38:K38" si="8">SUM(D36:D37)</f>
        <v>46.793599999999998</v>
      </c>
      <c r="E38" s="68">
        <f t="shared" si="8"/>
        <v>52.069220000000001</v>
      </c>
      <c r="F38" s="68">
        <f t="shared" si="8"/>
        <v>62.354461999999998</v>
      </c>
      <c r="G38" s="68">
        <f t="shared" si="8"/>
        <v>71.685124999999999</v>
      </c>
      <c r="H38" s="68">
        <f t="shared" si="8"/>
        <v>78.701712000000001</v>
      </c>
      <c r="I38" s="68">
        <f t="shared" si="8"/>
        <v>84.382660000000001</v>
      </c>
      <c r="J38" s="68">
        <f t="shared" si="8"/>
        <v>91.389201080000007</v>
      </c>
      <c r="K38" s="68">
        <f t="shared" si="8"/>
        <v>94.470567217388009</v>
      </c>
      <c r="L38" s="60"/>
      <c r="M38" s="52" t="s">
        <v>526</v>
      </c>
    </row>
    <row r="39" spans="1:13">
      <c r="A39" s="52"/>
      <c r="B39" s="239" t="s">
        <v>515</v>
      </c>
      <c r="C39" s="242">
        <v>0.66</v>
      </c>
      <c r="D39" s="67">
        <f>(100+66)*1.94/100</f>
        <v>3.2203999999999997</v>
      </c>
      <c r="E39" s="67">
        <f>(100+69.2)*3.66/100</f>
        <v>6.1927199999999996</v>
      </c>
      <c r="F39" s="67">
        <f>(100+75.3)*6.77/100</f>
        <v>11.867809999999999</v>
      </c>
      <c r="G39" s="67">
        <f>(100+87.16)*5.75/100</f>
        <v>10.761700000000001</v>
      </c>
      <c r="H39" s="67">
        <f>(100+97.92)*4.09/100</f>
        <v>8.0949279999999995</v>
      </c>
      <c r="I39" s="67">
        <f>(100+106.01)*3.18/100</f>
        <v>6.5511179999999998</v>
      </c>
      <c r="J39" s="67">
        <f>(100+I41)*3.8/100</f>
        <v>8.0773224839999997</v>
      </c>
      <c r="K39" s="67">
        <f>(100+J41)*1.61/100</f>
        <v>3.5522788917924002</v>
      </c>
      <c r="L39" s="52"/>
      <c r="M39" s="52" t="s">
        <v>527</v>
      </c>
    </row>
    <row r="40" spans="1:13">
      <c r="A40" s="52"/>
      <c r="B40" s="240"/>
      <c r="C40" s="237"/>
      <c r="D40" s="66">
        <v>66</v>
      </c>
      <c r="E40" s="66">
        <v>69.2</v>
      </c>
      <c r="F40" s="66">
        <v>75.3</v>
      </c>
      <c r="G40" s="66">
        <v>87.16</v>
      </c>
      <c r="H40" s="66">
        <v>97.92</v>
      </c>
      <c r="I40" s="66">
        <v>106.01</v>
      </c>
      <c r="J40" s="66">
        <f>+I41</f>
        <v>112.56111800000001</v>
      </c>
      <c r="K40" s="66">
        <f>+J41</f>
        <v>120.638440484</v>
      </c>
      <c r="L40" s="52"/>
      <c r="M40" s="52" t="s">
        <v>528</v>
      </c>
    </row>
    <row r="41" spans="1:13">
      <c r="A41" s="52"/>
      <c r="B41" s="241"/>
      <c r="C41" s="238"/>
      <c r="D41" s="68">
        <f t="shared" ref="D41:J41" si="9">SUM(D39:D40)</f>
        <v>69.220399999999998</v>
      </c>
      <c r="E41" s="68">
        <f t="shared" si="9"/>
        <v>75.392719999999997</v>
      </c>
      <c r="F41" s="68">
        <f t="shared" si="9"/>
        <v>87.167810000000003</v>
      </c>
      <c r="G41" s="68">
        <f t="shared" si="9"/>
        <v>97.921700000000001</v>
      </c>
      <c r="H41" s="68">
        <f t="shared" si="9"/>
        <v>106.014928</v>
      </c>
      <c r="I41" s="68">
        <f t="shared" si="9"/>
        <v>112.56111800000001</v>
      </c>
      <c r="J41" s="68">
        <f t="shared" si="9"/>
        <v>120.638440484</v>
      </c>
      <c r="K41" s="68">
        <f>SUM(K39:K40)</f>
        <v>124.1907193757924</v>
      </c>
      <c r="L41" s="60"/>
      <c r="M41" s="52" t="s">
        <v>529</v>
      </c>
    </row>
    <row r="42" spans="1:13">
      <c r="A42" s="52"/>
      <c r="B42" s="239" t="s">
        <v>516</v>
      </c>
      <c r="C42" s="242">
        <v>0.77</v>
      </c>
      <c r="D42" s="67">
        <f>(100+77)*1.94/100</f>
        <v>3.4337999999999997</v>
      </c>
      <c r="E42" s="67">
        <f>(100+80.4)*3.66/100</f>
        <v>6.6026400000000001</v>
      </c>
      <c r="F42" s="67">
        <f>(100+87)*6.77/100</f>
        <v>12.6599</v>
      </c>
      <c r="G42" s="67">
        <f>(100+99.65)*5.75/100</f>
        <v>11.479875</v>
      </c>
      <c r="H42" s="67">
        <f>(100+111.12)*4.09/100</f>
        <v>8.6348079999999996</v>
      </c>
      <c r="I42" s="67">
        <f>(100+119.75)*3.18/100</f>
        <v>6.9880500000000003</v>
      </c>
      <c r="J42" s="67">
        <f>(100+I44)*3.8/100</f>
        <v>8.6160458999999996</v>
      </c>
      <c r="K42" s="67">
        <f>(100+J44)*1.61/100</f>
        <v>3.7892009439900005</v>
      </c>
      <c r="L42" s="52"/>
      <c r="M42" s="52"/>
    </row>
    <row r="43" spans="1:13">
      <c r="A43" s="52"/>
      <c r="B43" s="240"/>
      <c r="C43" s="237"/>
      <c r="D43" s="66">
        <v>77</v>
      </c>
      <c r="E43" s="66">
        <v>80.400000000000006</v>
      </c>
      <c r="F43" s="66">
        <v>87</v>
      </c>
      <c r="G43" s="66">
        <v>99.65</v>
      </c>
      <c r="H43" s="66">
        <v>111.12</v>
      </c>
      <c r="I43" s="66">
        <v>119.75</v>
      </c>
      <c r="J43" s="66">
        <f>+I44</f>
        <v>126.73805</v>
      </c>
      <c r="K43" s="66">
        <f>+J44</f>
        <v>135.3540959</v>
      </c>
      <c r="L43" s="52"/>
      <c r="M43" s="52"/>
    </row>
    <row r="44" spans="1:13">
      <c r="A44" s="52"/>
      <c r="B44" s="241"/>
      <c r="C44" s="238"/>
      <c r="D44" s="68">
        <f t="shared" ref="D44:K44" si="10">SUM(D42:D43)</f>
        <v>80.433800000000005</v>
      </c>
      <c r="E44" s="68">
        <f t="shared" si="10"/>
        <v>87.00264</v>
      </c>
      <c r="F44" s="68">
        <f t="shared" si="10"/>
        <v>99.659899999999993</v>
      </c>
      <c r="G44" s="68">
        <f t="shared" si="10"/>
        <v>111.129875</v>
      </c>
      <c r="H44" s="68">
        <f t="shared" si="10"/>
        <v>119.754808</v>
      </c>
      <c r="I44" s="68">
        <f t="shared" si="10"/>
        <v>126.73805</v>
      </c>
      <c r="J44" s="68">
        <f t="shared" si="10"/>
        <v>135.3540959</v>
      </c>
      <c r="K44" s="68">
        <f t="shared" si="10"/>
        <v>139.14329684399002</v>
      </c>
      <c r="L44" s="60"/>
      <c r="M44" s="52"/>
    </row>
    <row r="45" spans="1:13">
      <c r="A45" s="52"/>
      <c r="B45" s="240" t="s">
        <v>517</v>
      </c>
      <c r="C45" s="236">
        <v>0.55000000000000004</v>
      </c>
      <c r="D45" s="66">
        <f>(100+55)*1.94/100</f>
        <v>3.0069999999999997</v>
      </c>
      <c r="E45" s="66">
        <f>(100+58)*3.66/100</f>
        <v>5.7827999999999999</v>
      </c>
      <c r="F45" s="66">
        <f>(100+63.7)*6.77/100</f>
        <v>11.082489999999998</v>
      </c>
      <c r="G45" s="66">
        <f>(100+74.78)*5.75/100</f>
        <v>10.049849999999999</v>
      </c>
      <c r="H45" s="66">
        <f>(100+84.82)*4.09/100</f>
        <v>7.559137999999999</v>
      </c>
      <c r="I45" s="66">
        <f>(100+92.37)*3.18/100</f>
        <v>6.1173660000000005</v>
      </c>
      <c r="J45" s="66">
        <f>(100+I47)*3.8/100</f>
        <v>7.5425199080000001</v>
      </c>
      <c r="K45" s="66">
        <f>(100+J47)*1.61/100</f>
        <v>3.3170811631188002</v>
      </c>
      <c r="L45" s="52"/>
      <c r="M45" s="52"/>
    </row>
    <row r="46" spans="1:13">
      <c r="A46" s="52"/>
      <c r="B46" s="240"/>
      <c r="C46" s="237"/>
      <c r="D46" s="66">
        <v>55</v>
      </c>
      <c r="E46" s="66">
        <v>58</v>
      </c>
      <c r="F46" s="66">
        <v>63.7</v>
      </c>
      <c r="G46" s="66">
        <v>74.78</v>
      </c>
      <c r="H46" s="66">
        <v>84.82</v>
      </c>
      <c r="I46" s="66">
        <v>92.37</v>
      </c>
      <c r="J46" s="66">
        <f>+I47</f>
        <v>98.487366000000009</v>
      </c>
      <c r="K46" s="66">
        <f>+J47</f>
        <v>106.02988590800001</v>
      </c>
      <c r="L46" s="52"/>
      <c r="M46" s="52"/>
    </row>
    <row r="47" spans="1:13">
      <c r="A47" s="52"/>
      <c r="B47" s="241"/>
      <c r="C47" s="238"/>
      <c r="D47" s="68">
        <f t="shared" ref="D47:K47" si="11">SUM(D45:D46)</f>
        <v>58.006999999999998</v>
      </c>
      <c r="E47" s="68">
        <f t="shared" si="11"/>
        <v>63.782800000000002</v>
      </c>
      <c r="F47" s="68">
        <f t="shared" si="11"/>
        <v>74.782489999999996</v>
      </c>
      <c r="G47" s="68">
        <f t="shared" si="11"/>
        <v>84.829849999999993</v>
      </c>
      <c r="H47" s="68">
        <f t="shared" si="11"/>
        <v>92.379137999999998</v>
      </c>
      <c r="I47" s="68">
        <f t="shared" si="11"/>
        <v>98.487366000000009</v>
      </c>
      <c r="J47" s="68">
        <f t="shared" si="11"/>
        <v>106.02988590800001</v>
      </c>
      <c r="K47" s="68">
        <f t="shared" si="11"/>
        <v>109.34696707111881</v>
      </c>
      <c r="L47" s="60"/>
      <c r="M47" s="52"/>
    </row>
    <row r="48" spans="1:13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</row>
    <row r="49" spans="1:13" ht="18.75">
      <c r="A49" s="52"/>
      <c r="B49" s="243" t="s">
        <v>530</v>
      </c>
      <c r="C49" s="243"/>
      <c r="D49" s="243"/>
      <c r="E49" s="243"/>
      <c r="F49" s="243"/>
      <c r="G49" s="54"/>
      <c r="H49" s="52"/>
      <c r="I49" s="52"/>
      <c r="J49" s="52"/>
      <c r="K49" s="52"/>
      <c r="L49" s="52"/>
      <c r="M49" s="52"/>
    </row>
    <row r="50" spans="1:13" ht="18.75">
      <c r="A50" s="52"/>
      <c r="B50" s="243" t="s">
        <v>531</v>
      </c>
      <c r="C50" s="243"/>
      <c r="D50" s="243"/>
      <c r="E50" s="243"/>
      <c r="F50" s="243"/>
      <c r="G50" s="54"/>
      <c r="H50" s="52"/>
      <c r="I50" s="52"/>
      <c r="J50" s="52"/>
      <c r="K50" s="52"/>
      <c r="L50" s="52"/>
      <c r="M50" s="52"/>
    </row>
    <row r="51" spans="1:13" ht="15.75">
      <c r="A51" s="52"/>
      <c r="B51" s="57" t="s">
        <v>509</v>
      </c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>
      <c r="A52" s="52"/>
      <c r="B52" s="52" t="s">
        <v>532</v>
      </c>
      <c r="C52" s="52" t="s">
        <v>533</v>
      </c>
      <c r="D52" s="52" t="s">
        <v>534</v>
      </c>
      <c r="E52" s="52"/>
      <c r="F52" s="52"/>
      <c r="G52" s="52"/>
      <c r="H52" s="52"/>
      <c r="I52" s="52"/>
      <c r="J52" s="52"/>
      <c r="K52" s="52"/>
      <c r="L52" s="52"/>
      <c r="M52" s="52"/>
    </row>
    <row r="53" spans="1:13">
      <c r="A53" s="52"/>
      <c r="B53" s="52" t="s">
        <v>535</v>
      </c>
      <c r="C53" s="52" t="s">
        <v>536</v>
      </c>
      <c r="D53" s="52" t="s">
        <v>537</v>
      </c>
      <c r="E53" s="52"/>
      <c r="F53" s="52"/>
      <c r="G53" s="52"/>
      <c r="H53" s="52"/>
      <c r="I53" s="52"/>
      <c r="J53" s="52"/>
      <c r="K53" s="52"/>
      <c r="L53" s="52"/>
      <c r="M53" s="52"/>
    </row>
    <row r="54" spans="1:13">
      <c r="A54" s="52"/>
      <c r="B54" s="52" t="s">
        <v>538</v>
      </c>
      <c r="C54" s="52" t="s">
        <v>539</v>
      </c>
      <c r="D54" s="52" t="s">
        <v>540</v>
      </c>
      <c r="E54" s="52"/>
      <c r="F54" s="52"/>
      <c r="G54" s="52"/>
      <c r="H54" s="52"/>
      <c r="I54" s="52"/>
      <c r="J54" s="52"/>
      <c r="K54" s="52"/>
      <c r="L54" s="52"/>
      <c r="M54" s="52"/>
    </row>
    <row r="55" spans="1:13">
      <c r="A55" s="52"/>
      <c r="B55" s="52" t="s">
        <v>541</v>
      </c>
      <c r="C55" s="52" t="s">
        <v>542</v>
      </c>
      <c r="D55" s="52" t="s">
        <v>543</v>
      </c>
      <c r="E55" s="52"/>
      <c r="F55" s="52"/>
      <c r="G55" s="52"/>
      <c r="H55" s="52"/>
      <c r="I55" s="52"/>
      <c r="J55" s="52"/>
      <c r="K55" s="52"/>
      <c r="L55" s="52"/>
      <c r="M55" s="52"/>
    </row>
    <row r="56" spans="1:13">
      <c r="A56" s="52"/>
      <c r="B56" s="52" t="s">
        <v>544</v>
      </c>
      <c r="C56" s="52" t="s">
        <v>545</v>
      </c>
      <c r="D56" s="52" t="s">
        <v>546</v>
      </c>
      <c r="E56" s="52"/>
      <c r="F56" s="52"/>
      <c r="G56" s="52"/>
      <c r="H56" s="52"/>
      <c r="I56" s="52"/>
      <c r="J56" s="52"/>
      <c r="K56" s="52"/>
      <c r="L56" s="52"/>
      <c r="M56" s="52"/>
    </row>
    <row r="57" spans="1:13">
      <c r="A57" s="52"/>
      <c r="B57" s="52" t="s">
        <v>547</v>
      </c>
      <c r="C57" s="52" t="s">
        <v>548</v>
      </c>
      <c r="D57" s="52" t="s">
        <v>549</v>
      </c>
      <c r="E57" s="52"/>
      <c r="F57" s="52"/>
      <c r="G57" s="52"/>
      <c r="H57" s="52"/>
      <c r="I57" s="52"/>
      <c r="J57" s="52"/>
      <c r="K57" s="52"/>
      <c r="L57" s="52"/>
      <c r="M57" s="52"/>
    </row>
    <row r="58" spans="1:13">
      <c r="A58" s="52"/>
      <c r="B58" s="52" t="s">
        <v>550</v>
      </c>
      <c r="C58" s="52" t="s">
        <v>551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</row>
    <row r="59" spans="1:13">
      <c r="A59" s="52"/>
      <c r="B59" s="52" t="s">
        <v>552</v>
      </c>
      <c r="C59" s="52" t="s">
        <v>553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</row>
    <row r="60" spans="1:13">
      <c r="A60" s="52"/>
      <c r="B60" s="52" t="s">
        <v>554</v>
      </c>
      <c r="C60" s="52" t="s">
        <v>555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</row>
    <row r="61" spans="1:13">
      <c r="A61" s="52"/>
      <c r="B61" s="52" t="s">
        <v>556</v>
      </c>
      <c r="C61" s="52" t="s">
        <v>557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</row>
    <row r="62" spans="1:13">
      <c r="A62" s="52"/>
      <c r="B62" s="52" t="s">
        <v>558</v>
      </c>
      <c r="C62" s="52" t="s">
        <v>559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</row>
    <row r="63" spans="1:13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</row>
    <row r="64" spans="1:13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</row>
    <row r="65" spans="1:13">
      <c r="A65" s="52"/>
      <c r="B65" s="63" t="s">
        <v>560</v>
      </c>
      <c r="C65" s="60" t="s">
        <v>531</v>
      </c>
      <c r="D65" s="60" t="s">
        <v>561</v>
      </c>
      <c r="E65" s="60" t="s">
        <v>521</v>
      </c>
      <c r="F65" s="52"/>
      <c r="G65" s="52"/>
      <c r="H65" s="52"/>
      <c r="I65" s="52"/>
      <c r="J65" s="52"/>
      <c r="K65" s="52"/>
      <c r="L65" s="52"/>
      <c r="M65" s="52"/>
    </row>
    <row r="66" spans="1:13">
      <c r="A66" s="52"/>
      <c r="B66" s="60" t="s">
        <v>562</v>
      </c>
      <c r="C66" s="60" t="s">
        <v>531</v>
      </c>
      <c r="D66" s="60" t="s">
        <v>563</v>
      </c>
      <c r="E66" s="60" t="s">
        <v>564</v>
      </c>
      <c r="F66" s="52"/>
      <c r="G66" s="52"/>
      <c r="H66" s="52"/>
      <c r="I66" s="52"/>
      <c r="J66" s="52"/>
      <c r="K66" s="52"/>
      <c r="L66" s="52"/>
      <c r="M66" s="52"/>
    </row>
    <row r="67" spans="1:13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</row>
  </sheetData>
  <mergeCells count="29">
    <mergeCell ref="B50:F50"/>
    <mergeCell ref="B4:B6"/>
    <mergeCell ref="C4:C6"/>
    <mergeCell ref="B7:B9"/>
    <mergeCell ref="C7:C9"/>
    <mergeCell ref="B36:B38"/>
    <mergeCell ref="C36:C38"/>
    <mergeCell ref="B13:B15"/>
    <mergeCell ref="C13:C15"/>
    <mergeCell ref="B20:B22"/>
    <mergeCell ref="C20:C22"/>
    <mergeCell ref="B23:B25"/>
    <mergeCell ref="C23:C25"/>
    <mergeCell ref="B49:F49"/>
    <mergeCell ref="C29:C31"/>
    <mergeCell ref="B45:B47"/>
    <mergeCell ref="C45:C47"/>
    <mergeCell ref="B39:B41"/>
    <mergeCell ref="C39:C41"/>
    <mergeCell ref="B42:B44"/>
    <mergeCell ref="C42:C44"/>
    <mergeCell ref="B29:B31"/>
    <mergeCell ref="B2:K2"/>
    <mergeCell ref="B34:K34"/>
    <mergeCell ref="B18:K18"/>
    <mergeCell ref="B26:B28"/>
    <mergeCell ref="C26:C28"/>
    <mergeCell ref="B10:B12"/>
    <mergeCell ref="C10:C12"/>
  </mergeCells>
  <pageMargins left="0.70866141732283472" right="0.70866141732283472" top="0.74803149606299213" bottom="0.74803149606299213" header="0.31496062992125984" footer="0.31496062992125984"/>
  <pageSetup scale="50" orientation="landscape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Elementos tope</dc:title>
  <dc:subject/>
  <dc:creator>Rosaura Carrillo Perez</dc:creator>
  <cp:keywords/>
  <dc:description/>
  <cp:lastModifiedBy>Sandra Milena Beltran Serrano</cp:lastModifiedBy>
  <cp:revision/>
  <dcterms:created xsi:type="dcterms:W3CDTF">2015-02-09T13:33:00Z</dcterms:created>
  <dcterms:modified xsi:type="dcterms:W3CDTF">2023-11-27T01:06:15Z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2022-10-24T15:16:25Z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a534f994-97e7-4cd7-943f-ebe066e904fa</vt:lpwstr>
  </property>
  <property fmtid="{D5CDD505-2E9C-101B-9397-08002B2CF9AE}" pid="8" name="MSIP_Label_1299739c-ad3d-4908-806e-4d91151a6e13_ContentBits">
    <vt:lpwstr>0</vt:lpwstr>
  </property>
</Properties>
</file>