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228"/>
  <workbookPr filterPrivacy="1"/>
  <xr:revisionPtr revIDLastSave="0" documentId="8_{27DA0AF0-F38B-4E23-9DF0-6B3C924B602F}" xr6:coauthVersionLast="45" xr6:coauthVersionMax="45" xr10:uidLastSave="{00000000-0000-0000-0000-000000000000}"/>
  <workbookProtection workbookAlgorithmName="SHA-512" workbookHashValue="f59v5+VkVyNfq3J2xb9lygjZhnUTWUdqX1lmt5l5RZL7AiO4xnWqx228h/ASgaCYGzDiF+xGyEPrIYMpMUiR9g==" workbookSaltValue="GgkilW6lRJaeSqLV9FT6+w==" workbookSpinCount="100000" lockStructure="1"/>
  <bookViews>
    <workbookView xWindow="-120" yWindow="-120" windowWidth="20730" windowHeight="11160" tabRatio="813" xr2:uid="{00000000-000D-0000-FFFF-FFFF00000000}"/>
  </bookViews>
  <sheets>
    <sheet name="EVALUACIÓN" sheetId="19" r:id="rId1"/>
    <sheet name="1. Carta y exp habilitante" sheetId="3" r:id="rId2"/>
    <sheet name="2. Experiencia habilitante" sheetId="5" r:id="rId3"/>
    <sheet name="3. Calidad" sheetId="33" r:id="rId4"/>
    <sheet name="4. Oferta Económica" sheetId="7" r:id="rId5"/>
    <sheet name="Hoja 1 variables" sheetId="4" state="hidden" r:id="rId6"/>
  </sheets>
  <externalReferences>
    <externalReference r:id="rId7"/>
  </externalReferences>
  <definedNames>
    <definedName name="_xlnm.Print_Area" localSheetId="1">'1. Carta y exp habilitante'!$A$1:$K$22</definedName>
    <definedName name="_xlnm.Print_Area" localSheetId="2">'2. Experiencia habilitante'!$A$1:$Z$12</definedName>
    <definedName name="_xlnm.Print_Area" localSheetId="3">'3. Calidad'!$A$1:$H$9</definedName>
    <definedName name="_xlnm.Print_Area" localSheetId="4">'4. Oferta Económica'!$A$1:$G$8</definedName>
    <definedName name="_xlnm.Print_Area" localSheetId="0">EVALUACIÓN!$A$3:$F$28</definedName>
    <definedName name="RESPUESTASINO">'Hoja 1 variables'!$B$2:$B$3</definedName>
    <definedName name="unocero">'[1]Hoja 1 variables'!$C$2:$C$3</definedName>
  </definedNames>
  <calcPr calcId="191029"/>
  <extLst>
    <ext xmlns:x14="http://schemas.microsoft.com/office/spreadsheetml/2009/9/main" uri="{79F54976-1DA5-4618-B147-4CDE4B953A38}">
      <x14:workbookPr defaultImageDpi="330"/>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O1" i="5" l="1"/>
  <c r="K3" i="4" l="1"/>
  <c r="J3" i="4"/>
  <c r="B3" i="19" l="1"/>
  <c r="C1" i="5" s="1"/>
  <c r="B19" i="19" l="1"/>
  <c r="A6" i="7"/>
  <c r="A18" i="3"/>
  <c r="N5" i="5" l="1"/>
  <c r="N7" i="5" l="1"/>
  <c r="M7" i="5" l="1"/>
  <c r="M5" i="5" l="1"/>
  <c r="C18" i="19" l="1"/>
  <c r="C25" i="19"/>
  <c r="C17" i="19" s="1"/>
  <c r="D8" i="7"/>
  <c r="D8" i="33"/>
  <c r="C15" i="19" s="1"/>
  <c r="D18" i="3" l="1"/>
  <c r="C16" i="19" l="1"/>
  <c r="C19" i="19" s="1"/>
  <c r="B7" i="7" l="1"/>
  <c r="B6" i="7"/>
  <c r="J22" i="3" l="1"/>
  <c r="J7" i="4" l="1"/>
  <c r="K7" i="4" s="1"/>
  <c r="J6" i="4"/>
  <c r="K6" i="4" s="1"/>
  <c r="J5" i="4"/>
  <c r="K5" i="4" s="1"/>
  <c r="J4" i="4"/>
  <c r="K4" i="4" s="1"/>
  <c r="J8" i="4" l="1"/>
  <c r="K8" i="4"/>
  <c r="N11" i="5"/>
  <c r="I13" i="3" s="1"/>
  <c r="H17" i="3" s="1"/>
  <c r="C1" i="33" l="1"/>
  <c r="B1" i="7" l="1"/>
  <c r="B11" i="19" l="1"/>
</calcChain>
</file>

<file path=xl/sharedStrings.xml><?xml version="1.0" encoding="utf-8"?>
<sst xmlns="http://schemas.openxmlformats.org/spreadsheetml/2006/main" count="187" uniqueCount="137">
  <si>
    <t>PROPONENTE</t>
  </si>
  <si>
    <t>CARTA DE PRESENTACIÓN DE LA PROPUESTA</t>
  </si>
  <si>
    <t>SI</t>
  </si>
  <si>
    <t>NO</t>
  </si>
  <si>
    <t>Miembro que reporta la Experiencia</t>
  </si>
  <si>
    <t>Entidad Contratante</t>
  </si>
  <si>
    <t>Consecutivo RUP</t>
  </si>
  <si>
    <t>Clasificación UNSPSC</t>
  </si>
  <si>
    <t>Fecha de Inicio</t>
  </si>
  <si>
    <t>Fecha de terminación</t>
  </si>
  <si>
    <t>Forma de ejecución</t>
  </si>
  <si>
    <t>I, C, UT</t>
  </si>
  <si>
    <t>%</t>
  </si>
  <si>
    <t>Valor del Contrato COP</t>
  </si>
  <si>
    <t>SMMLV del año de terminación del contrato</t>
  </si>
  <si>
    <t>Valor del Contrato en SMMLV</t>
  </si>
  <si>
    <t>CONTRATO VÁLIDO PARA HABILITAR</t>
  </si>
  <si>
    <t>OBSERVACIONES</t>
  </si>
  <si>
    <t># Contrato</t>
  </si>
  <si>
    <t>Año</t>
  </si>
  <si>
    <t>SMMLV</t>
  </si>
  <si>
    <t>CAPACIDAD JURÍDICA</t>
  </si>
  <si>
    <t>CAPACIDAD FINANCIERA</t>
  </si>
  <si>
    <t>REQUISITO HABILITANTE</t>
  </si>
  <si>
    <t>HABILITADO</t>
  </si>
  <si>
    <t>CRITERIO DE EVALUACIÓN</t>
  </si>
  <si>
    <t>TOTAL</t>
  </si>
  <si>
    <t>PUNTAJE MÁXIMO</t>
  </si>
  <si>
    <t>PUNTAJE OBTENIDO</t>
  </si>
  <si>
    <t>Objeto del Contrato.</t>
  </si>
  <si>
    <t xml:space="preserve">Identificación y cargo de la persona facultada para expedirla. </t>
  </si>
  <si>
    <t xml:space="preserve"> Si la certificación incluye varios contratos, se debe identificar en forma precisa si se trata de adiciones, prórrogas u otrosíes al principal o son contratos diferentes, indicando en cada uno de ellos sus plazos y valor. </t>
  </si>
  <si>
    <t>Fecha de suscripción o de iniciación del Contrato.</t>
  </si>
  <si>
    <t>EXPERIENCIA PROPONENTE</t>
  </si>
  <si>
    <t>Requisito mínimo habilitante en SMMLV</t>
  </si>
  <si>
    <t>Actividades y /o obligaciones</t>
  </si>
  <si>
    <t>MIEMBROS DEL PROPONENTE PLURAL:</t>
  </si>
  <si>
    <t>PORCENTAJE DE PARTICIPACIÓN</t>
  </si>
  <si>
    <t xml:space="preserve">ACREDITA LA EXPERIENCIA </t>
  </si>
  <si>
    <t xml:space="preserve">4. Proponentes con trabajadores con discapacidad </t>
  </si>
  <si>
    <t>Puntaje Proponente</t>
  </si>
  <si>
    <t>Nota: Se entenderá el número 1 que se encuentra cumpliendo y 0 que no cumple</t>
  </si>
  <si>
    <t>PROPUESTA DE CALIDAD</t>
  </si>
  <si>
    <t>PUNTAJE DEL PROPONENTE</t>
  </si>
  <si>
    <t>APOYO A LA INDUSTRIA NACIONAL</t>
  </si>
  <si>
    <t>Total puntaje apoyo a la industria nacional</t>
  </si>
  <si>
    <t>3. Apoyo Industria Nacional</t>
  </si>
  <si>
    <t xml:space="preserve">Puntaje para proponentes con trabajadores con discapacidad. </t>
  </si>
  <si>
    <t>Valor acreditado en SMMLV por los contratos válidos de acuerdo a los requisitos habilitantes del numeral 5.3. del Pliego de Condiciones</t>
  </si>
  <si>
    <t>Cuando los proponentes oferten bienes o servicios nacionales.</t>
  </si>
  <si>
    <t>Tratándose de bienes o servicios extranjeros, pero que incorpore servicios profesionales, técnicos y operativos de origen nacional.</t>
  </si>
  <si>
    <t>Fecha de terminación de los contratos suscritos, ejecutados y terminados dentro de los diez (10) años anteriores a la fecha de cierre del presente proceso de selección</t>
  </si>
  <si>
    <t>CAPACIDAD ORGANIZACIONAL</t>
  </si>
  <si>
    <t>Valor del Contrato en SMMLV (RUP)
con % de participación</t>
  </si>
  <si>
    <t xml:space="preserve">Número de meses de operación adicionales </t>
  </si>
  <si>
    <t xml:space="preserve">3 meses adicionales </t>
  </si>
  <si>
    <t xml:space="preserve">6 meses adicionales </t>
  </si>
  <si>
    <t>49 puntos</t>
  </si>
  <si>
    <t>0 meses adicionales</t>
  </si>
  <si>
    <t>0 puntos</t>
  </si>
  <si>
    <t xml:space="preserve">Puntaje </t>
  </si>
  <si>
    <t>Puntaje proponente</t>
  </si>
  <si>
    <t xml:space="preserve">Región </t>
  </si>
  <si>
    <t xml:space="preserve">Región Noroccidente </t>
  </si>
  <si>
    <t>1. EXPERIENCIA COMO REQUISITO HABILITANTE</t>
  </si>
  <si>
    <t>Cantidad de Suscriptores de Internet fijo del proponente</t>
  </si>
  <si>
    <t>Cumple</t>
  </si>
  <si>
    <t>PUNTAJE</t>
  </si>
  <si>
    <t>Registro del último boletín trimestral de las TIC (Colombia TIC)</t>
  </si>
  <si>
    <t>2. REGISTRO OFICIAL  COLOMBIA TIC</t>
  </si>
  <si>
    <t>Observaciones</t>
  </si>
  <si>
    <t>Presupuesto oficial COP (estos montos son inamovibles por región)</t>
  </si>
  <si>
    <t>Región Centro</t>
  </si>
  <si>
    <t>Región Noroccidente</t>
  </si>
  <si>
    <t>Región Norte</t>
  </si>
  <si>
    <t>Región oriente</t>
  </si>
  <si>
    <t>Región sur</t>
  </si>
  <si>
    <t>Total</t>
  </si>
  <si>
    <t xml:space="preserve">CERTIFICACION </t>
  </si>
  <si>
    <t>Valor del Contrato en SMMLV (RUP)</t>
  </si>
  <si>
    <t>Nombre del contratista (RUP)</t>
  </si>
  <si>
    <t>Nombre del contratante (RUP)</t>
  </si>
  <si>
    <t>Porcentaje de participación en el valor ejecutado en caso de consorcios y uniones temporales (RUP)</t>
  </si>
  <si>
    <t>RUP</t>
  </si>
  <si>
    <t>30 puntos</t>
  </si>
  <si>
    <t xml:space="preserve">Región Norte </t>
  </si>
  <si>
    <t xml:space="preserve">Región oriente </t>
  </si>
  <si>
    <t xml:space="preserve">Región sur </t>
  </si>
  <si>
    <t xml:space="preserve">PUNTAJE </t>
  </si>
  <si>
    <t xml:space="preserve">OREDEN DE EVALUACION </t>
  </si>
  <si>
    <t>Orden establecido de acuerdo al monto del presupuesto oficial (de mayor a menor)</t>
  </si>
  <si>
    <t xml:space="preserve">Supere al proponente que le sigue en orden de elegibilidad en al menos 20 puntos. </t>
  </si>
  <si>
    <t xml:space="preserve">Sea el único proponente habilitado para presentar oferta en la región evaluada; o </t>
  </si>
  <si>
    <t>20 puntos: 2.250 accesos</t>
  </si>
  <si>
    <t>40 puntos: 3.750 accesos</t>
  </si>
  <si>
    <t>20 puntos: 1.200 accesos</t>
  </si>
  <si>
    <t>40 puntos: 2.000 accesos</t>
  </si>
  <si>
    <t>20 puntos: 1.050 accesos</t>
  </si>
  <si>
    <t>40 puntos: 1.750 accesos</t>
  </si>
  <si>
    <t>20 puntos: 750 accesos</t>
  </si>
  <si>
    <t>40 puntos: 1.250 accesos</t>
  </si>
  <si>
    <t xml:space="preserve">Puntaje otorgado </t>
  </si>
  <si>
    <t>PUNTAJE  TOTAL</t>
  </si>
  <si>
    <t xml:space="preserve">COMUNICACIÓN CELULAR -S.A. COMCEL.S.A </t>
  </si>
  <si>
    <t>81161700-81112100-83111600</t>
  </si>
  <si>
    <t>UT</t>
  </si>
  <si>
    <t>CUMPLE</t>
  </si>
  <si>
    <t xml:space="preserve">Prestación de servicios de seguridad de la información por intermedio del SOC, hosting y centro de computo telecomunicaciones, almacenamiento y back up, mesa de servicio para los productos contratados. </t>
  </si>
  <si>
    <t>I</t>
  </si>
  <si>
    <t>TELMEX COLOMBIA S.A (ABSORBIDO POR FUSION POR COMUNICACIÓN CELULAR S.A. COMCEL S.A.)</t>
  </si>
  <si>
    <t xml:space="preserve">CINE COLOMBIA S.A </t>
  </si>
  <si>
    <t>NA</t>
  </si>
  <si>
    <t>CONSORCIO SALUD</t>
  </si>
  <si>
    <t xml:space="preserve">Servicios administrados de centro de datos, conectividad nacional, servicios de telefonía </t>
  </si>
  <si>
    <t xml:space="preserve">El Proponente deberá acreditar su experiencia que acrediten experiencia en la prestación del servicio de Internet, observando la siguiente condición:                                  
• El objeto y/u obligaciones de los contratos aportados deberá contener actividades de prestación del servicio de Internet.  </t>
  </si>
  <si>
    <t xml:space="preserve">NO CUMPLE </t>
  </si>
  <si>
    <t>COMUNICACIÓN CELULAR S.A. COMCEL S.A</t>
  </si>
  <si>
    <t>UNION TEMPORAL ASSENDA S.A.S., CARVAJAL TECNOLOGIAS Y SERVICIOS S.A.S, TELMEX COLOMBIA S.A.,53,50%(ABSORBIDO POR FUSION POR COMUNICACIÓN CELULAR S.A COMCEL-S.A) Y COMCEL S.A 1,45%</t>
  </si>
  <si>
    <t>Otrosí No 1: Modifica las cláusulas quinta, octava y decimosegunda.
Otrosí No 2: modifica cláusula tercera forma de pago.
Otrosí No 3: modifica la cláusula primera adiciona el contrato en $9.801.702.105.
Otrosí No 4 adiciona $1.937.754.596.
Otrosí No 5: adiciona $8.700.000.000
Prórroga, ajuste y adición No 6: Hasta $99.400.000.000
Prórroga ajuste y adición y plazo No 7 $ 18.579.746.110
Prórroga ajuste y adicción No 8   16.930.185.854.
Prórroga ajuste y adición No 9 $2.899.813.213</t>
  </si>
  <si>
    <r>
      <t>Número mínimo de</t>
    </r>
    <r>
      <rPr>
        <b/>
        <sz val="11"/>
        <rFont val="Calibri"/>
        <family val="2"/>
        <scheme val="minor"/>
      </rPr>
      <t xml:space="preserve"> veinticinco mil (25.000</t>
    </r>
    <r>
      <rPr>
        <sz val="11"/>
        <rFont val="Calibri"/>
        <family val="2"/>
        <scheme val="minor"/>
      </rPr>
      <t xml:space="preserve">) suscriptores de Internet fijo a nivel nacional, incluyendo usuarios de tipo residencial y /o corporativo. </t>
    </r>
  </si>
  <si>
    <t xml:space="preserve">CINE COLOMBIA S.A. </t>
  </si>
  <si>
    <t xml:space="preserve">SERVICIO NACIONAL DE APRENDIZAJE- SENA </t>
  </si>
  <si>
    <t xml:space="preserve">SERVICIO NACIONAL DE APRENDIZAJE . SENA </t>
  </si>
  <si>
    <t>No cumple con el numeral 5.3 Experiencia mínima requerida- primer requisito,  toda vez que el objeto y obligaciones del contrato aportado no contiene actividades de prestación del servicio de internet.</t>
  </si>
  <si>
    <t xml:space="preserve">El contratista se obliga a prestar los servicios de Tecnologías de información y comunicaciones, para la Dirección General, regionales, centros de formación profesional, tecnoparques, tecnoacademias, Oficinas del servicio nacional de empleo y aulas móviles del SENA, de acuerdo con las necesidades de la entidad, </t>
  </si>
  <si>
    <t>COMUNICACIÓN CELULAR S.A. COMCEL S.A.</t>
  </si>
  <si>
    <t xml:space="preserve">1. Calidad de la Propuesta
Cantidad de meses adicionales </t>
  </si>
  <si>
    <t>Puntaje Máximo</t>
  </si>
  <si>
    <t xml:space="preserve">No cumple toda vez que el anexo No 12CERTIFICACION PROPONENTES TRABAJADORRES CON DISCAPACIDAD debe venir suscrito por el revisor fiscal. El proponente allega un anexo suscrito por Mariana Gomez Pinto en su calidad de revisora fiscal, el cual no acredita ninguna información teniendo en cuenta que no  se encuentra diligenciado. </t>
  </si>
  <si>
    <t xml:space="preserve">REGIÓN </t>
  </si>
  <si>
    <t xml:space="preserve">CONSORCIO SALUD </t>
  </si>
  <si>
    <t>PROPUESTA ECONÓMICA</t>
  </si>
  <si>
    <t>2. Oferta Económica
Cantidad de accesos adicionales</t>
  </si>
  <si>
    <t>Suscriptores</t>
  </si>
  <si>
    <t>Cumple con el requisito mínimo habilitante?</t>
  </si>
  <si>
    <t xml:space="preserve">REGION </t>
  </si>
  <si>
    <t xml:space="preserve">SMMLV POR REGION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</si>
</sst>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42" formatCode="_-&quot;$&quot;\ * #,##0_-;\-&quot;$&quot;\ * #,##0_-;_-&quot;$&quot;\ * &quot;-&quot;_-;_-@_-"/>
    <numFmt numFmtId="164" formatCode="_(&quot;$&quot;\ * #,##0.00_);_(&quot;$&quot;\ * \(#,##0.00\);_(&quot;$&quot;\ * &quot;-&quot;??_);_(@_)"/>
    <numFmt numFmtId="165" formatCode="_(* #,##0.00_);_(* \(#,##0.00\);_(* &quot;-&quot;??_);_(@_)"/>
    <numFmt numFmtId="166" formatCode="_(&quot;$&quot;\ * #,##0_);_(&quot;$&quot;\ * \(#,##0\);_(&quot;$&quot;\ * &quot;-&quot;??_);_(@_)"/>
    <numFmt numFmtId="167" formatCode="dd/mm/yyyy;@"/>
  </numFmts>
  <fonts count="22"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
      <b/>
      <sz val="8"/>
      <color theme="1"/>
      <name val="Calibri"/>
      <family val="2"/>
      <scheme val="minor"/>
    </font>
    <font>
      <b/>
      <sz val="8"/>
      <color theme="1"/>
      <name val="Arial Narrow"/>
      <family val="2"/>
    </font>
    <font>
      <sz val="8"/>
      <color theme="1"/>
      <name val="Calibri"/>
      <family val="2"/>
      <scheme val="minor"/>
    </font>
    <font>
      <sz val="8"/>
      <name val="Calibri"/>
      <family val="2"/>
      <scheme val="minor"/>
    </font>
    <font>
      <sz val="10"/>
      <name val="Calibri"/>
      <family val="2"/>
      <scheme val="minor"/>
    </font>
    <font>
      <sz val="11"/>
      <name val="Calibri"/>
      <family val="2"/>
      <scheme val="minor"/>
    </font>
    <font>
      <b/>
      <sz val="12"/>
      <color theme="1"/>
      <name val="Calibri"/>
      <family val="2"/>
      <scheme val="minor"/>
    </font>
    <font>
      <b/>
      <sz val="11"/>
      <color rgb="FF000000"/>
      <name val="Calibri"/>
      <family val="2"/>
      <scheme val="minor"/>
    </font>
    <font>
      <sz val="11"/>
      <color rgb="FF000000"/>
      <name val="Calibri"/>
      <family val="2"/>
      <scheme val="minor"/>
    </font>
    <font>
      <b/>
      <sz val="12"/>
      <color theme="1"/>
      <name val="Arial"/>
      <family val="2"/>
    </font>
    <font>
      <b/>
      <sz val="10"/>
      <color theme="0"/>
      <name val="Calibri"/>
      <family val="2"/>
      <scheme val="minor"/>
    </font>
    <font>
      <b/>
      <sz val="11"/>
      <color theme="1"/>
      <name val="Arial Narrow"/>
      <family val="2"/>
    </font>
    <font>
      <sz val="11"/>
      <color theme="1"/>
      <name val="Arial Narrow"/>
      <family val="2"/>
    </font>
    <font>
      <b/>
      <sz val="11"/>
      <name val="Calibri"/>
      <family val="2"/>
      <scheme val="minor"/>
    </font>
    <font>
      <sz val="11"/>
      <color rgb="FF000000"/>
      <name val="Arial Narrow"/>
      <family val="2"/>
    </font>
    <font>
      <sz val="11"/>
      <color rgb="FFFF0000"/>
      <name val="Calibri"/>
      <family val="2"/>
      <scheme val="minor"/>
    </font>
    <font>
      <sz val="8"/>
      <color rgb="FFFF0000"/>
      <name val="Calibri"/>
      <family val="2"/>
      <scheme val="minor"/>
    </font>
  </fonts>
  <fills count="10">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rgb="FF002060"/>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rgb="FFFFFF00"/>
        <bgColor indexed="64"/>
      </patternFill>
    </fill>
    <fill>
      <patternFill patternType="solid">
        <fgColor theme="3" tint="0.59999389629810485"/>
        <bgColor indexed="64"/>
      </patternFill>
    </fill>
  </fills>
  <borders count="5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bottom/>
      <diagonal/>
    </border>
    <border>
      <left style="medium">
        <color auto="1"/>
      </left>
      <right style="medium">
        <color auto="1"/>
      </right>
      <top style="medium">
        <color auto="1"/>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diagonal/>
    </border>
    <border>
      <left style="medium">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style="medium">
        <color auto="1"/>
      </left>
      <right style="thin">
        <color auto="1"/>
      </right>
      <top/>
      <bottom style="thin">
        <color auto="1"/>
      </bottom>
      <diagonal/>
    </border>
    <border>
      <left style="medium">
        <color auto="1"/>
      </left>
      <right style="thin">
        <color auto="1"/>
      </right>
      <top/>
      <bottom/>
      <diagonal/>
    </border>
    <border>
      <left style="thin">
        <color auto="1"/>
      </left>
      <right style="medium">
        <color indexed="64"/>
      </right>
      <top/>
      <bottom style="thin">
        <color auto="1"/>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auto="1"/>
      </left>
      <right/>
      <top style="medium">
        <color auto="1"/>
      </top>
      <bottom/>
      <diagonal/>
    </border>
    <border>
      <left style="thin">
        <color auto="1"/>
      </left>
      <right style="medium">
        <color indexed="64"/>
      </right>
      <top style="medium">
        <color indexed="64"/>
      </top>
      <bottom style="thin">
        <color auto="1"/>
      </bottom>
      <diagonal/>
    </border>
    <border>
      <left style="medium">
        <color indexed="64"/>
      </left>
      <right style="thin">
        <color auto="1"/>
      </right>
      <top style="medium">
        <color indexed="64"/>
      </top>
      <bottom style="medium">
        <color indexed="64"/>
      </bottom>
      <diagonal/>
    </border>
    <border>
      <left style="medium">
        <color indexed="64"/>
      </left>
      <right style="thin">
        <color auto="1"/>
      </right>
      <top style="medium">
        <color indexed="64"/>
      </top>
      <bottom/>
      <diagonal/>
    </border>
    <border>
      <left style="medium">
        <color auto="1"/>
      </left>
      <right style="medium">
        <color indexed="64"/>
      </right>
      <top/>
      <bottom style="medium">
        <color auto="1"/>
      </bottom>
      <diagonal/>
    </border>
    <border>
      <left style="thin">
        <color auto="1"/>
      </left>
      <right/>
      <top style="medium">
        <color indexed="64"/>
      </top>
      <bottom style="medium">
        <color auto="1"/>
      </bottom>
      <diagonal/>
    </border>
    <border>
      <left style="thin">
        <color auto="1"/>
      </left>
      <right style="thin">
        <color auto="1"/>
      </right>
      <top style="thin">
        <color auto="1"/>
      </top>
      <bottom/>
      <diagonal/>
    </border>
    <border>
      <left style="medium">
        <color indexed="64"/>
      </left>
      <right/>
      <top/>
      <bottom style="medium">
        <color indexed="64"/>
      </bottom>
      <diagonal/>
    </border>
    <border>
      <left style="thin">
        <color auto="1"/>
      </left>
      <right style="thin">
        <color auto="1"/>
      </right>
      <top/>
      <bottom style="thin">
        <color auto="1"/>
      </bottom>
      <diagonal/>
    </border>
    <border>
      <left style="thin">
        <color auto="1"/>
      </left>
      <right style="medium">
        <color indexed="64"/>
      </right>
      <top style="thin">
        <color auto="1"/>
      </top>
      <bottom/>
      <diagonal/>
    </border>
    <border>
      <left/>
      <right/>
      <top/>
      <bottom style="medium">
        <color indexed="64"/>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thin">
        <color auto="1"/>
      </left>
      <right/>
      <top style="thin">
        <color auto="1"/>
      </top>
      <bottom/>
      <diagonal/>
    </border>
    <border>
      <left/>
      <right/>
      <top style="thin">
        <color auto="1"/>
      </top>
      <bottom/>
      <diagonal/>
    </border>
    <border>
      <left style="medium">
        <color auto="1"/>
      </left>
      <right/>
      <top style="thin">
        <color auto="1"/>
      </top>
      <bottom style="thin">
        <color auto="1"/>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auto="1"/>
      </right>
      <top/>
      <bottom style="medium">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style="medium">
        <color indexed="64"/>
      </bottom>
      <diagonal/>
    </border>
  </borders>
  <cellStyleXfs count="5">
    <xf numFmtId="0" fontId="0" fillId="0" borderId="0"/>
    <xf numFmtId="165"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42" fontId="1" fillId="0" borderId="0" applyFont="0" applyFill="0" applyBorder="0" applyAlignment="0" applyProtection="0"/>
  </cellStyleXfs>
  <cellXfs count="238">
    <xf numFmtId="0" fontId="0" fillId="0" borderId="0" xfId="0"/>
    <xf numFmtId="0" fontId="0" fillId="2" borderId="0" xfId="0" applyFill="1" applyBorder="1"/>
    <xf numFmtId="0" fontId="3" fillId="2" borderId="0" xfId="0" applyFont="1" applyFill="1" applyBorder="1"/>
    <xf numFmtId="0" fontId="7" fillId="2" borderId="0" xfId="0" applyFont="1" applyFill="1" applyBorder="1"/>
    <xf numFmtId="3" fontId="0" fillId="0" borderId="1" xfId="0" applyNumberFormat="1" applyBorder="1"/>
    <xf numFmtId="0" fontId="0" fillId="0" borderId="1" xfId="0" applyBorder="1" applyAlignment="1">
      <alignment horizontal="center"/>
    </xf>
    <xf numFmtId="0" fontId="3" fillId="0" borderId="0" xfId="0" applyFont="1" applyFill="1" applyBorder="1"/>
    <xf numFmtId="0" fontId="0" fillId="0" borderId="0" xfId="0" applyFill="1" applyBorder="1"/>
    <xf numFmtId="0" fontId="2" fillId="0" borderId="0" xfId="0" applyFont="1" applyFill="1" applyBorder="1"/>
    <xf numFmtId="0" fontId="0" fillId="0" borderId="1" xfId="0" applyBorder="1" applyAlignment="1">
      <alignment horizontal="center" vertical="center"/>
    </xf>
    <xf numFmtId="0" fontId="0" fillId="0" borderId="0" xfId="0" applyAlignment="1">
      <alignment horizontal="center" vertical="center"/>
    </xf>
    <xf numFmtId="0" fontId="4" fillId="0" borderId="0" xfId="0" applyFont="1" applyFill="1" applyBorder="1" applyAlignment="1">
      <alignment horizontal="center"/>
    </xf>
    <xf numFmtId="10" fontId="0" fillId="0" borderId="0" xfId="2" applyNumberFormat="1" applyFont="1"/>
    <xf numFmtId="0" fontId="4" fillId="0" borderId="0" xfId="0" applyFont="1" applyFill="1" applyBorder="1" applyAlignment="1"/>
    <xf numFmtId="0" fontId="7" fillId="3" borderId="1" xfId="0" applyFont="1" applyFill="1" applyBorder="1" applyAlignment="1">
      <alignment horizontal="center" vertical="center"/>
    </xf>
    <xf numFmtId="0" fontId="4" fillId="0" borderId="0" xfId="0" applyFont="1" applyFill="1" applyBorder="1" applyAlignment="1">
      <alignment horizontal="center"/>
    </xf>
    <xf numFmtId="0" fontId="4" fillId="0" borderId="0" xfId="0" applyFont="1" applyFill="1" applyBorder="1" applyAlignment="1">
      <alignment horizontal="center"/>
    </xf>
    <xf numFmtId="0" fontId="4" fillId="0" borderId="7" xfId="0" applyFont="1" applyFill="1" applyBorder="1" applyAlignment="1">
      <alignment horizontal="center" vertical="center"/>
    </xf>
    <xf numFmtId="0" fontId="0" fillId="0" borderId="0" xfId="0" applyFill="1" applyBorder="1" applyAlignment="1">
      <alignment horizontal="center"/>
    </xf>
    <xf numFmtId="0" fontId="0" fillId="0" borderId="0" xfId="0" applyFont="1"/>
    <xf numFmtId="0" fontId="3" fillId="0" borderId="0" xfId="0" applyFont="1" applyAlignment="1">
      <alignment vertical="center" wrapText="1"/>
    </xf>
    <xf numFmtId="0" fontId="4" fillId="0" borderId="12" xfId="0" applyFont="1" applyFill="1" applyBorder="1" applyAlignment="1">
      <alignment horizontal="center"/>
    </xf>
    <xf numFmtId="0" fontId="2" fillId="0" borderId="0" xfId="0" applyFont="1" applyBorder="1" applyAlignment="1">
      <alignment vertical="center" wrapText="1"/>
    </xf>
    <xf numFmtId="0" fontId="14" fillId="0" borderId="0" xfId="0" applyFont="1" applyAlignment="1">
      <alignment horizontal="center" vertical="center"/>
    </xf>
    <xf numFmtId="0" fontId="4" fillId="0" borderId="10" xfId="0" applyFont="1" applyFill="1" applyBorder="1" applyAlignment="1">
      <alignment horizontal="center"/>
    </xf>
    <xf numFmtId="0" fontId="3" fillId="0" borderId="7" xfId="0" applyFont="1" applyBorder="1" applyAlignment="1">
      <alignment horizontal="center" vertical="center" wrapText="1"/>
    </xf>
    <xf numFmtId="0" fontId="3" fillId="0" borderId="28" xfId="0" applyFont="1" applyBorder="1" applyAlignment="1">
      <alignment horizontal="center" vertical="center"/>
    </xf>
    <xf numFmtId="0" fontId="7" fillId="0" borderId="6" xfId="0" applyFont="1" applyBorder="1" applyAlignment="1">
      <alignment horizontal="justify" vertical="center" wrapText="1"/>
    </xf>
    <xf numFmtId="0" fontId="2" fillId="0" borderId="14" xfId="0" applyFont="1" applyFill="1" applyBorder="1"/>
    <xf numFmtId="0" fontId="3" fillId="0" borderId="19" xfId="0" applyFont="1" applyFill="1" applyBorder="1" applyAlignment="1">
      <alignment horizontal="left"/>
    </xf>
    <xf numFmtId="0" fontId="4" fillId="0" borderId="20" xfId="0" applyFont="1" applyFill="1" applyBorder="1" applyAlignment="1">
      <alignment horizontal="center"/>
    </xf>
    <xf numFmtId="0" fontId="4" fillId="4" borderId="20" xfId="0" applyFont="1" applyFill="1" applyBorder="1" applyAlignment="1">
      <alignment horizontal="center"/>
    </xf>
    <xf numFmtId="0" fontId="4" fillId="4" borderId="21" xfId="0" applyFont="1" applyFill="1" applyBorder="1" applyAlignment="1">
      <alignment horizontal="center"/>
    </xf>
    <xf numFmtId="0" fontId="3" fillId="0" borderId="22" xfId="0" applyFont="1" applyFill="1" applyBorder="1" applyAlignment="1">
      <alignment horizontal="left"/>
    </xf>
    <xf numFmtId="0" fontId="4" fillId="0" borderId="24" xfId="0" applyFont="1" applyFill="1" applyBorder="1" applyAlignment="1">
      <alignment horizontal="center"/>
    </xf>
    <xf numFmtId="0" fontId="16" fillId="0" borderId="0" xfId="0" applyFont="1" applyAlignment="1">
      <alignment horizontal="center" vertical="center"/>
    </xf>
    <xf numFmtId="0" fontId="16" fillId="0" borderId="0" xfId="0" applyFont="1" applyAlignment="1">
      <alignment horizontal="justify" vertical="center"/>
    </xf>
    <xf numFmtId="0" fontId="17" fillId="0" borderId="0" xfId="0" applyFont="1" applyAlignment="1">
      <alignment horizontal="justify" vertical="center"/>
    </xf>
    <xf numFmtId="0" fontId="15" fillId="5" borderId="29" xfId="0" applyFont="1" applyFill="1" applyBorder="1" applyAlignment="1">
      <alignment vertical="center" wrapText="1"/>
    </xf>
    <xf numFmtId="0" fontId="2" fillId="0" borderId="0" xfId="0" applyFont="1" applyFill="1" applyBorder="1" applyAlignment="1"/>
    <xf numFmtId="0" fontId="0" fillId="0" borderId="0" xfId="0" applyFont="1" applyBorder="1"/>
    <xf numFmtId="2" fontId="0" fillId="0" borderId="0" xfId="0" applyNumberFormat="1" applyBorder="1" applyAlignment="1">
      <alignment horizontal="center"/>
    </xf>
    <xf numFmtId="0" fontId="0" fillId="0" borderId="0" xfId="0" applyBorder="1"/>
    <xf numFmtId="0" fontId="11" fillId="2" borderId="0" xfId="0" applyFont="1" applyFill="1" applyBorder="1" applyAlignment="1"/>
    <xf numFmtId="2" fontId="4" fillId="0" borderId="0" xfId="0" applyNumberFormat="1" applyFont="1" applyFill="1" applyBorder="1" applyAlignment="1">
      <alignment horizontal="center"/>
    </xf>
    <xf numFmtId="0" fontId="4" fillId="0" borderId="29" xfId="0" applyFont="1" applyFill="1" applyBorder="1" applyAlignment="1">
      <alignment vertical="center"/>
    </xf>
    <xf numFmtId="0" fontId="4" fillId="0" borderId="23" xfId="0" applyFont="1" applyFill="1" applyBorder="1" applyAlignment="1">
      <alignment vertical="center" wrapText="1"/>
    </xf>
    <xf numFmtId="165" fontId="7" fillId="3" borderId="1" xfId="1" applyNumberFormat="1" applyFont="1" applyFill="1" applyBorder="1" applyAlignment="1">
      <alignment vertical="center" wrapText="1"/>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xf>
    <xf numFmtId="9" fontId="7" fillId="3" borderId="1" xfId="0" applyNumberFormat="1" applyFont="1" applyFill="1" applyBorder="1" applyAlignment="1">
      <alignment horizontal="center" vertical="center" wrapText="1"/>
    </xf>
    <xf numFmtId="166" fontId="7" fillId="3" borderId="1" xfId="3" applyNumberFormat="1" applyFont="1" applyFill="1" applyBorder="1" applyAlignment="1">
      <alignment vertical="center" wrapText="1"/>
    </xf>
    <xf numFmtId="0" fontId="7" fillId="3" borderId="1" xfId="0" applyFont="1" applyFill="1" applyBorder="1" applyAlignment="1">
      <alignment vertical="center" wrapText="1"/>
    </xf>
    <xf numFmtId="164" fontId="7" fillId="3" borderId="1" xfId="3" applyNumberFormat="1" applyFont="1" applyFill="1" applyBorder="1" applyAlignment="1">
      <alignment vertical="center" wrapText="1"/>
    </xf>
    <xf numFmtId="0" fontId="6" fillId="0" borderId="1" xfId="0" applyFont="1" applyFill="1" applyBorder="1" applyAlignment="1">
      <alignment horizontal="center" vertical="center" wrapText="1"/>
    </xf>
    <xf numFmtId="0" fontId="8" fillId="3" borderId="1" xfId="0" applyFont="1" applyFill="1" applyBorder="1" applyAlignment="1">
      <alignment horizontal="justify" vertical="center" wrapText="1"/>
    </xf>
    <xf numFmtId="0" fontId="0" fillId="2" borderId="0" xfId="0" applyFill="1" applyBorder="1" applyAlignment="1">
      <alignment horizontal="justify" vertical="center"/>
    </xf>
    <xf numFmtId="0" fontId="4" fillId="0" borderId="30" xfId="0" applyFont="1" applyFill="1" applyBorder="1" applyAlignment="1">
      <alignment vertical="center" wrapText="1"/>
    </xf>
    <xf numFmtId="0" fontId="2" fillId="0" borderId="14" xfId="0" applyFont="1" applyBorder="1" applyAlignment="1">
      <alignment horizontal="center"/>
    </xf>
    <xf numFmtId="0" fontId="2" fillId="0" borderId="0" xfId="0" applyFont="1" applyBorder="1" applyAlignment="1">
      <alignment horizontal="center"/>
    </xf>
    <xf numFmtId="165" fontId="7" fillId="0" borderId="0" xfId="1" applyNumberFormat="1" applyFont="1" applyFill="1" applyBorder="1" applyAlignment="1">
      <alignment vertical="center" wrapText="1"/>
    </xf>
    <xf numFmtId="165" fontId="7" fillId="0" borderId="5" xfId="1" applyNumberFormat="1" applyFont="1" applyFill="1" applyBorder="1" applyAlignment="1">
      <alignment vertical="center" wrapText="1"/>
    </xf>
    <xf numFmtId="0" fontId="2" fillId="0" borderId="0" xfId="0" applyFont="1" applyBorder="1" applyAlignment="1"/>
    <xf numFmtId="0" fontId="16" fillId="0" borderId="35" xfId="0" applyFont="1" applyBorder="1" applyAlignment="1">
      <alignment horizontal="center" vertical="center" wrapText="1"/>
    </xf>
    <xf numFmtId="0" fontId="16" fillId="0" borderId="26" xfId="0" applyFont="1" applyBorder="1" applyAlignment="1">
      <alignment horizontal="center" vertical="center" wrapText="1"/>
    </xf>
    <xf numFmtId="0" fontId="7" fillId="0" borderId="18" xfId="0" applyFont="1" applyBorder="1" applyAlignment="1">
      <alignment horizontal="justify" vertical="center" wrapText="1"/>
    </xf>
    <xf numFmtId="0" fontId="3" fillId="0" borderId="33" xfId="0" applyFont="1" applyBorder="1" applyAlignment="1">
      <alignment horizontal="center" vertical="center" wrapText="1"/>
    </xf>
    <xf numFmtId="0" fontId="0" fillId="0" borderId="36" xfId="0" applyFont="1" applyBorder="1" applyAlignment="1">
      <alignment horizontal="center" vertical="center"/>
    </xf>
    <xf numFmtId="0" fontId="4" fillId="0" borderId="29" xfId="0" applyFont="1" applyBorder="1" applyAlignment="1">
      <alignment vertical="center" wrapText="1"/>
    </xf>
    <xf numFmtId="0" fontId="4" fillId="0" borderId="25" xfId="0" applyFont="1" applyBorder="1" applyAlignment="1">
      <alignment horizontal="center" vertical="center" wrapText="1"/>
    </xf>
    <xf numFmtId="0" fontId="0" fillId="0" borderId="26" xfId="0" applyFont="1" applyBorder="1" applyAlignment="1">
      <alignment horizontal="center" vertical="center"/>
    </xf>
    <xf numFmtId="0" fontId="0" fillId="0" borderId="20" xfId="0" applyBorder="1" applyAlignment="1">
      <alignment horizontal="center"/>
    </xf>
    <xf numFmtId="0" fontId="13" fillId="0" borderId="21" xfId="0" applyFont="1" applyFill="1" applyBorder="1" applyAlignment="1">
      <alignment vertical="center" wrapText="1"/>
    </xf>
    <xf numFmtId="0" fontId="16" fillId="0" borderId="38" xfId="0" applyFont="1" applyBorder="1" applyAlignment="1">
      <alignment horizontal="center" vertical="center" wrapText="1"/>
    </xf>
    <xf numFmtId="0" fontId="16" fillId="0" borderId="39" xfId="0" applyFont="1" applyBorder="1" applyAlignment="1">
      <alignment horizontal="center" vertical="center" wrapText="1"/>
    </xf>
    <xf numFmtId="0" fontId="17" fillId="0" borderId="40" xfId="0" applyFont="1" applyBorder="1" applyAlignment="1">
      <alignment vertical="center" wrapText="1"/>
    </xf>
    <xf numFmtId="6" fontId="0" fillId="0" borderId="0" xfId="0" applyNumberFormat="1"/>
    <xf numFmtId="6" fontId="17" fillId="0" borderId="41" xfId="0" applyNumberFormat="1" applyFont="1" applyBorder="1" applyAlignment="1">
      <alignment horizontal="center" vertical="center" wrapText="1"/>
    </xf>
    <xf numFmtId="9" fontId="16" fillId="0" borderId="39" xfId="0" applyNumberFormat="1" applyFont="1" applyBorder="1" applyAlignment="1">
      <alignment horizontal="center" vertical="center" wrapText="1"/>
    </xf>
    <xf numFmtId="0" fontId="5" fillId="7" borderId="10" xfId="0" applyFont="1" applyFill="1" applyBorder="1" applyAlignment="1">
      <alignment horizontal="center" vertical="center" wrapText="1"/>
    </xf>
    <xf numFmtId="0" fontId="5" fillId="7" borderId="35" xfId="0" applyFont="1" applyFill="1" applyBorder="1" applyAlignment="1">
      <alignment horizontal="center" vertical="center" wrapText="1"/>
    </xf>
    <xf numFmtId="0" fontId="7" fillId="6" borderId="1" xfId="0" applyFont="1" applyFill="1" applyBorder="1" applyAlignment="1">
      <alignment horizontal="center" vertical="center" wrapText="1"/>
    </xf>
    <xf numFmtId="0" fontId="8" fillId="6" borderId="1" xfId="0" applyFont="1" applyFill="1" applyBorder="1" applyAlignment="1">
      <alignment horizontal="center" vertical="center" wrapText="1"/>
    </xf>
    <xf numFmtId="0" fontId="16" fillId="0" borderId="0" xfId="0" applyFont="1"/>
    <xf numFmtId="0" fontId="16" fillId="0" borderId="19" xfId="0" applyFont="1" applyBorder="1" applyAlignment="1">
      <alignment horizontal="justify" vertical="center" wrapText="1"/>
    </xf>
    <xf numFmtId="0" fontId="16" fillId="0" borderId="1" xfId="0" applyFont="1" applyBorder="1" applyAlignment="1">
      <alignment horizontal="center" vertical="center" wrapText="1"/>
    </xf>
    <xf numFmtId="0" fontId="16" fillId="0" borderId="12" xfId="0" applyFont="1" applyBorder="1" applyAlignment="1">
      <alignment horizontal="justify" vertical="center" wrapText="1"/>
    </xf>
    <xf numFmtId="0" fontId="16" fillId="0" borderId="13" xfId="0" applyFont="1" applyBorder="1" applyAlignment="1">
      <alignment horizontal="center" vertical="center" wrapText="1"/>
    </xf>
    <xf numFmtId="0" fontId="4" fillId="0" borderId="1" xfId="0" applyFont="1" applyFill="1" applyBorder="1" applyAlignment="1">
      <alignment horizontal="center"/>
    </xf>
    <xf numFmtId="0" fontId="16" fillId="0" borderId="22" xfId="0" applyFont="1" applyBorder="1" applyAlignment="1">
      <alignment horizontal="justify" vertical="center" wrapText="1"/>
    </xf>
    <xf numFmtId="2" fontId="0" fillId="0" borderId="24" xfId="0" applyNumberFormat="1" applyBorder="1" applyAlignment="1">
      <alignment horizontal="center"/>
    </xf>
    <xf numFmtId="0" fontId="16" fillId="0" borderId="14" xfId="0" applyFont="1" applyBorder="1" applyAlignment="1">
      <alignment horizontal="center" vertical="center" wrapText="1"/>
    </xf>
    <xf numFmtId="0" fontId="16" fillId="0" borderId="15" xfId="0" applyFont="1" applyBorder="1" applyAlignment="1">
      <alignment horizontal="center" vertical="center" wrapText="1"/>
    </xf>
    <xf numFmtId="0" fontId="0" fillId="8" borderId="1" xfId="0" applyFill="1" applyBorder="1" applyAlignment="1">
      <alignment horizontal="center"/>
    </xf>
    <xf numFmtId="3" fontId="0" fillId="8" borderId="1" xfId="0" applyNumberFormat="1" applyFill="1" applyBorder="1"/>
    <xf numFmtId="6" fontId="17" fillId="0" borderId="41" xfId="0" applyNumberFormat="1" applyFont="1" applyFill="1" applyBorder="1" applyAlignment="1">
      <alignment horizontal="center" vertical="center" wrapText="1"/>
    </xf>
    <xf numFmtId="0" fontId="0" fillId="0" borderId="6" xfId="0" applyBorder="1" applyAlignment="1">
      <alignment horizontal="center"/>
    </xf>
    <xf numFmtId="0" fontId="0" fillId="0" borderId="12" xfId="0" applyBorder="1" applyAlignment="1">
      <alignment horizontal="center"/>
    </xf>
    <xf numFmtId="0" fontId="0" fillId="0" borderId="30" xfId="0" applyBorder="1" applyAlignment="1">
      <alignment horizontal="center"/>
    </xf>
    <xf numFmtId="0" fontId="0" fillId="0" borderId="18" xfId="0" applyBorder="1" applyAlignment="1">
      <alignment horizontal="center"/>
    </xf>
    <xf numFmtId="0" fontId="0" fillId="0" borderId="1" xfId="0" applyBorder="1"/>
    <xf numFmtId="0" fontId="0" fillId="0" borderId="48" xfId="0" applyBorder="1"/>
    <xf numFmtId="0" fontId="4" fillId="0" borderId="14" xfId="0" applyFont="1" applyFill="1" applyBorder="1" applyAlignment="1">
      <alignment horizontal="center"/>
    </xf>
    <xf numFmtId="0" fontId="3" fillId="0" borderId="0" xfId="0" applyFont="1" applyFill="1" applyBorder="1" applyAlignment="1">
      <alignment horizontal="center"/>
    </xf>
    <xf numFmtId="0" fontId="4" fillId="0" borderId="18" xfId="0" applyFont="1" applyFill="1" applyBorder="1" applyAlignment="1">
      <alignment horizontal="center" vertical="center" wrapText="1"/>
    </xf>
    <xf numFmtId="0" fontId="9" fillId="0" borderId="0" xfId="0" applyFont="1" applyFill="1" applyBorder="1" applyAlignment="1">
      <alignment horizontal="left" vertical="center" wrapText="1"/>
    </xf>
    <xf numFmtId="0" fontId="3" fillId="0" borderId="0"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0" xfId="0" applyFont="1" applyFill="1" applyBorder="1" applyAlignment="1">
      <alignment vertical="center"/>
    </xf>
    <xf numFmtId="0" fontId="4" fillId="0" borderId="0" xfId="0" applyFont="1" applyFill="1" applyBorder="1" applyAlignment="1">
      <alignment vertical="center" wrapText="1"/>
    </xf>
    <xf numFmtId="0" fontId="3" fillId="0" borderId="0" xfId="0" applyFont="1" applyFill="1" applyBorder="1" applyAlignment="1">
      <alignment vertical="center" wrapText="1"/>
    </xf>
    <xf numFmtId="0" fontId="4" fillId="0" borderId="0" xfId="0" applyFont="1" applyFill="1" applyBorder="1" applyAlignment="1">
      <alignment horizontal="left"/>
    </xf>
    <xf numFmtId="0" fontId="19" fillId="0" borderId="0" xfId="0" applyFont="1" applyFill="1"/>
    <xf numFmtId="42" fontId="0" fillId="0" borderId="0" xfId="4" applyFont="1" applyFill="1" applyBorder="1"/>
    <xf numFmtId="9" fontId="0" fillId="0" borderId="0" xfId="2" applyFont="1" applyFill="1" applyBorder="1"/>
    <xf numFmtId="0" fontId="16" fillId="9" borderId="14" xfId="0" applyFont="1" applyFill="1" applyBorder="1" applyAlignment="1">
      <alignment horizontal="center" vertical="center" wrapText="1"/>
    </xf>
    <xf numFmtId="0" fontId="2" fillId="9" borderId="19" xfId="0" applyFont="1" applyFill="1" applyBorder="1" applyAlignment="1">
      <alignment vertical="center" wrapText="1"/>
    </xf>
    <xf numFmtId="0" fontId="16" fillId="0" borderId="0" xfId="0" applyFont="1" applyFill="1" applyBorder="1" applyAlignment="1">
      <alignment horizontal="center" vertical="center" wrapText="1"/>
    </xf>
    <xf numFmtId="0" fontId="17" fillId="0" borderId="41" xfId="0" applyFont="1" applyBorder="1" applyAlignment="1">
      <alignment horizontal="center" vertical="center" wrapText="1"/>
    </xf>
    <xf numFmtId="0" fontId="2" fillId="0" borderId="1" xfId="0" applyFont="1" applyBorder="1" applyAlignment="1">
      <alignment horizontal="center" vertical="center"/>
    </xf>
    <xf numFmtId="0" fontId="0" fillId="0" borderId="14" xfId="0" applyBorder="1"/>
    <xf numFmtId="0" fontId="16" fillId="0" borderId="17" xfId="0" applyFont="1" applyBorder="1" applyAlignment="1">
      <alignment horizontal="center" vertical="center" wrapText="1"/>
    </xf>
    <xf numFmtId="0" fontId="2" fillId="9" borderId="35" xfId="0" applyFont="1" applyFill="1" applyBorder="1" applyAlignment="1">
      <alignment horizontal="center"/>
    </xf>
    <xf numFmtId="0" fontId="2" fillId="0" borderId="47" xfId="0" applyFont="1" applyBorder="1" applyAlignment="1">
      <alignment horizontal="center"/>
    </xf>
    <xf numFmtId="0" fontId="4" fillId="0" borderId="0" xfId="0" applyFont="1" applyFill="1" applyBorder="1" applyAlignment="1">
      <alignment horizontal="center"/>
    </xf>
    <xf numFmtId="165" fontId="0" fillId="0" borderId="0" xfId="0" applyNumberFormat="1" applyFill="1" applyBorder="1"/>
    <xf numFmtId="167" fontId="7" fillId="3" borderId="1" xfId="0" applyNumberFormat="1" applyFont="1" applyFill="1" applyBorder="1" applyAlignment="1">
      <alignment horizontal="center" vertical="center"/>
    </xf>
    <xf numFmtId="0" fontId="20" fillId="0" borderId="1" xfId="0" applyFont="1" applyBorder="1" applyAlignment="1">
      <alignment horizontal="center"/>
    </xf>
    <xf numFmtId="3" fontId="20" fillId="0" borderId="1" xfId="0" applyNumberFormat="1" applyFont="1" applyBorder="1"/>
    <xf numFmtId="3" fontId="7" fillId="3" borderId="1" xfId="3" applyNumberFormat="1" applyFont="1" applyFill="1" applyBorder="1" applyAlignment="1">
      <alignment vertical="center" wrapText="1"/>
    </xf>
    <xf numFmtId="10" fontId="7" fillId="3" borderId="1" xfId="0" applyNumberFormat="1" applyFont="1" applyFill="1" applyBorder="1" applyAlignment="1">
      <alignment horizontal="center" vertical="center" wrapText="1"/>
    </xf>
    <xf numFmtId="167" fontId="7" fillId="3" borderId="1" xfId="1" applyNumberFormat="1" applyFont="1" applyFill="1" applyBorder="1" applyAlignment="1">
      <alignment horizontal="center" vertical="center" wrapText="1"/>
    </xf>
    <xf numFmtId="165" fontId="7" fillId="3" borderId="1" xfId="1" applyNumberFormat="1" applyFont="1" applyFill="1" applyBorder="1" applyAlignment="1">
      <alignment horizontal="center" vertical="center" wrapText="1"/>
    </xf>
    <xf numFmtId="10" fontId="7" fillId="3" borderId="1" xfId="1" applyNumberFormat="1" applyFont="1" applyFill="1" applyBorder="1" applyAlignment="1">
      <alignment horizontal="center" vertical="center" wrapText="1"/>
    </xf>
    <xf numFmtId="9" fontId="7" fillId="3" borderId="1" xfId="1" applyNumberFormat="1" applyFont="1" applyFill="1" applyBorder="1" applyAlignment="1">
      <alignment horizontal="center" vertical="center" wrapText="1"/>
    </xf>
    <xf numFmtId="0" fontId="8" fillId="3" borderId="1" xfId="0" applyFont="1" applyFill="1" applyBorder="1" applyAlignment="1">
      <alignment horizontal="center" vertical="center" wrapText="1"/>
    </xf>
    <xf numFmtId="0" fontId="21" fillId="3" borderId="1" xfId="0" applyFont="1" applyFill="1" applyBorder="1" applyAlignment="1">
      <alignment horizontal="justify" vertical="center" wrapText="1"/>
    </xf>
    <xf numFmtId="4" fontId="7" fillId="3" borderId="1" xfId="3" applyNumberFormat="1" applyFont="1" applyFill="1" applyBorder="1" applyAlignment="1">
      <alignment vertical="center" wrapText="1"/>
    </xf>
    <xf numFmtId="4" fontId="7" fillId="3" borderId="1" xfId="1" applyNumberFormat="1" applyFont="1" applyFill="1" applyBorder="1" applyAlignment="1">
      <alignment vertical="center" wrapText="1"/>
    </xf>
    <xf numFmtId="0" fontId="8" fillId="3" borderId="1" xfId="0" applyFont="1" applyFill="1" applyBorder="1" applyAlignment="1">
      <alignment vertical="center" wrapText="1"/>
    </xf>
    <xf numFmtId="10" fontId="8" fillId="3" borderId="1" xfId="0" applyNumberFormat="1" applyFont="1" applyFill="1" applyBorder="1" applyAlignment="1">
      <alignment horizontal="center" vertical="center" wrapText="1"/>
    </xf>
    <xf numFmtId="167" fontId="8" fillId="3" borderId="1" xfId="1" applyNumberFormat="1" applyFont="1" applyFill="1" applyBorder="1" applyAlignment="1">
      <alignment horizontal="left" vertical="center" wrapText="1"/>
    </xf>
    <xf numFmtId="166" fontId="8" fillId="3" borderId="1" xfId="3" applyNumberFormat="1" applyFont="1" applyFill="1" applyBorder="1" applyAlignment="1">
      <alignment vertical="center" wrapText="1"/>
    </xf>
    <xf numFmtId="165" fontId="8" fillId="3" borderId="1" xfId="1" applyNumberFormat="1" applyFont="1" applyFill="1" applyBorder="1" applyAlignment="1">
      <alignment horizontal="center" vertical="center" wrapText="1"/>
    </xf>
    <xf numFmtId="165" fontId="8" fillId="3" borderId="1" xfId="1" applyNumberFormat="1" applyFont="1" applyFill="1" applyBorder="1" applyAlignment="1">
      <alignment vertical="center" wrapText="1"/>
    </xf>
    <xf numFmtId="0" fontId="14" fillId="0" borderId="0" xfId="0" applyFont="1" applyAlignment="1">
      <alignment horizontal="center"/>
    </xf>
    <xf numFmtId="0" fontId="0" fillId="0" borderId="0" xfId="0" applyAlignment="1">
      <alignment horizontal="center" wrapText="1"/>
    </xf>
    <xf numFmtId="0" fontId="12" fillId="0" borderId="0" xfId="0" applyFont="1" applyBorder="1" applyAlignment="1">
      <alignment horizontal="center" vertical="center"/>
    </xf>
    <xf numFmtId="0" fontId="0" fillId="0" borderId="32" xfId="0" applyBorder="1" applyAlignment="1">
      <alignment horizontal="center" vertical="center"/>
    </xf>
    <xf numFmtId="1" fontId="4" fillId="4" borderId="28" xfId="0" applyNumberFormat="1" applyFont="1" applyFill="1" applyBorder="1" applyAlignment="1">
      <alignment horizontal="center" vertical="center"/>
    </xf>
    <xf numFmtId="1" fontId="4" fillId="4" borderId="26" xfId="0" applyNumberFormat="1" applyFont="1" applyFill="1" applyBorder="1" applyAlignment="1">
      <alignment horizontal="center" vertical="center"/>
    </xf>
    <xf numFmtId="0" fontId="4" fillId="0" borderId="27" xfId="0" applyFont="1" applyFill="1" applyBorder="1" applyAlignment="1">
      <alignment vertical="center"/>
    </xf>
    <xf numFmtId="0" fontId="4"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5"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29" xfId="0" applyFont="1" applyFill="1" applyBorder="1" applyAlignment="1">
      <alignment horizontal="center" vertical="center"/>
    </xf>
    <xf numFmtId="0" fontId="3" fillId="0" borderId="1" xfId="0" applyFont="1" applyBorder="1" applyAlignment="1">
      <alignment vertical="center" wrapText="1"/>
    </xf>
    <xf numFmtId="0" fontId="2" fillId="8" borderId="16" xfId="0" applyFont="1" applyFill="1" applyBorder="1" applyAlignment="1">
      <alignment horizontal="center"/>
    </xf>
    <xf numFmtId="0" fontId="2" fillId="8" borderId="17" xfId="0" applyFont="1" applyFill="1" applyBorder="1" applyAlignment="1">
      <alignment horizontal="center"/>
    </xf>
    <xf numFmtId="0" fontId="2" fillId="0" borderId="15" xfId="0" applyFont="1" applyFill="1" applyBorder="1" applyAlignment="1">
      <alignment horizontal="center"/>
    </xf>
    <xf numFmtId="0" fontId="2" fillId="0" borderId="16" xfId="0" applyFont="1" applyFill="1" applyBorder="1" applyAlignment="1">
      <alignment horizontal="center"/>
    </xf>
    <xf numFmtId="0" fontId="2" fillId="0" borderId="17" xfId="0" applyFont="1" applyFill="1" applyBorder="1" applyAlignment="1">
      <alignment horizontal="center"/>
    </xf>
    <xf numFmtId="0" fontId="15" fillId="5" borderId="11" xfId="0" applyFont="1" applyFill="1" applyBorder="1" applyAlignment="1">
      <alignment horizontal="center" vertical="center" wrapText="1"/>
    </xf>
    <xf numFmtId="0" fontId="15" fillId="5" borderId="31" xfId="0" applyFont="1" applyFill="1" applyBorder="1" applyAlignment="1">
      <alignment horizontal="center" vertical="center" wrapText="1"/>
    </xf>
    <xf numFmtId="2" fontId="4" fillId="4" borderId="32" xfId="0" applyNumberFormat="1" applyFont="1" applyFill="1" applyBorder="1" applyAlignment="1">
      <alignment horizontal="center"/>
    </xf>
    <xf numFmtId="2" fontId="4" fillId="4" borderId="16" xfId="0" applyNumberFormat="1" applyFont="1" applyFill="1" applyBorder="1" applyAlignment="1">
      <alignment horizontal="center"/>
    </xf>
    <xf numFmtId="2" fontId="4" fillId="4" borderId="17" xfId="0" applyNumberFormat="1" applyFont="1" applyFill="1" applyBorder="1" applyAlignment="1">
      <alignment horizontal="center"/>
    </xf>
    <xf numFmtId="0" fontId="4" fillId="0" borderId="15" xfId="0" applyFont="1" applyFill="1" applyBorder="1" applyAlignment="1">
      <alignment horizontal="center"/>
    </xf>
    <xf numFmtId="0" fontId="4" fillId="0" borderId="17" xfId="0" applyFont="1" applyFill="1" applyBorder="1" applyAlignment="1">
      <alignment horizontal="center"/>
    </xf>
    <xf numFmtId="10" fontId="0" fillId="9" borderId="2" xfId="0" applyNumberFormat="1" applyFill="1" applyBorder="1" applyAlignment="1">
      <alignment horizontal="center" vertical="center" wrapText="1"/>
    </xf>
    <xf numFmtId="10" fontId="0" fillId="9" borderId="4" xfId="0" applyNumberForma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0" fillId="0" borderId="2" xfId="0" applyFill="1" applyBorder="1" applyAlignment="1">
      <alignment horizontal="center" vertical="center" wrapText="1"/>
    </xf>
    <xf numFmtId="0" fontId="0" fillId="0" borderId="3" xfId="0" applyFill="1" applyBorder="1" applyAlignment="1">
      <alignment horizontal="center" vertical="center" wrapText="1"/>
    </xf>
    <xf numFmtId="0" fontId="0" fillId="0" borderId="4" xfId="0" applyFill="1" applyBorder="1" applyAlignment="1">
      <alignment horizontal="center" vertical="center" wrapText="1"/>
    </xf>
    <xf numFmtId="0" fontId="10" fillId="0" borderId="2"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4" fillId="0" borderId="1" xfId="0" applyFont="1" applyFill="1" applyBorder="1" applyAlignment="1">
      <alignment horizontal="center" vertical="center" wrapText="1"/>
    </xf>
    <xf numFmtId="3" fontId="18" fillId="9" borderId="1" xfId="0" applyNumberFormat="1" applyFont="1" applyFill="1" applyBorder="1" applyAlignment="1">
      <alignment horizontal="center" vertical="center" wrapText="1"/>
    </xf>
    <xf numFmtId="3" fontId="4" fillId="0" borderId="2" xfId="1" applyNumberFormat="1" applyFont="1" applyFill="1" applyBorder="1" applyAlignment="1">
      <alignment horizontal="center" vertical="center" wrapText="1"/>
    </xf>
    <xf numFmtId="3" fontId="4" fillId="0" borderId="4" xfId="1" applyNumberFormat="1"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6"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44" xfId="0" applyFont="1" applyFill="1" applyBorder="1" applyAlignment="1">
      <alignment horizontal="center" vertical="center" wrapText="1"/>
    </xf>
    <xf numFmtId="3" fontId="4" fillId="0" borderId="42" xfId="1" applyNumberFormat="1" applyFont="1" applyFill="1" applyBorder="1" applyAlignment="1">
      <alignment horizontal="center" vertical="center" wrapText="1"/>
    </xf>
    <xf numFmtId="3" fontId="4" fillId="0" borderId="43" xfId="1" applyNumberFormat="1" applyFont="1" applyFill="1" applyBorder="1" applyAlignment="1">
      <alignment horizontal="center" vertical="center" wrapText="1"/>
    </xf>
    <xf numFmtId="3" fontId="4" fillId="0" borderId="45" xfId="1" applyNumberFormat="1" applyFont="1" applyFill="1" applyBorder="1" applyAlignment="1">
      <alignment horizontal="center" vertical="center" wrapText="1"/>
    </xf>
    <xf numFmtId="3" fontId="4" fillId="0" borderId="46" xfId="1" applyNumberFormat="1" applyFont="1" applyFill="1" applyBorder="1" applyAlignment="1">
      <alignment horizontal="center" vertical="center" wrapText="1"/>
    </xf>
    <xf numFmtId="3" fontId="4" fillId="0" borderId="5" xfId="1" applyNumberFormat="1" applyFont="1" applyFill="1" applyBorder="1" applyAlignment="1">
      <alignment horizontal="center" vertical="center" wrapText="1"/>
    </xf>
    <xf numFmtId="3" fontId="4" fillId="0" borderId="47" xfId="1" applyNumberFormat="1" applyFont="1" applyFill="1" applyBorder="1" applyAlignment="1">
      <alignment horizontal="center" vertical="center" wrapText="1"/>
    </xf>
    <xf numFmtId="0" fontId="4" fillId="8" borderId="15" xfId="0" applyFont="1" applyFill="1" applyBorder="1" applyAlignment="1">
      <alignment horizontal="center" vertical="center" wrapText="1"/>
    </xf>
    <xf numFmtId="0" fontId="4" fillId="8" borderId="16" xfId="0" applyFont="1" applyFill="1" applyBorder="1" applyAlignment="1">
      <alignment horizontal="center" vertical="center" wrapText="1"/>
    </xf>
    <xf numFmtId="0" fontId="4" fillId="8" borderId="17" xfId="0" applyFont="1" applyFill="1" applyBorder="1" applyAlignment="1">
      <alignment horizontal="center" vertical="center" wrapText="1"/>
    </xf>
    <xf numFmtId="4" fontId="4" fillId="0" borderId="44" xfId="0" applyNumberFormat="1" applyFont="1" applyFill="1" applyBorder="1" applyAlignment="1">
      <alignment horizontal="center" vertical="center" wrapText="1"/>
    </xf>
    <xf numFmtId="4" fontId="4" fillId="0" borderId="3" xfId="0" applyNumberFormat="1" applyFont="1" applyFill="1" applyBorder="1" applyAlignment="1">
      <alignment horizontal="center" vertical="center" wrapText="1"/>
    </xf>
    <xf numFmtId="4" fontId="4" fillId="0" borderId="4" xfId="0" applyNumberFormat="1" applyFont="1" applyFill="1" applyBorder="1" applyAlignment="1">
      <alignment horizontal="center" vertical="center" wrapText="1"/>
    </xf>
    <xf numFmtId="165" fontId="4" fillId="0" borderId="0" xfId="1" applyFont="1" applyFill="1" applyBorder="1" applyAlignment="1">
      <alignment horizontal="center" vertical="center" wrapText="1"/>
    </xf>
    <xf numFmtId="0" fontId="4" fillId="0" borderId="29" xfId="0" applyFont="1" applyFill="1" applyBorder="1" applyAlignment="1">
      <alignment horizontal="center"/>
    </xf>
    <xf numFmtId="0" fontId="4" fillId="0" borderId="25" xfId="0" applyFont="1" applyFill="1" applyBorder="1" applyAlignment="1">
      <alignment horizontal="center"/>
    </xf>
    <xf numFmtId="0" fontId="4" fillId="0" borderId="26" xfId="0" applyFont="1" applyFill="1" applyBorder="1" applyAlignment="1">
      <alignment horizontal="center"/>
    </xf>
    <xf numFmtId="0" fontId="10" fillId="0" borderId="1" xfId="0" applyFont="1" applyFill="1" applyBorder="1" applyAlignment="1">
      <alignment horizontal="left" vertical="center" wrapText="1"/>
    </xf>
    <xf numFmtId="4" fontId="4" fillId="0" borderId="2" xfId="1" applyNumberFormat="1" applyFont="1" applyFill="1" applyBorder="1" applyAlignment="1">
      <alignment horizontal="center" vertical="center" wrapText="1"/>
    </xf>
    <xf numFmtId="4" fontId="4" fillId="0" borderId="3" xfId="1" applyNumberFormat="1" applyFont="1" applyFill="1" applyBorder="1" applyAlignment="1">
      <alignment horizontal="center" vertical="center" wrapText="1"/>
    </xf>
    <xf numFmtId="4" fontId="4" fillId="0" borderId="4" xfId="1" applyNumberFormat="1" applyFont="1" applyFill="1" applyBorder="1" applyAlignment="1">
      <alignment horizontal="center" vertical="center" wrapText="1"/>
    </xf>
    <xf numFmtId="0" fontId="4" fillId="0" borderId="0" xfId="0" applyFont="1" applyFill="1" applyBorder="1" applyAlignment="1">
      <alignment horizontal="center"/>
    </xf>
    <xf numFmtId="9" fontId="0" fillId="9" borderId="1" xfId="0" applyNumberFormat="1" applyFill="1" applyBorder="1" applyAlignment="1">
      <alignment horizontal="center" vertical="center" wrapText="1"/>
    </xf>
    <xf numFmtId="0" fontId="4" fillId="0" borderId="5" xfId="0" applyFont="1" applyFill="1" applyBorder="1" applyAlignment="1">
      <alignment horizontal="left"/>
    </xf>
    <xf numFmtId="0" fontId="4" fillId="0" borderId="2"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42" xfId="0" applyFont="1" applyFill="1" applyBorder="1" applyAlignment="1">
      <alignment horizontal="center" vertical="center" wrapText="1"/>
    </xf>
    <xf numFmtId="0" fontId="4" fillId="0" borderId="4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0" fillId="2" borderId="3" xfId="0" applyFill="1" applyBorder="1" applyAlignment="1">
      <alignment horizontal="center"/>
    </xf>
    <xf numFmtId="0" fontId="4" fillId="2"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11" fillId="2" borderId="15" xfId="0" applyFont="1" applyFill="1" applyBorder="1" applyAlignment="1">
      <alignment horizontal="center"/>
    </xf>
    <xf numFmtId="0" fontId="11" fillId="2" borderId="17" xfId="0" applyFont="1" applyFill="1" applyBorder="1" applyAlignment="1">
      <alignment horizontal="center"/>
    </xf>
    <xf numFmtId="0" fontId="11" fillId="2" borderId="16" xfId="0" applyFont="1" applyFill="1" applyBorder="1" applyAlignment="1">
      <alignment horizontal="center"/>
    </xf>
    <xf numFmtId="0" fontId="0" fillId="0" borderId="0" xfId="0" applyFill="1" applyBorder="1" applyAlignment="1">
      <alignment horizontal="center" wrapText="1"/>
    </xf>
    <xf numFmtId="0" fontId="2" fillId="0" borderId="0" xfId="0" applyFont="1" applyBorder="1" applyAlignment="1">
      <alignment horizontal="center"/>
    </xf>
    <xf numFmtId="0" fontId="16" fillId="0" borderId="34" xfId="0" applyFont="1" applyBorder="1" applyAlignment="1">
      <alignment horizontal="center" vertical="center" wrapText="1"/>
    </xf>
    <xf numFmtId="0" fontId="16" fillId="0" borderId="37" xfId="0" applyFont="1" applyBorder="1" applyAlignment="1">
      <alignment horizontal="center" vertical="center" wrapText="1"/>
    </xf>
    <xf numFmtId="0" fontId="0" fillId="0" borderId="0" xfId="0" applyBorder="1" applyAlignment="1">
      <alignment horizontal="center"/>
    </xf>
    <xf numFmtId="0" fontId="0" fillId="0" borderId="0" xfId="0" applyAlignment="1">
      <alignment horizontal="left" wrapText="1"/>
    </xf>
    <xf numFmtId="0" fontId="14" fillId="0" borderId="0" xfId="0" applyFont="1" applyAlignment="1">
      <alignment horizontal="center"/>
    </xf>
    <xf numFmtId="0" fontId="14" fillId="0" borderId="0" xfId="0" applyFont="1" applyAlignment="1">
      <alignment horizontal="center" vertical="center"/>
    </xf>
    <xf numFmtId="0" fontId="17" fillId="8" borderId="49" xfId="0" applyFont="1" applyFill="1" applyBorder="1" applyAlignment="1">
      <alignment vertical="center" wrapText="1"/>
    </xf>
    <xf numFmtId="0" fontId="17" fillId="8" borderId="50" xfId="0" applyFont="1" applyFill="1" applyBorder="1" applyAlignment="1">
      <alignment vertical="center" wrapText="1"/>
    </xf>
    <xf numFmtId="0" fontId="2" fillId="0" borderId="46" xfId="0" applyFont="1" applyBorder="1" applyAlignment="1">
      <alignment horizontal="center"/>
    </xf>
    <xf numFmtId="0" fontId="2" fillId="0" borderId="47" xfId="0" applyFont="1" applyBorder="1" applyAlignment="1">
      <alignment horizontal="center"/>
    </xf>
    <xf numFmtId="0" fontId="17" fillId="0" borderId="0" xfId="0" applyFont="1" applyAlignment="1">
      <alignment horizontal="center" vertical="center"/>
    </xf>
    <xf numFmtId="0" fontId="0" fillId="0" borderId="1" xfId="0" applyBorder="1" applyAlignment="1">
      <alignment horizontal="center" vertical="center"/>
    </xf>
  </cellXfs>
  <cellStyles count="5">
    <cellStyle name="Millares" xfId="1" builtinId="3"/>
    <cellStyle name="Moneda" xfId="3" builtinId="4"/>
    <cellStyle name="Moneda [0]" xfId="4" builtinId="7"/>
    <cellStyle name="Normal" xfId="0" builtinId="0"/>
    <cellStyle name="Porcentaje" xfId="2" builtin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naMaria/AppData/Local/Microsoft/Windows/INetCache/Content.Outlook/0VZH3YV2/FORMATO%20EVALUACION%20INTERVENTOR&#205;A%20ESERC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EVALUACIÓN TÉCNICA"/>
      <sheetName val="EXPERIENCIA"/>
      <sheetName val="CONTRATOS - Detalle"/>
      <sheetName val="DATOS DIR TÉCNICO"/>
      <sheetName val="EXP DIR TÉCNICO"/>
      <sheetName val="DATOS DIR FIN"/>
      <sheetName val="EXP DIR ADMIN&amp;FINANCIERO"/>
      <sheetName val="Hoja 1 variables"/>
    </sheetNames>
    <sheetDataSet>
      <sheetData sheetId="0"/>
      <sheetData sheetId="1"/>
      <sheetData sheetId="2"/>
      <sheetData sheetId="3"/>
      <sheetData sheetId="4"/>
      <sheetData sheetId="5"/>
      <sheetData sheetId="6"/>
      <sheetData sheetId="7">
        <row r="2">
          <cell r="C2">
            <v>1</v>
          </cell>
        </row>
        <row r="3">
          <cell r="C3">
            <v>0</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7"/>
  <sheetViews>
    <sheetView tabSelected="1" zoomScaleNormal="100" workbookViewId="0">
      <selection activeCell="F1" sqref="F1"/>
    </sheetView>
  </sheetViews>
  <sheetFormatPr baseColWidth="10" defaultRowHeight="15" x14ac:dyDescent="0.25"/>
  <cols>
    <col min="1" max="1" width="26.5703125" customWidth="1"/>
    <col min="2" max="2" width="20.7109375" customWidth="1"/>
    <col min="3" max="3" width="24.28515625" customWidth="1"/>
    <col min="4" max="4" width="9.28515625" customWidth="1"/>
    <col min="5" max="5" width="15.28515625" customWidth="1"/>
    <col min="6" max="6" width="15.140625" customWidth="1"/>
    <col min="7" max="7" width="13.42578125" bestFit="1" customWidth="1"/>
  </cols>
  <sheetData>
    <row r="1" spans="1:10" ht="15.75" thickBot="1" x14ac:dyDescent="0.3">
      <c r="B1" s="58" t="s">
        <v>129</v>
      </c>
      <c r="C1" s="158" t="s">
        <v>73</v>
      </c>
      <c r="D1" s="159"/>
    </row>
    <row r="2" spans="1:10" ht="15.75" thickBot="1" x14ac:dyDescent="0.3"/>
    <row r="3" spans="1:10" ht="15" customHeight="1" thickBot="1" x14ac:dyDescent="0.3">
      <c r="A3" s="8" t="s">
        <v>0</v>
      </c>
      <c r="B3" s="160" t="str">
        <f>'1. Carta y exp habilitante'!B1:K1</f>
        <v>COMUNICACIÓN CELULAR S.A. COMCEL S.A.</v>
      </c>
      <c r="C3" s="161"/>
      <c r="D3" s="161"/>
      <c r="E3" s="161"/>
      <c r="F3" s="162"/>
      <c r="G3" s="39"/>
      <c r="H3" s="7"/>
      <c r="I3" s="7"/>
      <c r="J3" s="7"/>
    </row>
    <row r="4" spans="1:10" x14ac:dyDescent="0.25">
      <c r="A4" s="6"/>
      <c r="B4" s="6" t="s">
        <v>41</v>
      </c>
      <c r="C4" s="6"/>
      <c r="D4" s="6"/>
      <c r="E4" s="6"/>
      <c r="F4" s="6"/>
      <c r="G4" s="6"/>
      <c r="H4" s="7"/>
      <c r="I4" s="7"/>
      <c r="J4" s="7"/>
    </row>
    <row r="5" spans="1:10" ht="15.75" thickBot="1" x14ac:dyDescent="0.3">
      <c r="A5" s="13"/>
      <c r="B5" s="13"/>
      <c r="C5" s="13"/>
      <c r="D5" s="13"/>
      <c r="E5" s="13"/>
      <c r="F5" s="13"/>
      <c r="G5" s="13"/>
      <c r="H5" s="7"/>
      <c r="I5" s="7"/>
      <c r="J5" s="7"/>
    </row>
    <row r="6" spans="1:10" ht="15.75" thickBot="1" x14ac:dyDescent="0.3">
      <c r="A6" s="168" t="s">
        <v>23</v>
      </c>
      <c r="B6" s="169"/>
      <c r="C6" s="59"/>
      <c r="D6" s="59"/>
      <c r="E6" s="11"/>
      <c r="F6" s="11"/>
      <c r="G6" s="11"/>
      <c r="H6" s="7"/>
      <c r="I6" s="7"/>
      <c r="J6" s="7"/>
    </row>
    <row r="7" spans="1:10" x14ac:dyDescent="0.25">
      <c r="A7" s="33" t="s">
        <v>21</v>
      </c>
      <c r="B7" s="34">
        <v>1</v>
      </c>
      <c r="C7" s="11"/>
      <c r="D7" s="11"/>
      <c r="E7" s="11"/>
      <c r="F7" s="11"/>
      <c r="G7" s="11"/>
      <c r="H7" s="7"/>
      <c r="I7" s="7"/>
      <c r="J7" s="7"/>
    </row>
    <row r="8" spans="1:10" x14ac:dyDescent="0.25">
      <c r="A8" s="29" t="s">
        <v>22</v>
      </c>
      <c r="B8" s="30">
        <v>1</v>
      </c>
      <c r="C8" s="11"/>
      <c r="D8" s="11"/>
      <c r="E8" s="11"/>
      <c r="F8" s="11"/>
      <c r="G8" s="11"/>
      <c r="H8" s="7"/>
      <c r="I8" s="7"/>
      <c r="J8" s="7"/>
    </row>
    <row r="9" spans="1:10" x14ac:dyDescent="0.25">
      <c r="A9" s="29" t="s">
        <v>52</v>
      </c>
      <c r="B9" s="30">
        <v>1</v>
      </c>
      <c r="C9" s="11"/>
      <c r="D9" s="11"/>
      <c r="E9" s="11"/>
      <c r="F9" s="11"/>
      <c r="G9" s="11"/>
      <c r="H9" s="7"/>
      <c r="I9" s="7"/>
      <c r="J9" s="7"/>
    </row>
    <row r="10" spans="1:10" x14ac:dyDescent="0.25">
      <c r="A10" s="29" t="s">
        <v>33</v>
      </c>
      <c r="B10" s="31">
        <v>1</v>
      </c>
      <c r="C10" s="11"/>
      <c r="D10" s="11"/>
      <c r="E10" s="11"/>
      <c r="F10" s="11"/>
      <c r="G10" s="11"/>
      <c r="H10" s="7"/>
      <c r="I10" s="7"/>
      <c r="J10" s="7"/>
    </row>
    <row r="11" spans="1:10" ht="15.75" thickBot="1" x14ac:dyDescent="0.3">
      <c r="A11" s="21" t="s">
        <v>24</v>
      </c>
      <c r="B11" s="32">
        <f>+IFERROR(IF(AND(B7:B10),1,0),0)</f>
        <v>1</v>
      </c>
      <c r="C11" s="11"/>
      <c r="D11" s="11"/>
      <c r="E11" s="11"/>
      <c r="F11" s="11"/>
      <c r="G11" s="11"/>
      <c r="H11" s="7"/>
      <c r="I11" s="7"/>
      <c r="J11" s="7"/>
    </row>
    <row r="12" spans="1:10" ht="12.75" customHeight="1" thickBot="1" x14ac:dyDescent="0.3">
      <c r="A12" s="15"/>
      <c r="B12" s="16"/>
      <c r="C12" s="15"/>
      <c r="D12" s="15"/>
      <c r="E12" s="15"/>
      <c r="F12" s="15"/>
      <c r="G12" s="15"/>
      <c r="H12" s="7"/>
      <c r="I12" s="7"/>
      <c r="J12" s="7"/>
    </row>
    <row r="13" spans="1:10" ht="15.75" thickBot="1" x14ac:dyDescent="0.3">
      <c r="A13" s="165" t="s">
        <v>28</v>
      </c>
      <c r="B13" s="166"/>
      <c r="C13" s="167"/>
      <c r="D13" s="11"/>
      <c r="E13" s="11"/>
      <c r="F13" s="11"/>
      <c r="G13" s="11"/>
      <c r="H13" s="7"/>
      <c r="I13" s="7"/>
      <c r="J13" s="7"/>
    </row>
    <row r="14" spans="1:10" ht="15.75" thickBot="1" x14ac:dyDescent="0.3">
      <c r="A14" s="151" t="s">
        <v>25</v>
      </c>
      <c r="B14" s="152" t="s">
        <v>127</v>
      </c>
      <c r="C14" s="153" t="s">
        <v>40</v>
      </c>
      <c r="D14" s="11"/>
      <c r="E14" s="11"/>
      <c r="F14" s="11"/>
      <c r="G14" s="11"/>
      <c r="H14" s="7"/>
      <c r="I14" s="7"/>
      <c r="J14" s="7"/>
    </row>
    <row r="15" spans="1:10" ht="39" thickBot="1" x14ac:dyDescent="0.3">
      <c r="A15" s="57" t="s">
        <v>126</v>
      </c>
      <c r="B15" s="17">
        <v>49</v>
      </c>
      <c r="C15" s="149">
        <f>+'3. Calidad'!D8</f>
        <v>49</v>
      </c>
      <c r="D15" s="124"/>
      <c r="E15" s="124"/>
      <c r="F15" s="124"/>
      <c r="G15" s="124"/>
      <c r="H15" s="7"/>
      <c r="I15" s="7"/>
      <c r="J15" s="7"/>
    </row>
    <row r="16" spans="1:10" ht="41.25" customHeight="1" thickBot="1" x14ac:dyDescent="0.3">
      <c r="A16" s="57" t="s">
        <v>132</v>
      </c>
      <c r="B16" s="17">
        <v>40</v>
      </c>
      <c r="C16" s="149">
        <f>'4. Oferta Económica'!D8</f>
        <v>40</v>
      </c>
      <c r="D16" s="11"/>
      <c r="E16" s="11"/>
      <c r="F16" s="11"/>
      <c r="G16" s="11"/>
      <c r="H16" s="7"/>
      <c r="I16" s="7"/>
      <c r="J16" s="7"/>
    </row>
    <row r="17" spans="1:10" ht="21.75" customHeight="1" thickBot="1" x14ac:dyDescent="0.3">
      <c r="A17" s="45" t="s">
        <v>46</v>
      </c>
      <c r="B17" s="154">
        <v>10</v>
      </c>
      <c r="C17" s="150">
        <f>C25</f>
        <v>10</v>
      </c>
      <c r="D17" s="11"/>
      <c r="E17" s="11"/>
      <c r="F17" s="11"/>
      <c r="G17" s="11"/>
      <c r="H17" s="7"/>
      <c r="I17" s="7"/>
      <c r="J17" s="7"/>
    </row>
    <row r="18" spans="1:10" ht="30.75" customHeight="1" thickBot="1" x14ac:dyDescent="0.3">
      <c r="A18" s="46" t="s">
        <v>39</v>
      </c>
      <c r="B18" s="155">
        <v>1</v>
      </c>
      <c r="C18" s="150">
        <f>B27</f>
        <v>0</v>
      </c>
      <c r="D18" s="15"/>
      <c r="E18" s="15"/>
      <c r="F18" s="15"/>
      <c r="G18" s="15"/>
      <c r="H18" s="7"/>
      <c r="I18" s="7"/>
      <c r="J18" s="7"/>
    </row>
    <row r="19" spans="1:10" ht="15.75" thickBot="1" x14ac:dyDescent="0.3">
      <c r="A19" s="156" t="s">
        <v>26</v>
      </c>
      <c r="B19" s="154">
        <f>SUM(B15:B18)</f>
        <v>100</v>
      </c>
      <c r="C19" s="150">
        <f>SUM(C15:C18)</f>
        <v>99</v>
      </c>
      <c r="D19" s="11"/>
      <c r="E19" s="11"/>
      <c r="F19" s="11"/>
      <c r="G19" s="11"/>
      <c r="H19" s="7"/>
      <c r="I19" s="7"/>
      <c r="J19" s="7"/>
    </row>
    <row r="20" spans="1:10" ht="15.75" thickBot="1" x14ac:dyDescent="0.3">
      <c r="A20" s="16"/>
      <c r="B20" s="42"/>
      <c r="C20" s="44"/>
      <c r="D20" s="16"/>
      <c r="E20" s="16"/>
      <c r="F20" s="16"/>
      <c r="G20" s="16"/>
      <c r="H20" s="7"/>
      <c r="I20" s="7"/>
      <c r="J20" s="7"/>
    </row>
    <row r="21" spans="1:10" ht="25.5" customHeight="1" x14ac:dyDescent="0.25">
      <c r="A21" s="163" t="s">
        <v>44</v>
      </c>
      <c r="B21" s="163" t="s">
        <v>27</v>
      </c>
      <c r="C21" s="163" t="s">
        <v>43</v>
      </c>
    </row>
    <row r="22" spans="1:10" ht="15.75" thickBot="1" x14ac:dyDescent="0.3">
      <c r="A22" s="164"/>
      <c r="B22" s="164"/>
      <c r="C22" s="164"/>
    </row>
    <row r="23" spans="1:10" ht="27.75" customHeight="1" x14ac:dyDescent="0.25">
      <c r="A23" s="27" t="s">
        <v>49</v>
      </c>
      <c r="B23" s="25">
        <v>10</v>
      </c>
      <c r="C23" s="26">
        <v>10</v>
      </c>
    </row>
    <row r="24" spans="1:10" ht="46.5" customHeight="1" thickBot="1" x14ac:dyDescent="0.3">
      <c r="A24" s="65" t="s">
        <v>50</v>
      </c>
      <c r="B24" s="66">
        <v>5</v>
      </c>
      <c r="C24" s="67">
        <v>0</v>
      </c>
    </row>
    <row r="25" spans="1:10" ht="26.25" thickBot="1" x14ac:dyDescent="0.3">
      <c r="A25" s="68" t="s">
        <v>45</v>
      </c>
      <c r="B25" s="69"/>
      <c r="C25" s="70">
        <f>+IFERROR(_xlfn.IFS(C23,10,C24,5),0)</f>
        <v>10</v>
      </c>
    </row>
    <row r="26" spans="1:10" ht="15.75" thickBot="1" x14ac:dyDescent="0.3"/>
    <row r="27" spans="1:10" ht="211.5" customHeight="1" thickBot="1" x14ac:dyDescent="0.3">
      <c r="A27" s="38" t="s">
        <v>47</v>
      </c>
      <c r="B27" s="148">
        <v>0</v>
      </c>
      <c r="C27" s="157" t="s">
        <v>128</v>
      </c>
    </row>
  </sheetData>
  <sheetProtection algorithmName="SHA-512" hashValue="cpTbArxbAWGPB/UoxVg5xoX2I7FZoMOUl/aBPEvdCXsRPW6B9I/TyovbX/kF/u5nS6UEZsgQunRPr5t2rJaufg==" saltValue="szVcX1rqpFAE4J02I1t+Pg==" spinCount="100000" sheet="1" objects="1" scenarios="1"/>
  <mergeCells count="7">
    <mergeCell ref="C1:D1"/>
    <mergeCell ref="B3:F3"/>
    <mergeCell ref="B21:B22"/>
    <mergeCell ref="A21:A22"/>
    <mergeCell ref="A13:C13"/>
    <mergeCell ref="A6:B6"/>
    <mergeCell ref="C21:C22"/>
  </mergeCells>
  <pageMargins left="0.70866141732283472" right="0.70866141732283472" top="1.4566929133858268" bottom="0.74803149606299213" header="0.31496062992125984" footer="0.31496062992125984"/>
  <pageSetup scale="60" fitToWidth="0" orientation="landscape" r:id="rId1"/>
  <headerFooter>
    <oddHeader>&amp;L&amp;"-,Negrita"LICITACIÓN PÚBLICA FTIC-LP-09 -19 EVALUACIÓN TÉCNICA&amp;C&amp;"-,Negrita"
&amp;R&amp;G</oddHeader>
  </headerFooter>
  <legacyDrawingHF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'Hoja 1 variables'!$C$2:$C$3</xm:f>
          </x14:formula1>
          <xm:sqref>B7:B9</xm:sqref>
        </x14:dataValidation>
        <x14:dataValidation type="list" allowBlank="1" showInputMessage="1" showErrorMessage="1" xr:uid="{94B33BA5-B096-4F65-BC4A-5DD6BE1D8D69}">
          <x14:formula1>
            <xm:f>'Hoja 1 variables'!$H$3:$H$7</xm:f>
          </x14:formula1>
          <xm:sqref>C1:D1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23"/>
  <sheetViews>
    <sheetView zoomScaleNormal="100" workbookViewId="0">
      <selection activeCell="M8" sqref="M8"/>
    </sheetView>
  </sheetViews>
  <sheetFormatPr baseColWidth="10" defaultColWidth="9.140625" defaultRowHeight="15" x14ac:dyDescent="0.25"/>
  <cols>
    <col min="1" max="1" width="22.85546875" style="7" customWidth="1"/>
    <col min="2" max="2" width="6.42578125" style="7" customWidth="1"/>
    <col min="3" max="3" width="8" style="7" customWidth="1"/>
    <col min="4" max="4" width="6.42578125" style="7" customWidth="1"/>
    <col min="5" max="5" width="18.7109375" style="7" customWidth="1"/>
    <col min="6" max="6" width="10.140625" style="7" customWidth="1"/>
    <col min="7" max="7" width="6.42578125" style="7" customWidth="1"/>
    <col min="8" max="8" width="12.140625" style="7" customWidth="1"/>
    <col min="9" max="11" width="6.42578125" style="7" customWidth="1"/>
    <col min="12" max="12" width="9.5703125" style="7" bestFit="1" customWidth="1"/>
    <col min="13" max="14" width="9.140625" style="7"/>
    <col min="15" max="15" width="12" style="7" bestFit="1" customWidth="1"/>
    <col min="16" max="16384" width="9.140625" style="7"/>
  </cols>
  <sheetData>
    <row r="1" spans="1:15" ht="15.75" customHeight="1" thickBot="1" x14ac:dyDescent="0.3">
      <c r="A1" s="102" t="s">
        <v>0</v>
      </c>
      <c r="B1" s="202" t="s">
        <v>125</v>
      </c>
      <c r="C1" s="203"/>
      <c r="D1" s="203"/>
      <c r="E1" s="203"/>
      <c r="F1" s="203"/>
      <c r="G1" s="203"/>
      <c r="H1" s="203"/>
      <c r="I1" s="203"/>
      <c r="J1" s="203"/>
      <c r="K1" s="204"/>
    </row>
    <row r="2" spans="1:15" ht="15.75" customHeight="1" x14ac:dyDescent="0.25">
      <c r="A2" s="6" t="s">
        <v>41</v>
      </c>
      <c r="B2" s="103"/>
      <c r="C2" s="103"/>
      <c r="D2" s="103"/>
      <c r="E2" s="103"/>
      <c r="F2" s="103"/>
      <c r="G2" s="103"/>
      <c r="H2" s="103"/>
      <c r="I2" s="103"/>
      <c r="J2" s="103"/>
      <c r="K2" s="103"/>
    </row>
    <row r="3" spans="1:15" ht="15.75" customHeight="1" x14ac:dyDescent="0.25">
      <c r="A3" s="16"/>
      <c r="B3" s="103"/>
      <c r="C3" s="103"/>
      <c r="D3" s="103"/>
      <c r="E3" s="103"/>
      <c r="F3" s="103"/>
      <c r="G3" s="103"/>
      <c r="H3" s="103"/>
      <c r="I3" s="103"/>
      <c r="J3" s="103"/>
      <c r="K3" s="103"/>
    </row>
    <row r="4" spans="1:15" ht="15.75" customHeight="1" x14ac:dyDescent="0.25">
      <c r="A4" s="212" t="s">
        <v>1</v>
      </c>
      <c r="B4" s="213"/>
      <c r="C4" s="213"/>
      <c r="D4" s="213"/>
      <c r="E4" s="213"/>
      <c r="F4" s="213"/>
      <c r="G4" s="213"/>
      <c r="H4" s="213"/>
      <c r="I4" s="214"/>
      <c r="J4" s="103"/>
      <c r="K4" s="103"/>
    </row>
    <row r="5" spans="1:15" ht="15.75" customHeight="1" x14ac:dyDescent="0.25">
      <c r="A5" s="209"/>
      <c r="B5" s="209"/>
      <c r="C5" s="209"/>
      <c r="D5" s="209"/>
      <c r="E5" s="209"/>
      <c r="F5" s="209"/>
      <c r="G5" s="209"/>
      <c r="H5" s="209"/>
      <c r="I5" s="209"/>
      <c r="J5" s="103"/>
      <c r="K5" s="103"/>
    </row>
    <row r="6" spans="1:15" ht="47.25" customHeight="1" x14ac:dyDescent="0.25">
      <c r="A6" s="104" t="s">
        <v>36</v>
      </c>
      <c r="B6" s="181" t="s">
        <v>37</v>
      </c>
      <c r="C6" s="181"/>
      <c r="D6" s="172" t="s">
        <v>38</v>
      </c>
      <c r="E6" s="173"/>
      <c r="F6" s="173"/>
      <c r="G6" s="173"/>
      <c r="H6" s="173"/>
      <c r="I6" s="174"/>
      <c r="J6" s="103"/>
      <c r="K6" s="103"/>
    </row>
    <row r="7" spans="1:15" ht="51.75" customHeight="1" x14ac:dyDescent="0.25">
      <c r="A7" s="116" t="s">
        <v>103</v>
      </c>
      <c r="B7" s="210">
        <v>1</v>
      </c>
      <c r="C7" s="210"/>
      <c r="D7" s="175" t="s">
        <v>2</v>
      </c>
      <c r="E7" s="176"/>
      <c r="F7" s="176"/>
      <c r="G7" s="176"/>
      <c r="H7" s="176"/>
      <c r="I7" s="177"/>
      <c r="J7" s="103"/>
      <c r="K7" s="103"/>
    </row>
    <row r="8" spans="1:15" ht="23.25" customHeight="1" x14ac:dyDescent="0.25">
      <c r="A8" s="116"/>
      <c r="B8" s="170"/>
      <c r="C8" s="171"/>
      <c r="D8" s="175"/>
      <c r="E8" s="176"/>
      <c r="F8" s="176"/>
      <c r="G8" s="176"/>
      <c r="H8" s="176"/>
      <c r="I8" s="177"/>
      <c r="J8" s="103"/>
      <c r="K8" s="103"/>
    </row>
    <row r="9" spans="1:15" ht="23.25" customHeight="1" x14ac:dyDescent="0.25">
      <c r="A9" s="116"/>
      <c r="B9" s="170"/>
      <c r="C9" s="171"/>
      <c r="D9" s="175"/>
      <c r="E9" s="176"/>
      <c r="F9" s="176"/>
      <c r="G9" s="176"/>
      <c r="H9" s="176"/>
      <c r="I9" s="177"/>
      <c r="J9" s="103"/>
      <c r="K9" s="103"/>
    </row>
    <row r="10" spans="1:15" ht="23.25" customHeight="1" x14ac:dyDescent="0.25">
      <c r="A10" s="105"/>
      <c r="B10" s="105"/>
      <c r="C10" s="105"/>
      <c r="D10" s="105"/>
      <c r="E10" s="105"/>
      <c r="F10" s="106"/>
      <c r="G10" s="106"/>
      <c r="H10" s="107"/>
      <c r="I10" s="108"/>
      <c r="J10" s="103"/>
      <c r="K10" s="103"/>
    </row>
    <row r="11" spans="1:15" ht="15" customHeight="1" x14ac:dyDescent="0.25">
      <c r="A11" s="109"/>
      <c r="B11" s="110"/>
      <c r="C11" s="110"/>
      <c r="D11" s="110"/>
      <c r="E11" s="110"/>
      <c r="F11" s="109"/>
      <c r="G11" s="109"/>
      <c r="H11" s="109"/>
      <c r="I11" s="109"/>
    </row>
    <row r="12" spans="1:15" ht="15" customHeight="1" x14ac:dyDescent="0.25">
      <c r="A12" s="172" t="s">
        <v>64</v>
      </c>
      <c r="B12" s="173"/>
      <c r="C12" s="173"/>
      <c r="D12" s="173"/>
      <c r="E12" s="173"/>
      <c r="F12" s="173"/>
      <c r="G12" s="173"/>
      <c r="H12" s="173"/>
      <c r="I12" s="173"/>
      <c r="J12" s="173"/>
      <c r="K12" s="174"/>
    </row>
    <row r="13" spans="1:15" ht="30" customHeight="1" x14ac:dyDescent="0.25">
      <c r="A13" s="205" t="s">
        <v>48</v>
      </c>
      <c r="B13" s="205"/>
      <c r="C13" s="205"/>
      <c r="D13" s="205"/>
      <c r="E13" s="205"/>
      <c r="F13" s="205"/>
      <c r="G13" s="205"/>
      <c r="H13" s="205"/>
      <c r="I13" s="206">
        <f>'2. Experiencia habilitante'!N11</f>
        <v>400248.78686908894</v>
      </c>
      <c r="J13" s="207"/>
      <c r="K13" s="208"/>
      <c r="L13" s="125"/>
    </row>
    <row r="14" spans="1:15" ht="15" customHeight="1" x14ac:dyDescent="0.25">
      <c r="A14" s="111"/>
      <c r="B14" s="111"/>
      <c r="C14" s="111"/>
      <c r="D14" s="111"/>
      <c r="E14" s="111"/>
      <c r="F14" s="111"/>
      <c r="G14" s="111"/>
      <c r="H14" s="111"/>
      <c r="I14" s="111"/>
      <c r="J14" s="111"/>
      <c r="K14" s="111"/>
    </row>
    <row r="15" spans="1:15" ht="10.5" customHeight="1" x14ac:dyDescent="0.25">
      <c r="A15" s="211"/>
      <c r="B15" s="211"/>
      <c r="C15" s="211"/>
      <c r="D15" s="211"/>
      <c r="E15" s="211"/>
      <c r="F15" s="211"/>
      <c r="G15" s="211"/>
      <c r="H15" s="211"/>
      <c r="I15" s="211"/>
      <c r="J15" s="211"/>
      <c r="K15" s="211"/>
    </row>
    <row r="16" spans="1:15" ht="30" customHeight="1" thickBot="1" x14ac:dyDescent="0.35">
      <c r="A16" s="215" t="s">
        <v>34</v>
      </c>
      <c r="B16" s="216"/>
      <c r="C16" s="216"/>
      <c r="D16" s="173"/>
      <c r="E16" s="173"/>
      <c r="F16" s="173"/>
      <c r="G16" s="174"/>
      <c r="H16" s="172" t="s">
        <v>134</v>
      </c>
      <c r="I16" s="173"/>
      <c r="J16" s="173"/>
      <c r="K16" s="174"/>
      <c r="O16" s="112"/>
    </row>
    <row r="17" spans="1:18" ht="30" customHeight="1" thickBot="1" x14ac:dyDescent="0.35">
      <c r="A17" s="185" t="s">
        <v>135</v>
      </c>
      <c r="B17" s="186"/>
      <c r="C17" s="187"/>
      <c r="D17" s="188" t="s">
        <v>136</v>
      </c>
      <c r="E17" s="173"/>
      <c r="F17" s="173"/>
      <c r="G17" s="174"/>
      <c r="H17" s="189">
        <f>IF(I13&gt;=D18,1,0)</f>
        <v>1</v>
      </c>
      <c r="I17" s="190"/>
      <c r="J17" s="190"/>
      <c r="K17" s="191"/>
      <c r="O17" s="112"/>
    </row>
    <row r="18" spans="1:18" ht="12.75" customHeight="1" thickBot="1" x14ac:dyDescent="0.3">
      <c r="A18" s="195" t="str">
        <f>+EVALUACIÓN!C1</f>
        <v>Región Noroccidente</v>
      </c>
      <c r="B18" s="196"/>
      <c r="C18" s="197"/>
      <c r="D18" s="198">
        <f>VLOOKUP(A18,'Hoja 1 variables'!H3:K7,4,FALSE)</f>
        <v>13911.094580952427</v>
      </c>
      <c r="E18" s="199"/>
      <c r="F18" s="199"/>
      <c r="G18" s="200"/>
      <c r="H18" s="192"/>
      <c r="I18" s="193"/>
      <c r="J18" s="193"/>
      <c r="K18" s="194"/>
      <c r="P18" s="201"/>
      <c r="Q18" s="201"/>
      <c r="R18" s="201"/>
    </row>
    <row r="19" spans="1:18" ht="15" customHeight="1" x14ac:dyDescent="0.25">
      <c r="A19" s="6"/>
      <c r="B19" s="6"/>
      <c r="C19" s="6"/>
      <c r="D19" s="6"/>
      <c r="E19" s="6"/>
      <c r="F19" s="6"/>
      <c r="G19" s="6"/>
      <c r="H19" s="6"/>
      <c r="I19" s="6"/>
    </row>
    <row r="20" spans="1:18" ht="15" customHeight="1" x14ac:dyDescent="0.25">
      <c r="A20" s="172" t="s">
        <v>69</v>
      </c>
      <c r="B20" s="173"/>
      <c r="C20" s="173"/>
      <c r="D20" s="173"/>
      <c r="E20" s="173"/>
      <c r="F20" s="173"/>
      <c r="G20" s="173"/>
      <c r="H20" s="173"/>
      <c r="I20" s="173"/>
      <c r="J20" s="173"/>
      <c r="K20" s="174"/>
    </row>
    <row r="21" spans="1:18" ht="51" customHeight="1" x14ac:dyDescent="0.25">
      <c r="A21" s="172" t="s">
        <v>68</v>
      </c>
      <c r="B21" s="173"/>
      <c r="C21" s="173"/>
      <c r="D21" s="173"/>
      <c r="E21" s="173"/>
      <c r="F21" s="173"/>
      <c r="G21" s="174"/>
      <c r="H21" s="181" t="s">
        <v>65</v>
      </c>
      <c r="I21" s="181"/>
      <c r="J21" s="172" t="s">
        <v>66</v>
      </c>
      <c r="K21" s="174"/>
    </row>
    <row r="22" spans="1:18" ht="47.25" customHeight="1" x14ac:dyDescent="0.25">
      <c r="A22" s="178" t="s">
        <v>119</v>
      </c>
      <c r="B22" s="179"/>
      <c r="C22" s="179"/>
      <c r="D22" s="179"/>
      <c r="E22" s="179"/>
      <c r="F22" s="179"/>
      <c r="G22" s="180"/>
      <c r="H22" s="182">
        <v>2610782</v>
      </c>
      <c r="I22" s="182"/>
      <c r="J22" s="183">
        <f>+IF($H$22&gt;=25000,1,0)</f>
        <v>1</v>
      </c>
      <c r="K22" s="184"/>
    </row>
    <row r="23" spans="1:18" x14ac:dyDescent="0.25">
      <c r="E23" s="113"/>
      <c r="F23" s="114"/>
    </row>
  </sheetData>
  <sheetProtection algorithmName="SHA-512" hashValue="PSPLdz+JTbiZSiyt4A1o1XZDhv+RL8IWOxrp3INl27hCwCZo0jqi5xa6ocR4At04ol7x5I5KRcNW8K5mtiNOLQ==" saltValue="Wv4U6npboSl3zc25sm/sgw==" spinCount="100000" sheet="1" objects="1" scenarios="1"/>
  <mergeCells count="30">
    <mergeCell ref="P18:R18"/>
    <mergeCell ref="B6:C6"/>
    <mergeCell ref="D6:I6"/>
    <mergeCell ref="B1:K1"/>
    <mergeCell ref="A13:H13"/>
    <mergeCell ref="I13:K13"/>
    <mergeCell ref="A12:K12"/>
    <mergeCell ref="A5:I5"/>
    <mergeCell ref="B7:C7"/>
    <mergeCell ref="D7:I7"/>
    <mergeCell ref="A15:K15"/>
    <mergeCell ref="H16:K16"/>
    <mergeCell ref="A4:I4"/>
    <mergeCell ref="A16:G16"/>
    <mergeCell ref="B8:C8"/>
    <mergeCell ref="D8:I8"/>
    <mergeCell ref="B9:C9"/>
    <mergeCell ref="A20:K20"/>
    <mergeCell ref="D9:I9"/>
    <mergeCell ref="A22:G22"/>
    <mergeCell ref="H21:I21"/>
    <mergeCell ref="H22:I22"/>
    <mergeCell ref="J21:K21"/>
    <mergeCell ref="J22:K22"/>
    <mergeCell ref="A21:G21"/>
    <mergeCell ref="A17:C17"/>
    <mergeCell ref="D17:G17"/>
    <mergeCell ref="H17:K18"/>
    <mergeCell ref="A18:C18"/>
    <mergeCell ref="D18:G18"/>
  </mergeCells>
  <dataValidations count="1">
    <dataValidation type="list" showInputMessage="1" showErrorMessage="1" prompt="Seleccionar SI o NO" sqref="D6:D10 F16:G18" xr:uid="{00000000-0002-0000-0100-000000000000}">
      <formula1>RESPUESTASINO</formula1>
    </dataValidation>
  </dataValidations>
  <pageMargins left="0.70866141732283472" right="0.70866141732283472" top="1.4960629921259843" bottom="0.74803149606299213" header="0.31496062992125984" footer="0.31496062992125984"/>
  <pageSetup scale="80" orientation="landscape" r:id="rId1"/>
  <headerFooter>
    <oddHeader>&amp;L&amp;"-,Negrita"LICITACIÓN PÚBLICA FTIC-LP-09-19 EVALUACIÓN TÉCNICA&amp;C&amp;"-,Negrita"
&amp;R&amp;G</oddHeader>
  </headerFooter>
  <legacyDrawingHF r:id="rId2"/>
  <extLst>
    <ext xmlns:x14="http://schemas.microsoft.com/office/spreadsheetml/2009/9/main" uri="{CCE6A557-97BC-4b89-ADB6-D9C93CAAB3DF}">
      <x14:dataValidations xmlns:xm="http://schemas.microsoft.com/office/excel/2006/main" count="1">
        <x14:dataValidation type="list" allowBlank="1" showInputMessage="1" showErrorMessage="1" xr:uid="{ACAD7B1E-9897-4568-9FB5-EA83F9ADD146}">
          <x14:formula1>
            <xm:f>'Hoja 1 variables'!$H$3:$H$7</xm:f>
          </x14:formula1>
          <xm:sqref>A18:C18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Z12"/>
  <sheetViews>
    <sheetView zoomScale="90" zoomScaleNormal="90" workbookViewId="0">
      <selection activeCell="S5" sqref="S5"/>
    </sheetView>
  </sheetViews>
  <sheetFormatPr baseColWidth="10" defaultColWidth="9.140625" defaultRowHeight="15" x14ac:dyDescent="0.25"/>
  <cols>
    <col min="1" max="1" width="6.7109375" style="1" customWidth="1"/>
    <col min="2" max="2" width="19.7109375" style="1" customWidth="1"/>
    <col min="3" max="3" width="9" style="1" customWidth="1"/>
    <col min="4" max="4" width="14.85546875" style="1" customWidth="1"/>
    <col min="5" max="5" width="18.5703125" style="1" customWidth="1"/>
    <col min="6" max="6" width="54.28515625" style="1" customWidth="1"/>
    <col min="7" max="7" width="9" style="1" bestFit="1" customWidth="1"/>
    <col min="8" max="8" width="8.85546875" style="1" customWidth="1"/>
    <col min="9" max="9" width="7" style="1" customWidth="1"/>
    <col min="10" max="10" width="7.7109375" style="1" customWidth="1"/>
    <col min="11" max="11" width="16.7109375" style="1" bestFit="1" customWidth="1"/>
    <col min="12" max="12" width="8.85546875" style="1" customWidth="1"/>
    <col min="13" max="13" width="9.42578125" style="1" bestFit="1" customWidth="1"/>
    <col min="14" max="14" width="16.7109375" style="1" customWidth="1"/>
    <col min="15" max="15" width="11.140625" style="1" customWidth="1"/>
    <col min="16" max="16" width="25.7109375" style="1" customWidth="1"/>
    <col min="17" max="17" width="12.7109375" style="1" customWidth="1"/>
    <col min="18" max="18" width="17" style="1" customWidth="1"/>
    <col min="19" max="20" width="11.140625" style="1" customWidth="1"/>
    <col min="21" max="21" width="16.85546875" style="1" customWidth="1"/>
    <col min="22" max="22" width="20.140625" style="1" customWidth="1"/>
    <col min="23" max="23" width="11.140625" style="1" customWidth="1"/>
    <col min="24" max="24" width="17" style="1" customWidth="1"/>
    <col min="25" max="25" width="7.85546875" style="1" customWidth="1"/>
    <col min="26" max="26" width="29.28515625" style="56" customWidth="1"/>
    <col min="27" max="27" width="12.5703125" style="1" bestFit="1" customWidth="1"/>
    <col min="28" max="28" width="16.7109375" style="1" bestFit="1" customWidth="1"/>
    <col min="29" max="29" width="15" style="1" bestFit="1" customWidth="1"/>
    <col min="30" max="30" width="16.7109375" style="1" bestFit="1" customWidth="1"/>
    <col min="31" max="16384" width="9.140625" style="1"/>
  </cols>
  <sheetData>
    <row r="1" spans="1:26" ht="20.25" customHeight="1" x14ac:dyDescent="0.25">
      <c r="A1" s="219" t="s">
        <v>0</v>
      </c>
      <c r="B1" s="219"/>
      <c r="C1" s="212" t="str">
        <f>EVALUACIÓN!B3</f>
        <v>COMUNICACIÓN CELULAR S.A. COMCEL S.A.</v>
      </c>
      <c r="D1" s="213"/>
      <c r="E1" s="213"/>
      <c r="F1" s="213"/>
      <c r="G1" s="213"/>
      <c r="H1" s="213"/>
      <c r="I1" s="213"/>
      <c r="J1" s="213"/>
      <c r="K1" s="213"/>
      <c r="L1" s="213"/>
      <c r="M1" s="213"/>
      <c r="N1" s="214"/>
      <c r="O1" s="212" t="str">
        <f>+C1</f>
        <v>COMUNICACIÓN CELULAR S.A. COMCEL S.A.</v>
      </c>
      <c r="P1" s="213"/>
      <c r="Q1" s="213"/>
      <c r="R1" s="213"/>
      <c r="S1" s="213"/>
      <c r="T1" s="213"/>
      <c r="U1" s="213"/>
      <c r="V1" s="213"/>
      <c r="W1" s="213"/>
      <c r="X1" s="213"/>
      <c r="Y1" s="213"/>
      <c r="Z1" s="214"/>
    </row>
    <row r="2" spans="1:26" x14ac:dyDescent="0.25">
      <c r="A2" s="6" t="s">
        <v>41</v>
      </c>
      <c r="B2" s="2"/>
      <c r="C2" s="2"/>
      <c r="D2" s="2"/>
      <c r="E2" s="2"/>
      <c r="F2" s="2"/>
      <c r="G2" s="2"/>
      <c r="H2" s="2"/>
      <c r="I2" s="2"/>
      <c r="J2" s="2"/>
      <c r="S2" s="218"/>
      <c r="T2" s="218"/>
      <c r="U2" s="218"/>
      <c r="V2" s="218"/>
      <c r="W2" s="218"/>
      <c r="X2" s="218"/>
    </row>
    <row r="3" spans="1:26" s="3" customFormat="1" ht="24" customHeight="1" x14ac:dyDescent="0.2">
      <c r="A3" s="217" t="s">
        <v>18</v>
      </c>
      <c r="B3" s="217" t="s">
        <v>4</v>
      </c>
      <c r="C3" s="217" t="s">
        <v>6</v>
      </c>
      <c r="D3" s="217" t="s">
        <v>7</v>
      </c>
      <c r="E3" s="217" t="s">
        <v>5</v>
      </c>
      <c r="F3" s="217" t="s">
        <v>114</v>
      </c>
      <c r="G3" s="217" t="s">
        <v>8</v>
      </c>
      <c r="H3" s="217" t="s">
        <v>9</v>
      </c>
      <c r="I3" s="220" t="s">
        <v>10</v>
      </c>
      <c r="J3" s="220"/>
      <c r="K3" s="217" t="s">
        <v>13</v>
      </c>
      <c r="L3" s="217" t="s">
        <v>14</v>
      </c>
      <c r="M3" s="217" t="s">
        <v>15</v>
      </c>
      <c r="N3" s="217" t="s">
        <v>53</v>
      </c>
      <c r="O3" s="172" t="s">
        <v>83</v>
      </c>
      <c r="P3" s="173"/>
      <c r="Q3" s="173"/>
      <c r="R3" s="174"/>
      <c r="S3" s="172" t="s">
        <v>78</v>
      </c>
      <c r="T3" s="173"/>
      <c r="U3" s="173"/>
      <c r="V3" s="173"/>
      <c r="W3" s="173"/>
      <c r="X3" s="174"/>
      <c r="Y3" s="217" t="s">
        <v>16</v>
      </c>
      <c r="Z3" s="217" t="s">
        <v>17</v>
      </c>
    </row>
    <row r="4" spans="1:26" s="3" customFormat="1" ht="97.5" customHeight="1" x14ac:dyDescent="0.2">
      <c r="A4" s="217"/>
      <c r="B4" s="217"/>
      <c r="C4" s="217"/>
      <c r="D4" s="217"/>
      <c r="E4" s="217"/>
      <c r="F4" s="217"/>
      <c r="G4" s="217"/>
      <c r="H4" s="217"/>
      <c r="I4" s="54" t="s">
        <v>11</v>
      </c>
      <c r="J4" s="54" t="s">
        <v>12</v>
      </c>
      <c r="K4" s="217"/>
      <c r="L4" s="217"/>
      <c r="M4" s="217"/>
      <c r="N4" s="217"/>
      <c r="O4" s="80" t="s">
        <v>79</v>
      </c>
      <c r="P4" s="79" t="s">
        <v>80</v>
      </c>
      <c r="Q4" s="79" t="s">
        <v>81</v>
      </c>
      <c r="R4" s="79" t="s">
        <v>82</v>
      </c>
      <c r="S4" s="81" t="s">
        <v>29</v>
      </c>
      <c r="T4" s="81" t="s">
        <v>35</v>
      </c>
      <c r="U4" s="81" t="s">
        <v>30</v>
      </c>
      <c r="V4" s="81" t="s">
        <v>31</v>
      </c>
      <c r="W4" s="81" t="s">
        <v>32</v>
      </c>
      <c r="X4" s="82" t="s">
        <v>51</v>
      </c>
      <c r="Y4" s="217"/>
      <c r="Z4" s="217"/>
    </row>
    <row r="5" spans="1:26" ht="258.75" x14ac:dyDescent="0.25">
      <c r="A5" s="14">
        <v>1</v>
      </c>
      <c r="B5" s="135" t="s">
        <v>116</v>
      </c>
      <c r="C5" s="48">
        <v>2</v>
      </c>
      <c r="D5" s="135" t="s">
        <v>104</v>
      </c>
      <c r="E5" s="132" t="s">
        <v>121</v>
      </c>
      <c r="F5" s="139" t="s">
        <v>124</v>
      </c>
      <c r="G5" s="126">
        <v>40919</v>
      </c>
      <c r="H5" s="49">
        <v>42369</v>
      </c>
      <c r="I5" s="130" t="s">
        <v>105</v>
      </c>
      <c r="J5" s="140">
        <v>0.54949999999999999</v>
      </c>
      <c r="K5" s="137">
        <v>444150015193.98999</v>
      </c>
      <c r="L5" s="129">
        <v>644350</v>
      </c>
      <c r="M5" s="138">
        <f>K5/L5</f>
        <v>689299.31744236825</v>
      </c>
      <c r="N5" s="47">
        <f>K5/L5 * J5</f>
        <v>378769.97493458132</v>
      </c>
      <c r="O5" s="47">
        <v>689299.32</v>
      </c>
      <c r="P5" s="144" t="s">
        <v>117</v>
      </c>
      <c r="Q5" s="132" t="s">
        <v>122</v>
      </c>
      <c r="R5" s="133">
        <v>0.54949999999999999</v>
      </c>
      <c r="S5" s="132" t="s">
        <v>106</v>
      </c>
      <c r="T5" s="132" t="s">
        <v>106</v>
      </c>
      <c r="U5" s="132" t="s">
        <v>106</v>
      </c>
      <c r="V5" s="141" t="s">
        <v>118</v>
      </c>
      <c r="W5" s="131" t="s">
        <v>106</v>
      </c>
      <c r="X5" s="132" t="s">
        <v>106</v>
      </c>
      <c r="Y5" s="14">
        <v>1</v>
      </c>
      <c r="Z5" s="136"/>
    </row>
    <row r="6" spans="1:26" ht="67.5" x14ac:dyDescent="0.25">
      <c r="A6" s="14">
        <v>2</v>
      </c>
      <c r="B6" s="135" t="s">
        <v>116</v>
      </c>
      <c r="C6" s="14">
        <v>55</v>
      </c>
      <c r="D6" s="135" t="s">
        <v>104</v>
      </c>
      <c r="E6" s="48" t="s">
        <v>120</v>
      </c>
      <c r="F6" s="52" t="s">
        <v>107</v>
      </c>
      <c r="G6" s="49">
        <v>42005</v>
      </c>
      <c r="H6" s="49">
        <v>43101</v>
      </c>
      <c r="I6" s="48" t="s">
        <v>108</v>
      </c>
      <c r="J6" s="50">
        <v>1</v>
      </c>
      <c r="K6" s="142">
        <v>6465600000</v>
      </c>
      <c r="L6" s="129">
        <v>781242</v>
      </c>
      <c r="M6" s="47">
        <v>8382.0300000000007</v>
      </c>
      <c r="N6" s="47">
        <v>8382.0300000000007</v>
      </c>
      <c r="O6" s="47">
        <v>8382.0300000000007</v>
      </c>
      <c r="P6" s="47" t="s">
        <v>109</v>
      </c>
      <c r="Q6" s="132" t="s">
        <v>110</v>
      </c>
      <c r="R6" s="134">
        <v>1</v>
      </c>
      <c r="S6" s="143" t="s">
        <v>115</v>
      </c>
      <c r="T6" s="143" t="s">
        <v>115</v>
      </c>
      <c r="U6" s="132" t="s">
        <v>106</v>
      </c>
      <c r="V6" s="143" t="s">
        <v>111</v>
      </c>
      <c r="W6" s="132" t="s">
        <v>106</v>
      </c>
      <c r="X6" s="132" t="s">
        <v>106</v>
      </c>
      <c r="Y6" s="14">
        <v>0</v>
      </c>
      <c r="Z6" s="55" t="s">
        <v>123</v>
      </c>
    </row>
    <row r="7" spans="1:26" ht="52.5" customHeight="1" x14ac:dyDescent="0.25">
      <c r="A7" s="14">
        <v>3</v>
      </c>
      <c r="B7" s="135" t="s">
        <v>116</v>
      </c>
      <c r="C7" s="14">
        <v>51</v>
      </c>
      <c r="D7" s="135">
        <v>81112100</v>
      </c>
      <c r="E7" s="48" t="s">
        <v>112</v>
      </c>
      <c r="F7" s="52" t="s">
        <v>113</v>
      </c>
      <c r="G7" s="49">
        <v>40452</v>
      </c>
      <c r="H7" s="49">
        <v>42369</v>
      </c>
      <c r="I7" s="48" t="s">
        <v>108</v>
      </c>
      <c r="J7" s="50">
        <v>1</v>
      </c>
      <c r="K7" s="51">
        <v>13839872470</v>
      </c>
      <c r="L7" s="129">
        <v>644350</v>
      </c>
      <c r="M7" s="47">
        <f>K7/L7</f>
        <v>21478.811934507645</v>
      </c>
      <c r="N7" s="47">
        <f>K7/L7</f>
        <v>21478.811934507645</v>
      </c>
      <c r="O7" s="47">
        <v>21478.81</v>
      </c>
      <c r="P7" s="47" t="s">
        <v>109</v>
      </c>
      <c r="Q7" s="132" t="s">
        <v>130</v>
      </c>
      <c r="R7" s="134">
        <v>1</v>
      </c>
      <c r="S7" s="132" t="s">
        <v>106</v>
      </c>
      <c r="T7" s="132" t="s">
        <v>106</v>
      </c>
      <c r="U7" s="132" t="s">
        <v>106</v>
      </c>
      <c r="V7" s="143" t="s">
        <v>111</v>
      </c>
      <c r="W7" s="132" t="s">
        <v>106</v>
      </c>
      <c r="X7" s="132" t="s">
        <v>106</v>
      </c>
      <c r="Y7" s="14">
        <v>1</v>
      </c>
      <c r="Z7" s="136"/>
    </row>
    <row r="8" spans="1:26" x14ac:dyDescent="0.25">
      <c r="A8" s="14">
        <v>4</v>
      </c>
      <c r="B8" s="14"/>
      <c r="C8" s="14"/>
      <c r="D8" s="48"/>
      <c r="E8" s="48"/>
      <c r="F8" s="52"/>
      <c r="G8" s="49"/>
      <c r="H8" s="49"/>
      <c r="I8" s="48"/>
      <c r="J8" s="50"/>
      <c r="K8" s="51"/>
      <c r="L8" s="53"/>
      <c r="M8" s="47"/>
      <c r="N8" s="47"/>
      <c r="O8" s="47"/>
      <c r="P8" s="47"/>
      <c r="Q8" s="47"/>
      <c r="R8" s="47"/>
      <c r="S8" s="132"/>
      <c r="T8" s="132"/>
      <c r="U8" s="132"/>
      <c r="V8" s="47"/>
      <c r="W8" s="132"/>
      <c r="X8" s="132"/>
      <c r="Y8" s="14">
        <v>0</v>
      </c>
      <c r="Z8" s="55"/>
    </row>
    <row r="9" spans="1:26" x14ac:dyDescent="0.25">
      <c r="A9" s="14">
        <v>5</v>
      </c>
      <c r="B9" s="14"/>
      <c r="C9" s="14"/>
      <c r="D9" s="48"/>
      <c r="E9" s="48"/>
      <c r="F9" s="52"/>
      <c r="G9" s="49"/>
      <c r="H9" s="49"/>
      <c r="I9" s="48"/>
      <c r="J9" s="50"/>
      <c r="K9" s="51"/>
      <c r="L9" s="53"/>
      <c r="M9" s="47"/>
      <c r="N9" s="47"/>
      <c r="O9" s="47"/>
      <c r="P9" s="47"/>
      <c r="Q9" s="47"/>
      <c r="R9" s="47"/>
      <c r="S9" s="132"/>
      <c r="T9" s="132"/>
      <c r="U9" s="132"/>
      <c r="V9" s="47"/>
      <c r="W9" s="132"/>
      <c r="X9" s="132"/>
      <c r="Y9" s="14">
        <v>0</v>
      </c>
      <c r="Z9" s="55"/>
    </row>
    <row r="10" spans="1:26" x14ac:dyDescent="0.25">
      <c r="A10" s="14">
        <v>6</v>
      </c>
      <c r="B10" s="14"/>
      <c r="C10" s="14"/>
      <c r="D10" s="48"/>
      <c r="E10" s="48"/>
      <c r="F10" s="52"/>
      <c r="G10" s="49"/>
      <c r="H10" s="49"/>
      <c r="I10" s="48"/>
      <c r="J10" s="50"/>
      <c r="K10" s="51"/>
      <c r="L10" s="53"/>
      <c r="M10" s="47"/>
      <c r="N10" s="47"/>
      <c r="O10" s="47"/>
      <c r="P10" s="47"/>
      <c r="Q10" s="47"/>
      <c r="R10" s="47"/>
      <c r="S10" s="132"/>
      <c r="T10" s="132"/>
      <c r="U10" s="132"/>
      <c r="V10" s="47"/>
      <c r="W10" s="132"/>
      <c r="X10" s="132"/>
      <c r="Y10" s="14">
        <v>0</v>
      </c>
      <c r="Z10" s="55"/>
    </row>
    <row r="11" spans="1:26" x14ac:dyDescent="0.25">
      <c r="N11" s="61">
        <f>+SUMPRODUCT($N$5:$N$10,$Y$5:$Y$10)</f>
        <v>400248.78686908894</v>
      </c>
      <c r="O11" s="60"/>
      <c r="P11" s="60"/>
      <c r="Q11" s="60"/>
      <c r="R11" s="60"/>
      <c r="S11" s="60"/>
      <c r="T11" s="60"/>
      <c r="U11" s="60"/>
      <c r="V11" s="60"/>
      <c r="W11" s="60"/>
      <c r="X11" s="60"/>
    </row>
    <row r="12" spans="1:26" x14ac:dyDescent="0.25">
      <c r="M12" s="60"/>
    </row>
  </sheetData>
  <sheetProtection algorithmName="SHA-512" hashValue="f+/qoc23Kl8tVCjLvUq61srW/ZHvmQlyTsTIr19YHzDyLGMrXNoNlQKiM5Bd6BBgPRtdG3fkrP8NgBT352i2iQ==" saltValue="jQuE/N6PkfwToEqWyispNg==" spinCount="100000" sheet="1" objects="1" scenarios="1"/>
  <mergeCells count="21">
    <mergeCell ref="A1:B1"/>
    <mergeCell ref="A3:A4"/>
    <mergeCell ref="B3:B4"/>
    <mergeCell ref="Z3:Z4"/>
    <mergeCell ref="I3:J3"/>
    <mergeCell ref="K3:K4"/>
    <mergeCell ref="L3:L4"/>
    <mergeCell ref="M3:M4"/>
    <mergeCell ref="N3:N4"/>
    <mergeCell ref="C3:C4"/>
    <mergeCell ref="D3:D4"/>
    <mergeCell ref="E3:E4"/>
    <mergeCell ref="F3:F4"/>
    <mergeCell ref="G3:G4"/>
    <mergeCell ref="Y3:Y4"/>
    <mergeCell ref="C1:N1"/>
    <mergeCell ref="O1:Z1"/>
    <mergeCell ref="S2:X2"/>
    <mergeCell ref="O3:R3"/>
    <mergeCell ref="S3:X3"/>
    <mergeCell ref="H3:H4"/>
  </mergeCells>
  <pageMargins left="0.70866141732283472" right="0.70866141732283472" top="1.4566929133858268" bottom="0.74803149606299213" header="0.31496062992125984" footer="0.31496062992125984"/>
  <pageSetup scale="58" fitToWidth="2" orientation="landscape" r:id="rId1"/>
  <headerFooter>
    <oddHeader>&amp;L&amp;"-,Negrita"LICITACIÓN PÚBLICA FTIC-LP-09-19 EVALUACIÓN TÉCNICA&amp;C&amp;"-,Negrita"
&amp;R&amp;G</oddHeader>
  </headerFooter>
  <legacyDrawingHF r:id="rId2"/>
  <extLst>
    <ext xmlns:x14="http://schemas.microsoft.com/office/spreadsheetml/2009/9/main" uri="{CCE6A557-97BC-4b89-ADB6-D9C93CAAB3DF}">
      <x14:dataValidations xmlns:xm="http://schemas.microsoft.com/office/excel/2006/main" xWindow="1067" yWindow="589" count="1">
        <x14:dataValidation type="list" allowBlank="1" showInputMessage="1" showErrorMessage="1" prompt="1=SI_x000a_0=NO" xr:uid="{00000000-0002-0000-0200-000000000000}">
          <x14:formula1>
            <xm:f>'Hoja 1 variables'!$C$2:$C$3</xm:f>
          </x14:formula1>
          <xm:sqref>Y5:Y10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11"/>
  <sheetViews>
    <sheetView zoomScaleNormal="100" zoomScalePageLayoutView="70" workbookViewId="0">
      <selection activeCell="I1" sqref="I1"/>
    </sheetView>
  </sheetViews>
  <sheetFormatPr baseColWidth="10" defaultRowHeight="15" x14ac:dyDescent="0.25"/>
  <cols>
    <col min="1" max="1" width="3.140625" customWidth="1"/>
    <col min="2" max="2" width="29.7109375" customWidth="1"/>
    <col min="3" max="3" width="9.7109375" customWidth="1"/>
    <col min="4" max="4" width="16" customWidth="1"/>
    <col min="5" max="5" width="15.42578125" customWidth="1"/>
    <col min="6" max="6" width="5.7109375" customWidth="1"/>
    <col min="7" max="7" width="4.140625" customWidth="1"/>
    <col min="8" max="8" width="18.140625" customWidth="1"/>
  </cols>
  <sheetData>
    <row r="1" spans="1:9" s="1" customFormat="1" ht="16.5" thickBot="1" x14ac:dyDescent="0.3">
      <c r="A1" s="221" t="s">
        <v>0</v>
      </c>
      <c r="B1" s="222"/>
      <c r="C1" s="160" t="str">
        <f>EVALUACIÓN!B3</f>
        <v>COMUNICACIÓN CELULAR S.A. COMCEL S.A.</v>
      </c>
      <c r="D1" s="161"/>
      <c r="E1" s="161"/>
      <c r="F1" s="161"/>
      <c r="G1" s="161"/>
      <c r="H1" s="162"/>
    </row>
    <row r="2" spans="1:9" s="1" customFormat="1" ht="15" customHeight="1" thickBot="1" x14ac:dyDescent="0.3">
      <c r="A2" s="221" t="s">
        <v>42</v>
      </c>
      <c r="B2" s="223"/>
      <c r="C2" s="223"/>
      <c r="D2" s="223"/>
      <c r="E2" s="223"/>
      <c r="F2" s="223"/>
      <c r="G2" s="223"/>
      <c r="H2" s="222"/>
    </row>
    <row r="3" spans="1:9" ht="15.75" thickBot="1" x14ac:dyDescent="0.3">
      <c r="A3" s="19"/>
      <c r="B3" s="6" t="s">
        <v>41</v>
      </c>
      <c r="C3" s="19"/>
      <c r="D3" s="19"/>
      <c r="E3" s="19"/>
      <c r="F3" s="19"/>
      <c r="G3" s="19"/>
      <c r="H3" s="19"/>
    </row>
    <row r="4" spans="1:9" ht="50.25" customHeight="1" thickBot="1" x14ac:dyDescent="0.3">
      <c r="A4" s="19"/>
      <c r="B4" s="92" t="s">
        <v>54</v>
      </c>
      <c r="C4" s="91" t="s">
        <v>60</v>
      </c>
      <c r="D4" s="91" t="s">
        <v>61</v>
      </c>
      <c r="E4" s="64" t="s">
        <v>70</v>
      </c>
      <c r="F4" s="19"/>
      <c r="G4" s="22"/>
      <c r="H4" s="22"/>
      <c r="I4" s="40"/>
    </row>
    <row r="5" spans="1:9" ht="22.5" customHeight="1" x14ac:dyDescent="0.25">
      <c r="A5" s="19"/>
      <c r="B5" s="89" t="s">
        <v>55</v>
      </c>
      <c r="C5" s="63" t="s">
        <v>84</v>
      </c>
      <c r="D5" s="24">
        <v>0</v>
      </c>
      <c r="E5" s="90"/>
      <c r="F5" s="20"/>
      <c r="G5" s="62"/>
      <c r="H5" s="62"/>
      <c r="I5" s="41"/>
    </row>
    <row r="6" spans="1:9" ht="16.5" x14ac:dyDescent="0.25">
      <c r="A6" s="19"/>
      <c r="B6" s="84" t="s">
        <v>56</v>
      </c>
      <c r="C6" s="85" t="s">
        <v>57</v>
      </c>
      <c r="D6" s="88">
        <v>1</v>
      </c>
      <c r="E6" s="71"/>
      <c r="F6" s="20"/>
      <c r="G6" s="225"/>
      <c r="H6" s="225"/>
      <c r="I6" s="42"/>
    </row>
    <row r="7" spans="1:9" ht="17.25" thickBot="1" x14ac:dyDescent="0.3">
      <c r="A7" s="19"/>
      <c r="B7" s="86" t="s">
        <v>58</v>
      </c>
      <c r="C7" s="87" t="s">
        <v>59</v>
      </c>
      <c r="D7" s="24">
        <v>0</v>
      </c>
      <c r="E7" s="72"/>
      <c r="F7" s="20"/>
      <c r="G7" s="19"/>
      <c r="H7" s="147"/>
    </row>
    <row r="8" spans="1:9" ht="17.25" thickBot="1" x14ac:dyDescent="0.3">
      <c r="B8" s="226" t="s">
        <v>102</v>
      </c>
      <c r="C8" s="227"/>
      <c r="D8" s="115">
        <f>+IFERROR(_xlfn.IFS(D5,30,D6,49,D7,0),0)</f>
        <v>49</v>
      </c>
      <c r="E8" s="18"/>
      <c r="H8" s="145"/>
    </row>
    <row r="9" spans="1:9" x14ac:dyDescent="0.25">
      <c r="B9" s="7"/>
      <c r="C9" s="7"/>
      <c r="D9" s="18"/>
      <c r="E9" s="7"/>
    </row>
    <row r="10" spans="1:9" ht="105" customHeight="1" x14ac:dyDescent="0.25">
      <c r="B10" s="224"/>
      <c r="C10" s="224"/>
      <c r="D10" s="224"/>
      <c r="E10" s="7"/>
      <c r="H10" s="146"/>
    </row>
    <row r="11" spans="1:9" x14ac:dyDescent="0.25">
      <c r="B11" s="7"/>
      <c r="C11" s="7"/>
      <c r="D11" s="7"/>
      <c r="E11" s="7"/>
    </row>
  </sheetData>
  <sheetProtection algorithmName="SHA-512" hashValue="r3Hsxqadj/paFcZzbEjBYjrUSDbGmPb0SsVAqOXMIWZHxcSvI44ynFrF0Y5lAdlXY5BNerVLxS4WWMYxdQ/Rdg==" saltValue="HhyFn7d0VSYFVS/xYH7iCw==" spinCount="100000" sheet="1" objects="1" scenarios="1"/>
  <mergeCells count="6">
    <mergeCell ref="A1:B1"/>
    <mergeCell ref="C1:H1"/>
    <mergeCell ref="A2:H2"/>
    <mergeCell ref="B10:D10"/>
    <mergeCell ref="G6:H6"/>
    <mergeCell ref="B8:C8"/>
  </mergeCells>
  <pageMargins left="0.70866141732283472" right="0.70866141732283472" top="1.4566929133858268" bottom="0.74803149606299213" header="0.31496062992125984" footer="0.31496062992125984"/>
  <pageSetup orientation="landscape" r:id="rId1"/>
  <headerFooter>
    <oddHeader>&amp;L&amp;"-,Negrita"LICITACIÓN PÚBLICA FTIC-LP-09-19 EVALUACIÓN TÉCNICA&amp;C&amp;"-,Negrita"
&amp;R&amp;G</oddHeader>
  </headerFooter>
  <legacyDrawingHF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0000000}">
          <x14:formula1>
            <xm:f>'Hoja 1 variables'!$C$2:$C$3</xm:f>
          </x14:formula1>
          <xm:sqref>D5:D7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25"/>
  <sheetViews>
    <sheetView zoomScaleNormal="100" zoomScalePageLayoutView="70" workbookViewId="0">
      <selection activeCell="I7" sqref="I7"/>
    </sheetView>
  </sheetViews>
  <sheetFormatPr baseColWidth="10" defaultRowHeight="15" x14ac:dyDescent="0.25"/>
  <cols>
    <col min="1" max="1" width="14.5703125" customWidth="1"/>
    <col min="2" max="4" width="16.42578125" customWidth="1"/>
    <col min="5" max="5" width="14.140625" customWidth="1"/>
    <col min="6" max="6" width="9.28515625" customWidth="1"/>
    <col min="7" max="7" width="14.42578125" customWidth="1"/>
    <col min="8" max="8" width="8.85546875" customWidth="1"/>
  </cols>
  <sheetData>
    <row r="1" spans="1:11" ht="15.75" thickBot="1" x14ac:dyDescent="0.3">
      <c r="A1" s="28" t="s">
        <v>0</v>
      </c>
      <c r="B1" s="160" t="str">
        <f>EVALUACIÓN!B3</f>
        <v>COMUNICACIÓN CELULAR S.A. COMCEL S.A.</v>
      </c>
      <c r="C1" s="161"/>
      <c r="D1" s="161"/>
      <c r="E1" s="161"/>
      <c r="F1" s="161"/>
      <c r="G1" s="162"/>
      <c r="H1" s="7"/>
      <c r="I1" s="7"/>
    </row>
    <row r="2" spans="1:11" ht="16.5" thickBot="1" x14ac:dyDescent="0.3">
      <c r="A2" s="221" t="s">
        <v>131</v>
      </c>
      <c r="B2" s="223"/>
      <c r="C2" s="223"/>
      <c r="D2" s="223"/>
      <c r="E2" s="223"/>
      <c r="F2" s="223"/>
      <c r="G2" s="222"/>
      <c r="H2" s="43"/>
      <c r="I2" s="7"/>
    </row>
    <row r="3" spans="1:11" ht="16.5" x14ac:dyDescent="0.25">
      <c r="A3" s="6" t="s">
        <v>41</v>
      </c>
      <c r="J3" s="35"/>
    </row>
    <row r="4" spans="1:11" ht="17.25" thickBot="1" x14ac:dyDescent="0.35">
      <c r="J4" s="83"/>
    </row>
    <row r="5" spans="1:11" ht="65.25" customHeight="1" thickBot="1" x14ac:dyDescent="0.3">
      <c r="A5" s="91" t="s">
        <v>62</v>
      </c>
      <c r="B5" s="91" t="s">
        <v>133</v>
      </c>
      <c r="C5" s="91" t="s">
        <v>60</v>
      </c>
      <c r="D5" s="91" t="s">
        <v>101</v>
      </c>
      <c r="E5" s="91" t="s">
        <v>70</v>
      </c>
      <c r="F5" s="22"/>
      <c r="G5" s="22"/>
      <c r="H5" s="22"/>
    </row>
    <row r="6" spans="1:11" ht="35.25" customHeight="1" thickBot="1" x14ac:dyDescent="0.3">
      <c r="A6" s="232" t="str">
        <f>+EVALUACIÓN!C1</f>
        <v>Región Noroccidente</v>
      </c>
      <c r="B6" s="121">
        <f>+VLOOKUP($A$6,'Hoja 1 variables'!$H$12:$J$16,2,0)</f>
        <v>1200</v>
      </c>
      <c r="C6" s="121">
        <v>20</v>
      </c>
      <c r="D6" s="91">
        <v>0</v>
      </c>
      <c r="E6" s="120"/>
      <c r="F6" s="228"/>
      <c r="G6" s="228"/>
    </row>
    <row r="7" spans="1:11" ht="42" customHeight="1" thickBot="1" x14ac:dyDescent="0.3">
      <c r="A7" s="233"/>
      <c r="B7" s="91">
        <f>+VLOOKUP($A$6,'Hoja 1 variables'!$H$12:$J$16,3,0)</f>
        <v>2000</v>
      </c>
      <c r="C7" s="91">
        <v>40</v>
      </c>
      <c r="D7" s="91">
        <v>1</v>
      </c>
      <c r="E7" s="120"/>
      <c r="F7" s="225"/>
      <c r="G7" s="225"/>
      <c r="K7" s="23"/>
    </row>
    <row r="8" spans="1:11" ht="15.75" thickBot="1" x14ac:dyDescent="0.3">
      <c r="A8" s="234" t="s">
        <v>67</v>
      </c>
      <c r="B8" s="235"/>
      <c r="C8" s="123"/>
      <c r="D8" s="122">
        <f>+IFERROR(_xlfn.IFS(D6,20,D7,40),0)</f>
        <v>40</v>
      </c>
      <c r="E8" s="101"/>
      <c r="F8" s="42"/>
      <c r="G8" s="42"/>
    </row>
    <row r="9" spans="1:11" ht="15.75" x14ac:dyDescent="0.25">
      <c r="A9" s="231"/>
      <c r="B9" s="231"/>
      <c r="C9" s="231"/>
      <c r="D9" s="231"/>
      <c r="F9" s="230"/>
      <c r="G9" s="230"/>
    </row>
    <row r="10" spans="1:11" ht="15" customHeight="1" x14ac:dyDescent="0.25">
      <c r="F10" s="229"/>
      <c r="G10" s="229"/>
    </row>
    <row r="11" spans="1:11" x14ac:dyDescent="0.25">
      <c r="F11" s="229"/>
      <c r="G11" s="229"/>
    </row>
    <row r="12" spans="1:11" x14ac:dyDescent="0.25">
      <c r="F12" s="229"/>
      <c r="G12" s="229"/>
    </row>
    <row r="13" spans="1:11" ht="30.75" customHeight="1" x14ac:dyDescent="0.25">
      <c r="F13" s="229"/>
      <c r="G13" s="229"/>
    </row>
    <row r="21" spans="8:8" ht="16.5" x14ac:dyDescent="0.25">
      <c r="H21" s="35"/>
    </row>
    <row r="22" spans="8:8" ht="16.5" x14ac:dyDescent="0.25">
      <c r="H22" s="36"/>
    </row>
    <row r="23" spans="8:8" ht="16.5" x14ac:dyDescent="0.25">
      <c r="H23" s="36"/>
    </row>
    <row r="24" spans="8:8" ht="16.5" x14ac:dyDescent="0.25">
      <c r="H24" s="37"/>
    </row>
    <row r="25" spans="8:8" ht="16.5" x14ac:dyDescent="0.25">
      <c r="H25" s="36"/>
    </row>
  </sheetData>
  <sheetProtection algorithmName="SHA-512" hashValue="idFxMuCGu2SgE9uMWQN+eOtwqP1eMLYFe1TpMRtPLsitiI+j0gmquqk+glZgELvMvmTwABjEMHwLNZJR/AC3LA==" saltValue="r72XPXK05YBHYtuWHxhNag==" spinCount="100000" sheet="1" objects="1" scenarios="1"/>
  <dataConsolidate/>
  <mergeCells count="9">
    <mergeCell ref="F7:G7"/>
    <mergeCell ref="B1:G1"/>
    <mergeCell ref="F6:G6"/>
    <mergeCell ref="F10:G13"/>
    <mergeCell ref="F9:G9"/>
    <mergeCell ref="A9:D9"/>
    <mergeCell ref="A2:G2"/>
    <mergeCell ref="A6:A7"/>
    <mergeCell ref="A8:B8"/>
  </mergeCells>
  <pageMargins left="0.70866141732283472" right="0.70866141732283472" top="1.4566929133858268" bottom="0.74803149606299213" header="0.31496062992125984" footer="0.31496062992125984"/>
  <pageSetup orientation="landscape" r:id="rId1"/>
  <headerFooter>
    <oddHeader>&amp;L&amp;"-,Negrita"LICITACIÓN PÚBLICA FTIC-LP-09-19 EVALUACIÓN TÉCNICA&amp;C&amp;"-,Negrita"
&amp;R&amp;G</oddHeader>
  </headerFooter>
  <legacyDrawingHF r:id="rId2"/>
  <extLst>
    <ext xmlns:x14="http://schemas.microsoft.com/office/spreadsheetml/2009/9/main" uri="{CCE6A557-97BC-4b89-ADB6-D9C93CAAB3DF}">
      <x14:dataValidations xmlns:xm="http://schemas.microsoft.com/office/excel/2006/main" count="2">
        <x14:dataValidation type="list" allowBlank="1" showInputMessage="1" showErrorMessage="1" xr:uid="{87A01182-E4EE-4A0D-8AC3-BA95038EB9C5}">
          <x14:formula1>
            <xm:f>'Hoja 1 variables'!$H$12:$H$16</xm:f>
          </x14:formula1>
          <xm:sqref>A6:A7</xm:sqref>
        </x14:dataValidation>
        <x14:dataValidation type="list" allowBlank="1" showInputMessage="1" showErrorMessage="1" xr:uid="{6A775CCC-F3FC-4410-9893-632475516EE6}">
          <x14:formula1>
            <xm:f>'Hoja 1 variables'!$K$12:$K$13</xm:f>
          </x14:formula1>
          <xm:sqref>D6:D7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O33"/>
  <sheetViews>
    <sheetView workbookViewId="0">
      <selection activeCell="K8" sqref="K8"/>
    </sheetView>
  </sheetViews>
  <sheetFormatPr baseColWidth="10" defaultRowHeight="15" x14ac:dyDescent="0.25"/>
  <cols>
    <col min="6" max="6" width="4.140625" customWidth="1"/>
    <col min="7" max="7" width="4.85546875" customWidth="1"/>
    <col min="8" max="8" width="20.28515625" customWidth="1"/>
    <col min="9" max="9" width="27.42578125" customWidth="1"/>
    <col min="10" max="10" width="21.85546875" customWidth="1"/>
    <col min="11" max="11" width="12.85546875" customWidth="1"/>
    <col min="14" max="14" width="20.140625" bestFit="1" customWidth="1"/>
    <col min="15" max="15" width="22.5703125" bestFit="1" customWidth="1"/>
  </cols>
  <sheetData>
    <row r="1" spans="2:15" ht="15.75" thickBot="1" x14ac:dyDescent="0.3"/>
    <row r="2" spans="2:15" s="10" customFormat="1" ht="54" customHeight="1" thickBot="1" x14ac:dyDescent="0.3">
      <c r="B2" s="10" t="s">
        <v>2</v>
      </c>
      <c r="C2" s="10">
        <v>1</v>
      </c>
      <c r="D2" s="9" t="s">
        <v>19</v>
      </c>
      <c r="E2" s="9" t="s">
        <v>20</v>
      </c>
      <c r="G2"/>
      <c r="H2" s="73" t="s">
        <v>62</v>
      </c>
      <c r="I2" s="74" t="s">
        <v>71</v>
      </c>
      <c r="J2" s="78">
        <v>0.3</v>
      </c>
      <c r="K2" s="78" t="s">
        <v>20</v>
      </c>
      <c r="N2" s="119" t="s">
        <v>62</v>
      </c>
      <c r="O2" s="119" t="s">
        <v>60</v>
      </c>
    </row>
    <row r="3" spans="2:15" ht="23.25" customHeight="1" thickBot="1" x14ac:dyDescent="0.3">
      <c r="B3" t="s">
        <v>3</v>
      </c>
      <c r="C3">
        <v>0</v>
      </c>
      <c r="D3" s="5">
        <v>2008</v>
      </c>
      <c r="E3" s="4">
        <v>461500</v>
      </c>
      <c r="H3" s="75" t="s">
        <v>72</v>
      </c>
      <c r="I3" s="77">
        <v>72000000000</v>
      </c>
      <c r="J3" s="77">
        <f>I3*J2</f>
        <v>21600000000</v>
      </c>
      <c r="K3" s="95">
        <f>J3/E14</f>
        <v>26083.302339285801</v>
      </c>
      <c r="N3" s="237" t="s">
        <v>72</v>
      </c>
      <c r="O3" s="100" t="s">
        <v>93</v>
      </c>
    </row>
    <row r="4" spans="2:15" ht="22.5" customHeight="1" thickBot="1" x14ac:dyDescent="0.3">
      <c r="D4" s="5">
        <v>2009</v>
      </c>
      <c r="E4" s="4">
        <v>496900</v>
      </c>
      <c r="H4" s="75" t="s">
        <v>73</v>
      </c>
      <c r="I4" s="77">
        <v>38400000000</v>
      </c>
      <c r="J4" s="77">
        <f>I4*J2</f>
        <v>11520000000</v>
      </c>
      <c r="K4" s="77">
        <f>J4/E14</f>
        <v>13911.094580952427</v>
      </c>
      <c r="N4" s="237"/>
      <c r="O4" s="100" t="s">
        <v>94</v>
      </c>
    </row>
    <row r="5" spans="2:15" ht="17.25" thickBot="1" x14ac:dyDescent="0.3">
      <c r="B5">
        <v>100</v>
      </c>
      <c r="D5" s="5">
        <v>2010</v>
      </c>
      <c r="E5" s="4">
        <v>515000</v>
      </c>
      <c r="H5" s="75" t="s">
        <v>74</v>
      </c>
      <c r="I5" s="77">
        <v>33600000000</v>
      </c>
      <c r="J5" s="77">
        <f>I5*J2</f>
        <v>10080000000</v>
      </c>
      <c r="K5" s="77">
        <f>J5/E14</f>
        <v>12172.207758333374</v>
      </c>
      <c r="N5" s="237" t="s">
        <v>63</v>
      </c>
      <c r="O5" s="100" t="s">
        <v>95</v>
      </c>
    </row>
    <row r="6" spans="2:15" ht="17.25" thickBot="1" x14ac:dyDescent="0.3">
      <c r="B6">
        <v>0</v>
      </c>
      <c r="D6" s="5">
        <v>2011</v>
      </c>
      <c r="E6" s="4">
        <v>535600</v>
      </c>
      <c r="H6" s="75" t="s">
        <v>75</v>
      </c>
      <c r="I6" s="77">
        <v>24000000000</v>
      </c>
      <c r="J6" s="77">
        <f>I6*J2</f>
        <v>7200000000</v>
      </c>
      <c r="K6" s="77">
        <f>J6/E14</f>
        <v>8694.4341130952671</v>
      </c>
      <c r="N6" s="237"/>
      <c r="O6" s="100" t="s">
        <v>96</v>
      </c>
    </row>
    <row r="7" spans="2:15" ht="17.25" thickBot="1" x14ac:dyDescent="0.3">
      <c r="D7" s="5">
        <v>2012</v>
      </c>
      <c r="E7" s="4">
        <v>566700</v>
      </c>
      <c r="H7" s="75" t="s">
        <v>76</v>
      </c>
      <c r="I7" s="77">
        <v>24000000000</v>
      </c>
      <c r="J7" s="77">
        <f>I7*J2</f>
        <v>7200000000</v>
      </c>
      <c r="K7" s="77">
        <f>J7/E14</f>
        <v>8694.4341130952671</v>
      </c>
      <c r="N7" s="237" t="s">
        <v>85</v>
      </c>
      <c r="O7" s="100" t="s">
        <v>97</v>
      </c>
    </row>
    <row r="8" spans="2:15" ht="17.25" thickBot="1" x14ac:dyDescent="0.3">
      <c r="D8" s="5">
        <v>2013</v>
      </c>
      <c r="E8" s="4">
        <v>589500</v>
      </c>
      <c r="H8" s="75" t="s">
        <v>77</v>
      </c>
      <c r="I8" s="77">
        <v>192000000000</v>
      </c>
      <c r="J8" s="77">
        <f>SUM(J2:J7)</f>
        <v>57600000000.300003</v>
      </c>
      <c r="K8" s="77">
        <f>SUM(K3:K7)</f>
        <v>69555.472904762137</v>
      </c>
      <c r="N8" s="237"/>
      <c r="O8" s="100" t="s">
        <v>98</v>
      </c>
    </row>
    <row r="9" spans="2:15" x14ac:dyDescent="0.25">
      <c r="D9" s="5">
        <v>2014</v>
      </c>
      <c r="E9" s="4">
        <v>616000</v>
      </c>
      <c r="H9" s="12"/>
      <c r="N9" s="237" t="s">
        <v>86</v>
      </c>
      <c r="O9" s="100" t="s">
        <v>99</v>
      </c>
    </row>
    <row r="10" spans="2:15" x14ac:dyDescent="0.25">
      <c r="D10" s="127">
        <v>2015</v>
      </c>
      <c r="E10" s="128">
        <v>644350</v>
      </c>
      <c r="H10" s="12"/>
      <c r="J10" s="76"/>
      <c r="N10" s="237"/>
      <c r="O10" s="100" t="s">
        <v>100</v>
      </c>
    </row>
    <row r="11" spans="2:15" ht="15.75" thickBot="1" x14ac:dyDescent="0.3">
      <c r="D11" s="5">
        <v>2016</v>
      </c>
      <c r="E11" s="4">
        <v>689454</v>
      </c>
      <c r="G11" s="12"/>
      <c r="I11" s="76"/>
      <c r="J11" s="12"/>
      <c r="K11" t="s">
        <v>88</v>
      </c>
      <c r="N11" s="237" t="s">
        <v>87</v>
      </c>
      <c r="O11" s="100" t="s">
        <v>99</v>
      </c>
    </row>
    <row r="12" spans="2:15" ht="17.25" thickBot="1" x14ac:dyDescent="0.3">
      <c r="D12" s="5">
        <v>2017</v>
      </c>
      <c r="E12" s="4">
        <v>737717</v>
      </c>
      <c r="H12" s="75" t="s">
        <v>72</v>
      </c>
      <c r="I12" s="96">
        <v>2250</v>
      </c>
      <c r="J12" s="97">
        <v>3750</v>
      </c>
      <c r="K12">
        <v>0</v>
      </c>
      <c r="N12" s="237"/>
      <c r="O12" s="100" t="s">
        <v>100</v>
      </c>
    </row>
    <row r="13" spans="2:15" ht="17.25" thickBot="1" x14ac:dyDescent="0.3">
      <c r="D13" s="5">
        <v>2018</v>
      </c>
      <c r="E13" s="4">
        <v>781242</v>
      </c>
      <c r="H13" s="75" t="s">
        <v>73</v>
      </c>
      <c r="I13" s="96">
        <v>1200</v>
      </c>
      <c r="J13" s="97">
        <v>2000</v>
      </c>
      <c r="K13">
        <v>1</v>
      </c>
    </row>
    <row r="14" spans="2:15" ht="17.25" thickBot="1" x14ac:dyDescent="0.3">
      <c r="D14" s="93">
        <v>2019</v>
      </c>
      <c r="E14" s="94">
        <v>828116</v>
      </c>
      <c r="H14" s="75" t="s">
        <v>74</v>
      </c>
      <c r="I14" s="96">
        <v>1050</v>
      </c>
      <c r="J14" s="97">
        <v>1750</v>
      </c>
    </row>
    <row r="15" spans="2:15" ht="17.25" thickBot="1" x14ac:dyDescent="0.3">
      <c r="H15" s="75" t="s">
        <v>75</v>
      </c>
      <c r="I15" s="98">
        <v>750</v>
      </c>
      <c r="J15" s="99">
        <v>1250</v>
      </c>
    </row>
    <row r="16" spans="2:15" ht="17.25" thickBot="1" x14ac:dyDescent="0.3">
      <c r="H16" s="75" t="s">
        <v>76</v>
      </c>
      <c r="I16" s="5">
        <v>750</v>
      </c>
      <c r="J16" s="5">
        <v>1250</v>
      </c>
    </row>
    <row r="18" spans="7:10" ht="16.5" x14ac:dyDescent="0.25">
      <c r="H18" s="117" t="s">
        <v>88</v>
      </c>
    </row>
    <row r="19" spans="7:10" x14ac:dyDescent="0.25">
      <c r="H19">
        <v>0</v>
      </c>
    </row>
    <row r="20" spans="7:10" x14ac:dyDescent="0.25">
      <c r="H20">
        <v>20</v>
      </c>
    </row>
    <row r="21" spans="7:10" x14ac:dyDescent="0.25">
      <c r="H21">
        <v>0</v>
      </c>
    </row>
    <row r="22" spans="7:10" x14ac:dyDescent="0.25">
      <c r="H22">
        <v>40</v>
      </c>
    </row>
    <row r="24" spans="7:10" ht="15.75" thickBot="1" x14ac:dyDescent="0.3">
      <c r="H24" t="s">
        <v>89</v>
      </c>
    </row>
    <row r="25" spans="7:10" ht="54.75" customHeight="1" thickBot="1" x14ac:dyDescent="0.3">
      <c r="H25" s="73" t="s">
        <v>62</v>
      </c>
      <c r="I25" s="74" t="s">
        <v>90</v>
      </c>
    </row>
    <row r="26" spans="7:10" ht="17.25" thickBot="1" x14ac:dyDescent="0.3">
      <c r="H26" s="75" t="s">
        <v>72</v>
      </c>
      <c r="I26" s="118">
        <v>1</v>
      </c>
    </row>
    <row r="27" spans="7:10" ht="17.25" thickBot="1" x14ac:dyDescent="0.3">
      <c r="H27" s="75" t="s">
        <v>63</v>
      </c>
      <c r="I27" s="118">
        <v>2</v>
      </c>
    </row>
    <row r="28" spans="7:10" ht="17.25" thickBot="1" x14ac:dyDescent="0.3">
      <c r="H28" s="75" t="s">
        <v>85</v>
      </c>
      <c r="I28" s="118">
        <v>3</v>
      </c>
    </row>
    <row r="29" spans="7:10" ht="17.25" thickBot="1" x14ac:dyDescent="0.3">
      <c r="H29" s="75" t="s">
        <v>86</v>
      </c>
      <c r="I29" s="118">
        <v>4</v>
      </c>
    </row>
    <row r="30" spans="7:10" ht="17.25" thickBot="1" x14ac:dyDescent="0.3">
      <c r="H30" s="75" t="s">
        <v>87</v>
      </c>
      <c r="I30" s="118">
        <v>5</v>
      </c>
    </row>
    <row r="32" spans="7:10" ht="16.5" x14ac:dyDescent="0.25">
      <c r="G32">
        <v>1</v>
      </c>
      <c r="H32" s="236" t="s">
        <v>92</v>
      </c>
      <c r="I32" s="236"/>
      <c r="J32" s="236"/>
    </row>
    <row r="33" spans="7:10" ht="16.5" x14ac:dyDescent="0.25">
      <c r="G33">
        <v>2</v>
      </c>
      <c r="H33" s="236" t="s">
        <v>91</v>
      </c>
      <c r="I33" s="236"/>
      <c r="J33" s="236"/>
    </row>
  </sheetData>
  <mergeCells count="7">
    <mergeCell ref="H33:J33"/>
    <mergeCell ref="H32:J32"/>
    <mergeCell ref="N3:N4"/>
    <mergeCell ref="N5:N6"/>
    <mergeCell ref="N7:N8"/>
    <mergeCell ref="N9:N10"/>
    <mergeCell ref="N11:N1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6</vt:i4>
      </vt:variant>
    </vt:vector>
  </HeadingPairs>
  <TitlesOfParts>
    <vt:vector size="12" baseType="lpstr">
      <vt:lpstr>EVALUACIÓN</vt:lpstr>
      <vt:lpstr>1. Carta y exp habilitante</vt:lpstr>
      <vt:lpstr>2. Experiencia habilitante</vt:lpstr>
      <vt:lpstr>3. Calidad</vt:lpstr>
      <vt:lpstr>4. Oferta Económica</vt:lpstr>
      <vt:lpstr>Hoja 1 variables</vt:lpstr>
      <vt:lpstr>'1. Carta y exp habilitante'!Área_de_impresión</vt:lpstr>
      <vt:lpstr>'2. Experiencia habilitante'!Área_de_impresión</vt:lpstr>
      <vt:lpstr>'3. Calidad'!Área_de_impresión</vt:lpstr>
      <vt:lpstr>'4. Oferta Económica'!Área_de_impresión</vt:lpstr>
      <vt:lpstr>EVALUACIÓN!Área_de_impresión</vt:lpstr>
      <vt:lpstr>RESPUESTASINO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2019-12-19T16:30:34Z</dcterms:modified>
</cp:coreProperties>
</file>