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filterPrivacy="1" defaultThemeVersion="124226"/>
  <xr:revisionPtr revIDLastSave="0" documentId="13_ncr:1_{5F9CAB11-B773-4813-8231-FC2C99BAD15F}" xr6:coauthVersionLast="41" xr6:coauthVersionMax="41" xr10:uidLastSave="{00000000-0000-0000-0000-000000000000}"/>
  <bookViews>
    <workbookView xWindow="-120" yWindow="-120" windowWidth="29040" windowHeight="15840" xr2:uid="{00000000-000D-0000-FFFF-FFFF00000000}"/>
  </bookViews>
  <sheets>
    <sheet name="consolidado" sheetId="8" r:id="rId1"/>
    <sheet name="evaluación" sheetId="9" r:id="rId2"/>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77" i="9" l="1"/>
  <c r="D177" i="9" s="1"/>
  <c r="C176" i="9"/>
  <c r="D176" i="9" s="1"/>
  <c r="C175" i="9"/>
  <c r="D175" i="9" s="1"/>
  <c r="C174" i="9"/>
  <c r="D174" i="9" s="1"/>
  <c r="D173" i="9"/>
  <c r="C173" i="9"/>
  <c r="C172" i="9"/>
  <c r="D172" i="9" s="1"/>
  <c r="C171" i="9"/>
  <c r="C163" i="9"/>
  <c r="D163" i="9" s="1"/>
  <c r="D162" i="9"/>
  <c r="C162" i="9"/>
  <c r="C161" i="9"/>
  <c r="D161" i="9" s="1"/>
  <c r="C160" i="9"/>
  <c r="D160" i="9" s="1"/>
  <c r="C159" i="9"/>
  <c r="D159" i="9" s="1"/>
  <c r="D158" i="9"/>
  <c r="C158" i="9"/>
  <c r="C157" i="9"/>
  <c r="D157" i="9" s="1"/>
  <c r="C156" i="9"/>
  <c r="D156" i="9" s="1"/>
  <c r="C155" i="9"/>
  <c r="D155" i="9" s="1"/>
  <c r="D154" i="9"/>
  <c r="C154" i="9"/>
  <c r="C146" i="9"/>
  <c r="D146" i="9" s="1"/>
  <c r="C145" i="9"/>
  <c r="D145" i="9" s="1"/>
  <c r="C144" i="9"/>
  <c r="D144" i="9" s="1"/>
  <c r="C143" i="9"/>
  <c r="D143" i="9" s="1"/>
  <c r="C142" i="9"/>
  <c r="D142" i="9" s="1"/>
  <c r="C141" i="9"/>
  <c r="D141" i="9" s="1"/>
  <c r="C140" i="9"/>
  <c r="D140" i="9" s="1"/>
  <c r="C139" i="9"/>
  <c r="D139" i="9" s="1"/>
  <c r="C138" i="9"/>
  <c r="D138" i="9" s="1"/>
  <c r="D147" i="9" s="1"/>
  <c r="C147" i="9" l="1"/>
  <c r="C178" i="9"/>
  <c r="C180" i="9" s="1"/>
  <c r="C181" i="9" s="1"/>
  <c r="C164" i="9"/>
  <c r="D171" i="9"/>
  <c r="D178" i="9" s="1"/>
  <c r="C179" i="9"/>
  <c r="C166" i="9"/>
  <c r="C167" i="9" s="1"/>
  <c r="C165" i="9"/>
  <c r="D164" i="9"/>
  <c r="C149" i="9" l="1"/>
  <c r="C150" i="9" s="1"/>
  <c r="C148" i="9"/>
  <c r="C112" i="9" l="1"/>
  <c r="D112" i="9" s="1"/>
  <c r="C111" i="9"/>
  <c r="D111" i="9"/>
  <c r="C130" i="9"/>
  <c r="D130" i="9" s="1"/>
  <c r="C129" i="9"/>
  <c r="D129" i="9" s="1"/>
  <c r="C128" i="9"/>
  <c r="D128" i="9" s="1"/>
  <c r="C127" i="9"/>
  <c r="D127" i="9" s="1"/>
  <c r="C126" i="9"/>
  <c r="D126" i="9" s="1"/>
  <c r="C125" i="9"/>
  <c r="D125" i="9" s="1"/>
  <c r="C124" i="9"/>
  <c r="D124" i="9" s="1"/>
  <c r="C123" i="9"/>
  <c r="C131" i="9" s="1"/>
  <c r="C107" i="9"/>
  <c r="D107" i="9" s="1"/>
  <c r="C106" i="9"/>
  <c r="D106" i="9" s="1"/>
  <c r="C105" i="9"/>
  <c r="D105" i="9" s="1"/>
  <c r="C113" i="9"/>
  <c r="D113" i="9" s="1"/>
  <c r="C110" i="9"/>
  <c r="D110" i="9" s="1"/>
  <c r="C109" i="9"/>
  <c r="D109" i="9" s="1"/>
  <c r="C108" i="9"/>
  <c r="D108" i="9" s="1"/>
  <c r="C104" i="9"/>
  <c r="C115" i="9" s="1"/>
  <c r="C116" i="9" s="1"/>
  <c r="C117" i="9" s="1"/>
  <c r="C118" i="9" s="1"/>
  <c r="D123" i="9" l="1"/>
  <c r="D131" i="9" s="1"/>
  <c r="C133" i="9"/>
  <c r="C134" i="9" s="1"/>
  <c r="C132" i="9"/>
  <c r="D104" i="9"/>
  <c r="D115" i="9" s="1"/>
  <c r="C14" i="8"/>
  <c r="C95" i="9"/>
  <c r="D95" i="9" s="1"/>
  <c r="C94" i="9"/>
  <c r="D94" i="9" s="1"/>
  <c r="C93" i="9"/>
  <c r="D93" i="9" s="1"/>
  <c r="C92" i="9"/>
  <c r="D92" i="9" s="1"/>
  <c r="C91" i="9"/>
  <c r="D91" i="9" s="1"/>
  <c r="C90" i="9"/>
  <c r="D90" i="9" s="1"/>
  <c r="C89" i="9"/>
  <c r="D89" i="9" s="1"/>
  <c r="C88" i="9"/>
  <c r="C79" i="9"/>
  <c r="D79" i="9" s="1"/>
  <c r="C78" i="9"/>
  <c r="D78" i="9" s="1"/>
  <c r="C77" i="9"/>
  <c r="D77" i="9" s="1"/>
  <c r="C76" i="9"/>
  <c r="C68" i="9"/>
  <c r="D68" i="9" s="1"/>
  <c r="C67" i="9"/>
  <c r="D67" i="9" s="1"/>
  <c r="C66" i="9"/>
  <c r="C58" i="9"/>
  <c r="D58" i="9" s="1"/>
  <c r="C57" i="9"/>
  <c r="D57" i="9" s="1"/>
  <c r="C56" i="9"/>
  <c r="D56" i="9" s="1"/>
  <c r="C55" i="9"/>
  <c r="D55" i="9" s="1"/>
  <c r="C54" i="9"/>
  <c r="D54" i="9" s="1"/>
  <c r="C46" i="9"/>
  <c r="D46" i="9" s="1"/>
  <c r="C45" i="9"/>
  <c r="D45" i="9" s="1"/>
  <c r="C44" i="9"/>
  <c r="D44" i="9" s="1"/>
  <c r="C43" i="9"/>
  <c r="D43" i="9" s="1"/>
  <c r="C42" i="9"/>
  <c r="D42" i="9" s="1"/>
  <c r="C41" i="9"/>
  <c r="D41" i="9" s="1"/>
  <c r="C40" i="9"/>
  <c r="D40" i="9" s="1"/>
  <c r="C39" i="9"/>
  <c r="C38" i="9"/>
  <c r="D38" i="9" s="1"/>
  <c r="C29" i="9"/>
  <c r="D29" i="9" s="1"/>
  <c r="C28" i="9"/>
  <c r="D28" i="9" s="1"/>
  <c r="C27" i="9"/>
  <c r="D27" i="9" s="1"/>
  <c r="C26" i="9"/>
  <c r="D26" i="9" s="1"/>
  <c r="C25" i="9"/>
  <c r="D25" i="9" s="1"/>
  <c r="C24" i="9"/>
  <c r="D24" i="9" s="1"/>
  <c r="C23" i="9"/>
  <c r="D23" i="9" s="1"/>
  <c r="C15" i="9"/>
  <c r="D15" i="9" s="1"/>
  <c r="C14" i="9"/>
  <c r="D14" i="9" s="1"/>
  <c r="C13" i="9"/>
  <c r="D13" i="9" s="1"/>
  <c r="C12" i="9"/>
  <c r="D12" i="9" s="1"/>
  <c r="C11" i="9"/>
  <c r="D11" i="9" s="1"/>
  <c r="C10" i="9"/>
  <c r="D10" i="9" s="1"/>
  <c r="C9" i="9"/>
  <c r="D9" i="9" s="1"/>
  <c r="C8" i="9"/>
  <c r="D8" i="9" s="1"/>
  <c r="C7" i="9"/>
  <c r="D7" i="9" s="1"/>
  <c r="C6" i="9"/>
  <c r="D6" i="9" s="1"/>
  <c r="C5" i="9"/>
  <c r="D5" i="9" s="1"/>
  <c r="C4" i="9"/>
  <c r="D4" i="9" s="1"/>
  <c r="C3" i="9"/>
  <c r="D88" i="9" l="1"/>
  <c r="D96" i="9" s="1"/>
  <c r="C96" i="9"/>
  <c r="C80" i="9"/>
  <c r="C81" i="9" s="1"/>
  <c r="C82" i="9" s="1"/>
  <c r="C83" i="9" s="1"/>
  <c r="D30" i="9"/>
  <c r="D59" i="9"/>
  <c r="C69" i="9"/>
  <c r="C70" i="9" s="1"/>
  <c r="C71" i="9" s="1"/>
  <c r="C72" i="9" s="1"/>
  <c r="C30" i="9"/>
  <c r="C31" i="9" s="1"/>
  <c r="C59" i="9"/>
  <c r="C60" i="9" s="1"/>
  <c r="C32" i="9"/>
  <c r="C47" i="9"/>
  <c r="C48" i="9" s="1"/>
  <c r="C49" i="9" s="1"/>
  <c r="C50" i="9" s="1"/>
  <c r="C16" i="9"/>
  <c r="C17" i="9" s="1"/>
  <c r="D66" i="9"/>
  <c r="D69" i="9" s="1"/>
  <c r="D76" i="9"/>
  <c r="D80" i="9" s="1"/>
  <c r="D3" i="9"/>
  <c r="D39" i="9"/>
  <c r="D47" i="9" s="1"/>
  <c r="C98" i="9" l="1"/>
  <c r="C97" i="9"/>
  <c r="C99" i="9"/>
  <c r="C61" i="9"/>
  <c r="C62" i="9" s="1"/>
  <c r="C18" i="9"/>
  <c r="C19" i="9" s="1"/>
</calcChain>
</file>

<file path=xl/sharedStrings.xml><?xml version="1.0" encoding="utf-8"?>
<sst xmlns="http://schemas.openxmlformats.org/spreadsheetml/2006/main" count="654" uniqueCount="170">
  <si>
    <t>CUMPLE</t>
  </si>
  <si>
    <t>NO CUMPLE</t>
  </si>
  <si>
    <t xml:space="preserve">OBSERVACIONES </t>
  </si>
  <si>
    <t xml:space="preserve">REQUERIMIENTO </t>
  </si>
  <si>
    <t xml:space="preserve">b) EXPERIENCIA MÍNIMA HABILITANTE </t>
  </si>
  <si>
    <t xml:space="preserve">c) PERSONAL MÍNIMO REQUERIDO PARA EL DESARROLLO DEL CONTRATO </t>
  </si>
  <si>
    <t xml:space="preserve">a) REGISTRO ÚNICO DE PROPONENTES </t>
  </si>
  <si>
    <t>PERFIL</t>
  </si>
  <si>
    <t>CARTA DE COMPROMISO</t>
  </si>
  <si>
    <t xml:space="preserve">PERFIL PROFESIONAL </t>
  </si>
  <si>
    <t xml:space="preserve">EXPERIENCIA </t>
  </si>
  <si>
    <t xml:space="preserve">REQUERIMIENTOS </t>
  </si>
  <si>
    <t>EXPERIENCIAS APORTADAS</t>
  </si>
  <si>
    <t>CUMPLE / NO CUMPLE</t>
  </si>
  <si>
    <t>X</t>
  </si>
  <si>
    <t>N/A</t>
  </si>
  <si>
    <t>CAPACIDAD TÉCNICA MINIMA - PTA KRITERION</t>
  </si>
  <si>
    <t>SML CONTRATO</t>
  </si>
  <si>
    <t>SMLV 50% DEL PRESUPUESTO</t>
  </si>
  <si>
    <t>OBJETO: Realizar la interventoría de los contratos de organización, administración y ejecución de acciones logísticas para la realización de eventos del Programa Todos a Aprender</t>
  </si>
  <si>
    <t>SI</t>
  </si>
  <si>
    <t>2. CONSORCIO SILVA CARREÑO- CONCOL</t>
  </si>
  <si>
    <t>3.CONSORCIO SILVA CARREÑO</t>
  </si>
  <si>
    <t>4.  SCAIN ADMINISTRACIÓN E INGENIERIA S.A.S</t>
  </si>
  <si>
    <t>1. CONSORCIO SILVA  CARREÑO PROES ZONA CENTRO</t>
  </si>
  <si>
    <t>PAGINA 000095, CONECUTIVO DE CONTRATO EJECUTADO 54</t>
  </si>
  <si>
    <t>PAGINA 000106, CONECUTIVO DE CONTRATO EJECUTADO 67</t>
  </si>
  <si>
    <t>PAGINA 000065 CONECUTIVO DE CONTRATO EJECUTADO 46</t>
  </si>
  <si>
    <t>PAGINA 00094-00095, CONECUTIVO DE CONTRATO EJECUTADO 53</t>
  </si>
  <si>
    <t xml:space="preserve">Director de Interventoría (Experto en Logística de Reuniones y Eventos) </t>
  </si>
  <si>
    <t>Oscar Orlando Melo Patiño. Cumple perfil profesional. Contador público. Especialista en gerencia de proyectos. Cuenta con tarjeta profesional y junta de contadores. Presenta contrato pero no certificación de Silva Carreño Administración e Ingeniería SAS, no se presentan soportes que evidencien la  experiencia en   PMO SOLYCOM, GRUPO GS</t>
  </si>
  <si>
    <t>Coordinador Administrativo y  Financiero 1.</t>
  </si>
  <si>
    <t>Coordinador Administrativo y  Financiero 2.</t>
  </si>
  <si>
    <t>1. presentar certificaciones de la  experiencia dispuesta en el Formato 7. de las entidades PMO SOLYCOM, GRUPO GS  y Silva Carreño Administración e Ingeniería SAS. Así como, las certificaciones de experiencia adicional</t>
  </si>
  <si>
    <t xml:space="preserve">Esmeralda Angelica Rivera Torres. Cumple perfil profesional. Profesional en Marketing y negocios internacionales. Especialista en gerencia de proyectos. Cuenta con matrícula profesional. Cumple con experiencia profesional. </t>
  </si>
  <si>
    <t>Coordinador Administrativo y  Financiero 3.</t>
  </si>
  <si>
    <t>Coordinador Administrativo y  Financiero 4.</t>
  </si>
  <si>
    <t>Coordinador Administrativo y  Financiero 5.</t>
  </si>
  <si>
    <t xml:space="preserve">Liliana Patricia Correa Tapasco.  Cumple perfil profesional. Contador público. Magister en administración económica y financiera. Cuenta con tarjeta profesional y junta de contadores. Cumple con experiencia profesional. </t>
  </si>
  <si>
    <t xml:space="preserve">Claudia Liliana Zapata Gallego </t>
  </si>
  <si>
    <t xml:space="preserve">Claudia Liliana Zapata Gallego. Cumple perfil profesional. Administrador de empresas. Especialista en gerencia de proyectos. Cuenta con tarjeta profesional.  Cumple con experiencia profesional. </t>
  </si>
  <si>
    <t>Profesional jurídica</t>
  </si>
  <si>
    <t xml:space="preserve">Clara Milena Alzate Perafan. Cumple perfil profesional. Profesional de Derecho. Especialista en derecho administrativo. Cuenta con tarjeta profesional.  Cumple con experiencia profesional. </t>
  </si>
  <si>
    <t>Director de interventoría</t>
  </si>
  <si>
    <t>Yemcy Milena Saavedra Leal</t>
  </si>
  <si>
    <t>coordinación y supervisión  de contratos</t>
  </si>
  <si>
    <t>Supervisora y coordinadora técnica de interventoría</t>
  </si>
  <si>
    <t>coordinadora de interventoría</t>
  </si>
  <si>
    <t>Administrador de Recursos</t>
  </si>
  <si>
    <t>COORDINADOR ADMINISTRATIVO Y FINANCIERO</t>
  </si>
  <si>
    <t>Oscar Orlando Melo Patiño</t>
  </si>
  <si>
    <t>PMO SOLYCOM</t>
  </si>
  <si>
    <t>Coordinador financiero</t>
  </si>
  <si>
    <t>no presenta certificado de experiencia</t>
  </si>
  <si>
    <t>GRUPO GS</t>
  </si>
  <si>
    <t>Supervisor financiero y administrativo de interventoría</t>
  </si>
  <si>
    <t>Silva Carreño Administración e Ingeniería SAS</t>
  </si>
  <si>
    <t>Supervisor operativo de interventoría</t>
  </si>
  <si>
    <t>no presenta certificado de experiencia, presenta contrato</t>
  </si>
  <si>
    <t>CITED</t>
  </si>
  <si>
    <t xml:space="preserve">Director de interventoría </t>
  </si>
  <si>
    <t>Coordinador de interventoría administrativo y financiero</t>
  </si>
  <si>
    <t>Coordinador financiero de supervisión</t>
  </si>
  <si>
    <t xml:space="preserve">Esmeralda Angelica Rivera Torres. </t>
  </si>
  <si>
    <t>SCAIN Administración e ingeniería</t>
  </si>
  <si>
    <t>profesional de interventoría</t>
  </si>
  <si>
    <t>Consultoría estrátegica integral CEINTE</t>
  </si>
  <si>
    <t>Coordinadora operativa</t>
  </si>
  <si>
    <t>Liliana Patricia Correa Tapasco</t>
  </si>
  <si>
    <t>Red Alma Mater</t>
  </si>
  <si>
    <t>Gerente de Proyecto</t>
  </si>
  <si>
    <t>Silva Carreño Administración e Ingeniería LTDA</t>
  </si>
  <si>
    <t>Directora de interventoría</t>
  </si>
  <si>
    <t>Corporación Tierra S.O.S</t>
  </si>
  <si>
    <t>Coordinadora general del proyecto</t>
  </si>
  <si>
    <t>Fundación País Libre</t>
  </si>
  <si>
    <t>Coordinadora administrativa y financiera</t>
  </si>
  <si>
    <t>Martha Cecilia Guzman Agudelo</t>
  </si>
  <si>
    <t>Líder de proyecto</t>
  </si>
  <si>
    <t>Coordinadora</t>
  </si>
  <si>
    <t>DP soluciones digitales</t>
  </si>
  <si>
    <t>Gerente</t>
  </si>
  <si>
    <t>PROFESIONAL JURÍDICO</t>
  </si>
  <si>
    <t>Clara Milena Alzate Perafan</t>
  </si>
  <si>
    <t>Directora jurídica</t>
  </si>
  <si>
    <t>Ministerio de Educación Nacional</t>
  </si>
  <si>
    <t>Profesional jurídico</t>
  </si>
  <si>
    <t>CINTEL</t>
  </si>
  <si>
    <t>Asesora jurídica</t>
  </si>
  <si>
    <t>SENA</t>
  </si>
  <si>
    <t>Abogada</t>
  </si>
  <si>
    <t>certificado no  cuenta con funciones específicas</t>
  </si>
  <si>
    <t>Total experiencia (años)</t>
  </si>
  <si>
    <t>Experiencia acreditada (años)</t>
  </si>
  <si>
    <t>Experiencia adicional para puntaje acreditada (años)</t>
  </si>
  <si>
    <t>Silvia Carreño y asociados</t>
  </si>
  <si>
    <t>Caja de Compensación Familiar CAFAM</t>
  </si>
  <si>
    <t>Observación</t>
  </si>
  <si>
    <t>Cumple/ No cumple</t>
  </si>
  <si>
    <t>Cumple</t>
  </si>
  <si>
    <t>No cumple</t>
  </si>
  <si>
    <t>Fecha inicio</t>
  </si>
  <si>
    <t>Fecha final</t>
  </si>
  <si>
    <t>Duración días</t>
  </si>
  <si>
    <t>Duración meses</t>
  </si>
  <si>
    <t>entidad contratante</t>
  </si>
  <si>
    <t>Cargo</t>
  </si>
  <si>
    <t>SCAIN Administración e Ingeniería SAS</t>
  </si>
  <si>
    <t>Presenta funciones específicas</t>
  </si>
  <si>
    <t>No Presenta funciones específicass de los contratos</t>
  </si>
  <si>
    <t>Presenta funciones específicas, inferior a 6 meses</t>
  </si>
  <si>
    <t>1. Certificado con funciones específicas del SENA</t>
  </si>
  <si>
    <t>Cumple perfil profesional. Profesional en relaciones económicas internacionales. Especialista en gerencia de proyectos. Cuenta con matrícula profesional. Cumple con experiencia profesional.  Se decartan contratos inferiores de 6 meses</t>
  </si>
  <si>
    <t>Coordinador Operativo 2.</t>
  </si>
  <si>
    <t>Coordinador Operativo 3.</t>
  </si>
  <si>
    <t>Coordinador Operativo 4.</t>
  </si>
  <si>
    <t>Coordinador Operativo 5.</t>
  </si>
  <si>
    <t>Coordinador Operativo 1.</t>
  </si>
  <si>
    <t>Fabiola Cortes Ballen</t>
  </si>
  <si>
    <t>IQ OUTSOURCING</t>
  </si>
  <si>
    <t>Coordinador
Administrativo</t>
  </si>
  <si>
    <t>Profesional
Operativo .
Coordinador
operativo</t>
  </si>
  <si>
    <t>SILVA CARREÑO
ADMINISTRACION E
INGENIERIA S.A.S</t>
  </si>
  <si>
    <t>Giomar Villegas Hernandez</t>
  </si>
  <si>
    <t>Directora de Logistica</t>
  </si>
  <si>
    <t>No Cumple</t>
  </si>
  <si>
    <t>No presenta certificado</t>
  </si>
  <si>
    <t>No Presenta Certificado</t>
  </si>
  <si>
    <t>1. presentar certificaciones de la  experiencia dispuesta en el Formato 7. de las entidades Giomar Villegas Hernandez.</t>
  </si>
  <si>
    <t>Coordinador Operativo 2</t>
  </si>
  <si>
    <t>Coordinador Operativo 3</t>
  </si>
  <si>
    <t>Edna Margarita Zuluaga Castillo</t>
  </si>
  <si>
    <t>CEINTE</t>
  </si>
  <si>
    <t>C&amp;M CONSULTORES</t>
  </si>
  <si>
    <t>Supervisora Operativa</t>
  </si>
  <si>
    <t>Directora de Interventoria</t>
  </si>
  <si>
    <t>Consultor Operativo Logistico</t>
  </si>
  <si>
    <t>cumple</t>
  </si>
  <si>
    <t>Coordinadora de Logistica del Proyecto</t>
  </si>
  <si>
    <t>Consultor- Coordinador de Supervision Operativa de Contratos Logisticos</t>
  </si>
  <si>
    <t>Consultor- Coordinador de Logistica</t>
  </si>
  <si>
    <t>Consultor - Coordinador de Logistica</t>
  </si>
  <si>
    <t>Fabiola Cortes Ballen, Cumple perfil profesional Coordinador Operativo, Profesional en Comercio Internacional, Cuenta con Matricula Profesional, cumple con experiencia profesional, no se presentan soportes que evidencien experiencia en Giomar Villegas Hernandez,</t>
  </si>
  <si>
    <t>No Habilitado</t>
  </si>
  <si>
    <t xml:space="preserve">Juan Pablo Alfonso Silva  Cumple perfil profesional, Administrador Financiero y de Sistemas, cuenta con tarjeta profesional,  Cumple con experiencia profesional. </t>
  </si>
  <si>
    <t xml:space="preserve">Santiago Pardo Garzón. Cumple perfil profesional, profesional en Publicidad y Mercadeo, No Aplica Tarjeta Profesioanl, Cumple con experiencia profesional. </t>
  </si>
  <si>
    <t>Edna Margarita Zuluaga Castillo, Cumple perfil profesional Coordinador Operativo, Profesional en Comunicación Social y Periodismo, No Aplica Tarjeta Profesioanl,  Cumple con experiencia Profesional</t>
  </si>
  <si>
    <t xml:space="preserve">Ismael Alfonso Montero Cabas.Cumple perfil profesional. Economista, Cuenta con tarjeta profesional,  Cumple con experiencia profesional. </t>
  </si>
  <si>
    <t xml:space="preserve">Martha Cecilia Guzman Agudelo. Cumple perfil profesional. Administrador financiero. Magister en administración económica y financiera, No aplica tarjeta profesional  Cumple con experiencia profesional. </t>
  </si>
  <si>
    <t>Requerimientos Adicionales</t>
  </si>
  <si>
    <t>COORDINADOR OPERATIVO</t>
  </si>
  <si>
    <t>Ismael Alfonso Montero Cabas</t>
  </si>
  <si>
    <t>SCAIN Administración e Ingeniería S.A.S</t>
  </si>
  <si>
    <t>Supervisor operativo - Coordinador</t>
  </si>
  <si>
    <t>Santiago Pardo Garzón</t>
  </si>
  <si>
    <t>Eventural</t>
  </si>
  <si>
    <t>Coordinador y supervisor de eventos</t>
  </si>
  <si>
    <t>SCAIN S.A.S</t>
  </si>
  <si>
    <t>Profesional de interventoría</t>
  </si>
  <si>
    <t>Ministerio de educación Nacional</t>
  </si>
  <si>
    <t>Profesional</t>
  </si>
  <si>
    <t>Coordinador operativo</t>
  </si>
  <si>
    <t>Juan Pablo Alfonso Silva</t>
  </si>
  <si>
    <t xml:space="preserve">Organización de Estados Iberoamericanos para la Educación </t>
  </si>
  <si>
    <t xml:space="preserve">Profesional de Interventoría - Supervisor operativo </t>
  </si>
  <si>
    <t xml:space="preserve">Coordinador de Interventoría proceso logística </t>
  </si>
  <si>
    <t xml:space="preserve">EL FORMATO NO 05 NO CUENTA CON FIRMA DE REPRESENTANTE  LEGAL; NO APORTAN EL FORMATO 02 SE REQUIERE EL ENVÍO DE LO DOS FORMATOS DEBIDAMENTE FIRMADOS EN EL TÉRMINO DE TRASLADO DEL INFORME DE EVALUACIÓN </t>
  </si>
  <si>
    <t xml:space="preserve">se requiere que el oferente subsane la oferta presentanda, de conformidad con lo anteriormente mencionado, allegando la siguiente informacion:                          1. Fabiola Cortes Ballen                     1. presentar certificaciones de la  experiencia dispuesta en el Formato 7. de las entidades Giomar Villegas Hernandez.            2.  Clara Milena Alzate Perafan     1. Presentar Certificado con funciones específicas del SENA  </t>
  </si>
  <si>
    <t>El  Coordinador Administrativo y Financiero Oscar Orlando Melo Patiño, no presenta soportes que evidencien la  experiencia en   PMO SOLYCOM, GRUPO GS, por lo anterior, este profesional del equipo de trabajo no cumple con el requisito de experiencia e inhabilita la oferta para poderla evaluar.</t>
  </si>
  <si>
    <t>CONCURSO DE MÉRITOS CM-MEN-10-2019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</si>
</sst>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8" x14ac:knownFonts="1">
    <font>
      <sz val="11"/>
      <color theme="1"/>
      <name val="Calibri"/>
      <family val="2"/>
      <scheme val="minor"/>
    </font>
    <font>
      <b/>
      <sz val="11"/>
      <color theme="1"/>
      <name val="Calibri"/>
      <family val="2"/>
      <scheme val="minor"/>
    </font>
    <font>
      <sz val="11"/>
      <color rgb="FFFF0000"/>
      <name val="Calibri"/>
      <family val="2"/>
      <scheme val="minor"/>
    </font>
    <font>
      <sz val="11"/>
      <name val="Calibri"/>
      <family val="2"/>
      <scheme val="minor"/>
    </font>
    <font>
      <b/>
      <sz val="11"/>
      <color theme="1"/>
      <name val="Arial Narrow"/>
      <family val="2"/>
    </font>
    <font>
      <sz val="11"/>
      <color theme="1"/>
      <name val="Arial Narrow"/>
      <family val="2"/>
    </font>
    <font>
      <b/>
      <u/>
      <sz val="11"/>
      <color theme="1"/>
      <name val="Arial Narrow"/>
      <family val="2"/>
    </font>
    <font>
      <u/>
      <sz val="11"/>
      <color theme="1"/>
      <name val="Arial Narrow"/>
      <family val="2"/>
    </font>
  </fonts>
  <fills count="9">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rgb="FF92D050"/>
        <bgColor indexed="64"/>
      </patternFill>
    </fill>
    <fill>
      <patternFill patternType="solid">
        <fgColor theme="4" tint="0.79998168889431442"/>
        <bgColor indexed="64"/>
      </patternFill>
    </fill>
    <fill>
      <patternFill patternType="solid">
        <fgColor rgb="FFFF0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0" fillId="0" borderId="1" xfId="0" applyBorder="1" applyAlignment="1">
      <alignment horizontal="center" vertical="center" wrapText="1"/>
    </xf>
    <xf numFmtId="0" fontId="0" fillId="0" borderId="0" xfId="0" applyAlignment="1">
      <alignment horizontal="center" vertical="center" wrapText="1"/>
    </xf>
    <xf numFmtId="1" fontId="0" fillId="0" borderId="0" xfId="0" applyNumberFormat="1" applyAlignment="1">
      <alignment horizontal="center" vertical="center" wrapText="1"/>
    </xf>
    <xf numFmtId="164" fontId="0" fillId="0" borderId="0" xfId="0" applyNumberFormat="1" applyAlignment="1">
      <alignment horizontal="center" vertical="center" wrapText="1"/>
    </xf>
    <xf numFmtId="14" fontId="0" fillId="0" borderId="1" xfId="0" applyNumberFormat="1" applyBorder="1" applyAlignment="1">
      <alignment horizontal="center" vertical="center" wrapText="1"/>
    </xf>
    <xf numFmtId="0" fontId="1" fillId="5" borderId="1" xfId="0" applyFont="1" applyFill="1" applyBorder="1" applyAlignment="1">
      <alignment horizontal="center" vertical="center" wrapText="1"/>
    </xf>
    <xf numFmtId="164" fontId="0" fillId="0" borderId="1" xfId="0" applyNumberFormat="1" applyBorder="1" applyAlignment="1">
      <alignment horizontal="center" vertical="center" wrapText="1"/>
    </xf>
    <xf numFmtId="164" fontId="0" fillId="6" borderId="1" xfId="0" applyNumberFormat="1" applyFill="1" applyBorder="1" applyAlignment="1">
      <alignment horizontal="center" vertical="center" wrapText="1"/>
    </xf>
    <xf numFmtId="0" fontId="1" fillId="7" borderId="1" xfId="0" applyFont="1" applyFill="1" applyBorder="1" applyAlignment="1">
      <alignment horizontal="center" vertical="center" wrapText="1"/>
    </xf>
    <xf numFmtId="0" fontId="0" fillId="7" borderId="1" xfId="0" applyFill="1" applyBorder="1" applyAlignment="1">
      <alignment horizontal="center" vertical="center" wrapText="1"/>
    </xf>
    <xf numFmtId="14"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2" fontId="3" fillId="0" borderId="1" xfId="0" applyNumberFormat="1" applyFont="1" applyBorder="1" applyAlignment="1">
      <alignment horizontal="center" vertical="center" wrapText="1"/>
    </xf>
    <xf numFmtId="0" fontId="0" fillId="8" borderId="1" xfId="0" applyFill="1" applyBorder="1" applyAlignment="1">
      <alignment horizontal="center" vertical="center" wrapText="1"/>
    </xf>
    <xf numFmtId="0" fontId="0" fillId="0" borderId="1" xfId="0" applyBorder="1" applyAlignment="1">
      <alignment horizontal="center" vertical="center" wrapText="1"/>
    </xf>
    <xf numFmtId="14" fontId="0" fillId="0" borderId="0" xfId="0" applyNumberFormat="1" applyBorder="1" applyAlignment="1">
      <alignment horizontal="center" vertical="center" wrapText="1"/>
    </xf>
    <xf numFmtId="1" fontId="2" fillId="0" borderId="0" xfId="0" applyNumberFormat="1" applyFont="1" applyBorder="1" applyAlignment="1">
      <alignment horizontal="center" vertical="center" wrapText="1"/>
    </xf>
    <xf numFmtId="2" fontId="2" fillId="0" borderId="0" xfId="0" applyNumberFormat="1" applyFont="1" applyBorder="1" applyAlignment="1">
      <alignment horizontal="center" vertical="center" wrapText="1"/>
    </xf>
    <xf numFmtId="0" fontId="0" fillId="0" borderId="0" xfId="0" applyBorder="1" applyAlignment="1">
      <alignment horizontal="center" vertical="center" wrapText="1"/>
    </xf>
    <xf numFmtId="14" fontId="0" fillId="0" borderId="1" xfId="0" applyNumberFormat="1" applyFill="1" applyBorder="1" applyAlignment="1">
      <alignment horizontal="center" vertical="center" wrapText="1"/>
    </xf>
    <xf numFmtId="0" fontId="5"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wrapText="1"/>
    </xf>
    <xf numFmtId="0" fontId="4"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8" borderId="0" xfId="0" applyFont="1" applyFill="1" applyAlignment="1">
      <alignment horizontal="center" vertical="center"/>
    </xf>
    <xf numFmtId="0" fontId="5" fillId="0" borderId="0" xfId="0" applyFont="1" applyAlignment="1">
      <alignment horizontal="center" vertical="center" wrapText="1"/>
    </xf>
    <xf numFmtId="0" fontId="4" fillId="0" borderId="0" xfId="0" applyFont="1" applyAlignment="1">
      <alignment horizontal="center" vertical="center"/>
    </xf>
    <xf numFmtId="0" fontId="4" fillId="3" borderId="0" xfId="0" applyFont="1" applyFill="1" applyAlignment="1">
      <alignment horizontal="center" vertical="center"/>
    </xf>
    <xf numFmtId="0" fontId="6"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xf>
    <xf numFmtId="0" fontId="4" fillId="4" borderId="1" xfId="0" applyFont="1" applyFill="1" applyBorder="1" applyAlignment="1">
      <alignment horizontal="center" vertical="center"/>
    </xf>
    <xf numFmtId="0" fontId="5" fillId="0" borderId="4" xfId="0" applyFont="1" applyBorder="1" applyAlignment="1">
      <alignment horizontal="center" vertical="center" wrapText="1"/>
    </xf>
    <xf numFmtId="0" fontId="6" fillId="2" borderId="0" xfId="0" applyFont="1" applyFill="1" applyAlignment="1">
      <alignment horizontal="center" vertical="center"/>
    </xf>
    <xf numFmtId="0" fontId="7" fillId="2" borderId="0" xfId="0" applyFont="1" applyFill="1" applyAlignment="1">
      <alignment horizontal="center" vertical="center"/>
    </xf>
    <xf numFmtId="0" fontId="5" fillId="2" borderId="0" xfId="0" applyFont="1" applyFill="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3"/>
  <sheetViews>
    <sheetView tabSelected="1" topLeftCell="A25" zoomScale="60" zoomScaleNormal="60" workbookViewId="0">
      <selection activeCell="B33" sqref="B33"/>
    </sheetView>
  </sheetViews>
  <sheetFormatPr baseColWidth="10" defaultColWidth="9.140625" defaultRowHeight="16.5" x14ac:dyDescent="0.25"/>
  <cols>
    <col min="1" max="1" width="40.5703125" style="21" customWidth="1"/>
    <col min="2" max="2" width="33.5703125" style="21" customWidth="1"/>
    <col min="3" max="3" width="38.42578125" style="21" customWidth="1"/>
    <col min="4" max="4" width="30.7109375" style="21" customWidth="1"/>
    <col min="5" max="5" width="28" style="21" customWidth="1"/>
    <col min="6" max="6" width="26" style="21" bestFit="1" customWidth="1"/>
    <col min="7" max="7" width="23.5703125" style="21" customWidth="1"/>
    <col min="8" max="8" width="17.7109375" style="21" customWidth="1"/>
    <col min="9" max="9" width="17.140625" style="21" customWidth="1"/>
    <col min="10" max="10" width="77.7109375" style="21" customWidth="1"/>
    <col min="11" max="11" width="45.7109375" style="21" customWidth="1"/>
    <col min="12" max="16384" width="9.140625" style="21"/>
  </cols>
  <sheetData>
    <row r="1" spans="1:11" ht="33.75" customHeight="1" x14ac:dyDescent="0.25">
      <c r="A1" s="32" t="s">
        <v>169</v>
      </c>
      <c r="B1" s="32"/>
      <c r="C1" s="32"/>
      <c r="D1" s="32"/>
      <c r="E1" s="32"/>
      <c r="F1" s="32"/>
      <c r="G1" s="32"/>
      <c r="H1" s="32"/>
      <c r="I1" s="32"/>
      <c r="J1" s="32"/>
      <c r="K1" s="32"/>
    </row>
    <row r="2" spans="1:11" ht="33" customHeight="1" x14ac:dyDescent="0.25">
      <c r="A2" s="32" t="s">
        <v>19</v>
      </c>
      <c r="B2" s="32"/>
      <c r="C2" s="32"/>
      <c r="D2" s="32"/>
      <c r="E2" s="32"/>
      <c r="F2" s="32"/>
      <c r="G2" s="32"/>
      <c r="H2" s="32"/>
      <c r="I2" s="32"/>
      <c r="J2" s="32"/>
      <c r="K2" s="32"/>
    </row>
    <row r="3" spans="1:11" ht="56.25" customHeight="1" x14ac:dyDescent="0.25">
      <c r="A3" s="33" t="s">
        <v>16</v>
      </c>
      <c r="B3" s="33"/>
      <c r="C3" s="33"/>
      <c r="D3" s="33"/>
      <c r="E3" s="33"/>
      <c r="F3" s="33"/>
      <c r="G3" s="33"/>
      <c r="H3" s="33"/>
      <c r="I3" s="33"/>
      <c r="J3" s="33"/>
      <c r="K3" s="33"/>
    </row>
    <row r="4" spans="1:11" x14ac:dyDescent="0.25">
      <c r="A4" s="34" t="s">
        <v>6</v>
      </c>
      <c r="B4" s="35"/>
      <c r="C4" s="35"/>
      <c r="D4" s="35"/>
      <c r="E4" s="35"/>
      <c r="F4" s="35"/>
      <c r="G4" s="35"/>
      <c r="H4" s="35"/>
      <c r="I4" s="35"/>
      <c r="J4" s="35"/>
      <c r="K4" s="35"/>
    </row>
    <row r="5" spans="1:11" x14ac:dyDescent="0.25">
      <c r="A5" s="22" t="s">
        <v>0</v>
      </c>
      <c r="B5" s="22" t="s">
        <v>1</v>
      </c>
      <c r="C5" s="22"/>
      <c r="D5" s="36" t="s">
        <v>2</v>
      </c>
      <c r="E5" s="36"/>
      <c r="F5" s="37" t="s">
        <v>3</v>
      </c>
      <c r="G5" s="38"/>
      <c r="H5" s="38"/>
      <c r="I5" s="38"/>
      <c r="J5" s="38"/>
      <c r="K5" s="39"/>
    </row>
    <row r="6" spans="1:11" ht="32.25" customHeight="1" x14ac:dyDescent="0.25">
      <c r="A6" s="22" t="s">
        <v>20</v>
      </c>
      <c r="B6" s="22"/>
      <c r="C6" s="23"/>
      <c r="D6" s="40"/>
      <c r="E6" s="41"/>
      <c r="F6" s="40" t="s">
        <v>15</v>
      </c>
      <c r="G6" s="38"/>
      <c r="H6" s="38"/>
      <c r="I6" s="38"/>
      <c r="J6" s="38"/>
      <c r="K6" s="39"/>
    </row>
    <row r="7" spans="1:11" x14ac:dyDescent="0.25">
      <c r="A7" s="42"/>
      <c r="B7" s="38"/>
      <c r="C7" s="38"/>
      <c r="D7" s="38"/>
      <c r="E7" s="38"/>
      <c r="F7" s="38"/>
      <c r="G7" s="38"/>
      <c r="H7" s="38"/>
      <c r="I7" s="38"/>
      <c r="J7" s="38"/>
      <c r="K7" s="38"/>
    </row>
    <row r="8" spans="1:11" x14ac:dyDescent="0.25">
      <c r="A8" s="34" t="s">
        <v>4</v>
      </c>
      <c r="B8" s="35"/>
      <c r="C8" s="35"/>
      <c r="D8" s="35"/>
      <c r="E8" s="35"/>
      <c r="F8" s="35"/>
      <c r="G8" s="35"/>
      <c r="H8" s="35"/>
      <c r="I8" s="35"/>
      <c r="J8" s="35"/>
      <c r="K8" s="35"/>
    </row>
    <row r="9" spans="1:11" x14ac:dyDescent="0.25">
      <c r="A9" s="22" t="s">
        <v>12</v>
      </c>
      <c r="B9" s="22" t="s">
        <v>13</v>
      </c>
      <c r="C9" s="22" t="s">
        <v>17</v>
      </c>
      <c r="D9" s="36" t="s">
        <v>2</v>
      </c>
      <c r="E9" s="36"/>
      <c r="F9" s="37" t="s">
        <v>3</v>
      </c>
      <c r="G9" s="38"/>
      <c r="H9" s="38"/>
      <c r="I9" s="38"/>
      <c r="J9" s="38"/>
      <c r="K9" s="39"/>
    </row>
    <row r="10" spans="1:11" ht="59.25" customHeight="1" x14ac:dyDescent="0.25">
      <c r="A10" s="24" t="s">
        <v>24</v>
      </c>
      <c r="B10" s="22" t="s">
        <v>0</v>
      </c>
      <c r="C10" s="23">
        <v>10202.200000000001</v>
      </c>
      <c r="D10" s="40" t="s">
        <v>27</v>
      </c>
      <c r="E10" s="44"/>
      <c r="F10" s="37" t="s">
        <v>15</v>
      </c>
      <c r="G10" s="38"/>
      <c r="H10" s="38"/>
      <c r="I10" s="38"/>
      <c r="J10" s="38"/>
      <c r="K10" s="39"/>
    </row>
    <row r="11" spans="1:11" ht="77.25" customHeight="1" x14ac:dyDescent="0.25">
      <c r="A11" s="24" t="s">
        <v>21</v>
      </c>
      <c r="B11" s="22" t="s">
        <v>0</v>
      </c>
      <c r="C11" s="23">
        <v>8866.5400000000009</v>
      </c>
      <c r="D11" s="40" t="s">
        <v>25</v>
      </c>
      <c r="E11" s="44"/>
      <c r="F11" s="37" t="s">
        <v>15</v>
      </c>
      <c r="G11" s="38"/>
      <c r="H11" s="38"/>
      <c r="I11" s="38"/>
      <c r="J11" s="38"/>
      <c r="K11" s="39"/>
    </row>
    <row r="12" spans="1:11" ht="72" customHeight="1" x14ac:dyDescent="0.25">
      <c r="A12" s="24" t="s">
        <v>22</v>
      </c>
      <c r="B12" s="22" t="s">
        <v>0</v>
      </c>
      <c r="C12" s="23">
        <v>708.35</v>
      </c>
      <c r="D12" s="40" t="s">
        <v>26</v>
      </c>
      <c r="E12" s="44"/>
      <c r="F12" s="37" t="s">
        <v>15</v>
      </c>
      <c r="G12" s="38"/>
      <c r="H12" s="38"/>
      <c r="I12" s="38"/>
      <c r="J12" s="38"/>
      <c r="K12" s="39"/>
    </row>
    <row r="13" spans="1:11" ht="55.5" customHeight="1" x14ac:dyDescent="0.25">
      <c r="A13" s="24" t="s">
        <v>23</v>
      </c>
      <c r="B13" s="22" t="s">
        <v>0</v>
      </c>
      <c r="C13" s="23">
        <v>828.38</v>
      </c>
      <c r="D13" s="40" t="s">
        <v>28</v>
      </c>
      <c r="E13" s="44"/>
      <c r="F13" s="37" t="s">
        <v>15</v>
      </c>
      <c r="G13" s="38"/>
      <c r="H13" s="38"/>
      <c r="I13" s="38"/>
      <c r="J13" s="38"/>
      <c r="K13" s="39"/>
    </row>
    <row r="14" spans="1:11" ht="57.75" customHeight="1" x14ac:dyDescent="0.25">
      <c r="A14" s="22" t="s">
        <v>18</v>
      </c>
      <c r="B14" s="22">
        <v>4137</v>
      </c>
      <c r="C14" s="23" t="str">
        <f>IF(SUM(C10:C13)&gt;=B14,"CUMPLE","NO CUMPLE")</f>
        <v>CUMPLE</v>
      </c>
      <c r="D14" s="48"/>
      <c r="E14" s="39"/>
      <c r="F14" s="40" t="s">
        <v>166</v>
      </c>
      <c r="G14" s="49"/>
      <c r="H14" s="49"/>
      <c r="I14" s="49"/>
      <c r="J14" s="49"/>
      <c r="K14" s="44"/>
    </row>
    <row r="16" spans="1:11" x14ac:dyDescent="0.25">
      <c r="A16" s="45" t="s">
        <v>5</v>
      </c>
      <c r="B16" s="46"/>
      <c r="C16" s="46"/>
      <c r="D16" s="46"/>
      <c r="E16" s="46"/>
      <c r="F16" s="46"/>
      <c r="G16" s="47"/>
      <c r="H16" s="47"/>
      <c r="I16" s="47"/>
      <c r="J16" s="47"/>
      <c r="K16" s="47"/>
    </row>
    <row r="17" spans="1:11" ht="38.25" customHeight="1" x14ac:dyDescent="0.25">
      <c r="A17" s="43" t="s">
        <v>7</v>
      </c>
      <c r="B17" s="43"/>
      <c r="C17" s="25"/>
      <c r="D17" s="43" t="s">
        <v>8</v>
      </c>
      <c r="E17" s="43"/>
      <c r="F17" s="43" t="s">
        <v>9</v>
      </c>
      <c r="G17" s="43"/>
      <c r="H17" s="43" t="s">
        <v>10</v>
      </c>
      <c r="I17" s="43"/>
      <c r="J17" s="25" t="s">
        <v>2</v>
      </c>
      <c r="K17" s="25" t="s">
        <v>11</v>
      </c>
    </row>
    <row r="18" spans="1:11" ht="30" customHeight="1" x14ac:dyDescent="0.25">
      <c r="A18" s="43"/>
      <c r="B18" s="43"/>
      <c r="C18" s="25"/>
      <c r="D18" s="26" t="s">
        <v>0</v>
      </c>
      <c r="E18" s="25" t="s">
        <v>1</v>
      </c>
      <c r="F18" s="26" t="s">
        <v>0</v>
      </c>
      <c r="G18" s="25" t="s">
        <v>1</v>
      </c>
      <c r="H18" s="26" t="s">
        <v>0</v>
      </c>
      <c r="I18" s="25" t="s">
        <v>1</v>
      </c>
      <c r="J18" s="27"/>
      <c r="K18" s="27"/>
    </row>
    <row r="19" spans="1:11" ht="71.25" customHeight="1" x14ac:dyDescent="0.25">
      <c r="A19" s="50" t="s">
        <v>29</v>
      </c>
      <c r="B19" s="50"/>
      <c r="C19" s="28"/>
      <c r="D19" s="22" t="s">
        <v>14</v>
      </c>
      <c r="E19" s="29"/>
      <c r="F19" s="22" t="s">
        <v>14</v>
      </c>
      <c r="G19" s="29"/>
      <c r="H19" s="22" t="s">
        <v>14</v>
      </c>
      <c r="I19" s="22"/>
      <c r="J19" s="28" t="s">
        <v>112</v>
      </c>
      <c r="K19" s="28"/>
    </row>
    <row r="20" spans="1:11" ht="94.5" customHeight="1" x14ac:dyDescent="0.25">
      <c r="A20" s="51" t="s">
        <v>31</v>
      </c>
      <c r="B20" s="51"/>
      <c r="C20" s="29"/>
      <c r="D20" s="22" t="s">
        <v>14</v>
      </c>
      <c r="E20" s="29"/>
      <c r="F20" s="22" t="s">
        <v>14</v>
      </c>
      <c r="G20" s="29"/>
      <c r="H20" s="22"/>
      <c r="I20" s="22" t="s">
        <v>14</v>
      </c>
      <c r="J20" s="28" t="s">
        <v>30</v>
      </c>
      <c r="K20" s="28" t="s">
        <v>33</v>
      </c>
    </row>
    <row r="21" spans="1:11" ht="108" customHeight="1" x14ac:dyDescent="0.25">
      <c r="A21" s="51" t="s">
        <v>32</v>
      </c>
      <c r="B21" s="51"/>
      <c r="C21" s="29"/>
      <c r="D21" s="22" t="s">
        <v>14</v>
      </c>
      <c r="E21" s="29"/>
      <c r="F21" s="22" t="s">
        <v>14</v>
      </c>
      <c r="G21" s="29"/>
      <c r="H21" s="22" t="s">
        <v>14</v>
      </c>
      <c r="I21" s="29"/>
      <c r="J21" s="28" t="s">
        <v>34</v>
      </c>
      <c r="K21" s="29"/>
    </row>
    <row r="22" spans="1:11" ht="69" customHeight="1" x14ac:dyDescent="0.25">
      <c r="A22" s="51" t="s">
        <v>35</v>
      </c>
      <c r="B22" s="51"/>
      <c r="C22" s="29"/>
      <c r="D22" s="22" t="s">
        <v>14</v>
      </c>
      <c r="E22" s="29"/>
      <c r="F22" s="22" t="s">
        <v>14</v>
      </c>
      <c r="G22" s="29"/>
      <c r="H22" s="22" t="s">
        <v>14</v>
      </c>
      <c r="I22" s="29"/>
      <c r="J22" s="28" t="s">
        <v>38</v>
      </c>
      <c r="K22" s="29"/>
    </row>
    <row r="23" spans="1:11" ht="51.75" customHeight="1" x14ac:dyDescent="0.25">
      <c r="A23" s="51" t="s">
        <v>36</v>
      </c>
      <c r="B23" s="51"/>
      <c r="C23" s="29"/>
      <c r="D23" s="22" t="s">
        <v>14</v>
      </c>
      <c r="E23" s="29"/>
      <c r="F23" s="22" t="s">
        <v>14</v>
      </c>
      <c r="G23" s="29"/>
      <c r="H23" s="22" t="s">
        <v>14</v>
      </c>
      <c r="I23" s="29"/>
      <c r="J23" s="28" t="s">
        <v>40</v>
      </c>
      <c r="K23" s="29"/>
    </row>
    <row r="24" spans="1:11" ht="153" customHeight="1" x14ac:dyDescent="0.25">
      <c r="A24" s="51" t="s">
        <v>37</v>
      </c>
      <c r="B24" s="51"/>
      <c r="C24" s="29"/>
      <c r="D24" s="22" t="s">
        <v>14</v>
      </c>
      <c r="E24" s="29"/>
      <c r="F24" s="22" t="s">
        <v>14</v>
      </c>
      <c r="G24" s="29"/>
      <c r="H24" s="22" t="s">
        <v>14</v>
      </c>
      <c r="I24" s="29"/>
      <c r="J24" s="28" t="s">
        <v>148</v>
      </c>
      <c r="K24" s="28"/>
    </row>
    <row r="25" spans="1:11" ht="33" x14ac:dyDescent="0.25">
      <c r="A25" s="51" t="s">
        <v>117</v>
      </c>
      <c r="B25" s="51"/>
      <c r="C25" s="29"/>
      <c r="D25" s="22" t="s">
        <v>14</v>
      </c>
      <c r="E25" s="29"/>
      <c r="F25" s="22" t="s">
        <v>14</v>
      </c>
      <c r="G25" s="29"/>
      <c r="H25" s="22" t="s">
        <v>14</v>
      </c>
      <c r="I25" s="29"/>
      <c r="J25" s="28" t="s">
        <v>147</v>
      </c>
      <c r="K25" s="28"/>
    </row>
    <row r="26" spans="1:11" ht="49.5" x14ac:dyDescent="0.25">
      <c r="A26" s="51" t="s">
        <v>113</v>
      </c>
      <c r="B26" s="51"/>
      <c r="C26" s="29"/>
      <c r="D26" s="22" t="s">
        <v>14</v>
      </c>
      <c r="E26" s="29"/>
      <c r="F26" s="22" t="s">
        <v>14</v>
      </c>
      <c r="G26" s="29"/>
      <c r="H26" s="22" t="s">
        <v>14</v>
      </c>
      <c r="I26" s="29"/>
      <c r="J26" s="28" t="s">
        <v>146</v>
      </c>
      <c r="K26" s="28"/>
    </row>
    <row r="27" spans="1:11" ht="66" x14ac:dyDescent="0.25">
      <c r="A27" s="51" t="s">
        <v>114</v>
      </c>
      <c r="B27" s="51"/>
      <c r="C27" s="29"/>
      <c r="D27" s="22" t="s">
        <v>14</v>
      </c>
      <c r="E27" s="29"/>
      <c r="F27" s="22" t="s">
        <v>14</v>
      </c>
      <c r="G27" s="29"/>
      <c r="H27" s="22" t="s">
        <v>14</v>
      </c>
      <c r="I27" s="29"/>
      <c r="J27" s="28" t="s">
        <v>142</v>
      </c>
      <c r="K27" s="28" t="s">
        <v>128</v>
      </c>
    </row>
    <row r="28" spans="1:11" ht="33" x14ac:dyDescent="0.25">
      <c r="A28" s="51" t="s">
        <v>115</v>
      </c>
      <c r="B28" s="51"/>
      <c r="C28" s="29"/>
      <c r="D28" s="22" t="s">
        <v>14</v>
      </c>
      <c r="E28" s="29"/>
      <c r="F28" s="22" t="s">
        <v>14</v>
      </c>
      <c r="G28" s="29"/>
      <c r="H28" s="22" t="s">
        <v>14</v>
      </c>
      <c r="I28" s="29"/>
      <c r="J28" s="28" t="s">
        <v>145</v>
      </c>
      <c r="K28" s="28"/>
    </row>
    <row r="29" spans="1:11" ht="33" x14ac:dyDescent="0.25">
      <c r="A29" s="51" t="s">
        <v>116</v>
      </c>
      <c r="B29" s="51"/>
      <c r="C29" s="29"/>
      <c r="D29" s="22" t="s">
        <v>14</v>
      </c>
      <c r="E29" s="29"/>
      <c r="F29" s="22" t="s">
        <v>14</v>
      </c>
      <c r="G29" s="29"/>
      <c r="H29" s="22" t="s">
        <v>14</v>
      </c>
      <c r="I29" s="29"/>
      <c r="J29" s="28" t="s">
        <v>144</v>
      </c>
      <c r="K29" s="28"/>
    </row>
    <row r="30" spans="1:11" ht="52.5" customHeight="1" x14ac:dyDescent="0.25">
      <c r="A30" s="51" t="s">
        <v>41</v>
      </c>
      <c r="B30" s="51"/>
      <c r="C30" s="29"/>
      <c r="D30" s="22" t="s">
        <v>14</v>
      </c>
      <c r="E30" s="29"/>
      <c r="F30" s="22" t="s">
        <v>14</v>
      </c>
      <c r="G30" s="29"/>
      <c r="H30" s="22" t="s">
        <v>14</v>
      </c>
      <c r="I30" s="29"/>
      <c r="J30" s="28" t="s">
        <v>42</v>
      </c>
      <c r="K30" s="28" t="s">
        <v>111</v>
      </c>
    </row>
    <row r="32" spans="1:11" ht="179.25" customHeight="1" x14ac:dyDescent="0.25">
      <c r="A32" s="30" t="s">
        <v>143</v>
      </c>
      <c r="B32" s="31" t="s">
        <v>168</v>
      </c>
    </row>
    <row r="33" spans="1:2" ht="261.75" customHeight="1" x14ac:dyDescent="0.25">
      <c r="A33" s="21" t="s">
        <v>149</v>
      </c>
      <c r="B33" s="31" t="s">
        <v>167</v>
      </c>
    </row>
  </sheetData>
  <mergeCells count="39">
    <mergeCell ref="A19:B19"/>
    <mergeCell ref="A22:B22"/>
    <mergeCell ref="A23:B23"/>
    <mergeCell ref="A24:B24"/>
    <mergeCell ref="A30:B30"/>
    <mergeCell ref="A21:B21"/>
    <mergeCell ref="A20:B20"/>
    <mergeCell ref="A25:B25"/>
    <mergeCell ref="A26:B26"/>
    <mergeCell ref="A27:B27"/>
    <mergeCell ref="A28:B28"/>
    <mergeCell ref="A29:B29"/>
    <mergeCell ref="A17:B18"/>
    <mergeCell ref="D17:E17"/>
    <mergeCell ref="F17:G17"/>
    <mergeCell ref="H17:I17"/>
    <mergeCell ref="D10:E10"/>
    <mergeCell ref="F10:K10"/>
    <mergeCell ref="D11:E11"/>
    <mergeCell ref="F11:K11"/>
    <mergeCell ref="D12:E12"/>
    <mergeCell ref="F12:K12"/>
    <mergeCell ref="D13:E13"/>
    <mergeCell ref="F13:K13"/>
    <mergeCell ref="A16:K16"/>
    <mergeCell ref="D14:E14"/>
    <mergeCell ref="F14:K14"/>
    <mergeCell ref="D6:E6"/>
    <mergeCell ref="F6:K6"/>
    <mergeCell ref="A7:K7"/>
    <mergeCell ref="A8:K8"/>
    <mergeCell ref="D9:E9"/>
    <mergeCell ref="F9:K9"/>
    <mergeCell ref="A1:K1"/>
    <mergeCell ref="A2:K2"/>
    <mergeCell ref="A3:K3"/>
    <mergeCell ref="A4:K4"/>
    <mergeCell ref="D5:E5"/>
    <mergeCell ref="F5:K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81"/>
  <sheetViews>
    <sheetView zoomScaleNormal="100" workbookViewId="0">
      <selection activeCell="D128" sqref="D128"/>
    </sheetView>
  </sheetViews>
  <sheetFormatPr baseColWidth="10" defaultRowHeight="15" x14ac:dyDescent="0.25"/>
  <cols>
    <col min="1" max="1" width="28.140625" style="2" customWidth="1"/>
    <col min="2" max="2" width="32.5703125" style="2" customWidth="1"/>
    <col min="3" max="4" width="11.42578125" style="2"/>
    <col min="5" max="5" width="43" style="2" bestFit="1" customWidth="1"/>
    <col min="6" max="6" width="37.140625" style="2" bestFit="1" customWidth="1"/>
    <col min="7" max="7" width="37.140625" style="2" customWidth="1"/>
    <col min="8" max="8" width="52.85546875" style="2" bestFit="1" customWidth="1"/>
    <col min="9" max="16384" width="11.42578125" style="2"/>
  </cols>
  <sheetData>
    <row r="1" spans="1:8" x14ac:dyDescent="0.25">
      <c r="A1" s="9" t="s">
        <v>43</v>
      </c>
      <c r="B1" s="9" t="s">
        <v>44</v>
      </c>
    </row>
    <row r="2" spans="1:8" ht="30" x14ac:dyDescent="0.25">
      <c r="A2" s="6" t="s">
        <v>101</v>
      </c>
      <c r="B2" s="6" t="s">
        <v>102</v>
      </c>
      <c r="C2" s="6" t="s">
        <v>103</v>
      </c>
      <c r="D2" s="6" t="s">
        <v>104</v>
      </c>
      <c r="E2" s="6" t="s">
        <v>105</v>
      </c>
      <c r="F2" s="6" t="s">
        <v>106</v>
      </c>
      <c r="G2" s="6" t="s">
        <v>98</v>
      </c>
      <c r="H2" s="6" t="s">
        <v>97</v>
      </c>
    </row>
    <row r="3" spans="1:8" x14ac:dyDescent="0.25">
      <c r="A3" s="11">
        <v>39184</v>
      </c>
      <c r="B3" s="11">
        <v>39450</v>
      </c>
      <c r="C3" s="12">
        <f>DAYS360(A3,B3,0)</f>
        <v>261</v>
      </c>
      <c r="D3" s="13">
        <f>C3/30</f>
        <v>8.6999999999999993</v>
      </c>
      <c r="E3" s="5" t="s">
        <v>95</v>
      </c>
      <c r="F3" s="1" t="s">
        <v>45</v>
      </c>
      <c r="G3" s="1" t="s">
        <v>99</v>
      </c>
      <c r="H3" s="1" t="s">
        <v>108</v>
      </c>
    </row>
    <row r="4" spans="1:8" ht="30" x14ac:dyDescent="0.25">
      <c r="A4" s="11">
        <v>39414</v>
      </c>
      <c r="B4" s="11">
        <v>39606</v>
      </c>
      <c r="C4" s="12">
        <f t="shared" ref="C4" si="0">DAYS360(A4,B4,0)</f>
        <v>189</v>
      </c>
      <c r="D4" s="13">
        <f t="shared" ref="D4:D9" si="1">C4/30</f>
        <v>6.3</v>
      </c>
      <c r="E4" s="5" t="s">
        <v>95</v>
      </c>
      <c r="F4" s="1" t="s">
        <v>46</v>
      </c>
      <c r="G4" s="1" t="s">
        <v>100</v>
      </c>
      <c r="H4" s="1" t="s">
        <v>109</v>
      </c>
    </row>
    <row r="5" spans="1:8" x14ac:dyDescent="0.25">
      <c r="A5" s="11">
        <v>39603</v>
      </c>
      <c r="B5" s="11">
        <v>39794</v>
      </c>
      <c r="C5" s="12">
        <f>DAYS360(A5,B5,0)</f>
        <v>188</v>
      </c>
      <c r="D5" s="13">
        <f t="shared" si="1"/>
        <v>6.2666666666666666</v>
      </c>
      <c r="E5" s="5" t="s">
        <v>64</v>
      </c>
      <c r="F5" s="1" t="s">
        <v>47</v>
      </c>
      <c r="G5" s="1" t="s">
        <v>99</v>
      </c>
      <c r="H5" s="1" t="s">
        <v>108</v>
      </c>
    </row>
    <row r="6" spans="1:8" x14ac:dyDescent="0.25">
      <c r="A6" s="11">
        <v>39813</v>
      </c>
      <c r="B6" s="11">
        <v>40178</v>
      </c>
      <c r="C6" s="12">
        <f t="shared" ref="C6:C9" si="2">DAYS360(A6,B6,0)</f>
        <v>360</v>
      </c>
      <c r="D6" s="13">
        <f t="shared" si="1"/>
        <v>12</v>
      </c>
      <c r="E6" s="5" t="s">
        <v>64</v>
      </c>
      <c r="F6" s="1" t="s">
        <v>47</v>
      </c>
      <c r="G6" s="1" t="s">
        <v>99</v>
      </c>
      <c r="H6" s="1" t="s">
        <v>108</v>
      </c>
    </row>
    <row r="7" spans="1:8" x14ac:dyDescent="0.25">
      <c r="A7" s="11">
        <v>40273</v>
      </c>
      <c r="B7" s="11">
        <v>40968</v>
      </c>
      <c r="C7" s="12">
        <f t="shared" si="2"/>
        <v>684</v>
      </c>
      <c r="D7" s="13">
        <f t="shared" si="1"/>
        <v>22.8</v>
      </c>
      <c r="E7" s="5" t="s">
        <v>64</v>
      </c>
      <c r="F7" s="1" t="s">
        <v>47</v>
      </c>
      <c r="G7" s="1" t="s">
        <v>99</v>
      </c>
      <c r="H7" s="1" t="s">
        <v>108</v>
      </c>
    </row>
    <row r="8" spans="1:8" x14ac:dyDescent="0.25">
      <c r="A8" s="11">
        <v>41029</v>
      </c>
      <c r="B8" s="11">
        <v>41273</v>
      </c>
      <c r="C8" s="12">
        <f t="shared" si="2"/>
        <v>240</v>
      </c>
      <c r="D8" s="13">
        <f t="shared" si="1"/>
        <v>8</v>
      </c>
      <c r="E8" s="5" t="s">
        <v>64</v>
      </c>
      <c r="F8" s="1" t="s">
        <v>47</v>
      </c>
      <c r="G8" s="1" t="s">
        <v>99</v>
      </c>
      <c r="H8" s="1" t="s">
        <v>108</v>
      </c>
    </row>
    <row r="9" spans="1:8" x14ac:dyDescent="0.25">
      <c r="A9" s="11">
        <v>43252</v>
      </c>
      <c r="B9" s="11">
        <v>43553</v>
      </c>
      <c r="C9" s="12">
        <f t="shared" si="2"/>
        <v>298</v>
      </c>
      <c r="D9" s="13">
        <f t="shared" si="1"/>
        <v>9.9333333333333336</v>
      </c>
      <c r="E9" s="5" t="s">
        <v>64</v>
      </c>
      <c r="F9" s="1" t="s">
        <v>47</v>
      </c>
      <c r="G9" s="1" t="s">
        <v>99</v>
      </c>
      <c r="H9" s="1" t="s">
        <v>108</v>
      </c>
    </row>
    <row r="10" spans="1:8" x14ac:dyDescent="0.25">
      <c r="A10" s="11">
        <v>41325</v>
      </c>
      <c r="B10" s="11">
        <v>41820</v>
      </c>
      <c r="C10" s="12">
        <f>DAYS360(A10,B10,0)</f>
        <v>490</v>
      </c>
      <c r="D10" s="13">
        <f>C10/30</f>
        <v>16.333333333333332</v>
      </c>
      <c r="E10" s="5" t="s">
        <v>64</v>
      </c>
      <c r="F10" s="1" t="s">
        <v>47</v>
      </c>
      <c r="G10" s="1" t="s">
        <v>99</v>
      </c>
      <c r="H10" s="1" t="s">
        <v>108</v>
      </c>
    </row>
    <row r="11" spans="1:8" x14ac:dyDescent="0.25">
      <c r="A11" s="11">
        <v>41883</v>
      </c>
      <c r="B11" s="11">
        <v>41988</v>
      </c>
      <c r="C11" s="12">
        <f>DAYS360(A11,B11,0)</f>
        <v>104</v>
      </c>
      <c r="D11" s="13">
        <f t="shared" ref="D11:D15" si="3">C11/30</f>
        <v>3.4666666666666668</v>
      </c>
      <c r="E11" s="5" t="s">
        <v>64</v>
      </c>
      <c r="F11" s="1" t="s">
        <v>47</v>
      </c>
      <c r="G11" s="1" t="s">
        <v>100</v>
      </c>
      <c r="H11" s="1" t="s">
        <v>110</v>
      </c>
    </row>
    <row r="12" spans="1:8" x14ac:dyDescent="0.25">
      <c r="A12" s="11">
        <v>42887</v>
      </c>
      <c r="B12" s="11">
        <v>43251</v>
      </c>
      <c r="C12" s="12">
        <f>DAYS360(A12,B12,0)</f>
        <v>360</v>
      </c>
      <c r="D12" s="13">
        <f t="shared" si="3"/>
        <v>12</v>
      </c>
      <c r="E12" s="5" t="s">
        <v>64</v>
      </c>
      <c r="F12" s="1" t="s">
        <v>47</v>
      </c>
      <c r="G12" s="1" t="s">
        <v>99</v>
      </c>
      <c r="H12" s="1" t="s">
        <v>108</v>
      </c>
    </row>
    <row r="13" spans="1:8" x14ac:dyDescent="0.25">
      <c r="A13" s="11">
        <v>42226</v>
      </c>
      <c r="B13" s="11">
        <v>42613</v>
      </c>
      <c r="C13" s="12">
        <f t="shared" ref="C13:C15" si="4">DAYS360(A13,B13,0)</f>
        <v>381</v>
      </c>
      <c r="D13" s="13">
        <f t="shared" si="3"/>
        <v>12.7</v>
      </c>
      <c r="E13" s="5" t="s">
        <v>96</v>
      </c>
      <c r="F13" s="1" t="s">
        <v>48</v>
      </c>
      <c r="G13" s="1" t="s">
        <v>99</v>
      </c>
      <c r="H13" s="1" t="s">
        <v>108</v>
      </c>
    </row>
    <row r="14" spans="1:8" x14ac:dyDescent="0.25">
      <c r="A14" s="11">
        <v>42614</v>
      </c>
      <c r="B14" s="11">
        <v>42811</v>
      </c>
      <c r="C14" s="12">
        <f t="shared" si="4"/>
        <v>196</v>
      </c>
      <c r="D14" s="13">
        <f t="shared" si="3"/>
        <v>6.5333333333333332</v>
      </c>
      <c r="E14" s="5" t="s">
        <v>96</v>
      </c>
      <c r="F14" s="1" t="s">
        <v>48</v>
      </c>
      <c r="G14" s="1" t="s">
        <v>99</v>
      </c>
      <c r="H14" s="1" t="s">
        <v>108</v>
      </c>
    </row>
    <row r="15" spans="1:8" x14ac:dyDescent="0.25">
      <c r="A15" s="11">
        <v>42828</v>
      </c>
      <c r="B15" s="11">
        <v>42885</v>
      </c>
      <c r="C15" s="12">
        <f t="shared" si="4"/>
        <v>57</v>
      </c>
      <c r="D15" s="13">
        <f t="shared" si="3"/>
        <v>1.9</v>
      </c>
      <c r="E15" s="5" t="s">
        <v>96</v>
      </c>
      <c r="F15" s="1" t="s">
        <v>48</v>
      </c>
      <c r="G15" s="1" t="s">
        <v>100</v>
      </c>
      <c r="H15" s="1" t="s">
        <v>110</v>
      </c>
    </row>
    <row r="16" spans="1:8" x14ac:dyDescent="0.25">
      <c r="C16" s="3">
        <f>SUM(C3:C15)</f>
        <v>3808</v>
      </c>
      <c r="D16" s="3"/>
    </row>
    <row r="17" spans="1:8" x14ac:dyDescent="0.25">
      <c r="B17" s="10" t="s">
        <v>92</v>
      </c>
      <c r="C17" s="7">
        <f>C16/360</f>
        <v>10.577777777777778</v>
      </c>
      <c r="D17" s="4"/>
    </row>
    <row r="18" spans="1:8" x14ac:dyDescent="0.25">
      <c r="B18" s="10" t="s">
        <v>93</v>
      </c>
      <c r="C18" s="7">
        <f>(C16-C4-C9-C15)/360</f>
        <v>9.0666666666666664</v>
      </c>
      <c r="D18" s="8" t="s">
        <v>0</v>
      </c>
    </row>
    <row r="19" spans="1:8" ht="30" x14ac:dyDescent="0.25">
      <c r="B19" s="10" t="s">
        <v>94</v>
      </c>
      <c r="C19" s="7">
        <f>C18-5</f>
        <v>4.0666666666666664</v>
      </c>
      <c r="D19" s="4"/>
    </row>
    <row r="21" spans="1:8" ht="45" x14ac:dyDescent="0.25">
      <c r="A21" s="9" t="s">
        <v>49</v>
      </c>
      <c r="B21" s="9" t="s">
        <v>50</v>
      </c>
    </row>
    <row r="22" spans="1:8" ht="30" x14ac:dyDescent="0.25">
      <c r="A22" s="6" t="s">
        <v>101</v>
      </c>
      <c r="B22" s="6" t="s">
        <v>102</v>
      </c>
      <c r="C22" s="6" t="s">
        <v>103</v>
      </c>
      <c r="D22" s="6" t="s">
        <v>104</v>
      </c>
      <c r="E22" s="6" t="s">
        <v>105</v>
      </c>
      <c r="F22" s="6" t="s">
        <v>106</v>
      </c>
      <c r="G22" s="6" t="s">
        <v>98</v>
      </c>
      <c r="H22" s="6" t="s">
        <v>97</v>
      </c>
    </row>
    <row r="23" spans="1:8" x14ac:dyDescent="0.25">
      <c r="A23" s="11">
        <v>42401</v>
      </c>
      <c r="B23" s="11">
        <v>42746</v>
      </c>
      <c r="C23" s="12">
        <f t="shared" ref="C23:C29" si="5">DAYS360(A23,B23,0)</f>
        <v>340</v>
      </c>
      <c r="D23" s="13">
        <f t="shared" ref="D23:D29" si="6">C23/30</f>
        <v>11.333333333333334</v>
      </c>
      <c r="E23" s="1" t="s">
        <v>51</v>
      </c>
      <c r="F23" s="1" t="s">
        <v>52</v>
      </c>
      <c r="G23" s="1" t="s">
        <v>100</v>
      </c>
      <c r="H23" s="1" t="s">
        <v>53</v>
      </c>
    </row>
    <row r="24" spans="1:8" ht="30" x14ac:dyDescent="0.25">
      <c r="A24" s="11">
        <v>41667</v>
      </c>
      <c r="B24" s="11">
        <v>42391</v>
      </c>
      <c r="C24" s="12">
        <f t="shared" si="5"/>
        <v>714</v>
      </c>
      <c r="D24" s="13">
        <f t="shared" si="6"/>
        <v>23.8</v>
      </c>
      <c r="E24" s="1" t="s">
        <v>54</v>
      </c>
      <c r="F24" s="1" t="s">
        <v>55</v>
      </c>
      <c r="G24" s="1" t="s">
        <v>100</v>
      </c>
      <c r="H24" s="1" t="s">
        <v>53</v>
      </c>
    </row>
    <row r="25" spans="1:8" x14ac:dyDescent="0.25">
      <c r="A25" s="11">
        <v>39611</v>
      </c>
      <c r="B25" s="11">
        <v>39794</v>
      </c>
      <c r="C25" s="12">
        <f t="shared" si="5"/>
        <v>180</v>
      </c>
      <c r="D25" s="13">
        <f t="shared" si="6"/>
        <v>6</v>
      </c>
      <c r="E25" s="5" t="s">
        <v>56</v>
      </c>
      <c r="F25" s="1" t="s">
        <v>57</v>
      </c>
      <c r="G25" s="1" t="s">
        <v>100</v>
      </c>
      <c r="H25" s="1" t="s">
        <v>58</v>
      </c>
    </row>
    <row r="26" spans="1:8" x14ac:dyDescent="0.25">
      <c r="A26" s="11">
        <v>42390</v>
      </c>
      <c r="B26" s="11">
        <v>43218</v>
      </c>
      <c r="C26" s="12">
        <f t="shared" si="5"/>
        <v>817</v>
      </c>
      <c r="D26" s="13">
        <f t="shared" si="6"/>
        <v>27.233333333333334</v>
      </c>
      <c r="E26" s="1" t="s">
        <v>59</v>
      </c>
      <c r="F26" s="1" t="s">
        <v>60</v>
      </c>
      <c r="G26" s="1" t="s">
        <v>100</v>
      </c>
      <c r="H26" s="1" t="s">
        <v>53</v>
      </c>
    </row>
    <row r="27" spans="1:8" ht="30" x14ac:dyDescent="0.25">
      <c r="A27" s="11">
        <v>40910</v>
      </c>
      <c r="B27" s="11">
        <v>41639</v>
      </c>
      <c r="C27" s="12">
        <f t="shared" si="5"/>
        <v>719</v>
      </c>
      <c r="D27" s="13">
        <f t="shared" si="6"/>
        <v>23.966666666666665</v>
      </c>
      <c r="E27" s="5" t="s">
        <v>56</v>
      </c>
      <c r="F27" s="1" t="s">
        <v>61</v>
      </c>
      <c r="G27" s="1" t="s">
        <v>100</v>
      </c>
      <c r="H27" s="1" t="s">
        <v>53</v>
      </c>
    </row>
    <row r="28" spans="1:8" x14ac:dyDescent="0.25">
      <c r="A28" s="11">
        <v>42745</v>
      </c>
      <c r="B28" s="11">
        <v>42880</v>
      </c>
      <c r="C28" s="12">
        <f t="shared" si="5"/>
        <v>135</v>
      </c>
      <c r="D28" s="13">
        <f t="shared" si="6"/>
        <v>4.5</v>
      </c>
      <c r="E28" s="5" t="s">
        <v>107</v>
      </c>
      <c r="F28" s="1" t="s">
        <v>62</v>
      </c>
      <c r="G28" s="1" t="s">
        <v>99</v>
      </c>
      <c r="H28" s="1" t="s">
        <v>108</v>
      </c>
    </row>
    <row r="29" spans="1:8" x14ac:dyDescent="0.25">
      <c r="A29" s="11">
        <v>43224</v>
      </c>
      <c r="B29" s="11">
        <v>43465</v>
      </c>
      <c r="C29" s="12">
        <f t="shared" si="5"/>
        <v>237</v>
      </c>
      <c r="D29" s="13">
        <f t="shared" si="6"/>
        <v>7.9</v>
      </c>
      <c r="E29" s="5" t="s">
        <v>107</v>
      </c>
      <c r="F29" s="1" t="s">
        <v>62</v>
      </c>
      <c r="G29" s="1" t="s">
        <v>99</v>
      </c>
      <c r="H29" s="1" t="s">
        <v>108</v>
      </c>
    </row>
    <row r="30" spans="1:8" x14ac:dyDescent="0.25">
      <c r="C30" s="3">
        <f>SUM(C23:C29)</f>
        <v>3142</v>
      </c>
      <c r="D30" s="3">
        <f>SUM(D23:D29)</f>
        <v>104.73333333333335</v>
      </c>
    </row>
    <row r="31" spans="1:8" x14ac:dyDescent="0.25">
      <c r="B31" s="10" t="s">
        <v>92</v>
      </c>
      <c r="C31" s="7">
        <f>C30/360</f>
        <v>8.7277777777777779</v>
      </c>
    </row>
    <row r="32" spans="1:8" x14ac:dyDescent="0.25">
      <c r="B32" s="10" t="s">
        <v>93</v>
      </c>
      <c r="C32" s="7">
        <f>SUM(C28:C29)/360</f>
        <v>1.0333333333333334</v>
      </c>
      <c r="D32" s="14" t="s">
        <v>1</v>
      </c>
    </row>
    <row r="33" spans="1:8" ht="30" x14ac:dyDescent="0.25">
      <c r="B33" s="10" t="s">
        <v>94</v>
      </c>
      <c r="C33" s="7">
        <v>0</v>
      </c>
    </row>
    <row r="36" spans="1:8" ht="45" x14ac:dyDescent="0.25">
      <c r="A36" s="9" t="s">
        <v>49</v>
      </c>
      <c r="B36" s="9" t="s">
        <v>63</v>
      </c>
    </row>
    <row r="37" spans="1:8" ht="30" x14ac:dyDescent="0.25">
      <c r="A37" s="6" t="s">
        <v>101</v>
      </c>
      <c r="B37" s="6" t="s">
        <v>102</v>
      </c>
      <c r="C37" s="6" t="s">
        <v>103</v>
      </c>
      <c r="D37" s="6" t="s">
        <v>104</v>
      </c>
      <c r="E37" s="6" t="s">
        <v>105</v>
      </c>
      <c r="F37" s="6" t="s">
        <v>106</v>
      </c>
      <c r="G37" s="6" t="s">
        <v>98</v>
      </c>
      <c r="H37" s="6" t="s">
        <v>97</v>
      </c>
    </row>
    <row r="38" spans="1:8" x14ac:dyDescent="0.25">
      <c r="A38" s="5">
        <v>41065</v>
      </c>
      <c r="B38" s="5">
        <v>41516</v>
      </c>
      <c r="C38" s="12">
        <f>DAYS360(A38,B38,0)</f>
        <v>445</v>
      </c>
      <c r="D38" s="13">
        <f>C38/30</f>
        <v>14.833333333333334</v>
      </c>
      <c r="E38" s="5" t="s">
        <v>64</v>
      </c>
      <c r="F38" s="1" t="s">
        <v>65</v>
      </c>
      <c r="G38" s="1" t="s">
        <v>99</v>
      </c>
      <c r="H38" s="1" t="s">
        <v>108</v>
      </c>
    </row>
    <row r="39" spans="1:8" x14ac:dyDescent="0.25">
      <c r="A39" s="5">
        <v>41518</v>
      </c>
      <c r="B39" s="5">
        <v>42154</v>
      </c>
      <c r="C39" s="12">
        <f>DAYS360(A39,B39,0)</f>
        <v>629</v>
      </c>
      <c r="D39" s="13">
        <f>C39/30</f>
        <v>20.966666666666665</v>
      </c>
      <c r="E39" s="5" t="s">
        <v>64</v>
      </c>
      <c r="F39" s="1" t="s">
        <v>65</v>
      </c>
      <c r="G39" s="1" t="s">
        <v>99</v>
      </c>
      <c r="H39" s="1" t="s">
        <v>108</v>
      </c>
    </row>
    <row r="40" spans="1:8" x14ac:dyDescent="0.25">
      <c r="A40" s="5">
        <v>42156</v>
      </c>
      <c r="B40" s="5">
        <v>42191</v>
      </c>
      <c r="C40" s="12">
        <f t="shared" ref="C40:C46" si="7">DAYS360(A40,B40,0)</f>
        <v>35</v>
      </c>
      <c r="D40" s="13">
        <f t="shared" ref="D40:D45" si="8">C40/30</f>
        <v>1.1666666666666667</v>
      </c>
      <c r="E40" s="5" t="s">
        <v>64</v>
      </c>
      <c r="F40" s="1" t="s">
        <v>65</v>
      </c>
      <c r="G40" s="1" t="s">
        <v>99</v>
      </c>
      <c r="H40" s="1" t="s">
        <v>108</v>
      </c>
    </row>
    <row r="41" spans="1:8" x14ac:dyDescent="0.25">
      <c r="A41" s="5">
        <v>42197</v>
      </c>
      <c r="B41" s="5">
        <v>42369</v>
      </c>
      <c r="C41" s="12">
        <f t="shared" si="7"/>
        <v>169</v>
      </c>
      <c r="D41" s="13">
        <f t="shared" si="8"/>
        <v>5.6333333333333337</v>
      </c>
      <c r="E41" s="5" t="s">
        <v>64</v>
      </c>
      <c r="F41" s="1" t="s">
        <v>65</v>
      </c>
      <c r="G41" s="1" t="s">
        <v>99</v>
      </c>
      <c r="H41" s="1" t="s">
        <v>108</v>
      </c>
    </row>
    <row r="42" spans="1:8" x14ac:dyDescent="0.25">
      <c r="A42" s="5">
        <v>42192</v>
      </c>
      <c r="B42" s="5">
        <v>42490</v>
      </c>
      <c r="C42" s="12">
        <f t="shared" si="7"/>
        <v>293</v>
      </c>
      <c r="D42" s="13">
        <f t="shared" si="8"/>
        <v>9.7666666666666675</v>
      </c>
      <c r="E42" s="5" t="s">
        <v>64</v>
      </c>
      <c r="F42" s="1" t="s">
        <v>65</v>
      </c>
      <c r="G42" s="1" t="s">
        <v>99</v>
      </c>
      <c r="H42" s="1" t="s">
        <v>108</v>
      </c>
    </row>
    <row r="43" spans="1:8" x14ac:dyDescent="0.25">
      <c r="A43" s="5">
        <v>42491</v>
      </c>
      <c r="B43" s="5">
        <v>42880</v>
      </c>
      <c r="C43" s="12">
        <f t="shared" si="7"/>
        <v>384</v>
      </c>
      <c r="D43" s="13">
        <f t="shared" si="8"/>
        <v>12.8</v>
      </c>
      <c r="E43" s="5" t="s">
        <v>64</v>
      </c>
      <c r="F43" s="1" t="s">
        <v>65</v>
      </c>
      <c r="G43" s="1" t="s">
        <v>99</v>
      </c>
      <c r="H43" s="1" t="s">
        <v>108</v>
      </c>
    </row>
    <row r="44" spans="1:8" x14ac:dyDescent="0.25">
      <c r="A44" s="5">
        <v>42881</v>
      </c>
      <c r="B44" s="5">
        <v>43223</v>
      </c>
      <c r="C44" s="12">
        <f t="shared" si="7"/>
        <v>337</v>
      </c>
      <c r="D44" s="13">
        <f t="shared" si="8"/>
        <v>11.233333333333333</v>
      </c>
      <c r="E44" s="5" t="s">
        <v>64</v>
      </c>
      <c r="F44" s="1" t="s">
        <v>65</v>
      </c>
      <c r="G44" s="1" t="s">
        <v>99</v>
      </c>
      <c r="H44" s="1" t="s">
        <v>108</v>
      </c>
    </row>
    <row r="45" spans="1:8" ht="27" customHeight="1" x14ac:dyDescent="0.25">
      <c r="A45" s="5">
        <v>43224</v>
      </c>
      <c r="B45" s="5">
        <v>43281</v>
      </c>
      <c r="C45" s="12">
        <f t="shared" si="7"/>
        <v>56</v>
      </c>
      <c r="D45" s="13">
        <f t="shared" si="8"/>
        <v>1.8666666666666667</v>
      </c>
      <c r="E45" s="5" t="s">
        <v>64</v>
      </c>
      <c r="F45" s="1" t="s">
        <v>65</v>
      </c>
      <c r="G45" s="1" t="s">
        <v>99</v>
      </c>
      <c r="H45" s="1" t="s">
        <v>108</v>
      </c>
    </row>
    <row r="46" spans="1:8" x14ac:dyDescent="0.25">
      <c r="A46" s="5">
        <v>43325</v>
      </c>
      <c r="B46" s="5">
        <v>43600</v>
      </c>
      <c r="C46" s="12">
        <f t="shared" si="7"/>
        <v>272</v>
      </c>
      <c r="D46" s="13">
        <f>C46/30</f>
        <v>9.0666666666666664</v>
      </c>
      <c r="E46" s="1" t="s">
        <v>66</v>
      </c>
      <c r="F46" s="1" t="s">
        <v>67</v>
      </c>
      <c r="G46" s="1" t="s">
        <v>99</v>
      </c>
      <c r="H46" s="1" t="s">
        <v>108</v>
      </c>
    </row>
    <row r="47" spans="1:8" x14ac:dyDescent="0.25">
      <c r="C47" s="3">
        <f>SUM(C38:C46)</f>
        <v>2620</v>
      </c>
      <c r="D47" s="3">
        <f>SUM(D38:D46)</f>
        <v>87.333333333333314</v>
      </c>
    </row>
    <row r="48" spans="1:8" x14ac:dyDescent="0.25">
      <c r="B48" s="10" t="s">
        <v>92</v>
      </c>
      <c r="C48" s="7">
        <f>C47/360</f>
        <v>7.2777777777777777</v>
      </c>
    </row>
    <row r="49" spans="1:8" x14ac:dyDescent="0.25">
      <c r="B49" s="10" t="s">
        <v>93</v>
      </c>
      <c r="C49" s="7">
        <f>C48</f>
        <v>7.2777777777777777</v>
      </c>
      <c r="D49" s="8" t="s">
        <v>0</v>
      </c>
    </row>
    <row r="50" spans="1:8" ht="30" x14ac:dyDescent="0.25">
      <c r="B50" s="10" t="s">
        <v>94</v>
      </c>
      <c r="C50" s="7">
        <f>C49-3</f>
        <v>4.2777777777777777</v>
      </c>
    </row>
    <row r="52" spans="1:8" ht="45" x14ac:dyDescent="0.25">
      <c r="A52" s="9" t="s">
        <v>49</v>
      </c>
      <c r="B52" s="9" t="s">
        <v>68</v>
      </c>
    </row>
    <row r="53" spans="1:8" ht="28.5" customHeight="1" x14ac:dyDescent="0.25">
      <c r="A53" s="6" t="s">
        <v>101</v>
      </c>
      <c r="B53" s="6" t="s">
        <v>102</v>
      </c>
      <c r="C53" s="6" t="s">
        <v>103</v>
      </c>
      <c r="D53" s="6" t="s">
        <v>104</v>
      </c>
      <c r="E53" s="6" t="s">
        <v>105</v>
      </c>
      <c r="F53" s="6" t="s">
        <v>106</v>
      </c>
      <c r="G53" s="6" t="s">
        <v>98</v>
      </c>
      <c r="H53" s="6" t="s">
        <v>97</v>
      </c>
    </row>
    <row r="54" spans="1:8" x14ac:dyDescent="0.25">
      <c r="A54" s="5">
        <v>38443</v>
      </c>
      <c r="B54" s="5">
        <v>39569</v>
      </c>
      <c r="C54" s="12">
        <f t="shared" ref="C54:C58" si="9">DAYS360(A54,B54,0)</f>
        <v>1110</v>
      </c>
      <c r="D54" s="13">
        <f t="shared" ref="D54:D58" si="10">C54/30</f>
        <v>37</v>
      </c>
      <c r="E54" s="1" t="s">
        <v>69</v>
      </c>
      <c r="F54" s="1" t="s">
        <v>70</v>
      </c>
      <c r="G54" s="1" t="s">
        <v>99</v>
      </c>
      <c r="H54" s="1" t="s">
        <v>108</v>
      </c>
    </row>
    <row r="55" spans="1:8" x14ac:dyDescent="0.25">
      <c r="A55" s="5">
        <v>39570</v>
      </c>
      <c r="B55" s="5">
        <v>40178</v>
      </c>
      <c r="C55" s="12">
        <f t="shared" si="9"/>
        <v>599</v>
      </c>
      <c r="D55" s="13">
        <f t="shared" si="10"/>
        <v>19.966666666666665</v>
      </c>
      <c r="E55" s="1" t="s">
        <v>69</v>
      </c>
      <c r="F55" s="1" t="s">
        <v>70</v>
      </c>
      <c r="G55" s="1" t="s">
        <v>99</v>
      </c>
      <c r="H55" s="1" t="s">
        <v>108</v>
      </c>
    </row>
    <row r="56" spans="1:8" x14ac:dyDescent="0.25">
      <c r="A56" s="5">
        <v>40295</v>
      </c>
      <c r="B56" s="5">
        <v>40874</v>
      </c>
      <c r="C56" s="12">
        <f t="shared" si="9"/>
        <v>570</v>
      </c>
      <c r="D56" s="13">
        <f t="shared" si="10"/>
        <v>19</v>
      </c>
      <c r="E56" s="1" t="s">
        <v>71</v>
      </c>
      <c r="F56" s="1" t="s">
        <v>72</v>
      </c>
      <c r="G56" s="1" t="s">
        <v>99</v>
      </c>
      <c r="H56" s="1" t="s">
        <v>108</v>
      </c>
    </row>
    <row r="57" spans="1:8" x14ac:dyDescent="0.25">
      <c r="A57" s="5">
        <v>40686</v>
      </c>
      <c r="B57" s="5">
        <v>40907</v>
      </c>
      <c r="C57" s="12">
        <f t="shared" si="9"/>
        <v>217</v>
      </c>
      <c r="D57" s="13">
        <f t="shared" si="10"/>
        <v>7.2333333333333334</v>
      </c>
      <c r="E57" s="1" t="s">
        <v>71</v>
      </c>
      <c r="F57" s="1" t="s">
        <v>72</v>
      </c>
      <c r="G57" s="1" t="s">
        <v>99</v>
      </c>
      <c r="H57" s="1" t="s">
        <v>108</v>
      </c>
    </row>
    <row r="58" spans="1:8" x14ac:dyDescent="0.25">
      <c r="A58" s="5">
        <v>40910</v>
      </c>
      <c r="B58" s="5">
        <v>41121</v>
      </c>
      <c r="C58" s="12">
        <f t="shared" si="9"/>
        <v>209</v>
      </c>
      <c r="D58" s="13">
        <f t="shared" si="10"/>
        <v>6.9666666666666668</v>
      </c>
      <c r="E58" s="1" t="s">
        <v>71</v>
      </c>
      <c r="F58" s="1" t="s">
        <v>72</v>
      </c>
      <c r="G58" s="1" t="s">
        <v>99</v>
      </c>
      <c r="H58" s="1" t="s">
        <v>108</v>
      </c>
    </row>
    <row r="59" spans="1:8" x14ac:dyDescent="0.25">
      <c r="C59" s="3">
        <f>SUM(C54:C58)</f>
        <v>2705</v>
      </c>
      <c r="D59" s="3">
        <f>SUM(D54:D58)</f>
        <v>90.166666666666671</v>
      </c>
    </row>
    <row r="60" spans="1:8" x14ac:dyDescent="0.25">
      <c r="B60" s="10" t="s">
        <v>92</v>
      </c>
      <c r="C60" s="7">
        <f>C59/360</f>
        <v>7.5138888888888893</v>
      </c>
    </row>
    <row r="61" spans="1:8" x14ac:dyDescent="0.25">
      <c r="B61" s="10" t="s">
        <v>93</v>
      </c>
      <c r="C61" s="7">
        <f>C60</f>
        <v>7.5138888888888893</v>
      </c>
      <c r="D61" s="8" t="s">
        <v>0</v>
      </c>
    </row>
    <row r="62" spans="1:8" ht="30" x14ac:dyDescent="0.25">
      <c r="B62" s="10" t="s">
        <v>94</v>
      </c>
      <c r="C62" s="7">
        <f>C61-3</f>
        <v>4.5138888888888893</v>
      </c>
    </row>
    <row r="64" spans="1:8" ht="45" x14ac:dyDescent="0.25">
      <c r="A64" s="9" t="s">
        <v>49</v>
      </c>
      <c r="B64" s="9" t="s">
        <v>39</v>
      </c>
    </row>
    <row r="65" spans="1:8" ht="28.5" customHeight="1" x14ac:dyDescent="0.25">
      <c r="A65" s="6" t="s">
        <v>101</v>
      </c>
      <c r="B65" s="6" t="s">
        <v>102</v>
      </c>
      <c r="C65" s="6" t="s">
        <v>103</v>
      </c>
      <c r="D65" s="6" t="s">
        <v>104</v>
      </c>
      <c r="E65" s="6" t="s">
        <v>105</v>
      </c>
      <c r="F65" s="6" t="s">
        <v>106</v>
      </c>
      <c r="G65" s="6" t="s">
        <v>98</v>
      </c>
      <c r="H65" s="6" t="s">
        <v>97</v>
      </c>
    </row>
    <row r="66" spans="1:8" x14ac:dyDescent="0.25">
      <c r="A66" s="5">
        <v>42900</v>
      </c>
      <c r="B66" s="5">
        <v>43039</v>
      </c>
      <c r="C66" s="12">
        <f>DAYS360(A66,B66,0)</f>
        <v>137</v>
      </c>
      <c r="D66" s="13">
        <f t="shared" ref="D66:D68" si="11">C66/30</f>
        <v>4.5666666666666664</v>
      </c>
      <c r="E66" s="1" t="s">
        <v>73</v>
      </c>
      <c r="F66" s="1" t="s">
        <v>74</v>
      </c>
      <c r="G66" s="1" t="s">
        <v>99</v>
      </c>
      <c r="H66" s="1" t="s">
        <v>108</v>
      </c>
    </row>
    <row r="67" spans="1:8" ht="30" x14ac:dyDescent="0.25">
      <c r="A67" s="5">
        <v>41338</v>
      </c>
      <c r="B67" s="5">
        <v>42704</v>
      </c>
      <c r="C67" s="12">
        <f>DAYS360(A67,B67,0)</f>
        <v>1345</v>
      </c>
      <c r="D67" s="13">
        <f t="shared" si="11"/>
        <v>44.833333333333336</v>
      </c>
      <c r="E67" s="1" t="s">
        <v>75</v>
      </c>
      <c r="F67" s="1" t="s">
        <v>76</v>
      </c>
      <c r="G67" s="1" t="s">
        <v>99</v>
      </c>
      <c r="H67" s="1" t="s">
        <v>108</v>
      </c>
    </row>
    <row r="68" spans="1:8" ht="30" x14ac:dyDescent="0.25">
      <c r="A68" s="5">
        <v>43235</v>
      </c>
      <c r="B68" s="5">
        <v>43554</v>
      </c>
      <c r="C68" s="12">
        <f>DAYS360(A68,B68,0)</f>
        <v>315</v>
      </c>
      <c r="D68" s="13">
        <f t="shared" si="11"/>
        <v>10.5</v>
      </c>
      <c r="E68" s="1" t="s">
        <v>66</v>
      </c>
      <c r="F68" s="1" t="s">
        <v>76</v>
      </c>
      <c r="G68" s="1" t="s">
        <v>99</v>
      </c>
      <c r="H68" s="1" t="s">
        <v>108</v>
      </c>
    </row>
    <row r="69" spans="1:8" x14ac:dyDescent="0.25">
      <c r="C69" s="3">
        <f>SUM(C66:C68)</f>
        <v>1797</v>
      </c>
      <c r="D69" s="3">
        <f>SUM(D66:D68)</f>
        <v>59.900000000000006</v>
      </c>
    </row>
    <row r="70" spans="1:8" x14ac:dyDescent="0.25">
      <c r="B70" s="10" t="s">
        <v>92</v>
      </c>
      <c r="C70" s="7">
        <f>C69/360</f>
        <v>4.9916666666666663</v>
      </c>
    </row>
    <row r="71" spans="1:8" x14ac:dyDescent="0.25">
      <c r="B71" s="10" t="s">
        <v>93</v>
      </c>
      <c r="C71" s="7">
        <f>C70</f>
        <v>4.9916666666666663</v>
      </c>
      <c r="D71" s="8" t="s">
        <v>0</v>
      </c>
    </row>
    <row r="72" spans="1:8" ht="30" x14ac:dyDescent="0.25">
      <c r="B72" s="10" t="s">
        <v>94</v>
      </c>
      <c r="C72" s="7">
        <f>C71-3</f>
        <v>1.9916666666666663</v>
      </c>
    </row>
    <row r="74" spans="1:8" ht="45" x14ac:dyDescent="0.25">
      <c r="A74" s="9" t="s">
        <v>49</v>
      </c>
      <c r="B74" s="9" t="s">
        <v>77</v>
      </c>
    </row>
    <row r="75" spans="1:8" ht="28.5" customHeight="1" x14ac:dyDescent="0.25">
      <c r="A75" s="6" t="s">
        <v>101</v>
      </c>
      <c r="B75" s="6" t="s">
        <v>102</v>
      </c>
      <c r="C75" s="6" t="s">
        <v>103</v>
      </c>
      <c r="D75" s="6" t="s">
        <v>104</v>
      </c>
      <c r="E75" s="6" t="s">
        <v>105</v>
      </c>
      <c r="F75" s="6" t="s">
        <v>106</v>
      </c>
      <c r="G75" s="6" t="s">
        <v>98</v>
      </c>
      <c r="H75" s="6" t="s">
        <v>97</v>
      </c>
    </row>
    <row r="76" spans="1:8" x14ac:dyDescent="0.25">
      <c r="A76" s="5">
        <v>43248</v>
      </c>
      <c r="B76" s="5">
        <v>43465</v>
      </c>
      <c r="C76" s="12">
        <f t="shared" ref="C76:C79" si="12">DAYS360(A76,B76,0)</f>
        <v>213</v>
      </c>
      <c r="D76" s="13">
        <f t="shared" ref="D76:D79" si="13">C76/30</f>
        <v>7.1</v>
      </c>
      <c r="E76" s="1" t="s">
        <v>66</v>
      </c>
      <c r="F76" s="1" t="s">
        <v>78</v>
      </c>
      <c r="G76" s="1" t="s">
        <v>99</v>
      </c>
      <c r="H76" s="1" t="s">
        <v>108</v>
      </c>
    </row>
    <row r="77" spans="1:8" x14ac:dyDescent="0.25">
      <c r="A77" s="5">
        <v>43468</v>
      </c>
      <c r="B77" s="5">
        <v>43554</v>
      </c>
      <c r="C77" s="12">
        <f t="shared" si="12"/>
        <v>87</v>
      </c>
      <c r="D77" s="13">
        <f t="shared" si="13"/>
        <v>2.9</v>
      </c>
      <c r="E77" s="1" t="s">
        <v>66</v>
      </c>
      <c r="F77" s="1" t="s">
        <v>78</v>
      </c>
      <c r="G77" s="1" t="s">
        <v>99</v>
      </c>
      <c r="H77" s="1" t="s">
        <v>108</v>
      </c>
    </row>
    <row r="78" spans="1:8" x14ac:dyDescent="0.25">
      <c r="A78" s="5">
        <v>38945</v>
      </c>
      <c r="B78" s="5">
        <v>41250</v>
      </c>
      <c r="C78" s="12">
        <f t="shared" si="12"/>
        <v>2271</v>
      </c>
      <c r="D78" s="13">
        <f t="shared" si="13"/>
        <v>75.7</v>
      </c>
      <c r="E78" s="1" t="s">
        <v>69</v>
      </c>
      <c r="F78" s="1" t="s">
        <v>79</v>
      </c>
      <c r="G78" s="1" t="s">
        <v>99</v>
      </c>
      <c r="H78" s="1" t="s">
        <v>108</v>
      </c>
    </row>
    <row r="79" spans="1:8" x14ac:dyDescent="0.25">
      <c r="A79" s="5">
        <v>38565</v>
      </c>
      <c r="B79" s="5">
        <v>38898</v>
      </c>
      <c r="C79" s="12">
        <f t="shared" si="12"/>
        <v>329</v>
      </c>
      <c r="D79" s="13">
        <f t="shared" si="13"/>
        <v>10.966666666666667</v>
      </c>
      <c r="E79" s="1" t="s">
        <v>80</v>
      </c>
      <c r="F79" s="1" t="s">
        <v>81</v>
      </c>
      <c r="G79" s="1" t="s">
        <v>99</v>
      </c>
      <c r="H79" s="1" t="s">
        <v>108</v>
      </c>
    </row>
    <row r="80" spans="1:8" x14ac:dyDescent="0.25">
      <c r="C80" s="3">
        <f>SUM(C76:C79)</f>
        <v>2900</v>
      </c>
      <c r="D80" s="3">
        <f>SUM(D76:D79)</f>
        <v>96.666666666666671</v>
      </c>
    </row>
    <row r="81" spans="1:8" x14ac:dyDescent="0.25">
      <c r="B81" s="10" t="s">
        <v>92</v>
      </c>
      <c r="C81" s="7">
        <f>C80/360</f>
        <v>8.0555555555555554</v>
      </c>
    </row>
    <row r="82" spans="1:8" x14ac:dyDescent="0.25">
      <c r="B82" s="10" t="s">
        <v>93</v>
      </c>
      <c r="C82" s="7">
        <f>C81</f>
        <v>8.0555555555555554</v>
      </c>
      <c r="D82" s="8" t="s">
        <v>0</v>
      </c>
    </row>
    <row r="83" spans="1:8" ht="30" x14ac:dyDescent="0.25">
      <c r="B83" s="10" t="s">
        <v>94</v>
      </c>
      <c r="C83" s="7">
        <f>C82-3</f>
        <v>5.0555555555555554</v>
      </c>
    </row>
    <row r="84" spans="1:8" x14ac:dyDescent="0.25">
      <c r="C84" s="4"/>
    </row>
    <row r="86" spans="1:8" x14ac:dyDescent="0.25">
      <c r="A86" s="9" t="s">
        <v>82</v>
      </c>
      <c r="B86" s="9" t="s">
        <v>83</v>
      </c>
    </row>
    <row r="87" spans="1:8" ht="28.5" customHeight="1" x14ac:dyDescent="0.25">
      <c r="A87" s="6" t="s">
        <v>101</v>
      </c>
      <c r="B87" s="6" t="s">
        <v>102</v>
      </c>
      <c r="C87" s="6" t="s">
        <v>103</v>
      </c>
      <c r="D87" s="6" t="s">
        <v>104</v>
      </c>
      <c r="E87" s="6" t="s">
        <v>105</v>
      </c>
      <c r="F87" s="6" t="s">
        <v>106</v>
      </c>
      <c r="G87" s="6" t="s">
        <v>98</v>
      </c>
      <c r="H87" s="6" t="s">
        <v>97</v>
      </c>
    </row>
    <row r="88" spans="1:8" x14ac:dyDescent="0.25">
      <c r="A88" s="5">
        <v>40756</v>
      </c>
      <c r="B88" s="5">
        <v>42520</v>
      </c>
      <c r="C88" s="12">
        <f t="shared" ref="C88:C95" si="14">DAYS360(A88,B88,0)</f>
        <v>1739</v>
      </c>
      <c r="D88" s="13">
        <f t="shared" ref="D88:D95" si="15">C88/30</f>
        <v>57.966666666666669</v>
      </c>
      <c r="E88" s="5" t="s">
        <v>64</v>
      </c>
      <c r="F88" s="1" t="s">
        <v>84</v>
      </c>
      <c r="G88" s="1" t="s">
        <v>99</v>
      </c>
      <c r="H88" s="1" t="s">
        <v>108</v>
      </c>
    </row>
    <row r="89" spans="1:8" x14ac:dyDescent="0.25">
      <c r="A89" s="5">
        <v>39567</v>
      </c>
      <c r="B89" s="5">
        <v>39810</v>
      </c>
      <c r="C89" s="12">
        <f t="shared" si="14"/>
        <v>239</v>
      </c>
      <c r="D89" s="13">
        <f t="shared" si="15"/>
        <v>7.9666666666666668</v>
      </c>
      <c r="E89" s="1" t="s">
        <v>85</v>
      </c>
      <c r="F89" s="1" t="s">
        <v>86</v>
      </c>
      <c r="G89" s="1" t="s">
        <v>99</v>
      </c>
      <c r="H89" s="1" t="s">
        <v>108</v>
      </c>
    </row>
    <row r="90" spans="1:8" x14ac:dyDescent="0.25">
      <c r="A90" s="5">
        <v>39854</v>
      </c>
      <c r="B90" s="5">
        <v>39881</v>
      </c>
      <c r="C90" s="12">
        <f t="shared" si="14"/>
        <v>29</v>
      </c>
      <c r="D90" s="13">
        <f t="shared" si="15"/>
        <v>0.96666666666666667</v>
      </c>
      <c r="E90" s="1" t="s">
        <v>85</v>
      </c>
      <c r="F90" s="1" t="s">
        <v>86</v>
      </c>
      <c r="G90" s="1" t="s">
        <v>99</v>
      </c>
      <c r="H90" s="1" t="s">
        <v>108</v>
      </c>
    </row>
    <row r="91" spans="1:8" x14ac:dyDescent="0.25">
      <c r="A91" s="5">
        <v>40009</v>
      </c>
      <c r="B91" s="5">
        <v>40147</v>
      </c>
      <c r="C91" s="12">
        <f t="shared" si="14"/>
        <v>135</v>
      </c>
      <c r="D91" s="13">
        <f t="shared" si="15"/>
        <v>4.5</v>
      </c>
      <c r="E91" s="1" t="s">
        <v>87</v>
      </c>
      <c r="F91" s="1" t="s">
        <v>88</v>
      </c>
      <c r="G91" s="1" t="s">
        <v>99</v>
      </c>
      <c r="H91" s="1" t="s">
        <v>108</v>
      </c>
    </row>
    <row r="92" spans="1:8" x14ac:dyDescent="0.25">
      <c r="A92" s="5">
        <v>40148</v>
      </c>
      <c r="B92" s="5">
        <v>40389</v>
      </c>
      <c r="C92" s="12">
        <f t="shared" si="14"/>
        <v>239</v>
      </c>
      <c r="D92" s="13">
        <f t="shared" si="15"/>
        <v>7.9666666666666668</v>
      </c>
      <c r="E92" s="1" t="s">
        <v>87</v>
      </c>
      <c r="F92" s="1" t="s">
        <v>88</v>
      </c>
      <c r="G92" s="1" t="s">
        <v>99</v>
      </c>
      <c r="H92" s="1" t="s">
        <v>108</v>
      </c>
    </row>
    <row r="93" spans="1:8" x14ac:dyDescent="0.25">
      <c r="A93" s="5">
        <v>40254</v>
      </c>
      <c r="B93" s="5">
        <v>40674</v>
      </c>
      <c r="C93" s="12">
        <f t="shared" si="14"/>
        <v>414</v>
      </c>
      <c r="D93" s="13">
        <f t="shared" si="15"/>
        <v>13.8</v>
      </c>
      <c r="E93" s="1" t="s">
        <v>89</v>
      </c>
      <c r="F93" s="1" t="s">
        <v>90</v>
      </c>
      <c r="G93" s="1" t="s">
        <v>100</v>
      </c>
      <c r="H93" s="1" t="s">
        <v>91</v>
      </c>
    </row>
    <row r="94" spans="1:8" x14ac:dyDescent="0.25">
      <c r="A94" s="5">
        <v>40575</v>
      </c>
      <c r="B94" s="5">
        <v>40755</v>
      </c>
      <c r="C94" s="12">
        <f t="shared" si="14"/>
        <v>180</v>
      </c>
      <c r="D94" s="13">
        <f t="shared" si="15"/>
        <v>6</v>
      </c>
      <c r="E94" s="1" t="s">
        <v>89</v>
      </c>
      <c r="F94" s="1" t="s">
        <v>90</v>
      </c>
      <c r="G94" s="1" t="s">
        <v>100</v>
      </c>
      <c r="H94" s="1" t="s">
        <v>91</v>
      </c>
    </row>
    <row r="95" spans="1:8" x14ac:dyDescent="0.25">
      <c r="A95" s="5">
        <v>42522</v>
      </c>
      <c r="B95" s="5">
        <v>43594</v>
      </c>
      <c r="C95" s="12">
        <f t="shared" si="14"/>
        <v>1058</v>
      </c>
      <c r="D95" s="13">
        <f t="shared" si="15"/>
        <v>35.266666666666666</v>
      </c>
      <c r="E95" s="5" t="s">
        <v>64</v>
      </c>
      <c r="F95" s="1" t="s">
        <v>84</v>
      </c>
      <c r="G95" s="1" t="s">
        <v>99</v>
      </c>
      <c r="H95" s="1" t="s">
        <v>108</v>
      </c>
    </row>
    <row r="96" spans="1:8" x14ac:dyDescent="0.25">
      <c r="C96" s="3">
        <f>SUM(C88:C95)</f>
        <v>4033</v>
      </c>
      <c r="D96" s="3">
        <f>SUM(D88:D95)</f>
        <v>134.43333333333334</v>
      </c>
    </row>
    <row r="97" spans="1:8" x14ac:dyDescent="0.25">
      <c r="B97" s="10" t="s">
        <v>92</v>
      </c>
      <c r="C97" s="7">
        <f>C96/360</f>
        <v>11.202777777777778</v>
      </c>
    </row>
    <row r="98" spans="1:8" x14ac:dyDescent="0.25">
      <c r="B98" s="10" t="s">
        <v>93</v>
      </c>
      <c r="C98" s="7">
        <f>(C96-C93-C94)/360</f>
        <v>9.5527777777777771</v>
      </c>
      <c r="D98" s="8" t="s">
        <v>0</v>
      </c>
    </row>
    <row r="99" spans="1:8" ht="30" x14ac:dyDescent="0.25">
      <c r="B99" s="10" t="s">
        <v>94</v>
      </c>
      <c r="C99" s="7">
        <f>C98-3</f>
        <v>6.5527777777777771</v>
      </c>
    </row>
    <row r="102" spans="1:8" x14ac:dyDescent="0.25">
      <c r="A102" s="9" t="s">
        <v>130</v>
      </c>
      <c r="B102" s="9" t="s">
        <v>131</v>
      </c>
    </row>
    <row r="103" spans="1:8" ht="30" x14ac:dyDescent="0.25">
      <c r="A103" s="6" t="s">
        <v>101</v>
      </c>
      <c r="B103" s="6" t="s">
        <v>102</v>
      </c>
      <c r="C103" s="6" t="s">
        <v>103</v>
      </c>
      <c r="D103" s="6" t="s">
        <v>104</v>
      </c>
      <c r="E103" s="6" t="s">
        <v>105</v>
      </c>
      <c r="F103" s="6" t="s">
        <v>106</v>
      </c>
      <c r="G103" s="6" t="s">
        <v>98</v>
      </c>
      <c r="H103" s="6" t="s">
        <v>97</v>
      </c>
    </row>
    <row r="104" spans="1:8" x14ac:dyDescent="0.25">
      <c r="A104" s="5">
        <v>40150</v>
      </c>
      <c r="B104" s="5">
        <v>40298</v>
      </c>
      <c r="C104" s="12">
        <f t="shared" ref="C104:C113" si="16">DAYS360(A104,B104,0)</f>
        <v>147</v>
      </c>
      <c r="D104" s="13">
        <f t="shared" ref="D104:D113" si="17">C104/30</f>
        <v>4.9000000000000004</v>
      </c>
      <c r="E104" s="5" t="s">
        <v>133</v>
      </c>
      <c r="F104" s="15" t="s">
        <v>134</v>
      </c>
      <c r="G104" s="15" t="s">
        <v>99</v>
      </c>
      <c r="H104" s="15" t="s">
        <v>108</v>
      </c>
    </row>
    <row r="105" spans="1:8" x14ac:dyDescent="0.25">
      <c r="A105" s="5">
        <v>40299</v>
      </c>
      <c r="B105" s="5">
        <v>40694</v>
      </c>
      <c r="C105" s="12">
        <f t="shared" ref="C105:C107" si="18">DAYS360(A105,B105,0)</f>
        <v>390</v>
      </c>
      <c r="D105" s="13">
        <f t="shared" ref="D105:D107" si="19">C105/30</f>
        <v>13</v>
      </c>
      <c r="E105" s="5" t="s">
        <v>133</v>
      </c>
      <c r="F105" s="15" t="s">
        <v>134</v>
      </c>
      <c r="G105" s="15" t="s">
        <v>137</v>
      </c>
      <c r="H105" s="15" t="s">
        <v>108</v>
      </c>
    </row>
    <row r="106" spans="1:8" x14ac:dyDescent="0.25">
      <c r="A106" s="5">
        <v>40725</v>
      </c>
      <c r="B106" s="5">
        <v>41065</v>
      </c>
      <c r="C106" s="12">
        <f t="shared" si="18"/>
        <v>334</v>
      </c>
      <c r="D106" s="13">
        <f t="shared" si="19"/>
        <v>11.133333333333333</v>
      </c>
      <c r="E106" s="5" t="s">
        <v>133</v>
      </c>
      <c r="F106" s="5" t="s">
        <v>134</v>
      </c>
      <c r="G106" s="15" t="s">
        <v>99</v>
      </c>
      <c r="H106" s="15" t="s">
        <v>108</v>
      </c>
    </row>
    <row r="107" spans="1:8" x14ac:dyDescent="0.25">
      <c r="A107" s="5">
        <v>41134</v>
      </c>
      <c r="B107" s="5">
        <v>41333</v>
      </c>
      <c r="C107" s="12">
        <f t="shared" si="18"/>
        <v>195</v>
      </c>
      <c r="D107" s="13">
        <f t="shared" si="19"/>
        <v>6.5</v>
      </c>
      <c r="E107" s="5" t="s">
        <v>133</v>
      </c>
      <c r="F107" s="5" t="s">
        <v>135</v>
      </c>
      <c r="G107" s="15" t="s">
        <v>99</v>
      </c>
      <c r="H107" s="15" t="s">
        <v>108</v>
      </c>
    </row>
    <row r="108" spans="1:8" x14ac:dyDescent="0.25">
      <c r="A108" s="5">
        <v>41926</v>
      </c>
      <c r="B108" s="5">
        <v>42003</v>
      </c>
      <c r="C108" s="12">
        <f t="shared" si="16"/>
        <v>76</v>
      </c>
      <c r="D108" s="13">
        <f t="shared" si="17"/>
        <v>2.5333333333333332</v>
      </c>
      <c r="E108" s="15" t="s">
        <v>132</v>
      </c>
      <c r="F108" s="15" t="s">
        <v>135</v>
      </c>
      <c r="G108" s="15" t="s">
        <v>99</v>
      </c>
      <c r="H108" s="15" t="s">
        <v>108</v>
      </c>
    </row>
    <row r="109" spans="1:8" x14ac:dyDescent="0.25">
      <c r="A109" s="20">
        <v>41852</v>
      </c>
      <c r="B109" s="20">
        <v>41902</v>
      </c>
      <c r="C109" s="12">
        <f t="shared" si="16"/>
        <v>49</v>
      </c>
      <c r="D109" s="13">
        <f t="shared" si="17"/>
        <v>1.6333333333333333</v>
      </c>
      <c r="E109" s="15" t="s">
        <v>132</v>
      </c>
      <c r="F109" s="15" t="s">
        <v>136</v>
      </c>
      <c r="G109" s="15" t="s">
        <v>99</v>
      </c>
      <c r="H109" s="15" t="s">
        <v>108</v>
      </c>
    </row>
    <row r="110" spans="1:8" x14ac:dyDescent="0.25">
      <c r="A110" s="5">
        <v>42174</v>
      </c>
      <c r="B110" s="5">
        <v>42472</v>
      </c>
      <c r="C110" s="12">
        <f t="shared" si="16"/>
        <v>293</v>
      </c>
      <c r="D110" s="13">
        <f t="shared" si="17"/>
        <v>9.7666666666666675</v>
      </c>
      <c r="E110" s="15" t="s">
        <v>132</v>
      </c>
      <c r="F110" s="15" t="s">
        <v>138</v>
      </c>
      <c r="G110" s="15" t="s">
        <v>99</v>
      </c>
      <c r="H110" s="15" t="s">
        <v>108</v>
      </c>
    </row>
    <row r="111" spans="1:8" x14ac:dyDescent="0.25">
      <c r="A111" s="5">
        <v>41646</v>
      </c>
      <c r="B111" s="5">
        <v>41850</v>
      </c>
      <c r="C111" s="12">
        <f t="shared" si="16"/>
        <v>203</v>
      </c>
      <c r="D111" s="13">
        <f t="shared" si="17"/>
        <v>6.7666666666666666</v>
      </c>
      <c r="E111" s="15" t="s">
        <v>132</v>
      </c>
      <c r="F111" s="15" t="s">
        <v>140</v>
      </c>
      <c r="G111" s="15" t="s">
        <v>99</v>
      </c>
      <c r="H111" s="15" t="s">
        <v>108</v>
      </c>
    </row>
    <row r="112" spans="1:8" x14ac:dyDescent="0.25">
      <c r="A112" s="5">
        <v>42017</v>
      </c>
      <c r="B112" s="5">
        <v>42062</v>
      </c>
      <c r="C112" s="12">
        <f t="shared" si="16"/>
        <v>44</v>
      </c>
      <c r="D112" s="13">
        <f t="shared" si="17"/>
        <v>1.4666666666666666</v>
      </c>
      <c r="E112" s="15" t="s">
        <v>132</v>
      </c>
      <c r="F112" s="15" t="s">
        <v>141</v>
      </c>
      <c r="G112" s="15" t="s">
        <v>99</v>
      </c>
      <c r="H112" s="15" t="s">
        <v>108</v>
      </c>
    </row>
    <row r="113" spans="1:8" ht="30" x14ac:dyDescent="0.25">
      <c r="A113" s="5">
        <v>41457</v>
      </c>
      <c r="B113" s="5">
        <v>41628</v>
      </c>
      <c r="C113" s="12">
        <f t="shared" si="16"/>
        <v>168</v>
      </c>
      <c r="D113" s="13">
        <f t="shared" si="17"/>
        <v>5.6</v>
      </c>
      <c r="E113" s="15" t="s">
        <v>132</v>
      </c>
      <c r="F113" s="15" t="s">
        <v>139</v>
      </c>
      <c r="G113" s="15" t="s">
        <v>99</v>
      </c>
      <c r="H113" s="15" t="s">
        <v>108</v>
      </c>
    </row>
    <row r="114" spans="1:8" x14ac:dyDescent="0.25">
      <c r="A114" s="16"/>
      <c r="B114" s="16"/>
      <c r="C114" s="17"/>
      <c r="D114" s="18"/>
      <c r="E114" s="19"/>
      <c r="F114" s="19"/>
      <c r="G114" s="19"/>
      <c r="H114" s="19"/>
    </row>
    <row r="115" spans="1:8" x14ac:dyDescent="0.25">
      <c r="C115" s="3">
        <f>SUM(C104:C113)</f>
        <v>1899</v>
      </c>
      <c r="D115" s="3">
        <f>SUM(D104:D113)</f>
        <v>63.3</v>
      </c>
    </row>
    <row r="116" spans="1:8" x14ac:dyDescent="0.25">
      <c r="B116" s="10" t="s">
        <v>92</v>
      </c>
      <c r="C116" s="7">
        <f>C115/360</f>
        <v>5.2750000000000004</v>
      </c>
    </row>
    <row r="117" spans="1:8" x14ac:dyDescent="0.25">
      <c r="B117" s="10" t="s">
        <v>93</v>
      </c>
      <c r="C117" s="7">
        <f>C116</f>
        <v>5.2750000000000004</v>
      </c>
      <c r="D117" s="8" t="s">
        <v>0</v>
      </c>
    </row>
    <row r="118" spans="1:8" ht="30" x14ac:dyDescent="0.25">
      <c r="B118" s="10" t="s">
        <v>94</v>
      </c>
      <c r="C118" s="7">
        <f>C117-3</f>
        <v>2.2750000000000004</v>
      </c>
    </row>
    <row r="121" spans="1:8" x14ac:dyDescent="0.25">
      <c r="A121" s="9" t="s">
        <v>129</v>
      </c>
      <c r="B121" s="9" t="s">
        <v>118</v>
      </c>
    </row>
    <row r="122" spans="1:8" ht="30" x14ac:dyDescent="0.25">
      <c r="A122" s="6" t="s">
        <v>101</v>
      </c>
      <c r="B122" s="6" t="s">
        <v>102</v>
      </c>
      <c r="C122" s="6" t="s">
        <v>103</v>
      </c>
      <c r="D122" s="6" t="s">
        <v>104</v>
      </c>
      <c r="E122" s="6" t="s">
        <v>105</v>
      </c>
      <c r="F122" s="6" t="s">
        <v>106</v>
      </c>
      <c r="G122" s="6" t="s">
        <v>98</v>
      </c>
      <c r="H122" s="6" t="s">
        <v>97</v>
      </c>
    </row>
    <row r="123" spans="1:8" ht="30" x14ac:dyDescent="0.25">
      <c r="A123" s="5">
        <v>38491</v>
      </c>
      <c r="B123" s="5">
        <v>39051</v>
      </c>
      <c r="C123" s="12">
        <f t="shared" ref="C123:C130" si="20">DAYS360(A123,B123,0)</f>
        <v>551</v>
      </c>
      <c r="D123" s="13">
        <f t="shared" ref="D123:D130" si="21">C123/30</f>
        <v>18.366666666666667</v>
      </c>
      <c r="E123" s="5" t="s">
        <v>119</v>
      </c>
      <c r="F123" s="15" t="s">
        <v>120</v>
      </c>
      <c r="G123" s="15" t="s">
        <v>99</v>
      </c>
      <c r="H123" s="15" t="s">
        <v>108</v>
      </c>
    </row>
    <row r="124" spans="1:8" x14ac:dyDescent="0.25">
      <c r="A124" s="5">
        <v>40909</v>
      </c>
      <c r="B124" s="5">
        <v>41122</v>
      </c>
      <c r="C124" s="12">
        <f t="shared" si="20"/>
        <v>210</v>
      </c>
      <c r="D124" s="13">
        <f t="shared" si="21"/>
        <v>7</v>
      </c>
      <c r="E124" s="5" t="s">
        <v>123</v>
      </c>
      <c r="F124" s="15" t="s">
        <v>124</v>
      </c>
      <c r="G124" s="15" t="s">
        <v>125</v>
      </c>
      <c r="H124" s="15" t="s">
        <v>126</v>
      </c>
    </row>
    <row r="125" spans="1:8" x14ac:dyDescent="0.25">
      <c r="A125" s="5">
        <v>41334</v>
      </c>
      <c r="B125" s="5">
        <v>41785</v>
      </c>
      <c r="C125" s="12">
        <f t="shared" si="20"/>
        <v>445</v>
      </c>
      <c r="D125" s="13">
        <f t="shared" si="21"/>
        <v>14.833333333333334</v>
      </c>
      <c r="E125" s="5" t="s">
        <v>123</v>
      </c>
      <c r="F125" s="5" t="s">
        <v>124</v>
      </c>
      <c r="G125" s="15" t="s">
        <v>125</v>
      </c>
      <c r="H125" s="15" t="s">
        <v>127</v>
      </c>
    </row>
    <row r="126" spans="1:8" ht="30" x14ac:dyDescent="0.25">
      <c r="A126" s="5">
        <v>39052</v>
      </c>
      <c r="B126" s="5">
        <v>40755</v>
      </c>
      <c r="C126" s="12">
        <f t="shared" si="20"/>
        <v>1680</v>
      </c>
      <c r="D126" s="13">
        <f t="shared" si="21"/>
        <v>56</v>
      </c>
      <c r="E126" s="5" t="s">
        <v>119</v>
      </c>
      <c r="F126" s="5" t="s">
        <v>120</v>
      </c>
      <c r="G126" s="15" t="s">
        <v>99</v>
      </c>
      <c r="H126" s="15" t="s">
        <v>108</v>
      </c>
    </row>
    <row r="127" spans="1:8" ht="60" x14ac:dyDescent="0.25">
      <c r="A127" s="5">
        <v>41145</v>
      </c>
      <c r="B127" s="5">
        <v>41274</v>
      </c>
      <c r="C127" s="12">
        <f t="shared" si="20"/>
        <v>127</v>
      </c>
      <c r="D127" s="13">
        <f t="shared" si="21"/>
        <v>4.2333333333333334</v>
      </c>
      <c r="E127" s="15" t="s">
        <v>122</v>
      </c>
      <c r="F127" s="15" t="s">
        <v>121</v>
      </c>
      <c r="G127" s="15" t="s">
        <v>99</v>
      </c>
      <c r="H127" s="15" t="s">
        <v>108</v>
      </c>
    </row>
    <row r="128" spans="1:8" ht="60" x14ac:dyDescent="0.25">
      <c r="A128" s="5">
        <v>41852</v>
      </c>
      <c r="B128" s="5">
        <v>42124</v>
      </c>
      <c r="C128" s="12">
        <f t="shared" si="20"/>
        <v>269</v>
      </c>
      <c r="D128" s="13">
        <f t="shared" si="21"/>
        <v>8.9666666666666668</v>
      </c>
      <c r="E128" s="15" t="s">
        <v>122</v>
      </c>
      <c r="F128" s="15" t="s">
        <v>121</v>
      </c>
      <c r="G128" s="15" t="s">
        <v>99</v>
      </c>
      <c r="H128" s="15" t="s">
        <v>108</v>
      </c>
    </row>
    <row r="129" spans="1:8" ht="60" x14ac:dyDescent="0.25">
      <c r="A129" s="5">
        <v>42270</v>
      </c>
      <c r="B129" s="5">
        <v>42338</v>
      </c>
      <c r="C129" s="12">
        <f t="shared" si="20"/>
        <v>67</v>
      </c>
      <c r="D129" s="13">
        <f t="shared" si="21"/>
        <v>2.2333333333333334</v>
      </c>
      <c r="E129" s="15" t="s">
        <v>122</v>
      </c>
      <c r="F129" s="15" t="s">
        <v>121</v>
      </c>
      <c r="G129" s="15" t="s">
        <v>99</v>
      </c>
      <c r="H129" s="15" t="s">
        <v>108</v>
      </c>
    </row>
    <row r="130" spans="1:8" ht="60" x14ac:dyDescent="0.25">
      <c r="A130" s="5">
        <v>42887</v>
      </c>
      <c r="B130" s="5">
        <v>43196</v>
      </c>
      <c r="C130" s="12">
        <f t="shared" si="20"/>
        <v>305</v>
      </c>
      <c r="D130" s="13">
        <f t="shared" si="21"/>
        <v>10.166666666666666</v>
      </c>
      <c r="E130" s="15" t="s">
        <v>122</v>
      </c>
      <c r="F130" s="15" t="s">
        <v>121</v>
      </c>
      <c r="G130" s="15" t="s">
        <v>99</v>
      </c>
      <c r="H130" s="15" t="s">
        <v>108</v>
      </c>
    </row>
    <row r="131" spans="1:8" x14ac:dyDescent="0.25">
      <c r="C131" s="3">
        <f>SUM(C123:C130)</f>
        <v>3654</v>
      </c>
      <c r="D131" s="3">
        <f>SUM(D123:D130)</f>
        <v>121.80000000000001</v>
      </c>
    </row>
    <row r="132" spans="1:8" x14ac:dyDescent="0.25">
      <c r="B132" s="10" t="s">
        <v>92</v>
      </c>
      <c r="C132" s="7">
        <f>C131/360</f>
        <v>10.15</v>
      </c>
    </row>
    <row r="133" spans="1:8" x14ac:dyDescent="0.25">
      <c r="B133" s="10" t="s">
        <v>93</v>
      </c>
      <c r="C133" s="7">
        <f>((C131-C124-C125)/360)</f>
        <v>8.3305555555555557</v>
      </c>
      <c r="D133" s="8" t="s">
        <v>0</v>
      </c>
    </row>
    <row r="134" spans="1:8" ht="30" x14ac:dyDescent="0.25">
      <c r="B134" s="10" t="s">
        <v>94</v>
      </c>
      <c r="C134" s="7">
        <f>C133-3</f>
        <v>5.3305555555555557</v>
      </c>
    </row>
    <row r="136" spans="1:8" x14ac:dyDescent="0.25">
      <c r="A136" s="9" t="s">
        <v>150</v>
      </c>
      <c r="B136" s="9" t="s">
        <v>151</v>
      </c>
    </row>
    <row r="137" spans="1:8" ht="30" x14ac:dyDescent="0.25">
      <c r="A137" s="6" t="s">
        <v>101</v>
      </c>
      <c r="B137" s="6" t="s">
        <v>102</v>
      </c>
      <c r="C137" s="6" t="s">
        <v>103</v>
      </c>
      <c r="D137" s="6" t="s">
        <v>104</v>
      </c>
      <c r="E137" s="6" t="s">
        <v>105</v>
      </c>
      <c r="F137" s="6" t="s">
        <v>106</v>
      </c>
      <c r="G137" s="6" t="s">
        <v>98</v>
      </c>
      <c r="H137" s="6" t="s">
        <v>97</v>
      </c>
    </row>
    <row r="138" spans="1:8" x14ac:dyDescent="0.25">
      <c r="A138" s="5">
        <v>40021</v>
      </c>
      <c r="B138" s="5">
        <v>40328</v>
      </c>
      <c r="C138" s="12">
        <f t="shared" ref="C138:C146" si="22">DAYS360(A138,B138,0)</f>
        <v>303</v>
      </c>
      <c r="D138" s="13">
        <f t="shared" ref="D138:D146" si="23">C138/30</f>
        <v>10.1</v>
      </c>
      <c r="E138" s="15" t="s">
        <v>152</v>
      </c>
      <c r="F138" s="15" t="s">
        <v>153</v>
      </c>
      <c r="G138" s="15" t="s">
        <v>99</v>
      </c>
      <c r="H138" s="15" t="s">
        <v>108</v>
      </c>
    </row>
    <row r="139" spans="1:8" x14ac:dyDescent="0.25">
      <c r="A139" s="5">
        <v>40292</v>
      </c>
      <c r="B139" s="5">
        <v>40669</v>
      </c>
      <c r="C139" s="12">
        <f t="shared" si="22"/>
        <v>372</v>
      </c>
      <c r="D139" s="13">
        <f t="shared" si="23"/>
        <v>12.4</v>
      </c>
      <c r="E139" s="15" t="s">
        <v>152</v>
      </c>
      <c r="F139" s="15" t="s">
        <v>153</v>
      </c>
      <c r="G139" s="15" t="s">
        <v>99</v>
      </c>
      <c r="H139" s="15" t="s">
        <v>108</v>
      </c>
    </row>
    <row r="140" spans="1:8" x14ac:dyDescent="0.25">
      <c r="A140" s="5">
        <v>40690</v>
      </c>
      <c r="B140" s="5">
        <v>40713</v>
      </c>
      <c r="C140" s="12">
        <f t="shared" si="22"/>
        <v>22</v>
      </c>
      <c r="D140" s="13">
        <f t="shared" si="23"/>
        <v>0.73333333333333328</v>
      </c>
      <c r="E140" s="15" t="s">
        <v>152</v>
      </c>
      <c r="F140" s="15" t="s">
        <v>153</v>
      </c>
      <c r="G140" s="15" t="s">
        <v>99</v>
      </c>
      <c r="H140" s="15" t="s">
        <v>108</v>
      </c>
    </row>
    <row r="141" spans="1:8" x14ac:dyDescent="0.25">
      <c r="A141" s="5">
        <v>40714</v>
      </c>
      <c r="B141" s="5">
        <v>41029</v>
      </c>
      <c r="C141" s="12">
        <f t="shared" si="22"/>
        <v>310</v>
      </c>
      <c r="D141" s="13">
        <f t="shared" si="23"/>
        <v>10.333333333333334</v>
      </c>
      <c r="E141" s="15" t="s">
        <v>152</v>
      </c>
      <c r="F141" s="15" t="s">
        <v>153</v>
      </c>
      <c r="G141" s="15" t="s">
        <v>99</v>
      </c>
      <c r="H141" s="15" t="s">
        <v>108</v>
      </c>
    </row>
    <row r="142" spans="1:8" x14ac:dyDescent="0.25">
      <c r="A142" s="5">
        <v>41145</v>
      </c>
      <c r="B142" s="5">
        <v>41242</v>
      </c>
      <c r="C142" s="12">
        <f t="shared" si="22"/>
        <v>95</v>
      </c>
      <c r="D142" s="13">
        <f t="shared" si="23"/>
        <v>3.1666666666666665</v>
      </c>
      <c r="E142" s="15" t="s">
        <v>152</v>
      </c>
      <c r="F142" s="15" t="s">
        <v>153</v>
      </c>
      <c r="G142" s="15" t="s">
        <v>99</v>
      </c>
      <c r="H142" s="15" t="s">
        <v>108</v>
      </c>
    </row>
    <row r="143" spans="1:8" x14ac:dyDescent="0.25">
      <c r="A143" s="5">
        <v>41243</v>
      </c>
      <c r="B143" s="5">
        <v>41546</v>
      </c>
      <c r="C143" s="12">
        <f t="shared" si="22"/>
        <v>299</v>
      </c>
      <c r="D143" s="13">
        <f t="shared" si="23"/>
        <v>9.9666666666666668</v>
      </c>
      <c r="E143" s="15" t="s">
        <v>152</v>
      </c>
      <c r="F143" s="15" t="s">
        <v>153</v>
      </c>
      <c r="G143" s="15" t="s">
        <v>99</v>
      </c>
      <c r="H143" s="15" t="s">
        <v>108</v>
      </c>
    </row>
    <row r="144" spans="1:8" x14ac:dyDescent="0.25">
      <c r="A144" s="5">
        <v>42186</v>
      </c>
      <c r="B144" s="5">
        <v>42369</v>
      </c>
      <c r="C144" s="12">
        <f t="shared" si="22"/>
        <v>180</v>
      </c>
      <c r="D144" s="13">
        <f t="shared" si="23"/>
        <v>6</v>
      </c>
      <c r="E144" s="15" t="s">
        <v>152</v>
      </c>
      <c r="F144" s="15" t="s">
        <v>153</v>
      </c>
      <c r="G144" s="15" t="s">
        <v>99</v>
      </c>
      <c r="H144" s="15" t="s">
        <v>108</v>
      </c>
    </row>
    <row r="145" spans="1:8" x14ac:dyDescent="0.25">
      <c r="A145" s="5">
        <v>42881</v>
      </c>
      <c r="B145" s="5">
        <v>43223</v>
      </c>
      <c r="C145" s="12">
        <f t="shared" si="22"/>
        <v>337</v>
      </c>
      <c r="D145" s="13">
        <f t="shared" si="23"/>
        <v>11.233333333333333</v>
      </c>
      <c r="E145" s="15" t="s">
        <v>152</v>
      </c>
      <c r="F145" s="15" t="s">
        <v>153</v>
      </c>
      <c r="G145" s="15" t="s">
        <v>99</v>
      </c>
      <c r="H145" s="15" t="s">
        <v>108</v>
      </c>
    </row>
    <row r="146" spans="1:8" x14ac:dyDescent="0.25">
      <c r="A146" s="5">
        <v>43605</v>
      </c>
      <c r="B146" s="5">
        <v>43784</v>
      </c>
      <c r="C146" s="12">
        <f t="shared" si="22"/>
        <v>175</v>
      </c>
      <c r="D146" s="13">
        <f t="shared" si="23"/>
        <v>5.833333333333333</v>
      </c>
      <c r="E146" s="15" t="s">
        <v>152</v>
      </c>
      <c r="F146" s="15" t="s">
        <v>153</v>
      </c>
      <c r="G146" s="15" t="s">
        <v>99</v>
      </c>
      <c r="H146" s="15" t="s">
        <v>108</v>
      </c>
    </row>
    <row r="147" spans="1:8" x14ac:dyDescent="0.25">
      <c r="C147" s="3">
        <f>SUM(C138:C146)</f>
        <v>2093</v>
      </c>
      <c r="D147" s="3">
        <f>SUM(D138:D146)</f>
        <v>69.766666666666666</v>
      </c>
    </row>
    <row r="148" spans="1:8" x14ac:dyDescent="0.25">
      <c r="B148" s="10" t="s">
        <v>92</v>
      </c>
      <c r="C148" s="7">
        <f>C147/360</f>
        <v>5.8138888888888891</v>
      </c>
    </row>
    <row r="149" spans="1:8" x14ac:dyDescent="0.25">
      <c r="B149" s="10" t="s">
        <v>93</v>
      </c>
      <c r="C149" s="7">
        <f>(C147/360)</f>
        <v>5.8138888888888891</v>
      </c>
      <c r="D149" s="8" t="s">
        <v>0</v>
      </c>
    </row>
    <row r="150" spans="1:8" ht="30" x14ac:dyDescent="0.25">
      <c r="B150" s="10" t="s">
        <v>94</v>
      </c>
      <c r="C150" s="7">
        <f>C149-3</f>
        <v>2.8138888888888891</v>
      </c>
    </row>
    <row r="152" spans="1:8" x14ac:dyDescent="0.25">
      <c r="A152" s="9" t="s">
        <v>150</v>
      </c>
      <c r="B152" s="9" t="s">
        <v>154</v>
      </c>
    </row>
    <row r="153" spans="1:8" ht="30" x14ac:dyDescent="0.25">
      <c r="A153" s="6" t="s">
        <v>101</v>
      </c>
      <c r="B153" s="6" t="s">
        <v>102</v>
      </c>
      <c r="C153" s="6" t="s">
        <v>103</v>
      </c>
      <c r="D153" s="6" t="s">
        <v>104</v>
      </c>
      <c r="E153" s="6" t="s">
        <v>105</v>
      </c>
      <c r="F153" s="6" t="s">
        <v>106</v>
      </c>
      <c r="G153" s="6" t="s">
        <v>98</v>
      </c>
      <c r="H153" s="6" t="s">
        <v>97</v>
      </c>
    </row>
    <row r="154" spans="1:8" x14ac:dyDescent="0.25">
      <c r="A154" s="5">
        <v>38849</v>
      </c>
      <c r="B154" s="5">
        <v>39993</v>
      </c>
      <c r="C154" s="12">
        <f t="shared" ref="C154:C163" si="24">DAYS360(A154,B154,0)</f>
        <v>1127</v>
      </c>
      <c r="D154" s="13">
        <f t="shared" ref="D154:D163" si="25">C154/30</f>
        <v>37.56666666666667</v>
      </c>
      <c r="E154" s="15" t="s">
        <v>155</v>
      </c>
      <c r="F154" s="15" t="s">
        <v>156</v>
      </c>
      <c r="G154" s="15" t="s">
        <v>99</v>
      </c>
      <c r="H154" s="15" t="s">
        <v>108</v>
      </c>
    </row>
    <row r="155" spans="1:8" x14ac:dyDescent="0.25">
      <c r="A155" s="5">
        <v>39994</v>
      </c>
      <c r="B155" s="5">
        <v>40266</v>
      </c>
      <c r="C155" s="12">
        <f t="shared" si="24"/>
        <v>269</v>
      </c>
      <c r="D155" s="13">
        <f t="shared" si="25"/>
        <v>8.9666666666666668</v>
      </c>
      <c r="E155" s="15" t="s">
        <v>155</v>
      </c>
      <c r="F155" s="15" t="s">
        <v>156</v>
      </c>
      <c r="G155" s="15" t="s">
        <v>99</v>
      </c>
      <c r="H155" s="15" t="s">
        <v>108</v>
      </c>
    </row>
    <row r="156" spans="1:8" x14ac:dyDescent="0.25">
      <c r="A156" s="5">
        <v>41852</v>
      </c>
      <c r="B156" s="5">
        <v>41882</v>
      </c>
      <c r="C156" s="12">
        <f t="shared" si="24"/>
        <v>30</v>
      </c>
      <c r="D156" s="13">
        <f t="shared" si="25"/>
        <v>1</v>
      </c>
      <c r="E156" s="15" t="s">
        <v>157</v>
      </c>
      <c r="F156" s="15" t="s">
        <v>158</v>
      </c>
      <c r="G156" s="15" t="s">
        <v>99</v>
      </c>
      <c r="H156" s="15" t="s">
        <v>108</v>
      </c>
    </row>
    <row r="157" spans="1:8" x14ac:dyDescent="0.25">
      <c r="A157" s="5">
        <v>41920</v>
      </c>
      <c r="B157" s="5">
        <v>41996</v>
      </c>
      <c r="C157" s="12">
        <f t="shared" si="24"/>
        <v>75</v>
      </c>
      <c r="D157" s="13">
        <f t="shared" si="25"/>
        <v>2.5</v>
      </c>
      <c r="E157" s="15" t="s">
        <v>157</v>
      </c>
      <c r="F157" s="15" t="s">
        <v>158</v>
      </c>
      <c r="G157" s="15" t="s">
        <v>99</v>
      </c>
      <c r="H157" s="15" t="s">
        <v>108</v>
      </c>
    </row>
    <row r="158" spans="1:8" x14ac:dyDescent="0.25">
      <c r="A158" s="5">
        <v>42006</v>
      </c>
      <c r="B158" s="5">
        <v>42023</v>
      </c>
      <c r="C158" s="12">
        <f t="shared" si="24"/>
        <v>17</v>
      </c>
      <c r="D158" s="13">
        <f t="shared" si="25"/>
        <v>0.56666666666666665</v>
      </c>
      <c r="E158" s="15" t="s">
        <v>157</v>
      </c>
      <c r="F158" s="15" t="s">
        <v>158</v>
      </c>
      <c r="G158" s="15" t="s">
        <v>99</v>
      </c>
      <c r="H158" s="15" t="s">
        <v>108</v>
      </c>
    </row>
    <row r="159" spans="1:8" x14ac:dyDescent="0.25">
      <c r="A159" s="5">
        <v>42240</v>
      </c>
      <c r="B159" s="5">
        <v>42384</v>
      </c>
      <c r="C159" s="12">
        <f t="shared" si="24"/>
        <v>141</v>
      </c>
      <c r="D159" s="13">
        <f t="shared" si="25"/>
        <v>4.7</v>
      </c>
      <c r="E159" s="15" t="s">
        <v>157</v>
      </c>
      <c r="F159" s="15" t="s">
        <v>158</v>
      </c>
      <c r="G159" s="15" t="s">
        <v>99</v>
      </c>
      <c r="H159" s="15" t="s">
        <v>108</v>
      </c>
    </row>
    <row r="160" spans="1:8" x14ac:dyDescent="0.25">
      <c r="A160" s="5">
        <v>42856</v>
      </c>
      <c r="B160" s="5">
        <v>43220</v>
      </c>
      <c r="C160" s="12">
        <f t="shared" si="24"/>
        <v>359</v>
      </c>
      <c r="D160" s="13">
        <f t="shared" si="25"/>
        <v>11.966666666666667</v>
      </c>
      <c r="E160" s="15" t="s">
        <v>157</v>
      </c>
      <c r="F160" s="15" t="s">
        <v>158</v>
      </c>
      <c r="G160" s="15" t="s">
        <v>99</v>
      </c>
      <c r="H160" s="15" t="s">
        <v>108</v>
      </c>
    </row>
    <row r="161" spans="1:8" x14ac:dyDescent="0.25">
      <c r="A161" s="5">
        <v>42417</v>
      </c>
      <c r="B161" s="5">
        <v>42582</v>
      </c>
      <c r="C161" s="15">
        <f t="shared" si="24"/>
        <v>164</v>
      </c>
      <c r="D161" s="13">
        <f t="shared" si="25"/>
        <v>5.4666666666666668</v>
      </c>
      <c r="E161" s="15" t="s">
        <v>159</v>
      </c>
      <c r="F161" s="15" t="s">
        <v>160</v>
      </c>
      <c r="G161" s="15" t="s">
        <v>99</v>
      </c>
      <c r="H161" s="15" t="s">
        <v>108</v>
      </c>
    </row>
    <row r="162" spans="1:8" x14ac:dyDescent="0.25">
      <c r="A162" s="5">
        <v>42585</v>
      </c>
      <c r="B162" s="5">
        <v>42735</v>
      </c>
      <c r="C162" s="15">
        <f t="shared" si="24"/>
        <v>148</v>
      </c>
      <c r="D162" s="13">
        <f t="shared" si="25"/>
        <v>4.9333333333333336</v>
      </c>
      <c r="E162" s="15" t="s">
        <v>159</v>
      </c>
      <c r="F162" s="15" t="s">
        <v>160</v>
      </c>
      <c r="G162" s="15" t="s">
        <v>99</v>
      </c>
      <c r="H162" s="15" t="s">
        <v>108</v>
      </c>
    </row>
    <row r="163" spans="1:8" x14ac:dyDescent="0.25">
      <c r="A163" s="5">
        <v>43313</v>
      </c>
      <c r="B163" s="5">
        <v>43465</v>
      </c>
      <c r="C163" s="15">
        <f t="shared" si="24"/>
        <v>150</v>
      </c>
      <c r="D163" s="13">
        <f t="shared" si="25"/>
        <v>5</v>
      </c>
      <c r="E163" s="15" t="s">
        <v>132</v>
      </c>
      <c r="F163" s="15" t="s">
        <v>161</v>
      </c>
      <c r="G163" s="15" t="s">
        <v>99</v>
      </c>
      <c r="H163" s="15" t="s">
        <v>108</v>
      </c>
    </row>
    <row r="164" spans="1:8" x14ac:dyDescent="0.25">
      <c r="C164" s="3">
        <f>SUM(C154:C163)</f>
        <v>2480</v>
      </c>
      <c r="D164" s="3">
        <f>SUM(D154:D163)</f>
        <v>82.666666666666686</v>
      </c>
    </row>
    <row r="165" spans="1:8" x14ac:dyDescent="0.25">
      <c r="B165" s="10" t="s">
        <v>92</v>
      </c>
      <c r="C165" s="7">
        <f>C164/360</f>
        <v>6.8888888888888893</v>
      </c>
    </row>
    <row r="166" spans="1:8" x14ac:dyDescent="0.25">
      <c r="B166" s="10" t="s">
        <v>93</v>
      </c>
      <c r="C166" s="7">
        <f>(C164-C161-C162)/360</f>
        <v>6.0222222222222221</v>
      </c>
      <c r="D166" s="8" t="s">
        <v>0</v>
      </c>
    </row>
    <row r="167" spans="1:8" ht="30" x14ac:dyDescent="0.25">
      <c r="B167" s="10" t="s">
        <v>94</v>
      </c>
      <c r="C167" s="7">
        <f>C166-3</f>
        <v>3.0222222222222221</v>
      </c>
    </row>
    <row r="169" spans="1:8" x14ac:dyDescent="0.25">
      <c r="A169" s="9" t="s">
        <v>150</v>
      </c>
      <c r="B169" s="9" t="s">
        <v>162</v>
      </c>
    </row>
    <row r="170" spans="1:8" ht="30" x14ac:dyDescent="0.25">
      <c r="A170" s="6" t="s">
        <v>101</v>
      </c>
      <c r="B170" s="6" t="s">
        <v>102</v>
      </c>
      <c r="C170" s="6" t="s">
        <v>103</v>
      </c>
      <c r="D170" s="6" t="s">
        <v>104</v>
      </c>
      <c r="E170" s="6" t="s">
        <v>105</v>
      </c>
      <c r="F170" s="6" t="s">
        <v>106</v>
      </c>
      <c r="G170" s="6" t="s">
        <v>98</v>
      </c>
      <c r="H170" s="6" t="s">
        <v>97</v>
      </c>
    </row>
    <row r="171" spans="1:8" x14ac:dyDescent="0.25">
      <c r="A171" s="5">
        <v>42410</v>
      </c>
      <c r="B171" s="5">
        <v>42735</v>
      </c>
      <c r="C171" s="12">
        <f t="shared" ref="C171:C177" si="26">DAYS360(A171,B171,0)</f>
        <v>321</v>
      </c>
      <c r="D171" s="13">
        <f t="shared" ref="D171:D177" si="27">C171/30</f>
        <v>10.7</v>
      </c>
      <c r="E171" s="15" t="s">
        <v>85</v>
      </c>
      <c r="F171" s="15" t="s">
        <v>160</v>
      </c>
      <c r="G171" s="15" t="s">
        <v>99</v>
      </c>
      <c r="H171" s="15" t="s">
        <v>108</v>
      </c>
    </row>
    <row r="172" spans="1:8" x14ac:dyDescent="0.25">
      <c r="A172" s="5">
        <v>42765</v>
      </c>
      <c r="B172" s="5">
        <v>43100</v>
      </c>
      <c r="C172" s="12">
        <f t="shared" si="26"/>
        <v>330</v>
      </c>
      <c r="D172" s="13">
        <f t="shared" si="27"/>
        <v>11</v>
      </c>
      <c r="E172" s="15" t="s">
        <v>85</v>
      </c>
      <c r="F172" s="15" t="s">
        <v>160</v>
      </c>
      <c r="G172" s="15" t="s">
        <v>99</v>
      </c>
      <c r="H172" s="15" t="s">
        <v>108</v>
      </c>
    </row>
    <row r="173" spans="1:8" ht="30" x14ac:dyDescent="0.25">
      <c r="A173" s="5">
        <v>43126</v>
      </c>
      <c r="B173" s="5">
        <v>43416</v>
      </c>
      <c r="C173" s="12">
        <f t="shared" si="26"/>
        <v>286</v>
      </c>
      <c r="D173" s="13">
        <f t="shared" si="27"/>
        <v>9.5333333333333332</v>
      </c>
      <c r="E173" s="15" t="s">
        <v>163</v>
      </c>
      <c r="F173" s="15" t="s">
        <v>160</v>
      </c>
      <c r="G173" s="15" t="s">
        <v>99</v>
      </c>
      <c r="H173" s="15" t="s">
        <v>108</v>
      </c>
    </row>
    <row r="174" spans="1:8" ht="30" x14ac:dyDescent="0.25">
      <c r="A174" s="5">
        <v>41862</v>
      </c>
      <c r="B174" s="5">
        <v>42004</v>
      </c>
      <c r="C174" s="12">
        <f t="shared" si="26"/>
        <v>140</v>
      </c>
      <c r="D174" s="13">
        <f t="shared" si="27"/>
        <v>4.666666666666667</v>
      </c>
      <c r="E174" s="15" t="s">
        <v>152</v>
      </c>
      <c r="F174" s="15" t="s">
        <v>164</v>
      </c>
      <c r="G174" s="15" t="s">
        <v>99</v>
      </c>
      <c r="H174" s="15" t="s">
        <v>108</v>
      </c>
    </row>
    <row r="175" spans="1:8" ht="30" x14ac:dyDescent="0.25">
      <c r="A175" s="5">
        <v>42010</v>
      </c>
      <c r="B175" s="5">
        <v>42124</v>
      </c>
      <c r="C175" s="12">
        <f t="shared" si="26"/>
        <v>114</v>
      </c>
      <c r="D175" s="13">
        <f t="shared" si="27"/>
        <v>3.8</v>
      </c>
      <c r="E175" s="15" t="s">
        <v>152</v>
      </c>
      <c r="F175" s="15" t="s">
        <v>164</v>
      </c>
      <c r="G175" s="15" t="s">
        <v>99</v>
      </c>
      <c r="H175" s="15" t="s">
        <v>108</v>
      </c>
    </row>
    <row r="176" spans="1:8" ht="30" x14ac:dyDescent="0.25">
      <c r="A176" s="5">
        <v>42240</v>
      </c>
      <c r="B176" s="5">
        <v>42369</v>
      </c>
      <c r="C176" s="12">
        <f t="shared" si="26"/>
        <v>127</v>
      </c>
      <c r="D176" s="13">
        <f t="shared" si="27"/>
        <v>4.2333333333333334</v>
      </c>
      <c r="E176" s="15" t="s">
        <v>152</v>
      </c>
      <c r="F176" s="15" t="s">
        <v>165</v>
      </c>
      <c r="G176" s="15" t="s">
        <v>99</v>
      </c>
      <c r="H176" s="15" t="s">
        <v>108</v>
      </c>
    </row>
    <row r="177" spans="1:8" x14ac:dyDescent="0.25">
      <c r="A177" s="5">
        <v>43605</v>
      </c>
      <c r="B177" s="5">
        <v>43794</v>
      </c>
      <c r="C177" s="12">
        <f t="shared" si="26"/>
        <v>185</v>
      </c>
      <c r="D177" s="13">
        <f t="shared" si="27"/>
        <v>6.166666666666667</v>
      </c>
      <c r="E177" s="15" t="s">
        <v>152</v>
      </c>
      <c r="F177" s="15" t="s">
        <v>161</v>
      </c>
      <c r="G177" s="15" t="s">
        <v>99</v>
      </c>
      <c r="H177" s="15" t="s">
        <v>108</v>
      </c>
    </row>
    <row r="178" spans="1:8" x14ac:dyDescent="0.25">
      <c r="C178" s="3">
        <f>SUM(C171:C177)</f>
        <v>1503</v>
      </c>
      <c r="D178" s="3">
        <f>SUM(D171:D177)</f>
        <v>50.099999999999994</v>
      </c>
    </row>
    <row r="179" spans="1:8" x14ac:dyDescent="0.25">
      <c r="B179" s="10" t="s">
        <v>92</v>
      </c>
      <c r="C179" s="7">
        <f>C178/360</f>
        <v>4.1749999999999998</v>
      </c>
    </row>
    <row r="180" spans="1:8" x14ac:dyDescent="0.25">
      <c r="B180" s="10" t="s">
        <v>93</v>
      </c>
      <c r="C180" s="7">
        <f>(C178/360)</f>
        <v>4.1749999999999998</v>
      </c>
      <c r="D180" s="8" t="s">
        <v>0</v>
      </c>
    </row>
    <row r="181" spans="1:8" ht="30" x14ac:dyDescent="0.25">
      <c r="B181" s="10" t="s">
        <v>94</v>
      </c>
      <c r="C181" s="7">
        <f>C180-3</f>
        <v>1.1749999999999998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consolidado</vt:lpstr>
      <vt:lpstr>evaluación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2019-12-05T14:45:16Z</dcterms:modified>
</cp:coreProperties>
</file>