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defaultThemeVersion="124226"/>
  <xr:revisionPtr revIDLastSave="0" documentId="8_{32EA083C-A0B6-4D03-92AB-B24CF54E724C}" xr6:coauthVersionLast="41" xr6:coauthVersionMax="41" xr10:uidLastSave="{00000000-0000-0000-0000-000000000000}"/>
  <bookViews>
    <workbookView xWindow="-120" yWindow="-120" windowWidth="29040" windowHeight="15840" xr2:uid="{00000000-000D-0000-FFFF-FFFF00000000}"/>
  </bookViews>
  <sheets>
    <sheet name="consolidado" sheetId="8" r:id="rId1"/>
    <sheet name="evaluación" sheetId="9"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7" i="9" l="1"/>
  <c r="D177" i="9" s="1"/>
  <c r="C176" i="9"/>
  <c r="D176" i="9" s="1"/>
  <c r="C175" i="9"/>
  <c r="D175" i="9" s="1"/>
  <c r="C174" i="9"/>
  <c r="D174" i="9" s="1"/>
  <c r="D173" i="9"/>
  <c r="C173" i="9"/>
  <c r="C172" i="9"/>
  <c r="D172" i="9" s="1"/>
  <c r="C171" i="9"/>
  <c r="C163" i="9"/>
  <c r="D163" i="9" s="1"/>
  <c r="D162" i="9"/>
  <c r="C162" i="9"/>
  <c r="C161" i="9"/>
  <c r="D161" i="9" s="1"/>
  <c r="C160" i="9"/>
  <c r="D160" i="9" s="1"/>
  <c r="C159" i="9"/>
  <c r="D159" i="9" s="1"/>
  <c r="D158" i="9"/>
  <c r="C158" i="9"/>
  <c r="C157" i="9"/>
  <c r="D157" i="9" s="1"/>
  <c r="C156" i="9"/>
  <c r="D156" i="9" s="1"/>
  <c r="C155" i="9"/>
  <c r="D155" i="9" s="1"/>
  <c r="D154" i="9"/>
  <c r="C154" i="9"/>
  <c r="C146" i="9"/>
  <c r="D146" i="9" s="1"/>
  <c r="C145" i="9"/>
  <c r="D145" i="9" s="1"/>
  <c r="C144" i="9"/>
  <c r="D144" i="9" s="1"/>
  <c r="C143" i="9"/>
  <c r="D143" i="9" s="1"/>
  <c r="C142" i="9"/>
  <c r="D142" i="9" s="1"/>
  <c r="C141" i="9"/>
  <c r="D141" i="9" s="1"/>
  <c r="C140" i="9"/>
  <c r="D140" i="9" s="1"/>
  <c r="C139" i="9"/>
  <c r="D139" i="9" s="1"/>
  <c r="C138" i="9"/>
  <c r="D138" i="9" s="1"/>
  <c r="D147" i="9" s="1"/>
  <c r="C147" i="9" l="1"/>
  <c r="C178" i="9"/>
  <c r="C180" i="9" s="1"/>
  <c r="C181" i="9" s="1"/>
  <c r="C164" i="9"/>
  <c r="D171" i="9"/>
  <c r="D178" i="9" s="1"/>
  <c r="C179" i="9"/>
  <c r="C166" i="9"/>
  <c r="C167" i="9" s="1"/>
  <c r="C165" i="9"/>
  <c r="D164" i="9"/>
  <c r="C149" i="9" l="1"/>
  <c r="C150" i="9" s="1"/>
  <c r="C148" i="9"/>
  <c r="C112" i="9" l="1"/>
  <c r="D112" i="9" s="1"/>
  <c r="C111" i="9"/>
  <c r="D111" i="9"/>
  <c r="C130" i="9"/>
  <c r="D130" i="9" s="1"/>
  <c r="C129" i="9"/>
  <c r="D129" i="9" s="1"/>
  <c r="C128" i="9"/>
  <c r="D128" i="9" s="1"/>
  <c r="C127" i="9"/>
  <c r="D127" i="9" s="1"/>
  <c r="C126" i="9"/>
  <c r="D126" i="9" s="1"/>
  <c r="C125" i="9"/>
  <c r="D125" i="9" s="1"/>
  <c r="C124" i="9"/>
  <c r="D124" i="9" s="1"/>
  <c r="C123" i="9"/>
  <c r="C131" i="9" s="1"/>
  <c r="C107" i="9"/>
  <c r="D107" i="9" s="1"/>
  <c r="C106" i="9"/>
  <c r="D106" i="9" s="1"/>
  <c r="C105" i="9"/>
  <c r="D105" i="9" s="1"/>
  <c r="C113" i="9"/>
  <c r="D113" i="9" s="1"/>
  <c r="C110" i="9"/>
  <c r="D110" i="9" s="1"/>
  <c r="C109" i="9"/>
  <c r="D109" i="9" s="1"/>
  <c r="C108" i="9"/>
  <c r="D108" i="9" s="1"/>
  <c r="C104" i="9"/>
  <c r="C115" i="9" s="1"/>
  <c r="C116" i="9" s="1"/>
  <c r="C117" i="9" s="1"/>
  <c r="C118" i="9" s="1"/>
  <c r="D123" i="9" l="1"/>
  <c r="D131" i="9" s="1"/>
  <c r="C133" i="9"/>
  <c r="C134" i="9" s="1"/>
  <c r="C132" i="9"/>
  <c r="D104" i="9"/>
  <c r="D115" i="9" s="1"/>
  <c r="C14" i="8"/>
  <c r="C95" i="9"/>
  <c r="D95" i="9" s="1"/>
  <c r="C94" i="9"/>
  <c r="D94" i="9" s="1"/>
  <c r="C93" i="9"/>
  <c r="D93" i="9" s="1"/>
  <c r="C92" i="9"/>
  <c r="D92" i="9" s="1"/>
  <c r="C91" i="9"/>
  <c r="D91" i="9" s="1"/>
  <c r="C90" i="9"/>
  <c r="D90" i="9" s="1"/>
  <c r="C89" i="9"/>
  <c r="D89" i="9" s="1"/>
  <c r="C88" i="9"/>
  <c r="C79" i="9"/>
  <c r="D79" i="9" s="1"/>
  <c r="C78" i="9"/>
  <c r="D78" i="9" s="1"/>
  <c r="C77" i="9"/>
  <c r="D77" i="9" s="1"/>
  <c r="C76" i="9"/>
  <c r="C68" i="9"/>
  <c r="D68" i="9" s="1"/>
  <c r="C67" i="9"/>
  <c r="D67" i="9" s="1"/>
  <c r="C66" i="9"/>
  <c r="C58" i="9"/>
  <c r="D58" i="9" s="1"/>
  <c r="C57" i="9"/>
  <c r="D57" i="9" s="1"/>
  <c r="C56" i="9"/>
  <c r="D56" i="9" s="1"/>
  <c r="C55" i="9"/>
  <c r="D55" i="9" s="1"/>
  <c r="C54" i="9"/>
  <c r="D54" i="9" s="1"/>
  <c r="C46" i="9"/>
  <c r="D46" i="9" s="1"/>
  <c r="C45" i="9"/>
  <c r="D45" i="9" s="1"/>
  <c r="C44" i="9"/>
  <c r="D44" i="9" s="1"/>
  <c r="C43" i="9"/>
  <c r="D43" i="9" s="1"/>
  <c r="C42" i="9"/>
  <c r="D42" i="9" s="1"/>
  <c r="C41" i="9"/>
  <c r="D41" i="9" s="1"/>
  <c r="C40" i="9"/>
  <c r="D40" i="9" s="1"/>
  <c r="C39" i="9"/>
  <c r="C38" i="9"/>
  <c r="D38" i="9" s="1"/>
  <c r="C29" i="9"/>
  <c r="D29" i="9" s="1"/>
  <c r="C28" i="9"/>
  <c r="D28" i="9" s="1"/>
  <c r="C27" i="9"/>
  <c r="D27" i="9" s="1"/>
  <c r="C26" i="9"/>
  <c r="D26" i="9" s="1"/>
  <c r="C25" i="9"/>
  <c r="D25" i="9" s="1"/>
  <c r="C24" i="9"/>
  <c r="D24" i="9" s="1"/>
  <c r="C23" i="9"/>
  <c r="D23" i="9" s="1"/>
  <c r="C15" i="9"/>
  <c r="D15" i="9" s="1"/>
  <c r="C14" i="9"/>
  <c r="D14" i="9" s="1"/>
  <c r="C13" i="9"/>
  <c r="D13" i="9" s="1"/>
  <c r="C12" i="9"/>
  <c r="D12" i="9" s="1"/>
  <c r="C11" i="9"/>
  <c r="D11" i="9" s="1"/>
  <c r="C10" i="9"/>
  <c r="D10" i="9" s="1"/>
  <c r="C9" i="9"/>
  <c r="D9" i="9" s="1"/>
  <c r="C8" i="9"/>
  <c r="D8" i="9" s="1"/>
  <c r="C7" i="9"/>
  <c r="D7" i="9" s="1"/>
  <c r="C6" i="9"/>
  <c r="D6" i="9" s="1"/>
  <c r="C5" i="9"/>
  <c r="D5" i="9" s="1"/>
  <c r="C4" i="9"/>
  <c r="D4" i="9" s="1"/>
  <c r="C3" i="9"/>
  <c r="D88" i="9" l="1"/>
  <c r="D96" i="9" s="1"/>
  <c r="C96" i="9"/>
  <c r="C80" i="9"/>
  <c r="C81" i="9" s="1"/>
  <c r="C82" i="9" s="1"/>
  <c r="C83" i="9" s="1"/>
  <c r="D30" i="9"/>
  <c r="D59" i="9"/>
  <c r="C69" i="9"/>
  <c r="C70" i="9" s="1"/>
  <c r="C71" i="9" s="1"/>
  <c r="C72" i="9" s="1"/>
  <c r="C30" i="9"/>
  <c r="C31" i="9" s="1"/>
  <c r="C59" i="9"/>
  <c r="C60" i="9" s="1"/>
  <c r="C32" i="9"/>
  <c r="C47" i="9"/>
  <c r="C48" i="9" s="1"/>
  <c r="C49" i="9" s="1"/>
  <c r="C50" i="9" s="1"/>
  <c r="C16" i="9"/>
  <c r="C17" i="9" s="1"/>
  <c r="D66" i="9"/>
  <c r="D69" i="9" s="1"/>
  <c r="D76" i="9"/>
  <c r="D80" i="9" s="1"/>
  <c r="D3" i="9"/>
  <c r="D39" i="9"/>
  <c r="D47" i="9" s="1"/>
  <c r="C98" i="9" l="1"/>
  <c r="C97" i="9"/>
  <c r="C99" i="9"/>
  <c r="C61" i="9"/>
  <c r="C62" i="9" s="1"/>
  <c r="C18" i="9"/>
  <c r="C19" i="9" s="1"/>
</calcChain>
</file>

<file path=xl/sharedStrings.xml><?xml version="1.0" encoding="utf-8"?>
<sst xmlns="http://schemas.openxmlformats.org/spreadsheetml/2006/main" count="657" uniqueCount="177">
  <si>
    <t>CUMPLE</t>
  </si>
  <si>
    <t>NO CUMPLE</t>
  </si>
  <si>
    <t xml:space="preserve">OBSERVACIONES </t>
  </si>
  <si>
    <t xml:space="preserve">REQUERIMIENTO </t>
  </si>
  <si>
    <t xml:space="preserve">b) EXPERIENCIA MÍNIMA HABILITANTE </t>
  </si>
  <si>
    <t xml:space="preserve">c) PERSONAL MÍNIMO REQUERIDO PARA EL DESARROLLO DEL CONTRATO </t>
  </si>
  <si>
    <t xml:space="preserve">a) REGISTRO ÚNICO DE PROPONENTES </t>
  </si>
  <si>
    <t>PERFIL</t>
  </si>
  <si>
    <t>CARTA DE COMPROMISO</t>
  </si>
  <si>
    <t xml:space="preserve">PERFIL PROFESIONAL </t>
  </si>
  <si>
    <t xml:space="preserve">EXPERIENCIA </t>
  </si>
  <si>
    <t>EXPERIENCIAS APORTADAS</t>
  </si>
  <si>
    <t>CUMPLE / NO CUMPLE</t>
  </si>
  <si>
    <t>X</t>
  </si>
  <si>
    <t>N/A</t>
  </si>
  <si>
    <t>SML CONTRATO</t>
  </si>
  <si>
    <t>SMLV 50% DEL PRESUPUESTO</t>
  </si>
  <si>
    <t>OBJETO: Realizar la interventoría de los contratos de organización, administración y ejecución de acciones logísticas para la realización de eventos del Programa Todos a Aprender</t>
  </si>
  <si>
    <t>SI</t>
  </si>
  <si>
    <t>2. CONSORCIO SILVA CARREÑO- CONCOL</t>
  </si>
  <si>
    <t>3.CONSORCIO SILVA CARREÑO</t>
  </si>
  <si>
    <t>4.  SCAIN ADMINISTRACIÓN E INGENIERIA S.A.S</t>
  </si>
  <si>
    <t>1. CONSORCIO SILVA  CARREÑO PROES ZONA CENTRO</t>
  </si>
  <si>
    <t>PAGINA 000095, CONECUTIVO DE CONTRATO EJECUTADO 54</t>
  </si>
  <si>
    <t>PAGINA 000106, CONECUTIVO DE CONTRATO EJECUTADO 67</t>
  </si>
  <si>
    <t>PAGINA 000065 CONECUTIVO DE CONTRATO EJECUTADO 46</t>
  </si>
  <si>
    <t>PAGINA 00094-00095, CONECUTIVO DE CONTRATO EJECUTADO 53</t>
  </si>
  <si>
    <t xml:space="preserve">Director de Interventoría (Experto en Logística de Reuniones y Eventos) </t>
  </si>
  <si>
    <t>Coordinador Administrativo y  Financiero 1.</t>
  </si>
  <si>
    <t>Coordinador Administrativo y  Financiero 2.</t>
  </si>
  <si>
    <t xml:space="preserve">Esmeralda Angelica Rivera Torres. Cumple perfil profesional. Profesional en Marketing y negocios internacionales. Especialista en gerencia de proyectos. Cuenta con matrícula profesional. Cumple con experiencia profesional. </t>
  </si>
  <si>
    <t>Coordinador Administrativo y  Financiero 3.</t>
  </si>
  <si>
    <t>Coordinador Administrativo y  Financiero 4.</t>
  </si>
  <si>
    <t>Coordinador Administrativo y  Financiero 5.</t>
  </si>
  <si>
    <t xml:space="preserve">Liliana Patricia Correa Tapasco.  Cumple perfil profesional. Contador público. Magister en administración económica y financiera. Cuenta con tarjeta profesional y junta de contadores. Cumple con experiencia profesional. </t>
  </si>
  <si>
    <t xml:space="preserve">Claudia Liliana Zapata Gallego </t>
  </si>
  <si>
    <t xml:space="preserve">Claudia Liliana Zapata Gallego. Cumple perfil profesional. Administrador de empresas. Especialista en gerencia de proyectos. Cuenta con tarjeta profesional.  Cumple con experiencia profesional. </t>
  </si>
  <si>
    <t>Profesional jurídica</t>
  </si>
  <si>
    <t>Director de interventoría</t>
  </si>
  <si>
    <t>Yemcy Milena Saavedra Leal</t>
  </si>
  <si>
    <t>coordinación y supervisión  de contratos</t>
  </si>
  <si>
    <t>Supervisora y coordinadora técnica de interventoría</t>
  </si>
  <si>
    <t>coordinadora de interventoría</t>
  </si>
  <si>
    <t>Administrador de Recursos</t>
  </si>
  <si>
    <t>COORDINADOR ADMINISTRATIVO Y FINANCIERO</t>
  </si>
  <si>
    <t>Oscar Orlando Melo Patiño</t>
  </si>
  <si>
    <t>PMO SOLYCOM</t>
  </si>
  <si>
    <t>Coordinador financiero</t>
  </si>
  <si>
    <t>GRUPO GS</t>
  </si>
  <si>
    <t>Supervisor financiero y administrativo de interventoría</t>
  </si>
  <si>
    <t>Silva Carreño Administración e Ingeniería SAS</t>
  </si>
  <si>
    <t>Supervisor operativo de interventoría</t>
  </si>
  <si>
    <t>CITED</t>
  </si>
  <si>
    <t xml:space="preserve">Director de interventoría </t>
  </si>
  <si>
    <t>Coordinador de interventoría administrativo y financiero</t>
  </si>
  <si>
    <t>Coordinador financiero de supervisión</t>
  </si>
  <si>
    <t xml:space="preserve">Esmeralda Angelica Rivera Torres. </t>
  </si>
  <si>
    <t>SCAIN Administración e ingeniería</t>
  </si>
  <si>
    <t>profesional de interventoría</t>
  </si>
  <si>
    <t>Consultoría estrátegica integral CEINTE</t>
  </si>
  <si>
    <t>Coordinadora operativa</t>
  </si>
  <si>
    <t>Liliana Patricia Correa Tapasco</t>
  </si>
  <si>
    <t>Red Alma Mater</t>
  </si>
  <si>
    <t>Gerente de Proyecto</t>
  </si>
  <si>
    <t>Silva Carreño Administración e Ingeniería LTDA</t>
  </si>
  <si>
    <t>Directora de interventoría</t>
  </si>
  <si>
    <t>Corporación Tierra S.O.S</t>
  </si>
  <si>
    <t>Coordinadora general del proyecto</t>
  </si>
  <si>
    <t>Fundación País Libre</t>
  </si>
  <si>
    <t>Coordinadora administrativa y financiera</t>
  </si>
  <si>
    <t>Martha Cecilia Guzman Agudelo</t>
  </si>
  <si>
    <t>Líder de proyecto</t>
  </si>
  <si>
    <t>Coordinadora</t>
  </si>
  <si>
    <t>DP soluciones digitales</t>
  </si>
  <si>
    <t>Gerente</t>
  </si>
  <si>
    <t>PROFESIONAL JURÍDICO</t>
  </si>
  <si>
    <t>Clara Milena Alzate Perafan</t>
  </si>
  <si>
    <t>Directora jurídica</t>
  </si>
  <si>
    <t>Ministerio de Educación Nacional</t>
  </si>
  <si>
    <t>Profesional jurídico</t>
  </si>
  <si>
    <t>CINTEL</t>
  </si>
  <si>
    <t>Asesora jurídica</t>
  </si>
  <si>
    <t>SENA</t>
  </si>
  <si>
    <t>Abogada</t>
  </si>
  <si>
    <t>certificado no  cuenta con funciones específicas</t>
  </si>
  <si>
    <t>Total experiencia (años)</t>
  </si>
  <si>
    <t>Experiencia acreditada (años)</t>
  </si>
  <si>
    <t>Experiencia adicional para puntaje acreditada (años)</t>
  </si>
  <si>
    <t>Silvia Carreño y asociados</t>
  </si>
  <si>
    <t>Caja de Compensación Familiar CAFAM</t>
  </si>
  <si>
    <t>Observación</t>
  </si>
  <si>
    <t>Cumple/ No cumple</t>
  </si>
  <si>
    <t>Cumple</t>
  </si>
  <si>
    <t>No cumple</t>
  </si>
  <si>
    <t>Fecha inicio</t>
  </si>
  <si>
    <t>Fecha final</t>
  </si>
  <si>
    <t>Duración días</t>
  </si>
  <si>
    <t>Duración meses</t>
  </si>
  <si>
    <t>entidad contratante</t>
  </si>
  <si>
    <t>Cargo</t>
  </si>
  <si>
    <t>SCAIN Administración e Ingeniería SAS</t>
  </si>
  <si>
    <t>Presenta funciones específicas</t>
  </si>
  <si>
    <t>No Presenta funciones específicass de los contratos</t>
  </si>
  <si>
    <t>Presenta funciones específicas, inferior a 6 meses</t>
  </si>
  <si>
    <t>Cumple perfil profesional. Profesional en relaciones económicas internacionales. Especialista en gerencia de proyectos. Cuenta con matrícula profesional. Cumple con experiencia profesional.  Se decartan contratos inferiores de 6 meses</t>
  </si>
  <si>
    <t>Coordinador Operativo 2.</t>
  </si>
  <si>
    <t>Coordinador Operativo 3.</t>
  </si>
  <si>
    <t>Coordinador Operativo 4.</t>
  </si>
  <si>
    <t>Coordinador Operativo 5.</t>
  </si>
  <si>
    <t>Coordinador Operativo 1.</t>
  </si>
  <si>
    <t>Fabiola Cortes Ballen</t>
  </si>
  <si>
    <t>IQ OUTSOURCING</t>
  </si>
  <si>
    <t>Coordinador
Administrativo</t>
  </si>
  <si>
    <t>Profesional
Operativo .
Coordinador
operativo</t>
  </si>
  <si>
    <t>SILVA CARREÑO
ADMINISTRACION E
INGENIERIA S.A.S</t>
  </si>
  <si>
    <t>Giomar Villegas Hernandez</t>
  </si>
  <si>
    <t>Directora de Logistica</t>
  </si>
  <si>
    <t>No Cumple</t>
  </si>
  <si>
    <t>No presenta certificado</t>
  </si>
  <si>
    <t>No Presenta Certificado</t>
  </si>
  <si>
    <t>Coordinador Operativo 2</t>
  </si>
  <si>
    <t>Coordinador Operativo 3</t>
  </si>
  <si>
    <t>Edna Margarita Zuluaga Castillo</t>
  </si>
  <si>
    <t>CEINTE</t>
  </si>
  <si>
    <t>C&amp;M CONSULTORES</t>
  </si>
  <si>
    <t>Supervisora Operativa</t>
  </si>
  <si>
    <t>Directora de Interventoria</t>
  </si>
  <si>
    <t>Consultor Operativo Logistico</t>
  </si>
  <si>
    <t>cumple</t>
  </si>
  <si>
    <t>Coordinadora de Logistica del Proyecto</t>
  </si>
  <si>
    <t>Consultor- Coordinador de Supervision Operativa de Contratos Logisticos</t>
  </si>
  <si>
    <t>Consultor- Coordinador de Logistica</t>
  </si>
  <si>
    <t>Consultor - Coordinador de Logistica</t>
  </si>
  <si>
    <t xml:space="preserve">Juan Pablo Alfonso Silva  Cumple perfil profesional, Administrador Financiero y de Sistemas, cuenta con tarjeta profesional,  Cumple con experiencia profesional. </t>
  </si>
  <si>
    <t xml:space="preserve">Santiago Pardo Garzón. Cumple perfil profesional, profesional en Publicidad y Mercadeo, No Aplica Tarjeta Profesioanl, Cumple con experiencia profesional. </t>
  </si>
  <si>
    <t>Edna Margarita Zuluaga Castillo, Cumple perfil profesional Coordinador Operativo, Profesional en Comunicación Social y Periodismo, No Aplica Tarjeta Profesioanl,  Cumple con experiencia Profesional</t>
  </si>
  <si>
    <t xml:space="preserve">Ismael Alfonso Montero Cabas.Cumple perfil profesional. Economista, Cuenta con tarjeta profesional,  Cumple con experiencia profesional. </t>
  </si>
  <si>
    <t xml:space="preserve">Martha Cecilia Guzman Agudelo. Cumple perfil profesional. Administrador financiero. Magister en administración económica y financiera, No aplica tarjeta profesional  Cumple con experiencia profesional. </t>
  </si>
  <si>
    <t>COORDINADOR OPERATIVO</t>
  </si>
  <si>
    <t>Ismael Alfonso Montero Cabas</t>
  </si>
  <si>
    <t>SCAIN Administración e Ingeniería S.A.S</t>
  </si>
  <si>
    <t>Supervisor operativo - Coordinador</t>
  </si>
  <si>
    <t>Santiago Pardo Garzón</t>
  </si>
  <si>
    <t>Eventural</t>
  </si>
  <si>
    <t>Coordinador y supervisor de eventos</t>
  </si>
  <si>
    <t>SCAIN S.A.S</t>
  </si>
  <si>
    <t>Profesional de interventoría</t>
  </si>
  <si>
    <t>Ministerio de educación Nacional</t>
  </si>
  <si>
    <t>Profesional</t>
  </si>
  <si>
    <t>Coordinador operativo</t>
  </si>
  <si>
    <t>Juan Pablo Alfonso Silva</t>
  </si>
  <si>
    <t xml:space="preserve">Organización de Estados Iberoamericanos para la Educación </t>
  </si>
  <si>
    <t xml:space="preserve">Profesional de Interventoría - Supervisor operativo </t>
  </si>
  <si>
    <t xml:space="preserve">Coordinador de Interventoría proceso logística </t>
  </si>
  <si>
    <t>LICITACIÓN PÚBLICA CM-MEN-10-2019</t>
  </si>
  <si>
    <t>Oscar Orlando Melo Patiño. Cumple perfil profesional. Contador público. Especialista en gerencia de proyectos. Cuenta con tarjeta profesional y junta de contadores. Presenta contrato pero no certificación de Silva Carreño Administración e Ingeniería SAS, no se presentan soportes que evidencien la  experiencia en   PMO SOLYCOM, GRUPO GS
Dentro del término de traslado del informe de evaluación presentaron las certificaciones de la  experiencia dispuesta en el Formato 7. de las entidades PMO SOLYCOM, GRUPO GS  y Silva Carreño Administración e Ingeniería SAS. Así como, las certificaciones de experiencia adicional, cumpliendo de esta manera con el requerimiento establecido en el pliego de condiciones para este perfi.</t>
  </si>
  <si>
    <t xml:space="preserve">Clara Milena Alzate Perafan. Cumple perfil profesional. Profesional de Derecho. Especialista en derecho administrativo. Cuenta con tarjeta profesional.  Cumple con experiencia profesional. 
1. Dentro del térino de traslado del informe de evaluació allegaron el certificado con funciones específicas del SENA para esta profesional, evidenciando el cumplimiennto de lo requerido en el pliego de condiciones definitivo para este perfil. </t>
  </si>
  <si>
    <t>Fabiola Cortes Ballen, Cumple perfil profesional Coordinador Operativo, Profesional en Comercio Internacional, Cuenta con Matricula Profesional, cumple con experiencia profesional, no se presentan soportes que evidencien experiencia en Giomar Villegas Hernandez.
Dentro del término de traslao del informe de evaluacipon fueron allegadas las  certificaciones de la  experiencia dispuesta en el Formato 7.así como la certificacion de Giomar Villegas Hernandez, cumpliendo con el equerimiento realizado por la entidad y cumpliendo con lo establcido en el pliego de condiciones definitivo. .</t>
  </si>
  <si>
    <t>RESULTADO</t>
  </si>
  <si>
    <t xml:space="preserve">HABILITADO </t>
  </si>
  <si>
    <t>VII. FACTORES DE EVALUACIÓN DE LA OFERTA (100 PUNTOS)</t>
  </si>
  <si>
    <t>1. Experiencia adicional</t>
  </si>
  <si>
    <t>2. Apoyo a la industria nacional</t>
  </si>
  <si>
    <t>3. Personal con discapacidad</t>
  </si>
  <si>
    <t xml:space="preserve"> CRITERIO PONDERABLE</t>
  </si>
  <si>
    <t>PUNTOS A OTORGAR</t>
  </si>
  <si>
    <t xml:space="preserve">PUNTAJE OBTENIDO </t>
  </si>
  <si>
    <t>1.1. Experiencia adicional del proponente</t>
  </si>
  <si>
    <t>1.2. Experiencia adicional del equipo de trabajo</t>
  </si>
  <si>
    <t>TOTAL PUNTAJE OBTENIDO</t>
  </si>
  <si>
    <t>1O</t>
  </si>
  <si>
    <t>CAPACIDAD TÉCNICA MINIMA - SCAIN ADMINISTRACIÓN E INGENIERIA SAS</t>
  </si>
  <si>
    <t xml:space="preserve">Fueron aportados las certificaciones de experiencia adicional de los  contratos que se relacionan a continnuacicón: 
1. Contrato 1891 de 2017 suscrito con la Secretaría de Educación de Distrito por valor de $897.374.824, equivalente a 1.216, 42 SMMLV.
2. Contrato 125 de 2010 suscrito con el Ministerio de Educación Naional por valor de $752.112.014, equivalente a 1.460,41 SMMLV.
3. Contrato 867 de 2011 suscrito con el Ministerio de Educación Nacional por valor de $4.949.543.903,20, equivalente a 9.241,12 SMMLV.
4. Contrato 2122371 de 2012 suscrito con FONADE por valor de $4.546.597.622, equivalente a 8.022, 93 SMMLV.
El total de certificaciones adicionales de experiencia del proponente corresponden a 19.940, 88 SMMLV, cumpliendo con el requisito establecido en el pliego de condiciones para efectos de ponderación. </t>
  </si>
  <si>
    <r>
      <t xml:space="preserve">Las certificaciones aportadas fueron las siguientes: 
</t>
    </r>
    <r>
      <rPr>
        <b/>
        <u/>
        <sz val="11"/>
        <color theme="1"/>
        <rFont val="Arial Narrow"/>
        <family val="2"/>
      </rPr>
      <t xml:space="preserve">1. DIRECTOR DE INTERVENTORIA: </t>
    </r>
    <r>
      <rPr>
        <sz val="11"/>
        <color theme="1"/>
        <rFont val="Arial Narrow"/>
        <family val="2"/>
      </rPr>
      <t xml:space="preserve">Aportó como "adicionales" las certificaciones correspondientes a los siguientes contratos del director de intervntoría YEMCY MILENA SAAVEDRA LEAL: 1. Autocertificaciones debidamente soportadas de los contratos suscritos con Silva Carreño por 9 meses; Silva Carreño por 5 meses 3 días; Contrato 321 de 2007 con Silva Carreño donde certifica los contratos PSPJ-490-CHS-295 DE 2008 por 4 meses 8 días; contrato PSPJ-718-CHS-338 DE 2008 por 1 año; contrato PSPJ-1024- NAJ-476 por 1 año 10 meses 24 días; contrato PSPJ-1615-2012-NAJ-670 por 5  meses; contrato PSPJ-1793-NAJ-726 DE 2013 por 1 año 5 meses 10 días; contrato 1897 de 2017 por 1 años y contrato 68573-002-2017 por 10 mese, el total dela experiencia certificaa es de 8 años 4 meses y 15 días, de los cuales 5 añs fueron certificados como experiencia mínima habilitante para este perfil quedando 3 años de experiencia adicional para efectos de ponderación,, por lo que se otorga </t>
    </r>
    <r>
      <rPr>
        <b/>
        <sz val="11"/>
        <color theme="1"/>
        <rFont val="Arial Narrow"/>
        <family val="2"/>
      </rPr>
      <t xml:space="preserve">15 PUNTOS.   </t>
    </r>
    <r>
      <rPr>
        <sz val="11"/>
        <color theme="1"/>
        <rFont val="Arial Narrow"/>
        <family val="2"/>
      </rPr>
      <t xml:space="preserve">
</t>
    </r>
    <r>
      <rPr>
        <b/>
        <u/>
        <sz val="11"/>
        <color theme="1"/>
        <rFont val="Arial Narrow"/>
        <family val="2"/>
      </rPr>
      <t xml:space="preserve">
2. ASESOR JURÍDICO:</t>
    </r>
    <r>
      <rPr>
        <sz val="11"/>
        <color theme="1"/>
        <rFont val="Arial Narrow"/>
        <family val="2"/>
      </rPr>
      <t xml:space="preserve"> Aportó como "adicionales las certificaciones de la profesional CLARA MILENA ALZATE PERAFÁN propuesta para el perfil de asesor jurídico, correspondientes a los siguientes contratos:  153 de 2008 suscritto con el MEN por 8 meses: contrato 069 de 2009 suscrito en el MEN por 29 días; contrato 403 de 2009 suscrito con CINTEL por 4 meses y 15 días: contrato 142 de 2009 suscrito con CINTEL por 8 meses; contrato 00013 de 2010 suscrito con el SENA por 5 meses; autocertifcación debidamente soportada por 7 años 10 meses y 9 días. Solamente se tiene en cuenta la experiencia de los contratos   153 de 2008 suscritto con el MEN por 8 meses: contrato 069 de 2009 suscrito en el MEN por 29 días; contrato 403 de 2009 suscrito con CINTEL por 4 meses y 15 días: contrato 142 de 2009 suscrito con CINTEL por 8 meses, para efectos de ponderación, ya que los otros contratos aportados fueron los mismos que se presentaron para la experiencia mínima requerida para este perfil. el total de experiencia adicional corresponde a 1 año 9 meses y 15 días, por lo que se otorga </t>
    </r>
    <r>
      <rPr>
        <b/>
        <sz val="11"/>
        <color theme="1"/>
        <rFont val="Arial Narrow"/>
        <family val="2"/>
      </rPr>
      <t xml:space="preserve">5 PUNTOS. </t>
    </r>
    <r>
      <rPr>
        <sz val="11"/>
        <color theme="1"/>
        <rFont val="Arial Narrow"/>
        <family val="2"/>
      </rPr>
      <t xml:space="preserve">
</t>
    </r>
    <r>
      <rPr>
        <b/>
        <u/>
        <sz val="11"/>
        <color theme="1"/>
        <rFont val="Arial Narrow"/>
        <family val="2"/>
      </rPr>
      <t>3. COORDINADOR ADMINISTRATIVO Y FINANCIERO</t>
    </r>
    <r>
      <rPr>
        <b/>
        <sz val="11"/>
        <color theme="1"/>
        <rFont val="Arial Narrow"/>
        <family val="2"/>
      </rPr>
      <t xml:space="preserve">: </t>
    </r>
    <r>
      <rPr>
        <sz val="11"/>
        <color theme="1"/>
        <rFont val="Arial Narrow"/>
        <family val="2"/>
      </rPr>
      <t xml:space="preserve">Aportó como "adicionales" las certificaciones correspondientes a los siguientes contratos del coordinador administrativo y financiero MARTHA CECILIA GUZMÁN AGUDELO: 1. CEINTE por10 meses ; 2. RED ALMA MATER por 4 años; DPI SOLUCIONES DIGITALES por 11 meses, el total de la experiencia apportada es de 5 años y 9 meses, de los cuales 3 años fueron certificados como experiencia mínima habilitante requerida para este perfil, por lo que se tomarán los 2 años restantes para efectos de ponderción,  por lo que se otorga </t>
    </r>
    <r>
      <rPr>
        <b/>
        <sz val="11"/>
        <color theme="1"/>
        <rFont val="Arial Narrow"/>
        <family val="2"/>
      </rPr>
      <t>6 PUNTOS</t>
    </r>
    <r>
      <rPr>
        <sz val="11"/>
        <color theme="1"/>
        <rFont val="Arial Narrow"/>
        <family val="2"/>
      </rPr>
      <t xml:space="preserve">.   
</t>
    </r>
    <r>
      <rPr>
        <b/>
        <u/>
        <sz val="11"/>
        <color theme="1"/>
        <rFont val="Arial Narrow"/>
        <family val="2"/>
      </rPr>
      <t>4. COORDINADOR OPERATIVO</t>
    </r>
    <r>
      <rPr>
        <b/>
        <sz val="11"/>
        <color theme="1"/>
        <rFont val="Arial Narrow"/>
        <family val="2"/>
      </rPr>
      <t xml:space="preserve">: 1. </t>
    </r>
    <r>
      <rPr>
        <sz val="11"/>
        <color theme="1"/>
        <rFont val="Arial Narrow"/>
        <family val="2"/>
      </rPr>
      <t xml:space="preserve">Aportó como "adicionales" las certificaciones correspondientes a los siguientes contratos del coordinador operativo JUAN PABLO ALFONSO SILVA: 
Autocertifcación debidamente soportada con los contratos en la que certificaba : 1. Contrato 599 de 2019 suscrito con el MEN por 10 meses y 21 días; 2. Contrato 493 de 2017 suscrito con el MEN por 11 meses; contrato con la OEI  por 5  meses; Contrato 385 de 2014 por 4 meses y 20 días; contrato 1227 de 2015 por 4 meses y 7 días; contrato C01.PCCNTR943513 por 6 meses y 5 días. Sin ebargo, son las mismas certificaciones aportadas como experiencia mínima para este perfil, por lo que no se tendrán en cuenta y por lo tanto, no se asignará puntuación.  
2. Aportó como "adicionales" las certificaciones correspondientes a los siguientes contratos del coordinador operativo SANTIAGO PARDO GARZÓN: 1. Contrato 609 de 2016 suscrito con el MEN por 5 meses y 14 días; 2. Contrato 1171 DE 2016 suscrito con el MEN por 4 meses y 28 días; contrato con la CEINTE  por 5  meses; Autecertificación debidamente soportada con contratoos 212 de 2014 suscrito con el MEN; contrato 20141315 de 2014 suscrito con FONADE ; contrato 1227 de 2015 suscrito cn el MEN y conttrato 1891 de 2017 suscrito con la Secretaría de Educación del Distrito cuya sumatoria en tiempo es de 2 años 8 meses y 23 días. Sin ebargo, son las mismas certificaciones aportadas como experiencia mínima para este perfil, por lo que no se tendrán en cuenta y por lo tanto, no se asignará puntuación.  
3. Aportó como "adicionales" las certificaciones correspondientes a los siguientes contratos del coordinador operativo FABIOLA CORTES BALLEN: 1. IQ OUTSOURCING por 6 años 3 meses y 21 días, de los cuales se tomaron 3 años para acreditar la experiencia mínima requerida para este perfil, quedando 3 años 3 meses y 21  días para acreditar experiencia adicional; 2. autocertificación debidamentesoportada con los contratos  478 de 2012  por 4 meses y 7 días; contrato 385 de 2014 por 8 meses; contrato 865 de 2014 por 2 meses 7 días y el contrato 1891 de 2017 por 9 meses 6 días. El total de experiencia adcional certificada corresponde a 5 años 3 meses y 11 días, por lo que se otorga </t>
    </r>
    <r>
      <rPr>
        <b/>
        <sz val="11"/>
        <color theme="1"/>
        <rFont val="Arial Narrow"/>
        <family val="2"/>
      </rPr>
      <t>15 PUNTOS</t>
    </r>
    <r>
      <rPr>
        <sz val="11"/>
        <color theme="1"/>
        <rFont val="Arial Narrow"/>
        <family val="2"/>
      </rPr>
      <t xml:space="preserve">.   </t>
    </r>
  </si>
  <si>
    <t>Subsanó el certificado de experiencia</t>
  </si>
  <si>
    <t>subsanó certificado de experiencia, presenta contrato</t>
  </si>
  <si>
    <t>subsanó certificado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</si>
</sst>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quot;$&quot;\ #,##0"/>
  </numFmts>
  <fonts count="8" x14ac:knownFonts="1">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theme="1"/>
      <name val="Arial Narrow"/>
      <family val="2"/>
    </font>
    <font>
      <sz val="11"/>
      <color theme="1"/>
      <name val="Arial Narrow"/>
      <family val="2"/>
    </font>
    <font>
      <b/>
      <u/>
      <sz val="11"/>
      <color theme="1"/>
      <name val="Arial Narrow"/>
      <family val="2"/>
    </font>
    <font>
      <u/>
      <sz val="11"/>
      <color theme="1"/>
      <name val="Arial Narrow"/>
      <family val="2"/>
    </font>
  </fonts>
  <fills count="9">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5"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95">
    <xf numFmtId="0" fontId="0" fillId="0" borderId="0" xfId="0"/>
    <xf numFmtId="0" fontId="0" fillId="0" borderId="1" xfId="0" applyBorder="1" applyAlignment="1">
      <alignment horizontal="center" vertical="center" wrapText="1"/>
    </xf>
    <xf numFmtId="0" fontId="0" fillId="0" borderId="0" xfId="0" applyAlignment="1">
      <alignment horizontal="center" vertical="center" wrapText="1"/>
    </xf>
    <xf numFmtId="1" fontId="0" fillId="0" borderId="0" xfId="0" applyNumberFormat="1" applyAlignment="1">
      <alignment horizontal="center" vertical="center" wrapText="1"/>
    </xf>
    <xf numFmtId="164" fontId="0" fillId="0" borderId="0" xfId="0" applyNumberFormat="1" applyAlignment="1">
      <alignment horizontal="center" vertical="center" wrapText="1"/>
    </xf>
    <xf numFmtId="14" fontId="0" fillId="0" borderId="1" xfId="0" applyNumberFormat="1" applyBorder="1" applyAlignment="1">
      <alignment horizontal="center" vertical="center" wrapText="1"/>
    </xf>
    <xf numFmtId="0" fontId="1" fillId="5" borderId="1" xfId="0" applyFont="1" applyFill="1" applyBorder="1" applyAlignment="1">
      <alignment horizontal="center" vertical="center" wrapText="1"/>
    </xf>
    <xf numFmtId="164" fontId="0" fillId="0" borderId="1" xfId="0" applyNumberFormat="1" applyBorder="1" applyAlignment="1">
      <alignment horizontal="center" vertical="center" wrapText="1"/>
    </xf>
    <xf numFmtId="164" fontId="0" fillId="6" borderId="1" xfId="0" applyNumberFormat="1" applyFill="1" applyBorder="1" applyAlignment="1">
      <alignment horizontal="center" vertical="center" wrapText="1"/>
    </xf>
    <xf numFmtId="0" fontId="1"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14"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2" fontId="3" fillId="0" borderId="1" xfId="0" applyNumberFormat="1" applyFont="1" applyBorder="1" applyAlignment="1">
      <alignment horizontal="center" vertical="center" wrapText="1"/>
    </xf>
    <xf numFmtId="0" fontId="0" fillId="0" borderId="1" xfId="0" applyBorder="1" applyAlignment="1">
      <alignment horizontal="center" vertical="center" wrapText="1"/>
    </xf>
    <xf numFmtId="14" fontId="0" fillId="0" borderId="0" xfId="0" applyNumberFormat="1" applyBorder="1" applyAlignment="1">
      <alignment horizontal="center" vertical="center" wrapText="1"/>
    </xf>
    <xf numFmtId="1" fontId="2" fillId="0" borderId="0" xfId="0" applyNumberFormat="1" applyFont="1" applyBorder="1" applyAlignment="1">
      <alignment horizontal="center" vertical="center" wrapText="1"/>
    </xf>
    <xf numFmtId="2" fontId="2" fillId="0" borderId="0" xfId="0" applyNumberFormat="1" applyFont="1" applyBorder="1" applyAlignment="1">
      <alignment horizontal="center" vertical="center" wrapText="1"/>
    </xf>
    <xf numFmtId="0" fontId="0" fillId="0" borderId="0" xfId="0" applyBorder="1" applyAlignment="1">
      <alignment horizontal="center" vertical="center" wrapText="1"/>
    </xf>
    <xf numFmtId="14" fontId="0" fillId="0" borderId="1" xfId="0" applyNumberFormat="1" applyFill="1" applyBorder="1" applyAlignment="1">
      <alignment horizontal="center" vertical="center" wrapText="1"/>
    </xf>
    <xf numFmtId="0" fontId="5"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center" vertical="center" wrapText="1"/>
    </xf>
    <xf numFmtId="0" fontId="5" fillId="8" borderId="0" xfId="0" applyFont="1" applyFill="1" applyAlignment="1">
      <alignment horizontal="center" vertical="center"/>
    </xf>
    <xf numFmtId="0" fontId="4" fillId="0" borderId="10" xfId="0" applyFont="1" applyBorder="1" applyAlignment="1">
      <alignment horizontal="center" vertical="center"/>
    </xf>
    <xf numFmtId="0" fontId="0" fillId="0" borderId="16" xfId="0" applyBorder="1" applyAlignment="1">
      <alignment vertical="center"/>
    </xf>
    <xf numFmtId="0" fontId="5" fillId="0" borderId="16" xfId="0" applyFont="1" applyBorder="1" applyAlignment="1">
      <alignment horizontal="center" vertical="center"/>
    </xf>
    <xf numFmtId="0" fontId="0" fillId="0" borderId="22" xfId="0" applyBorder="1" applyAlignment="1">
      <alignment vertical="center"/>
    </xf>
    <xf numFmtId="0" fontId="5" fillId="0" borderId="22" xfId="0" applyFont="1" applyBorder="1" applyAlignment="1">
      <alignment horizontal="center" vertical="center"/>
    </xf>
    <xf numFmtId="0" fontId="5" fillId="0" borderId="10"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16" xfId="0" applyFont="1" applyBorder="1" applyAlignment="1">
      <alignment horizontal="center" vertical="center"/>
    </xf>
    <xf numFmtId="0" fontId="4" fillId="0" borderId="22" xfId="0" applyFont="1" applyBorder="1" applyAlignment="1">
      <alignment horizontal="center" vertical="center"/>
    </xf>
    <xf numFmtId="165" fontId="5" fillId="0" borderId="0" xfId="0" applyNumberFormat="1" applyFont="1" applyAlignment="1">
      <alignment horizontal="center" vertical="center"/>
    </xf>
    <xf numFmtId="0" fontId="4" fillId="0" borderId="12" xfId="0" applyFon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5" fillId="0" borderId="9" xfId="0" applyFont="1" applyBorder="1" applyAlignment="1">
      <alignment horizontal="left" vertical="center"/>
    </xf>
    <xf numFmtId="0" fontId="0" fillId="0" borderId="10" xfId="0" applyBorder="1" applyAlignment="1">
      <alignment vertical="center"/>
    </xf>
    <xf numFmtId="0" fontId="5" fillId="0" borderId="17" xfId="0" applyFont="1" applyBorder="1" applyAlignment="1">
      <alignment horizontal="center" vertical="center"/>
    </xf>
    <xf numFmtId="0" fontId="0" fillId="0" borderId="18" xfId="0" applyBorder="1" applyAlignment="1">
      <alignment horizontal="center" vertical="center"/>
    </xf>
    <xf numFmtId="0" fontId="5" fillId="0" borderId="10" xfId="0" applyFont="1" applyBorder="1" applyAlignment="1">
      <alignment horizontal="center" vertical="center"/>
    </xf>
    <xf numFmtId="0" fontId="0" fillId="0" borderId="10" xfId="0" applyBorder="1" applyAlignment="1">
      <alignment horizontal="center" vertical="center"/>
    </xf>
    <xf numFmtId="0" fontId="5" fillId="0" borderId="15" xfId="0" applyFont="1" applyBorder="1" applyAlignment="1">
      <alignment horizontal="left" vertical="center"/>
    </xf>
    <xf numFmtId="0" fontId="0" fillId="0" borderId="21" xfId="0" applyBorder="1" applyAlignment="1">
      <alignment horizontal="left" vertical="center"/>
    </xf>
    <xf numFmtId="0" fontId="5" fillId="0" borderId="23" xfId="0" applyFont="1" applyBorder="1" applyAlignment="1">
      <alignment horizontal="center" vertical="center"/>
    </xf>
    <xf numFmtId="0" fontId="0" fillId="0" borderId="24" xfId="0" applyBorder="1" applyAlignment="1">
      <alignment horizontal="center" vertical="center"/>
    </xf>
    <xf numFmtId="0" fontId="5" fillId="0" borderId="17" xfId="0" applyFont="1" applyBorder="1" applyAlignment="1">
      <alignment horizontal="center" vertical="center" wrapText="1"/>
    </xf>
    <xf numFmtId="0" fontId="0" fillId="0" borderId="19" xfId="0" applyFont="1" applyBorder="1" applyAlignment="1">
      <alignment horizontal="center" vertical="center"/>
    </xf>
    <xf numFmtId="0" fontId="0" fillId="0" borderId="20" xfId="0" applyFont="1" applyBorder="1" applyAlignment="1">
      <alignment horizontal="center" vertical="center"/>
    </xf>
    <xf numFmtId="0" fontId="5" fillId="0" borderId="23" xfId="0" applyFont="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10" xfId="0" applyBorder="1" applyAlignment="1">
      <alignment horizontal="left" vertical="center"/>
    </xf>
    <xf numFmtId="0" fontId="1" fillId="0" borderId="13" xfId="0" applyFont="1" applyBorder="1" applyAlignment="1">
      <alignment horizontal="center" vertical="center"/>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6"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4" borderId="1" xfId="0" applyFont="1" applyFill="1" applyBorder="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xf>
    <xf numFmtId="0" fontId="5" fillId="2" borderId="0" xfId="0" applyFont="1" applyFill="1" applyAlignment="1">
      <alignment horizontal="center" vertical="center"/>
    </xf>
    <xf numFmtId="0" fontId="4" fillId="0" borderId="4" xfId="0" applyFont="1" applyBorder="1" applyAlignment="1">
      <alignment horizontal="center" vertical="center" wrapText="1"/>
    </xf>
    <xf numFmtId="0" fontId="5" fillId="0" borderId="4" xfId="0" applyFont="1" applyBorder="1" applyAlignment="1">
      <alignment horizontal="center" vertical="center"/>
    </xf>
    <xf numFmtId="0" fontId="4" fillId="0" borderId="3" xfId="0" applyFont="1" applyBorder="1" applyAlignment="1">
      <alignment horizontal="center" vertic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4" fillId="3" borderId="0" xfId="0" applyFont="1" applyFill="1" applyAlignment="1">
      <alignment horizontal="center" vertical="center"/>
    </xf>
    <xf numFmtId="0" fontId="4" fillId="0" borderId="1" xfId="0" applyFont="1" applyBorder="1" applyAlignment="1">
      <alignment horizontal="center" vertical="center"/>
    </xf>
    <xf numFmtId="0" fontId="5" fillId="0" borderId="2" xfId="0" applyFont="1" applyBorder="1" applyAlignment="1">
      <alignment horizontal="center" vertical="center" wrapText="1"/>
    </xf>
    <xf numFmtId="0" fontId="0" fillId="0" borderId="4" xfId="0" applyBorder="1" applyAlignment="1">
      <alignment horizontal="center" vertical="center" wrapText="1"/>
    </xf>
    <xf numFmtId="0" fontId="4" fillId="4" borderId="5"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topLeftCell="A11" zoomScale="70" zoomScaleNormal="70" workbookViewId="0">
      <selection activeCell="G35" sqref="G35:K35"/>
    </sheetView>
  </sheetViews>
  <sheetFormatPr baseColWidth="10" defaultColWidth="9.140625" defaultRowHeight="16.5" x14ac:dyDescent="0.25"/>
  <cols>
    <col min="1" max="1" width="40.5703125" style="20" customWidth="1"/>
    <col min="2" max="2" width="47.28515625" style="20" bestFit="1" customWidth="1"/>
    <col min="3" max="3" width="38.42578125" style="20" customWidth="1"/>
    <col min="4" max="4" width="30.7109375" style="20" customWidth="1"/>
    <col min="5" max="5" width="38.7109375" style="20" bestFit="1" customWidth="1"/>
    <col min="6" max="6" width="29.7109375" style="20" bestFit="1" customWidth="1"/>
    <col min="7" max="7" width="23.5703125" style="20" customWidth="1"/>
    <col min="8" max="8" width="17.7109375" style="20" customWidth="1"/>
    <col min="9" max="9" width="17.140625" style="20" customWidth="1"/>
    <col min="10" max="10" width="77.7109375" style="20" customWidth="1"/>
    <col min="11" max="11" width="199.85546875" style="20" customWidth="1"/>
    <col min="12" max="16384" width="9.140625" style="20"/>
  </cols>
  <sheetData>
    <row r="1" spans="1:11" ht="33.75" customHeight="1" x14ac:dyDescent="0.25">
      <c r="A1" s="86" t="s">
        <v>154</v>
      </c>
      <c r="B1" s="86"/>
      <c r="C1" s="86"/>
      <c r="D1" s="86"/>
      <c r="E1" s="86"/>
      <c r="F1" s="86"/>
      <c r="G1" s="86"/>
      <c r="H1" s="86"/>
      <c r="I1" s="86"/>
      <c r="J1" s="86"/>
      <c r="K1" s="86"/>
    </row>
    <row r="2" spans="1:11" ht="33" customHeight="1" x14ac:dyDescent="0.25">
      <c r="A2" s="86" t="s">
        <v>17</v>
      </c>
      <c r="B2" s="86"/>
      <c r="C2" s="86"/>
      <c r="D2" s="86"/>
      <c r="E2" s="86"/>
      <c r="F2" s="86"/>
      <c r="G2" s="86"/>
      <c r="H2" s="86"/>
      <c r="I2" s="86"/>
      <c r="J2" s="86"/>
      <c r="K2" s="86"/>
    </row>
    <row r="3" spans="1:11" ht="56.25" customHeight="1" x14ac:dyDescent="0.25">
      <c r="A3" s="87" t="s">
        <v>171</v>
      </c>
      <c r="B3" s="87"/>
      <c r="C3" s="87"/>
      <c r="D3" s="87"/>
      <c r="E3" s="87"/>
      <c r="F3" s="87"/>
      <c r="G3" s="87"/>
      <c r="H3" s="87"/>
      <c r="I3" s="87"/>
      <c r="J3" s="87"/>
      <c r="K3" s="87"/>
    </row>
    <row r="4" spans="1:11" x14ac:dyDescent="0.25">
      <c r="A4" s="83" t="s">
        <v>6</v>
      </c>
      <c r="B4" s="84"/>
      <c r="C4" s="84"/>
      <c r="D4" s="84"/>
      <c r="E4" s="84"/>
      <c r="F4" s="84"/>
      <c r="G4" s="84"/>
      <c r="H4" s="84"/>
      <c r="I4" s="84"/>
      <c r="J4" s="84"/>
      <c r="K4" s="84"/>
    </row>
    <row r="5" spans="1:11" x14ac:dyDescent="0.25">
      <c r="A5" s="21" t="s">
        <v>0</v>
      </c>
      <c r="B5" s="21" t="s">
        <v>1</v>
      </c>
      <c r="C5" s="21"/>
      <c r="D5" s="88" t="s">
        <v>2</v>
      </c>
      <c r="E5" s="88"/>
      <c r="F5" s="85" t="s">
        <v>3</v>
      </c>
      <c r="G5" s="69"/>
      <c r="H5" s="69"/>
      <c r="I5" s="69"/>
      <c r="J5" s="69"/>
      <c r="K5" s="81"/>
    </row>
    <row r="6" spans="1:11" ht="32.25" customHeight="1" x14ac:dyDescent="0.25">
      <c r="A6" s="21" t="s">
        <v>18</v>
      </c>
      <c r="B6" s="21"/>
      <c r="C6" s="22"/>
      <c r="D6" s="64"/>
      <c r="E6" s="80"/>
      <c r="F6" s="64" t="s">
        <v>14</v>
      </c>
      <c r="G6" s="69"/>
      <c r="H6" s="69"/>
      <c r="I6" s="69"/>
      <c r="J6" s="69"/>
      <c r="K6" s="81"/>
    </row>
    <row r="7" spans="1:11" x14ac:dyDescent="0.25">
      <c r="A7" s="82"/>
      <c r="B7" s="69"/>
      <c r="C7" s="69"/>
      <c r="D7" s="69"/>
      <c r="E7" s="69"/>
      <c r="F7" s="69"/>
      <c r="G7" s="69"/>
      <c r="H7" s="69"/>
      <c r="I7" s="69"/>
      <c r="J7" s="69"/>
      <c r="K7" s="69"/>
    </row>
    <row r="8" spans="1:11" x14ac:dyDescent="0.25">
      <c r="A8" s="83" t="s">
        <v>4</v>
      </c>
      <c r="B8" s="84"/>
      <c r="C8" s="84"/>
      <c r="D8" s="84"/>
      <c r="E8" s="84"/>
      <c r="F8" s="84"/>
      <c r="G8" s="84"/>
      <c r="H8" s="84"/>
      <c r="I8" s="84"/>
      <c r="J8" s="84"/>
      <c r="K8" s="84"/>
    </row>
    <row r="9" spans="1:11" x14ac:dyDescent="0.25">
      <c r="A9" s="21" t="s">
        <v>11</v>
      </c>
      <c r="B9" s="21" t="s">
        <v>12</v>
      </c>
      <c r="C9" s="21" t="s">
        <v>15</v>
      </c>
      <c r="D9" s="85" t="s">
        <v>2</v>
      </c>
      <c r="E9" s="82"/>
      <c r="F9" s="66"/>
      <c r="G9" s="66"/>
      <c r="H9" s="66"/>
      <c r="I9" s="66"/>
      <c r="J9" s="66"/>
      <c r="K9" s="67"/>
    </row>
    <row r="10" spans="1:11" ht="59.25" customHeight="1" x14ac:dyDescent="0.25">
      <c r="A10" s="23" t="s">
        <v>22</v>
      </c>
      <c r="B10" s="21" t="s">
        <v>0</v>
      </c>
      <c r="C10" s="22">
        <v>10202.200000000001</v>
      </c>
      <c r="D10" s="64" t="s">
        <v>25</v>
      </c>
      <c r="E10" s="65"/>
      <c r="F10" s="66"/>
      <c r="G10" s="66"/>
      <c r="H10" s="66"/>
      <c r="I10" s="66"/>
      <c r="J10" s="66"/>
      <c r="K10" s="67"/>
    </row>
    <row r="11" spans="1:11" ht="77.25" customHeight="1" x14ac:dyDescent="0.25">
      <c r="A11" s="23" t="s">
        <v>19</v>
      </c>
      <c r="B11" s="21" t="s">
        <v>0</v>
      </c>
      <c r="C11" s="22">
        <v>8866.5400000000009</v>
      </c>
      <c r="D11" s="64" t="s">
        <v>23</v>
      </c>
      <c r="E11" s="65"/>
      <c r="F11" s="66"/>
      <c r="G11" s="66"/>
      <c r="H11" s="66"/>
      <c r="I11" s="66"/>
      <c r="J11" s="66"/>
      <c r="K11" s="67"/>
    </row>
    <row r="12" spans="1:11" ht="72" customHeight="1" x14ac:dyDescent="0.25">
      <c r="A12" s="23" t="s">
        <v>20</v>
      </c>
      <c r="B12" s="21" t="s">
        <v>0</v>
      </c>
      <c r="C12" s="22">
        <v>708.35</v>
      </c>
      <c r="D12" s="64" t="s">
        <v>24</v>
      </c>
      <c r="E12" s="65"/>
      <c r="F12" s="66"/>
      <c r="G12" s="66"/>
      <c r="H12" s="66"/>
      <c r="I12" s="66"/>
      <c r="J12" s="66"/>
      <c r="K12" s="67"/>
    </row>
    <row r="13" spans="1:11" ht="55.5" customHeight="1" x14ac:dyDescent="0.25">
      <c r="A13" s="23" t="s">
        <v>21</v>
      </c>
      <c r="B13" s="21" t="s">
        <v>0</v>
      </c>
      <c r="C13" s="22">
        <v>828.38</v>
      </c>
      <c r="D13" s="64" t="s">
        <v>26</v>
      </c>
      <c r="E13" s="65"/>
      <c r="F13" s="66"/>
      <c r="G13" s="66"/>
      <c r="H13" s="66"/>
      <c r="I13" s="66"/>
      <c r="J13" s="66"/>
      <c r="K13" s="67"/>
    </row>
    <row r="14" spans="1:11" ht="57.75" customHeight="1" x14ac:dyDescent="0.25">
      <c r="A14" s="21" t="s">
        <v>16</v>
      </c>
      <c r="B14" s="21">
        <v>4137</v>
      </c>
      <c r="C14" s="22" t="str">
        <f>IF(SUM(C10:C13)&gt;=B14,"CUMPLE","NO CUMPLE")</f>
        <v>CUMPLE</v>
      </c>
      <c r="D14" s="68"/>
      <c r="E14" s="69"/>
      <c r="F14" s="66"/>
      <c r="G14" s="66"/>
      <c r="H14" s="66"/>
      <c r="I14" s="66"/>
      <c r="J14" s="66"/>
      <c r="K14" s="67"/>
    </row>
    <row r="16" spans="1:11" x14ac:dyDescent="0.25">
      <c r="A16" s="77" t="s">
        <v>5</v>
      </c>
      <c r="B16" s="78"/>
      <c r="C16" s="78"/>
      <c r="D16" s="78"/>
      <c r="E16" s="78"/>
      <c r="F16" s="78"/>
      <c r="G16" s="79"/>
      <c r="H16" s="79"/>
      <c r="I16" s="79"/>
      <c r="J16" s="79"/>
      <c r="K16" s="79"/>
    </row>
    <row r="17" spans="1:11" ht="38.25" customHeight="1" x14ac:dyDescent="0.25">
      <c r="A17" s="76" t="s">
        <v>7</v>
      </c>
      <c r="B17" s="76"/>
      <c r="C17" s="24"/>
      <c r="D17" s="76" t="s">
        <v>8</v>
      </c>
      <c r="E17" s="76"/>
      <c r="F17" s="76" t="s">
        <v>9</v>
      </c>
      <c r="G17" s="76"/>
      <c r="H17" s="76" t="s">
        <v>10</v>
      </c>
      <c r="I17" s="76"/>
      <c r="J17" s="91" t="s">
        <v>2</v>
      </c>
      <c r="K17" s="92"/>
    </row>
    <row r="18" spans="1:11" ht="30" customHeight="1" x14ac:dyDescent="0.25">
      <c r="A18" s="76"/>
      <c r="B18" s="76"/>
      <c r="C18" s="24"/>
      <c r="D18" s="25" t="s">
        <v>0</v>
      </c>
      <c r="E18" s="24" t="s">
        <v>1</v>
      </c>
      <c r="F18" s="25" t="s">
        <v>0</v>
      </c>
      <c r="G18" s="24" t="s">
        <v>1</v>
      </c>
      <c r="H18" s="25" t="s">
        <v>0</v>
      </c>
      <c r="I18" s="24" t="s">
        <v>1</v>
      </c>
      <c r="J18" s="93"/>
      <c r="K18" s="94"/>
    </row>
    <row r="19" spans="1:11" ht="71.25" customHeight="1" x14ac:dyDescent="0.25">
      <c r="A19" s="74" t="s">
        <v>27</v>
      </c>
      <c r="B19" s="74"/>
      <c r="C19" s="26"/>
      <c r="D19" s="21" t="s">
        <v>13</v>
      </c>
      <c r="E19" s="27"/>
      <c r="F19" s="21" t="s">
        <v>13</v>
      </c>
      <c r="G19" s="27"/>
      <c r="H19" s="21" t="s">
        <v>13</v>
      </c>
      <c r="I19" s="21"/>
      <c r="J19" s="89" t="s">
        <v>104</v>
      </c>
      <c r="K19" s="90"/>
    </row>
    <row r="20" spans="1:11" ht="152.25" customHeight="1" x14ac:dyDescent="0.25">
      <c r="A20" s="75" t="s">
        <v>28</v>
      </c>
      <c r="B20" s="75"/>
      <c r="C20" s="27"/>
      <c r="D20" s="21" t="s">
        <v>13</v>
      </c>
      <c r="E20" s="27"/>
      <c r="F20" s="21" t="s">
        <v>13</v>
      </c>
      <c r="G20" s="27"/>
      <c r="H20" s="21" t="s">
        <v>13</v>
      </c>
      <c r="J20" s="89" t="s">
        <v>155</v>
      </c>
      <c r="K20" s="90"/>
    </row>
    <row r="21" spans="1:11" ht="108" customHeight="1" x14ac:dyDescent="0.25">
      <c r="A21" s="75" t="s">
        <v>29</v>
      </c>
      <c r="B21" s="75"/>
      <c r="C21" s="27"/>
      <c r="D21" s="21" t="s">
        <v>13</v>
      </c>
      <c r="E21" s="27"/>
      <c r="F21" s="21" t="s">
        <v>13</v>
      </c>
      <c r="G21" s="27"/>
      <c r="H21" s="21" t="s">
        <v>13</v>
      </c>
      <c r="I21" s="27"/>
      <c r="J21" s="89" t="s">
        <v>30</v>
      </c>
      <c r="K21" s="67"/>
    </row>
    <row r="22" spans="1:11" ht="69" customHeight="1" x14ac:dyDescent="0.25">
      <c r="A22" s="75" t="s">
        <v>31</v>
      </c>
      <c r="B22" s="75"/>
      <c r="C22" s="27"/>
      <c r="D22" s="21" t="s">
        <v>13</v>
      </c>
      <c r="E22" s="27"/>
      <c r="F22" s="21" t="s">
        <v>13</v>
      </c>
      <c r="G22" s="27"/>
      <c r="H22" s="21" t="s">
        <v>13</v>
      </c>
      <c r="I22" s="27"/>
      <c r="J22" s="89" t="s">
        <v>34</v>
      </c>
      <c r="K22" s="67"/>
    </row>
    <row r="23" spans="1:11" ht="51.75" customHeight="1" x14ac:dyDescent="0.25">
      <c r="A23" s="75" t="s">
        <v>32</v>
      </c>
      <c r="B23" s="75"/>
      <c r="C23" s="27"/>
      <c r="D23" s="21" t="s">
        <v>13</v>
      </c>
      <c r="E23" s="27"/>
      <c r="F23" s="21" t="s">
        <v>13</v>
      </c>
      <c r="G23" s="27"/>
      <c r="H23" s="21" t="s">
        <v>13</v>
      </c>
      <c r="I23" s="27"/>
      <c r="J23" s="89" t="s">
        <v>36</v>
      </c>
      <c r="K23" s="67"/>
    </row>
    <row r="24" spans="1:11" ht="153" customHeight="1" x14ac:dyDescent="0.25">
      <c r="A24" s="75" t="s">
        <v>33</v>
      </c>
      <c r="B24" s="75"/>
      <c r="C24" s="27"/>
      <c r="D24" s="21" t="s">
        <v>13</v>
      </c>
      <c r="E24" s="27"/>
      <c r="F24" s="21" t="s">
        <v>13</v>
      </c>
      <c r="G24" s="27"/>
      <c r="H24" s="21" t="s">
        <v>13</v>
      </c>
      <c r="I24" s="27"/>
      <c r="J24" s="89" t="s">
        <v>137</v>
      </c>
      <c r="K24" s="90"/>
    </row>
    <row r="25" spans="1:11" ht="52.5" customHeight="1" x14ac:dyDescent="0.25">
      <c r="A25" s="75" t="s">
        <v>109</v>
      </c>
      <c r="B25" s="75"/>
      <c r="C25" s="27"/>
      <c r="D25" s="21" t="s">
        <v>13</v>
      </c>
      <c r="E25" s="27"/>
      <c r="F25" s="21" t="s">
        <v>13</v>
      </c>
      <c r="G25" s="27"/>
      <c r="H25" s="21" t="s">
        <v>13</v>
      </c>
      <c r="I25" s="27"/>
      <c r="J25" s="89" t="s">
        <v>136</v>
      </c>
      <c r="K25" s="90"/>
    </row>
    <row r="26" spans="1:11" ht="63" customHeight="1" x14ac:dyDescent="0.25">
      <c r="A26" s="75" t="s">
        <v>105</v>
      </c>
      <c r="B26" s="75"/>
      <c r="C26" s="27"/>
      <c r="D26" s="21" t="s">
        <v>13</v>
      </c>
      <c r="E26" s="27"/>
      <c r="F26" s="21" t="s">
        <v>13</v>
      </c>
      <c r="G26" s="27"/>
      <c r="H26" s="21" t="s">
        <v>13</v>
      </c>
      <c r="I26" s="27"/>
      <c r="J26" s="89" t="s">
        <v>135</v>
      </c>
      <c r="K26" s="90"/>
    </row>
    <row r="27" spans="1:11" ht="153" customHeight="1" x14ac:dyDescent="0.25">
      <c r="A27" s="75" t="s">
        <v>106</v>
      </c>
      <c r="B27" s="75"/>
      <c r="C27" s="27"/>
      <c r="D27" s="21" t="s">
        <v>13</v>
      </c>
      <c r="E27" s="27"/>
      <c r="F27" s="21" t="s">
        <v>13</v>
      </c>
      <c r="G27" s="27"/>
      <c r="H27" s="21" t="s">
        <v>13</v>
      </c>
      <c r="I27" s="27"/>
      <c r="J27" s="89" t="s">
        <v>157</v>
      </c>
      <c r="K27" s="90"/>
    </row>
    <row r="28" spans="1:11" ht="78" customHeight="1" x14ac:dyDescent="0.25">
      <c r="A28" s="75" t="s">
        <v>107</v>
      </c>
      <c r="B28" s="75"/>
      <c r="C28" s="27"/>
      <c r="D28" s="21" t="s">
        <v>13</v>
      </c>
      <c r="E28" s="27"/>
      <c r="F28" s="21" t="s">
        <v>13</v>
      </c>
      <c r="G28" s="27"/>
      <c r="H28" s="21" t="s">
        <v>13</v>
      </c>
      <c r="I28" s="27"/>
      <c r="J28" s="89" t="s">
        <v>134</v>
      </c>
      <c r="K28" s="90"/>
    </row>
    <row r="29" spans="1:11" ht="51.75" customHeight="1" x14ac:dyDescent="0.25">
      <c r="A29" s="75" t="s">
        <v>108</v>
      </c>
      <c r="B29" s="75"/>
      <c r="C29" s="27"/>
      <c r="D29" s="21" t="s">
        <v>13</v>
      </c>
      <c r="E29" s="27"/>
      <c r="F29" s="21" t="s">
        <v>13</v>
      </c>
      <c r="G29" s="27"/>
      <c r="H29" s="21" t="s">
        <v>13</v>
      </c>
      <c r="I29" s="27"/>
      <c r="J29" s="89" t="s">
        <v>133</v>
      </c>
      <c r="K29" s="90"/>
    </row>
    <row r="30" spans="1:11" ht="95.25" customHeight="1" x14ac:dyDescent="0.25">
      <c r="A30" s="75" t="s">
        <v>37</v>
      </c>
      <c r="B30" s="75"/>
      <c r="C30" s="27"/>
      <c r="D30" s="21" t="s">
        <v>13</v>
      </c>
      <c r="E30" s="27"/>
      <c r="F30" s="21" t="s">
        <v>13</v>
      </c>
      <c r="G30" s="27"/>
      <c r="H30" s="21" t="s">
        <v>13</v>
      </c>
      <c r="I30" s="27"/>
      <c r="J30" s="89" t="s">
        <v>156</v>
      </c>
      <c r="K30" s="90"/>
    </row>
    <row r="32" spans="1:11" ht="26.25" customHeight="1" x14ac:dyDescent="0.25">
      <c r="A32" s="29" t="s">
        <v>158</v>
      </c>
      <c r="B32" s="29" t="s">
        <v>159</v>
      </c>
    </row>
    <row r="33" spans="1:11" ht="29.25" customHeight="1" thickBot="1" x14ac:dyDescent="0.3">
      <c r="B33" s="28"/>
    </row>
    <row r="34" spans="1:11" ht="29.25" customHeight="1" thickBot="1" x14ac:dyDescent="0.3">
      <c r="A34" s="70" t="s">
        <v>160</v>
      </c>
      <c r="B34" s="71"/>
      <c r="C34" s="71"/>
      <c r="D34" s="71"/>
      <c r="E34" s="71"/>
      <c r="F34" s="71"/>
      <c r="G34" s="72"/>
      <c r="H34" s="72"/>
      <c r="I34" s="72"/>
      <c r="J34" s="72"/>
      <c r="K34" s="73"/>
    </row>
    <row r="35" spans="1:11" ht="30" customHeight="1" thickBot="1" x14ac:dyDescent="0.3">
      <c r="A35" s="60" t="s">
        <v>164</v>
      </c>
      <c r="B35" s="49"/>
      <c r="C35" s="61" t="s">
        <v>12</v>
      </c>
      <c r="D35" s="49"/>
      <c r="E35" s="30" t="s">
        <v>165</v>
      </c>
      <c r="F35" s="30" t="s">
        <v>166</v>
      </c>
      <c r="G35" s="41" t="s">
        <v>2</v>
      </c>
      <c r="H35" s="63"/>
      <c r="I35" s="63"/>
      <c r="J35" s="63"/>
      <c r="K35" s="43"/>
    </row>
    <row r="36" spans="1:11" ht="210" customHeight="1" x14ac:dyDescent="0.25">
      <c r="A36" s="50" t="s">
        <v>161</v>
      </c>
      <c r="B36" s="31" t="s">
        <v>167</v>
      </c>
      <c r="C36" s="46"/>
      <c r="D36" s="47"/>
      <c r="E36" s="32">
        <v>40</v>
      </c>
      <c r="F36" s="38">
        <v>40</v>
      </c>
      <c r="G36" s="54" t="s">
        <v>172</v>
      </c>
      <c r="H36" s="55"/>
      <c r="I36" s="55"/>
      <c r="J36" s="55"/>
      <c r="K36" s="56"/>
    </row>
    <row r="37" spans="1:11" ht="409.6" customHeight="1" thickBot="1" x14ac:dyDescent="0.3">
      <c r="A37" s="51"/>
      <c r="B37" s="33" t="s">
        <v>168</v>
      </c>
      <c r="C37" s="52"/>
      <c r="D37" s="53"/>
      <c r="E37" s="34">
        <v>49</v>
      </c>
      <c r="F37" s="39">
        <v>41</v>
      </c>
      <c r="G37" s="57" t="s">
        <v>173</v>
      </c>
      <c r="H37" s="58"/>
      <c r="I37" s="58"/>
      <c r="J37" s="58"/>
      <c r="K37" s="59"/>
    </row>
    <row r="38" spans="1:11" ht="17.25" thickBot="1" x14ac:dyDescent="0.3">
      <c r="A38" s="44" t="s">
        <v>162</v>
      </c>
      <c r="B38" s="62"/>
      <c r="C38" s="48"/>
      <c r="D38" s="49"/>
      <c r="E38" s="35">
        <v>10</v>
      </c>
      <c r="F38" s="30" t="s">
        <v>170</v>
      </c>
      <c r="G38" s="41"/>
      <c r="H38" s="42"/>
      <c r="I38" s="42"/>
      <c r="J38" s="42"/>
      <c r="K38" s="43"/>
    </row>
    <row r="39" spans="1:11" ht="17.25" thickBot="1" x14ac:dyDescent="0.3">
      <c r="A39" s="44" t="s">
        <v>163</v>
      </c>
      <c r="B39" s="45"/>
      <c r="C39" s="48"/>
      <c r="D39" s="49"/>
      <c r="E39" s="35">
        <v>1</v>
      </c>
      <c r="F39" s="30">
        <v>1</v>
      </c>
      <c r="G39" s="41"/>
      <c r="H39" s="42"/>
      <c r="I39" s="42"/>
      <c r="J39" s="42"/>
      <c r="K39" s="43"/>
    </row>
    <row r="40" spans="1:11" ht="17.25" thickBot="1" x14ac:dyDescent="0.3">
      <c r="E40" s="36" t="s">
        <v>169</v>
      </c>
      <c r="F40" s="37">
        <v>92</v>
      </c>
    </row>
    <row r="43" spans="1:11" x14ac:dyDescent="0.25">
      <c r="C43" s="40"/>
    </row>
    <row r="44" spans="1:11" x14ac:dyDescent="0.25">
      <c r="C44" s="40"/>
    </row>
    <row r="45" spans="1:11" x14ac:dyDescent="0.25">
      <c r="C45" s="40"/>
    </row>
    <row r="46" spans="1:11" x14ac:dyDescent="0.25">
      <c r="C46" s="40"/>
    </row>
    <row r="47" spans="1:11" x14ac:dyDescent="0.25">
      <c r="C47" s="40"/>
    </row>
    <row r="48" spans="1:11" x14ac:dyDescent="0.25">
      <c r="C48" s="40"/>
    </row>
    <row r="49" spans="3:3" x14ac:dyDescent="0.25">
      <c r="C49" s="40"/>
    </row>
    <row r="50" spans="3:3" x14ac:dyDescent="0.25">
      <c r="C50" s="40"/>
    </row>
    <row r="51" spans="3:3" x14ac:dyDescent="0.25">
      <c r="C51" s="40"/>
    </row>
    <row r="52" spans="3:3" x14ac:dyDescent="0.25">
      <c r="C52" s="40"/>
    </row>
    <row r="53" spans="3:3" x14ac:dyDescent="0.25">
      <c r="C53" s="40"/>
    </row>
  </sheetData>
  <mergeCells count="61">
    <mergeCell ref="J28:K28"/>
    <mergeCell ref="J29:K29"/>
    <mergeCell ref="J30:K30"/>
    <mergeCell ref="J23:K23"/>
    <mergeCell ref="J24:K24"/>
    <mergeCell ref="J25:K25"/>
    <mergeCell ref="J26:K26"/>
    <mergeCell ref="J27:K27"/>
    <mergeCell ref="J20:K20"/>
    <mergeCell ref="J19:K19"/>
    <mergeCell ref="J17:K18"/>
    <mergeCell ref="J21:K21"/>
    <mergeCell ref="J22:K22"/>
    <mergeCell ref="A1:K1"/>
    <mergeCell ref="A2:K2"/>
    <mergeCell ref="A3:K3"/>
    <mergeCell ref="A4:K4"/>
    <mergeCell ref="D5:E5"/>
    <mergeCell ref="F5:K5"/>
    <mergeCell ref="D10:K10"/>
    <mergeCell ref="D6:E6"/>
    <mergeCell ref="F6:K6"/>
    <mergeCell ref="A7:K7"/>
    <mergeCell ref="A8:K8"/>
    <mergeCell ref="D9:K9"/>
    <mergeCell ref="A17:B18"/>
    <mergeCell ref="D17:E17"/>
    <mergeCell ref="F17:G17"/>
    <mergeCell ref="H17:I17"/>
    <mergeCell ref="A16:K16"/>
    <mergeCell ref="A25:B25"/>
    <mergeCell ref="A26:B26"/>
    <mergeCell ref="A27:B27"/>
    <mergeCell ref="A28:B28"/>
    <mergeCell ref="A29:B29"/>
    <mergeCell ref="A35:B35"/>
    <mergeCell ref="C35:D35"/>
    <mergeCell ref="A38:B38"/>
    <mergeCell ref="G35:K35"/>
    <mergeCell ref="D11:K11"/>
    <mergeCell ref="D12:K12"/>
    <mergeCell ref="D13:K13"/>
    <mergeCell ref="D14:K14"/>
    <mergeCell ref="A34:K34"/>
    <mergeCell ref="A19:B19"/>
    <mergeCell ref="A22:B22"/>
    <mergeCell ref="A23:B23"/>
    <mergeCell ref="A24:B24"/>
    <mergeCell ref="A30:B30"/>
    <mergeCell ref="A21:B21"/>
    <mergeCell ref="A20:B20"/>
    <mergeCell ref="G39:K39"/>
    <mergeCell ref="A39:B39"/>
    <mergeCell ref="C36:D36"/>
    <mergeCell ref="C38:D38"/>
    <mergeCell ref="C39:D39"/>
    <mergeCell ref="A36:A37"/>
    <mergeCell ref="C37:D37"/>
    <mergeCell ref="G36:K36"/>
    <mergeCell ref="G37:K37"/>
    <mergeCell ref="G38:K3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81"/>
  <sheetViews>
    <sheetView zoomScaleNormal="100" workbookViewId="0">
      <selection activeCell="E30" sqref="E30"/>
    </sheetView>
  </sheetViews>
  <sheetFormatPr baseColWidth="10" defaultRowHeight="15" x14ac:dyDescent="0.25"/>
  <cols>
    <col min="1" max="1" width="28.140625" style="2" customWidth="1"/>
    <col min="2" max="2" width="32.5703125" style="2" customWidth="1"/>
    <col min="3" max="4" width="11.42578125" style="2"/>
    <col min="5" max="5" width="43" style="2" bestFit="1" customWidth="1"/>
    <col min="6" max="6" width="37.140625" style="2" bestFit="1" customWidth="1"/>
    <col min="7" max="7" width="37.140625" style="2" customWidth="1"/>
    <col min="8" max="8" width="52.85546875" style="2" bestFit="1" customWidth="1"/>
    <col min="9" max="16384" width="11.42578125" style="2"/>
  </cols>
  <sheetData>
    <row r="1" spans="1:8" x14ac:dyDescent="0.25">
      <c r="A1" s="9" t="s">
        <v>38</v>
      </c>
      <c r="B1" s="9" t="s">
        <v>39</v>
      </c>
    </row>
    <row r="2" spans="1:8" ht="30" x14ac:dyDescent="0.25">
      <c r="A2" s="6" t="s">
        <v>94</v>
      </c>
      <c r="B2" s="6" t="s">
        <v>95</v>
      </c>
      <c r="C2" s="6" t="s">
        <v>96</v>
      </c>
      <c r="D2" s="6" t="s">
        <v>97</v>
      </c>
      <c r="E2" s="6" t="s">
        <v>98</v>
      </c>
      <c r="F2" s="6" t="s">
        <v>99</v>
      </c>
      <c r="G2" s="6" t="s">
        <v>91</v>
      </c>
      <c r="H2" s="6" t="s">
        <v>90</v>
      </c>
    </row>
    <row r="3" spans="1:8" x14ac:dyDescent="0.25">
      <c r="A3" s="11">
        <v>39184</v>
      </c>
      <c r="B3" s="11">
        <v>39450</v>
      </c>
      <c r="C3" s="12">
        <f>DAYS360(A3,B3,0)</f>
        <v>261</v>
      </c>
      <c r="D3" s="13">
        <f>C3/30</f>
        <v>8.6999999999999993</v>
      </c>
      <c r="E3" s="5" t="s">
        <v>88</v>
      </c>
      <c r="F3" s="1" t="s">
        <v>40</v>
      </c>
      <c r="G3" s="1" t="s">
        <v>92</v>
      </c>
      <c r="H3" s="1" t="s">
        <v>101</v>
      </c>
    </row>
    <row r="4" spans="1:8" ht="30" x14ac:dyDescent="0.25">
      <c r="A4" s="11">
        <v>39414</v>
      </c>
      <c r="B4" s="11">
        <v>39606</v>
      </c>
      <c r="C4" s="12">
        <f t="shared" ref="C4" si="0">DAYS360(A4,B4,0)</f>
        <v>189</v>
      </c>
      <c r="D4" s="13">
        <f t="shared" ref="D4:D9" si="1">C4/30</f>
        <v>6.3</v>
      </c>
      <c r="E4" s="5" t="s">
        <v>88</v>
      </c>
      <c r="F4" s="1" t="s">
        <v>41</v>
      </c>
      <c r="G4" s="1" t="s">
        <v>93</v>
      </c>
      <c r="H4" s="1" t="s">
        <v>102</v>
      </c>
    </row>
    <row r="5" spans="1:8" x14ac:dyDescent="0.25">
      <c r="A5" s="11">
        <v>39603</v>
      </c>
      <c r="B5" s="11">
        <v>39794</v>
      </c>
      <c r="C5" s="12">
        <f>DAYS360(A5,B5,0)</f>
        <v>188</v>
      </c>
      <c r="D5" s="13">
        <f t="shared" si="1"/>
        <v>6.2666666666666666</v>
      </c>
      <c r="E5" s="5" t="s">
        <v>57</v>
      </c>
      <c r="F5" s="1" t="s">
        <v>42</v>
      </c>
      <c r="G5" s="1" t="s">
        <v>92</v>
      </c>
      <c r="H5" s="1" t="s">
        <v>101</v>
      </c>
    </row>
    <row r="6" spans="1:8" x14ac:dyDescent="0.25">
      <c r="A6" s="11">
        <v>39813</v>
      </c>
      <c r="B6" s="11">
        <v>40178</v>
      </c>
      <c r="C6" s="12">
        <f t="shared" ref="C6:C9" si="2">DAYS360(A6,B6,0)</f>
        <v>360</v>
      </c>
      <c r="D6" s="13">
        <f t="shared" si="1"/>
        <v>12</v>
      </c>
      <c r="E6" s="5" t="s">
        <v>57</v>
      </c>
      <c r="F6" s="1" t="s">
        <v>42</v>
      </c>
      <c r="G6" s="1" t="s">
        <v>92</v>
      </c>
      <c r="H6" s="1" t="s">
        <v>101</v>
      </c>
    </row>
    <row r="7" spans="1:8" x14ac:dyDescent="0.25">
      <c r="A7" s="11">
        <v>40273</v>
      </c>
      <c r="B7" s="11">
        <v>40968</v>
      </c>
      <c r="C7" s="12">
        <f t="shared" si="2"/>
        <v>684</v>
      </c>
      <c r="D7" s="13">
        <f t="shared" si="1"/>
        <v>22.8</v>
      </c>
      <c r="E7" s="5" t="s">
        <v>57</v>
      </c>
      <c r="F7" s="1" t="s">
        <v>42</v>
      </c>
      <c r="G7" s="1" t="s">
        <v>92</v>
      </c>
      <c r="H7" s="1" t="s">
        <v>101</v>
      </c>
    </row>
    <row r="8" spans="1:8" x14ac:dyDescent="0.25">
      <c r="A8" s="11">
        <v>41029</v>
      </c>
      <c r="B8" s="11">
        <v>41273</v>
      </c>
      <c r="C8" s="12">
        <f t="shared" si="2"/>
        <v>240</v>
      </c>
      <c r="D8" s="13">
        <f t="shared" si="1"/>
        <v>8</v>
      </c>
      <c r="E8" s="5" t="s">
        <v>57</v>
      </c>
      <c r="F8" s="1" t="s">
        <v>42</v>
      </c>
      <c r="G8" s="1" t="s">
        <v>92</v>
      </c>
      <c r="H8" s="1" t="s">
        <v>101</v>
      </c>
    </row>
    <row r="9" spans="1:8" x14ac:dyDescent="0.25">
      <c r="A9" s="11">
        <v>43252</v>
      </c>
      <c r="B9" s="11">
        <v>43553</v>
      </c>
      <c r="C9" s="12">
        <f t="shared" si="2"/>
        <v>298</v>
      </c>
      <c r="D9" s="13">
        <f t="shared" si="1"/>
        <v>9.9333333333333336</v>
      </c>
      <c r="E9" s="5" t="s">
        <v>57</v>
      </c>
      <c r="F9" s="1" t="s">
        <v>42</v>
      </c>
      <c r="G9" s="1" t="s">
        <v>92</v>
      </c>
      <c r="H9" s="1" t="s">
        <v>101</v>
      </c>
    </row>
    <row r="10" spans="1:8" x14ac:dyDescent="0.25">
      <c r="A10" s="11">
        <v>41325</v>
      </c>
      <c r="B10" s="11">
        <v>41820</v>
      </c>
      <c r="C10" s="12">
        <f>DAYS360(A10,B10,0)</f>
        <v>490</v>
      </c>
      <c r="D10" s="13">
        <f>C10/30</f>
        <v>16.333333333333332</v>
      </c>
      <c r="E10" s="5" t="s">
        <v>57</v>
      </c>
      <c r="F10" s="1" t="s">
        <v>42</v>
      </c>
      <c r="G10" s="1" t="s">
        <v>92</v>
      </c>
      <c r="H10" s="1" t="s">
        <v>101</v>
      </c>
    </row>
    <row r="11" spans="1:8" x14ac:dyDescent="0.25">
      <c r="A11" s="11">
        <v>41883</v>
      </c>
      <c r="B11" s="11">
        <v>41988</v>
      </c>
      <c r="C11" s="12">
        <f>DAYS360(A11,B11,0)</f>
        <v>104</v>
      </c>
      <c r="D11" s="13">
        <f t="shared" ref="D11:D15" si="3">C11/30</f>
        <v>3.4666666666666668</v>
      </c>
      <c r="E11" s="5" t="s">
        <v>57</v>
      </c>
      <c r="F11" s="1" t="s">
        <v>42</v>
      </c>
      <c r="G11" s="1" t="s">
        <v>93</v>
      </c>
      <c r="H11" s="1" t="s">
        <v>103</v>
      </c>
    </row>
    <row r="12" spans="1:8" x14ac:dyDescent="0.25">
      <c r="A12" s="11">
        <v>42887</v>
      </c>
      <c r="B12" s="11">
        <v>43251</v>
      </c>
      <c r="C12" s="12">
        <f>DAYS360(A12,B12,0)</f>
        <v>360</v>
      </c>
      <c r="D12" s="13">
        <f t="shared" si="3"/>
        <v>12</v>
      </c>
      <c r="E12" s="5" t="s">
        <v>57</v>
      </c>
      <c r="F12" s="1" t="s">
        <v>42</v>
      </c>
      <c r="G12" s="1" t="s">
        <v>92</v>
      </c>
      <c r="H12" s="1" t="s">
        <v>101</v>
      </c>
    </row>
    <row r="13" spans="1:8" x14ac:dyDescent="0.25">
      <c r="A13" s="11">
        <v>42226</v>
      </c>
      <c r="B13" s="11">
        <v>42613</v>
      </c>
      <c r="C13" s="12">
        <f t="shared" ref="C13:C15" si="4">DAYS360(A13,B13,0)</f>
        <v>381</v>
      </c>
      <c r="D13" s="13">
        <f t="shared" si="3"/>
        <v>12.7</v>
      </c>
      <c r="E13" s="5" t="s">
        <v>89</v>
      </c>
      <c r="F13" s="1" t="s">
        <v>43</v>
      </c>
      <c r="G13" s="1" t="s">
        <v>92</v>
      </c>
      <c r="H13" s="1" t="s">
        <v>101</v>
      </c>
    </row>
    <row r="14" spans="1:8" x14ac:dyDescent="0.25">
      <c r="A14" s="11">
        <v>42614</v>
      </c>
      <c r="B14" s="11">
        <v>42811</v>
      </c>
      <c r="C14" s="12">
        <f t="shared" si="4"/>
        <v>196</v>
      </c>
      <c r="D14" s="13">
        <f t="shared" si="3"/>
        <v>6.5333333333333332</v>
      </c>
      <c r="E14" s="5" t="s">
        <v>89</v>
      </c>
      <c r="F14" s="1" t="s">
        <v>43</v>
      </c>
      <c r="G14" s="1" t="s">
        <v>92</v>
      </c>
      <c r="H14" s="1" t="s">
        <v>101</v>
      </c>
    </row>
    <row r="15" spans="1:8" x14ac:dyDescent="0.25">
      <c r="A15" s="11">
        <v>42828</v>
      </c>
      <c r="B15" s="11">
        <v>42885</v>
      </c>
      <c r="C15" s="12">
        <f t="shared" si="4"/>
        <v>57</v>
      </c>
      <c r="D15" s="13">
        <f t="shared" si="3"/>
        <v>1.9</v>
      </c>
      <c r="E15" s="5" t="s">
        <v>89</v>
      </c>
      <c r="F15" s="1" t="s">
        <v>43</v>
      </c>
      <c r="G15" s="1" t="s">
        <v>93</v>
      </c>
      <c r="H15" s="1" t="s">
        <v>103</v>
      </c>
    </row>
    <row r="16" spans="1:8" x14ac:dyDescent="0.25">
      <c r="C16" s="3">
        <f>SUM(C3:C15)</f>
        <v>3808</v>
      </c>
      <c r="D16" s="3"/>
    </row>
    <row r="17" spans="1:8" x14ac:dyDescent="0.25">
      <c r="B17" s="10" t="s">
        <v>85</v>
      </c>
      <c r="C17" s="7">
        <f>C16/360</f>
        <v>10.577777777777778</v>
      </c>
      <c r="D17" s="4"/>
    </row>
    <row r="18" spans="1:8" x14ac:dyDescent="0.25">
      <c r="B18" s="10" t="s">
        <v>86</v>
      </c>
      <c r="C18" s="7">
        <f>(C16-C4-C9-C15)/360</f>
        <v>9.0666666666666664</v>
      </c>
      <c r="D18" s="8" t="s">
        <v>0</v>
      </c>
    </row>
    <row r="19" spans="1:8" ht="30" x14ac:dyDescent="0.25">
      <c r="B19" s="10" t="s">
        <v>87</v>
      </c>
      <c r="C19" s="7">
        <f>C18-5</f>
        <v>4.0666666666666664</v>
      </c>
      <c r="D19" s="4"/>
    </row>
    <row r="21" spans="1:8" ht="45" x14ac:dyDescent="0.25">
      <c r="A21" s="9" t="s">
        <v>44</v>
      </c>
      <c r="B21" s="9" t="s">
        <v>45</v>
      </c>
    </row>
    <row r="22" spans="1:8" ht="30" x14ac:dyDescent="0.25">
      <c r="A22" s="6" t="s">
        <v>94</v>
      </c>
      <c r="B22" s="6" t="s">
        <v>95</v>
      </c>
      <c r="C22" s="6" t="s">
        <v>96</v>
      </c>
      <c r="D22" s="6" t="s">
        <v>97</v>
      </c>
      <c r="E22" s="6" t="s">
        <v>98</v>
      </c>
      <c r="F22" s="6" t="s">
        <v>99</v>
      </c>
      <c r="G22" s="6" t="s">
        <v>91</v>
      </c>
      <c r="H22" s="6" t="s">
        <v>90</v>
      </c>
    </row>
    <row r="23" spans="1:8" x14ac:dyDescent="0.25">
      <c r="A23" s="11">
        <v>42401</v>
      </c>
      <c r="B23" s="11">
        <v>42746</v>
      </c>
      <c r="C23" s="12">
        <f t="shared" ref="C23:C29" si="5">DAYS360(A23,B23,0)</f>
        <v>340</v>
      </c>
      <c r="D23" s="13">
        <f t="shared" ref="D23:D29" si="6">C23/30</f>
        <v>11.333333333333334</v>
      </c>
      <c r="E23" s="1" t="s">
        <v>46</v>
      </c>
      <c r="F23" s="1" t="s">
        <v>47</v>
      </c>
      <c r="G23" s="1" t="s">
        <v>128</v>
      </c>
      <c r="H23" s="1" t="s">
        <v>174</v>
      </c>
    </row>
    <row r="24" spans="1:8" ht="30" x14ac:dyDescent="0.25">
      <c r="A24" s="11">
        <v>41667</v>
      </c>
      <c r="B24" s="11">
        <v>42391</v>
      </c>
      <c r="C24" s="12">
        <f t="shared" si="5"/>
        <v>714</v>
      </c>
      <c r="D24" s="13">
        <f t="shared" si="6"/>
        <v>23.8</v>
      </c>
      <c r="E24" s="1" t="s">
        <v>48</v>
      </c>
      <c r="F24" s="1" t="s">
        <v>49</v>
      </c>
      <c r="G24" s="1" t="s">
        <v>128</v>
      </c>
      <c r="H24" s="1" t="s">
        <v>176</v>
      </c>
    </row>
    <row r="25" spans="1:8" x14ac:dyDescent="0.25">
      <c r="A25" s="11">
        <v>39611</v>
      </c>
      <c r="B25" s="11">
        <v>39794</v>
      </c>
      <c r="C25" s="12">
        <f t="shared" si="5"/>
        <v>180</v>
      </c>
      <c r="D25" s="13">
        <f t="shared" si="6"/>
        <v>6</v>
      </c>
      <c r="E25" s="5" t="s">
        <v>50</v>
      </c>
      <c r="F25" s="1" t="s">
        <v>51</v>
      </c>
      <c r="G25" s="1" t="s">
        <v>128</v>
      </c>
      <c r="H25" s="1" t="s">
        <v>175</v>
      </c>
    </row>
    <row r="26" spans="1:8" x14ac:dyDescent="0.25">
      <c r="A26" s="11">
        <v>42390</v>
      </c>
      <c r="B26" s="11">
        <v>43218</v>
      </c>
      <c r="C26" s="12">
        <f t="shared" si="5"/>
        <v>817</v>
      </c>
      <c r="D26" s="13">
        <f t="shared" si="6"/>
        <v>27.233333333333334</v>
      </c>
      <c r="E26" s="1" t="s">
        <v>52</v>
      </c>
      <c r="F26" s="1" t="s">
        <v>53</v>
      </c>
      <c r="G26" s="1" t="s">
        <v>128</v>
      </c>
      <c r="H26" s="1" t="s">
        <v>176</v>
      </c>
    </row>
    <row r="27" spans="1:8" ht="30" x14ac:dyDescent="0.25">
      <c r="A27" s="11">
        <v>40910</v>
      </c>
      <c r="B27" s="11">
        <v>41639</v>
      </c>
      <c r="C27" s="12">
        <f t="shared" si="5"/>
        <v>719</v>
      </c>
      <c r="D27" s="13">
        <f t="shared" si="6"/>
        <v>23.966666666666665</v>
      </c>
      <c r="E27" s="5" t="s">
        <v>50</v>
      </c>
      <c r="F27" s="1" t="s">
        <v>54</v>
      </c>
      <c r="G27" s="1" t="s">
        <v>128</v>
      </c>
      <c r="H27" s="1" t="s">
        <v>176</v>
      </c>
    </row>
    <row r="28" spans="1:8" x14ac:dyDescent="0.25">
      <c r="A28" s="11">
        <v>42745</v>
      </c>
      <c r="B28" s="11">
        <v>42880</v>
      </c>
      <c r="C28" s="12">
        <f t="shared" si="5"/>
        <v>135</v>
      </c>
      <c r="D28" s="13">
        <f t="shared" si="6"/>
        <v>4.5</v>
      </c>
      <c r="E28" s="5" t="s">
        <v>100</v>
      </c>
      <c r="F28" s="1" t="s">
        <v>55</v>
      </c>
      <c r="G28" s="1" t="s">
        <v>92</v>
      </c>
      <c r="H28" s="1" t="s">
        <v>101</v>
      </c>
    </row>
    <row r="29" spans="1:8" x14ac:dyDescent="0.25">
      <c r="A29" s="11">
        <v>43224</v>
      </c>
      <c r="B29" s="11">
        <v>43465</v>
      </c>
      <c r="C29" s="12">
        <f t="shared" si="5"/>
        <v>237</v>
      </c>
      <c r="D29" s="13">
        <f t="shared" si="6"/>
        <v>7.9</v>
      </c>
      <c r="E29" s="5" t="s">
        <v>100</v>
      </c>
      <c r="F29" s="1" t="s">
        <v>55</v>
      </c>
      <c r="G29" s="1" t="s">
        <v>92</v>
      </c>
      <c r="H29" s="1" t="s">
        <v>101</v>
      </c>
    </row>
    <row r="30" spans="1:8" x14ac:dyDescent="0.25">
      <c r="C30" s="3">
        <f>SUM(C23:C29)</f>
        <v>3142</v>
      </c>
      <c r="D30" s="3">
        <f>SUM(D23:D29)</f>
        <v>104.73333333333335</v>
      </c>
    </row>
    <row r="31" spans="1:8" x14ac:dyDescent="0.25">
      <c r="B31" s="10" t="s">
        <v>85</v>
      </c>
      <c r="C31" s="7">
        <f>C30/360</f>
        <v>8.7277777777777779</v>
      </c>
    </row>
    <row r="32" spans="1:8" x14ac:dyDescent="0.25">
      <c r="B32" s="10" t="s">
        <v>86</v>
      </c>
      <c r="C32" s="7">
        <f>SUM(C28:C29)/360</f>
        <v>1.0333333333333334</v>
      </c>
      <c r="D32" s="8" t="s">
        <v>0</v>
      </c>
    </row>
    <row r="33" spans="1:8" ht="30" x14ac:dyDescent="0.25">
      <c r="B33" s="10" t="s">
        <v>87</v>
      </c>
      <c r="C33" s="7">
        <v>0</v>
      </c>
    </row>
    <row r="36" spans="1:8" ht="45" x14ac:dyDescent="0.25">
      <c r="A36" s="9" t="s">
        <v>44</v>
      </c>
      <c r="B36" s="9" t="s">
        <v>56</v>
      </c>
    </row>
    <row r="37" spans="1:8" ht="30" x14ac:dyDescent="0.25">
      <c r="A37" s="6" t="s">
        <v>94</v>
      </c>
      <c r="B37" s="6" t="s">
        <v>95</v>
      </c>
      <c r="C37" s="6" t="s">
        <v>96</v>
      </c>
      <c r="D37" s="6" t="s">
        <v>97</v>
      </c>
      <c r="E37" s="6" t="s">
        <v>98</v>
      </c>
      <c r="F37" s="6" t="s">
        <v>99</v>
      </c>
      <c r="G37" s="6" t="s">
        <v>91</v>
      </c>
      <c r="H37" s="6" t="s">
        <v>90</v>
      </c>
    </row>
    <row r="38" spans="1:8" x14ac:dyDescent="0.25">
      <c r="A38" s="5">
        <v>41065</v>
      </c>
      <c r="B38" s="5">
        <v>41516</v>
      </c>
      <c r="C38" s="12">
        <f>DAYS360(A38,B38,0)</f>
        <v>445</v>
      </c>
      <c r="D38" s="13">
        <f>C38/30</f>
        <v>14.833333333333334</v>
      </c>
      <c r="E38" s="5" t="s">
        <v>57</v>
      </c>
      <c r="F38" s="1" t="s">
        <v>58</v>
      </c>
      <c r="G38" s="1" t="s">
        <v>92</v>
      </c>
      <c r="H38" s="1" t="s">
        <v>101</v>
      </c>
    </row>
    <row r="39" spans="1:8" x14ac:dyDescent="0.25">
      <c r="A39" s="5">
        <v>41518</v>
      </c>
      <c r="B39" s="5">
        <v>42154</v>
      </c>
      <c r="C39" s="12">
        <f>DAYS360(A39,B39,0)</f>
        <v>629</v>
      </c>
      <c r="D39" s="13">
        <f>C39/30</f>
        <v>20.966666666666665</v>
      </c>
      <c r="E39" s="5" t="s">
        <v>57</v>
      </c>
      <c r="F39" s="1" t="s">
        <v>58</v>
      </c>
      <c r="G39" s="1" t="s">
        <v>92</v>
      </c>
      <c r="H39" s="1" t="s">
        <v>101</v>
      </c>
    </row>
    <row r="40" spans="1:8" x14ac:dyDescent="0.25">
      <c r="A40" s="5">
        <v>42156</v>
      </c>
      <c r="B40" s="5">
        <v>42191</v>
      </c>
      <c r="C40" s="12">
        <f t="shared" ref="C40:C46" si="7">DAYS360(A40,B40,0)</f>
        <v>35</v>
      </c>
      <c r="D40" s="13">
        <f t="shared" ref="D40:D45" si="8">C40/30</f>
        <v>1.1666666666666667</v>
      </c>
      <c r="E40" s="5" t="s">
        <v>57</v>
      </c>
      <c r="F40" s="1" t="s">
        <v>58</v>
      </c>
      <c r="G40" s="1" t="s">
        <v>92</v>
      </c>
      <c r="H40" s="1" t="s">
        <v>101</v>
      </c>
    </row>
    <row r="41" spans="1:8" x14ac:dyDescent="0.25">
      <c r="A41" s="5">
        <v>42197</v>
      </c>
      <c r="B41" s="5">
        <v>42369</v>
      </c>
      <c r="C41" s="12">
        <f t="shared" si="7"/>
        <v>169</v>
      </c>
      <c r="D41" s="13">
        <f t="shared" si="8"/>
        <v>5.6333333333333337</v>
      </c>
      <c r="E41" s="5" t="s">
        <v>57</v>
      </c>
      <c r="F41" s="1" t="s">
        <v>58</v>
      </c>
      <c r="G41" s="1" t="s">
        <v>92</v>
      </c>
      <c r="H41" s="1" t="s">
        <v>101</v>
      </c>
    </row>
    <row r="42" spans="1:8" x14ac:dyDescent="0.25">
      <c r="A42" s="5">
        <v>42192</v>
      </c>
      <c r="B42" s="5">
        <v>42490</v>
      </c>
      <c r="C42" s="12">
        <f t="shared" si="7"/>
        <v>293</v>
      </c>
      <c r="D42" s="13">
        <f t="shared" si="8"/>
        <v>9.7666666666666675</v>
      </c>
      <c r="E42" s="5" t="s">
        <v>57</v>
      </c>
      <c r="F42" s="1" t="s">
        <v>58</v>
      </c>
      <c r="G42" s="1" t="s">
        <v>92</v>
      </c>
      <c r="H42" s="1" t="s">
        <v>101</v>
      </c>
    </row>
    <row r="43" spans="1:8" x14ac:dyDescent="0.25">
      <c r="A43" s="5">
        <v>42491</v>
      </c>
      <c r="B43" s="5">
        <v>42880</v>
      </c>
      <c r="C43" s="12">
        <f t="shared" si="7"/>
        <v>384</v>
      </c>
      <c r="D43" s="13">
        <f t="shared" si="8"/>
        <v>12.8</v>
      </c>
      <c r="E43" s="5" t="s">
        <v>57</v>
      </c>
      <c r="F43" s="1" t="s">
        <v>58</v>
      </c>
      <c r="G43" s="1" t="s">
        <v>92</v>
      </c>
      <c r="H43" s="1" t="s">
        <v>101</v>
      </c>
    </row>
    <row r="44" spans="1:8" x14ac:dyDescent="0.25">
      <c r="A44" s="5">
        <v>42881</v>
      </c>
      <c r="B44" s="5">
        <v>43223</v>
      </c>
      <c r="C44" s="12">
        <f t="shared" si="7"/>
        <v>337</v>
      </c>
      <c r="D44" s="13">
        <f t="shared" si="8"/>
        <v>11.233333333333333</v>
      </c>
      <c r="E44" s="5" t="s">
        <v>57</v>
      </c>
      <c r="F44" s="1" t="s">
        <v>58</v>
      </c>
      <c r="G44" s="1" t="s">
        <v>92</v>
      </c>
      <c r="H44" s="1" t="s">
        <v>101</v>
      </c>
    </row>
    <row r="45" spans="1:8" ht="27" customHeight="1" x14ac:dyDescent="0.25">
      <c r="A45" s="5">
        <v>43224</v>
      </c>
      <c r="B45" s="5">
        <v>43281</v>
      </c>
      <c r="C45" s="12">
        <f t="shared" si="7"/>
        <v>56</v>
      </c>
      <c r="D45" s="13">
        <f t="shared" si="8"/>
        <v>1.8666666666666667</v>
      </c>
      <c r="E45" s="5" t="s">
        <v>57</v>
      </c>
      <c r="F45" s="1" t="s">
        <v>58</v>
      </c>
      <c r="G45" s="1" t="s">
        <v>92</v>
      </c>
      <c r="H45" s="1" t="s">
        <v>101</v>
      </c>
    </row>
    <row r="46" spans="1:8" x14ac:dyDescent="0.25">
      <c r="A46" s="5">
        <v>43325</v>
      </c>
      <c r="B46" s="5">
        <v>43600</v>
      </c>
      <c r="C46" s="12">
        <f t="shared" si="7"/>
        <v>272</v>
      </c>
      <c r="D46" s="13">
        <f>C46/30</f>
        <v>9.0666666666666664</v>
      </c>
      <c r="E46" s="1" t="s">
        <v>59</v>
      </c>
      <c r="F46" s="1" t="s">
        <v>60</v>
      </c>
      <c r="G46" s="1" t="s">
        <v>92</v>
      </c>
      <c r="H46" s="1" t="s">
        <v>101</v>
      </c>
    </row>
    <row r="47" spans="1:8" x14ac:dyDescent="0.25">
      <c r="C47" s="3">
        <f>SUM(C38:C46)</f>
        <v>2620</v>
      </c>
      <c r="D47" s="3">
        <f>SUM(D38:D46)</f>
        <v>87.333333333333314</v>
      </c>
    </row>
    <row r="48" spans="1:8" x14ac:dyDescent="0.25">
      <c r="B48" s="10" t="s">
        <v>85</v>
      </c>
      <c r="C48" s="7">
        <f>C47/360</f>
        <v>7.2777777777777777</v>
      </c>
    </row>
    <row r="49" spans="1:8" x14ac:dyDescent="0.25">
      <c r="B49" s="10" t="s">
        <v>86</v>
      </c>
      <c r="C49" s="7">
        <f>C48</f>
        <v>7.2777777777777777</v>
      </c>
      <c r="D49" s="8" t="s">
        <v>0</v>
      </c>
    </row>
    <row r="50" spans="1:8" ht="30" x14ac:dyDescent="0.25">
      <c r="B50" s="10" t="s">
        <v>87</v>
      </c>
      <c r="C50" s="7">
        <f>C49-3</f>
        <v>4.2777777777777777</v>
      </c>
    </row>
    <row r="52" spans="1:8" ht="45" x14ac:dyDescent="0.25">
      <c r="A52" s="9" t="s">
        <v>44</v>
      </c>
      <c r="B52" s="9" t="s">
        <v>61</v>
      </c>
    </row>
    <row r="53" spans="1:8" ht="28.5" customHeight="1" x14ac:dyDescent="0.25">
      <c r="A53" s="6" t="s">
        <v>94</v>
      </c>
      <c r="B53" s="6" t="s">
        <v>95</v>
      </c>
      <c r="C53" s="6" t="s">
        <v>96</v>
      </c>
      <c r="D53" s="6" t="s">
        <v>97</v>
      </c>
      <c r="E53" s="6" t="s">
        <v>98</v>
      </c>
      <c r="F53" s="6" t="s">
        <v>99</v>
      </c>
      <c r="G53" s="6" t="s">
        <v>91</v>
      </c>
      <c r="H53" s="6" t="s">
        <v>90</v>
      </c>
    </row>
    <row r="54" spans="1:8" x14ac:dyDescent="0.25">
      <c r="A54" s="5">
        <v>38443</v>
      </c>
      <c r="B54" s="5">
        <v>39569</v>
      </c>
      <c r="C54" s="12">
        <f t="shared" ref="C54:C58" si="9">DAYS360(A54,B54,0)</f>
        <v>1110</v>
      </c>
      <c r="D54" s="13">
        <f t="shared" ref="D54:D58" si="10">C54/30</f>
        <v>37</v>
      </c>
      <c r="E54" s="1" t="s">
        <v>62</v>
      </c>
      <c r="F54" s="1" t="s">
        <v>63</v>
      </c>
      <c r="G54" s="1" t="s">
        <v>92</v>
      </c>
      <c r="H54" s="1" t="s">
        <v>101</v>
      </c>
    </row>
    <row r="55" spans="1:8" x14ac:dyDescent="0.25">
      <c r="A55" s="5">
        <v>39570</v>
      </c>
      <c r="B55" s="5">
        <v>40178</v>
      </c>
      <c r="C55" s="12">
        <f t="shared" si="9"/>
        <v>599</v>
      </c>
      <c r="D55" s="13">
        <f t="shared" si="10"/>
        <v>19.966666666666665</v>
      </c>
      <c r="E55" s="1" t="s">
        <v>62</v>
      </c>
      <c r="F55" s="1" t="s">
        <v>63</v>
      </c>
      <c r="G55" s="1" t="s">
        <v>92</v>
      </c>
      <c r="H55" s="1" t="s">
        <v>101</v>
      </c>
    </row>
    <row r="56" spans="1:8" x14ac:dyDescent="0.25">
      <c r="A56" s="5">
        <v>40295</v>
      </c>
      <c r="B56" s="5">
        <v>40874</v>
      </c>
      <c r="C56" s="12">
        <f t="shared" si="9"/>
        <v>570</v>
      </c>
      <c r="D56" s="13">
        <f t="shared" si="10"/>
        <v>19</v>
      </c>
      <c r="E56" s="1" t="s">
        <v>64</v>
      </c>
      <c r="F56" s="1" t="s">
        <v>65</v>
      </c>
      <c r="G56" s="1" t="s">
        <v>92</v>
      </c>
      <c r="H56" s="1" t="s">
        <v>101</v>
      </c>
    </row>
    <row r="57" spans="1:8" x14ac:dyDescent="0.25">
      <c r="A57" s="5">
        <v>40686</v>
      </c>
      <c r="B57" s="5">
        <v>40907</v>
      </c>
      <c r="C57" s="12">
        <f t="shared" si="9"/>
        <v>217</v>
      </c>
      <c r="D57" s="13">
        <f t="shared" si="10"/>
        <v>7.2333333333333334</v>
      </c>
      <c r="E57" s="1" t="s">
        <v>64</v>
      </c>
      <c r="F57" s="1" t="s">
        <v>65</v>
      </c>
      <c r="G57" s="1" t="s">
        <v>92</v>
      </c>
      <c r="H57" s="1" t="s">
        <v>101</v>
      </c>
    </row>
    <row r="58" spans="1:8" x14ac:dyDescent="0.25">
      <c r="A58" s="5">
        <v>40910</v>
      </c>
      <c r="B58" s="5">
        <v>41121</v>
      </c>
      <c r="C58" s="12">
        <f t="shared" si="9"/>
        <v>209</v>
      </c>
      <c r="D58" s="13">
        <f t="shared" si="10"/>
        <v>6.9666666666666668</v>
      </c>
      <c r="E58" s="1" t="s">
        <v>64</v>
      </c>
      <c r="F58" s="1" t="s">
        <v>65</v>
      </c>
      <c r="G58" s="1" t="s">
        <v>92</v>
      </c>
      <c r="H58" s="1" t="s">
        <v>101</v>
      </c>
    </row>
    <row r="59" spans="1:8" x14ac:dyDescent="0.25">
      <c r="C59" s="3">
        <f>SUM(C54:C58)</f>
        <v>2705</v>
      </c>
      <c r="D59" s="3">
        <f>SUM(D54:D58)</f>
        <v>90.166666666666671</v>
      </c>
    </row>
    <row r="60" spans="1:8" x14ac:dyDescent="0.25">
      <c r="B60" s="10" t="s">
        <v>85</v>
      </c>
      <c r="C60" s="7">
        <f>C59/360</f>
        <v>7.5138888888888893</v>
      </c>
    </row>
    <row r="61" spans="1:8" x14ac:dyDescent="0.25">
      <c r="B61" s="10" t="s">
        <v>86</v>
      </c>
      <c r="C61" s="7">
        <f>C60</f>
        <v>7.5138888888888893</v>
      </c>
      <c r="D61" s="8" t="s">
        <v>0</v>
      </c>
    </row>
    <row r="62" spans="1:8" ht="30" x14ac:dyDescent="0.25">
      <c r="B62" s="10" t="s">
        <v>87</v>
      </c>
      <c r="C62" s="7">
        <f>C61-3</f>
        <v>4.5138888888888893</v>
      </c>
    </row>
    <row r="64" spans="1:8" ht="45" x14ac:dyDescent="0.25">
      <c r="A64" s="9" t="s">
        <v>44</v>
      </c>
      <c r="B64" s="9" t="s">
        <v>35</v>
      </c>
    </row>
    <row r="65" spans="1:8" ht="28.5" customHeight="1" x14ac:dyDescent="0.25">
      <c r="A65" s="6" t="s">
        <v>94</v>
      </c>
      <c r="B65" s="6" t="s">
        <v>95</v>
      </c>
      <c r="C65" s="6" t="s">
        <v>96</v>
      </c>
      <c r="D65" s="6" t="s">
        <v>97</v>
      </c>
      <c r="E65" s="6" t="s">
        <v>98</v>
      </c>
      <c r="F65" s="6" t="s">
        <v>99</v>
      </c>
      <c r="G65" s="6" t="s">
        <v>91</v>
      </c>
      <c r="H65" s="6" t="s">
        <v>90</v>
      </c>
    </row>
    <row r="66" spans="1:8" x14ac:dyDescent="0.25">
      <c r="A66" s="5">
        <v>42900</v>
      </c>
      <c r="B66" s="5">
        <v>43039</v>
      </c>
      <c r="C66" s="12">
        <f>DAYS360(A66,B66,0)</f>
        <v>137</v>
      </c>
      <c r="D66" s="13">
        <f t="shared" ref="D66:D68" si="11">C66/30</f>
        <v>4.5666666666666664</v>
      </c>
      <c r="E66" s="1" t="s">
        <v>66</v>
      </c>
      <c r="F66" s="1" t="s">
        <v>67</v>
      </c>
      <c r="G66" s="1" t="s">
        <v>92</v>
      </c>
      <c r="H66" s="1" t="s">
        <v>101</v>
      </c>
    </row>
    <row r="67" spans="1:8" ht="30" x14ac:dyDescent="0.25">
      <c r="A67" s="5">
        <v>41338</v>
      </c>
      <c r="B67" s="5">
        <v>42704</v>
      </c>
      <c r="C67" s="12">
        <f>DAYS360(A67,B67,0)</f>
        <v>1345</v>
      </c>
      <c r="D67" s="13">
        <f t="shared" si="11"/>
        <v>44.833333333333336</v>
      </c>
      <c r="E67" s="1" t="s">
        <v>68</v>
      </c>
      <c r="F67" s="1" t="s">
        <v>69</v>
      </c>
      <c r="G67" s="1" t="s">
        <v>92</v>
      </c>
      <c r="H67" s="1" t="s">
        <v>101</v>
      </c>
    </row>
    <row r="68" spans="1:8" ht="30" x14ac:dyDescent="0.25">
      <c r="A68" s="5">
        <v>43235</v>
      </c>
      <c r="B68" s="5">
        <v>43554</v>
      </c>
      <c r="C68" s="12">
        <f>DAYS360(A68,B68,0)</f>
        <v>315</v>
      </c>
      <c r="D68" s="13">
        <f t="shared" si="11"/>
        <v>10.5</v>
      </c>
      <c r="E68" s="1" t="s">
        <v>59</v>
      </c>
      <c r="F68" s="1" t="s">
        <v>69</v>
      </c>
      <c r="G68" s="1" t="s">
        <v>92</v>
      </c>
      <c r="H68" s="1" t="s">
        <v>101</v>
      </c>
    </row>
    <row r="69" spans="1:8" x14ac:dyDescent="0.25">
      <c r="C69" s="3">
        <f>SUM(C66:C68)</f>
        <v>1797</v>
      </c>
      <c r="D69" s="3">
        <f>SUM(D66:D68)</f>
        <v>59.900000000000006</v>
      </c>
    </row>
    <row r="70" spans="1:8" x14ac:dyDescent="0.25">
      <c r="B70" s="10" t="s">
        <v>85</v>
      </c>
      <c r="C70" s="7">
        <f>C69/360</f>
        <v>4.9916666666666663</v>
      </c>
    </row>
    <row r="71" spans="1:8" x14ac:dyDescent="0.25">
      <c r="B71" s="10" t="s">
        <v>86</v>
      </c>
      <c r="C71" s="7">
        <f>C70</f>
        <v>4.9916666666666663</v>
      </c>
      <c r="D71" s="8" t="s">
        <v>0</v>
      </c>
    </row>
    <row r="72" spans="1:8" ht="30" x14ac:dyDescent="0.25">
      <c r="B72" s="10" t="s">
        <v>87</v>
      </c>
      <c r="C72" s="7">
        <f>C71-3</f>
        <v>1.9916666666666663</v>
      </c>
    </row>
    <row r="74" spans="1:8" ht="45" x14ac:dyDescent="0.25">
      <c r="A74" s="9" t="s">
        <v>44</v>
      </c>
      <c r="B74" s="9" t="s">
        <v>70</v>
      </c>
    </row>
    <row r="75" spans="1:8" ht="28.5" customHeight="1" x14ac:dyDescent="0.25">
      <c r="A75" s="6" t="s">
        <v>94</v>
      </c>
      <c r="B75" s="6" t="s">
        <v>95</v>
      </c>
      <c r="C75" s="6" t="s">
        <v>96</v>
      </c>
      <c r="D75" s="6" t="s">
        <v>97</v>
      </c>
      <c r="E75" s="6" t="s">
        <v>98</v>
      </c>
      <c r="F75" s="6" t="s">
        <v>99</v>
      </c>
      <c r="G75" s="6" t="s">
        <v>91</v>
      </c>
      <c r="H75" s="6" t="s">
        <v>90</v>
      </c>
    </row>
    <row r="76" spans="1:8" x14ac:dyDescent="0.25">
      <c r="A76" s="5">
        <v>43248</v>
      </c>
      <c r="B76" s="5">
        <v>43465</v>
      </c>
      <c r="C76" s="12">
        <f t="shared" ref="C76:C79" si="12">DAYS360(A76,B76,0)</f>
        <v>213</v>
      </c>
      <c r="D76" s="13">
        <f t="shared" ref="D76:D79" si="13">C76/30</f>
        <v>7.1</v>
      </c>
      <c r="E76" s="1" t="s">
        <v>59</v>
      </c>
      <c r="F76" s="1" t="s">
        <v>71</v>
      </c>
      <c r="G76" s="1" t="s">
        <v>92</v>
      </c>
      <c r="H76" s="1" t="s">
        <v>101</v>
      </c>
    </row>
    <row r="77" spans="1:8" x14ac:dyDescent="0.25">
      <c r="A77" s="5">
        <v>43468</v>
      </c>
      <c r="B77" s="5">
        <v>43554</v>
      </c>
      <c r="C77" s="12">
        <f t="shared" si="12"/>
        <v>87</v>
      </c>
      <c r="D77" s="13">
        <f t="shared" si="13"/>
        <v>2.9</v>
      </c>
      <c r="E77" s="1" t="s">
        <v>59</v>
      </c>
      <c r="F77" s="1" t="s">
        <v>71</v>
      </c>
      <c r="G77" s="1" t="s">
        <v>92</v>
      </c>
      <c r="H77" s="1" t="s">
        <v>101</v>
      </c>
    </row>
    <row r="78" spans="1:8" x14ac:dyDescent="0.25">
      <c r="A78" s="5">
        <v>38945</v>
      </c>
      <c r="B78" s="5">
        <v>41250</v>
      </c>
      <c r="C78" s="12">
        <f t="shared" si="12"/>
        <v>2271</v>
      </c>
      <c r="D78" s="13">
        <f t="shared" si="13"/>
        <v>75.7</v>
      </c>
      <c r="E78" s="1" t="s">
        <v>62</v>
      </c>
      <c r="F78" s="1" t="s">
        <v>72</v>
      </c>
      <c r="G78" s="1" t="s">
        <v>92</v>
      </c>
      <c r="H78" s="1" t="s">
        <v>101</v>
      </c>
    </row>
    <row r="79" spans="1:8" x14ac:dyDescent="0.25">
      <c r="A79" s="5">
        <v>38565</v>
      </c>
      <c r="B79" s="5">
        <v>38898</v>
      </c>
      <c r="C79" s="12">
        <f t="shared" si="12"/>
        <v>329</v>
      </c>
      <c r="D79" s="13">
        <f t="shared" si="13"/>
        <v>10.966666666666667</v>
      </c>
      <c r="E79" s="1" t="s">
        <v>73</v>
      </c>
      <c r="F79" s="1" t="s">
        <v>74</v>
      </c>
      <c r="G79" s="1" t="s">
        <v>92</v>
      </c>
      <c r="H79" s="1" t="s">
        <v>101</v>
      </c>
    </row>
    <row r="80" spans="1:8" x14ac:dyDescent="0.25">
      <c r="C80" s="3">
        <f>SUM(C76:C79)</f>
        <v>2900</v>
      </c>
      <c r="D80" s="3">
        <f>SUM(D76:D79)</f>
        <v>96.666666666666671</v>
      </c>
    </row>
    <row r="81" spans="1:8" x14ac:dyDescent="0.25">
      <c r="B81" s="10" t="s">
        <v>85</v>
      </c>
      <c r="C81" s="7">
        <f>C80/360</f>
        <v>8.0555555555555554</v>
      </c>
    </row>
    <row r="82" spans="1:8" x14ac:dyDescent="0.25">
      <c r="B82" s="10" t="s">
        <v>86</v>
      </c>
      <c r="C82" s="7">
        <f>C81</f>
        <v>8.0555555555555554</v>
      </c>
      <c r="D82" s="8" t="s">
        <v>0</v>
      </c>
    </row>
    <row r="83" spans="1:8" ht="30" x14ac:dyDescent="0.25">
      <c r="B83" s="10" t="s">
        <v>87</v>
      </c>
      <c r="C83" s="7">
        <f>C82-3</f>
        <v>5.0555555555555554</v>
      </c>
    </row>
    <row r="84" spans="1:8" x14ac:dyDescent="0.25">
      <c r="C84" s="4"/>
    </row>
    <row r="86" spans="1:8" x14ac:dyDescent="0.25">
      <c r="A86" s="9" t="s">
        <v>75</v>
      </c>
      <c r="B86" s="9" t="s">
        <v>76</v>
      </c>
    </row>
    <row r="87" spans="1:8" ht="28.5" customHeight="1" x14ac:dyDescent="0.25">
      <c r="A87" s="6" t="s">
        <v>94</v>
      </c>
      <c r="B87" s="6" t="s">
        <v>95</v>
      </c>
      <c r="C87" s="6" t="s">
        <v>96</v>
      </c>
      <c r="D87" s="6" t="s">
        <v>97</v>
      </c>
      <c r="E87" s="6" t="s">
        <v>98</v>
      </c>
      <c r="F87" s="6" t="s">
        <v>99</v>
      </c>
      <c r="G87" s="6" t="s">
        <v>91</v>
      </c>
      <c r="H87" s="6" t="s">
        <v>90</v>
      </c>
    </row>
    <row r="88" spans="1:8" x14ac:dyDescent="0.25">
      <c r="A88" s="5">
        <v>40756</v>
      </c>
      <c r="B88" s="5">
        <v>42520</v>
      </c>
      <c r="C88" s="12">
        <f t="shared" ref="C88:C95" si="14">DAYS360(A88,B88,0)</f>
        <v>1739</v>
      </c>
      <c r="D88" s="13">
        <f t="shared" ref="D88:D95" si="15">C88/30</f>
        <v>57.966666666666669</v>
      </c>
      <c r="E88" s="5" t="s">
        <v>57</v>
      </c>
      <c r="F88" s="1" t="s">
        <v>77</v>
      </c>
      <c r="G88" s="1" t="s">
        <v>92</v>
      </c>
      <c r="H88" s="1" t="s">
        <v>101</v>
      </c>
    </row>
    <row r="89" spans="1:8" x14ac:dyDescent="0.25">
      <c r="A89" s="5">
        <v>39567</v>
      </c>
      <c r="B89" s="5">
        <v>39810</v>
      </c>
      <c r="C89" s="12">
        <f t="shared" si="14"/>
        <v>239</v>
      </c>
      <c r="D89" s="13">
        <f t="shared" si="15"/>
        <v>7.9666666666666668</v>
      </c>
      <c r="E89" s="1" t="s">
        <v>78</v>
      </c>
      <c r="F89" s="1" t="s">
        <v>79</v>
      </c>
      <c r="G89" s="1" t="s">
        <v>92</v>
      </c>
      <c r="H89" s="1" t="s">
        <v>101</v>
      </c>
    </row>
    <row r="90" spans="1:8" x14ac:dyDescent="0.25">
      <c r="A90" s="5">
        <v>39854</v>
      </c>
      <c r="B90" s="5">
        <v>39881</v>
      </c>
      <c r="C90" s="12">
        <f t="shared" si="14"/>
        <v>29</v>
      </c>
      <c r="D90" s="13">
        <f t="shared" si="15"/>
        <v>0.96666666666666667</v>
      </c>
      <c r="E90" s="1" t="s">
        <v>78</v>
      </c>
      <c r="F90" s="1" t="s">
        <v>79</v>
      </c>
      <c r="G90" s="1" t="s">
        <v>92</v>
      </c>
      <c r="H90" s="1" t="s">
        <v>101</v>
      </c>
    </row>
    <row r="91" spans="1:8" x14ac:dyDescent="0.25">
      <c r="A91" s="5">
        <v>40009</v>
      </c>
      <c r="B91" s="5">
        <v>40147</v>
      </c>
      <c r="C91" s="12">
        <f t="shared" si="14"/>
        <v>135</v>
      </c>
      <c r="D91" s="13">
        <f t="shared" si="15"/>
        <v>4.5</v>
      </c>
      <c r="E91" s="1" t="s">
        <v>80</v>
      </c>
      <c r="F91" s="1" t="s">
        <v>81</v>
      </c>
      <c r="G91" s="1" t="s">
        <v>92</v>
      </c>
      <c r="H91" s="1" t="s">
        <v>101</v>
      </c>
    </row>
    <row r="92" spans="1:8" x14ac:dyDescent="0.25">
      <c r="A92" s="5">
        <v>40148</v>
      </c>
      <c r="B92" s="5">
        <v>40389</v>
      </c>
      <c r="C92" s="12">
        <f t="shared" si="14"/>
        <v>239</v>
      </c>
      <c r="D92" s="13">
        <f t="shared" si="15"/>
        <v>7.9666666666666668</v>
      </c>
      <c r="E92" s="1" t="s">
        <v>80</v>
      </c>
      <c r="F92" s="1" t="s">
        <v>81</v>
      </c>
      <c r="G92" s="1" t="s">
        <v>92</v>
      </c>
      <c r="H92" s="1" t="s">
        <v>101</v>
      </c>
    </row>
    <row r="93" spans="1:8" x14ac:dyDescent="0.25">
      <c r="A93" s="5">
        <v>40254</v>
      </c>
      <c r="B93" s="5">
        <v>40674</v>
      </c>
      <c r="C93" s="12">
        <f t="shared" si="14"/>
        <v>414</v>
      </c>
      <c r="D93" s="13">
        <f t="shared" si="15"/>
        <v>13.8</v>
      </c>
      <c r="E93" s="1" t="s">
        <v>82</v>
      </c>
      <c r="F93" s="1" t="s">
        <v>83</v>
      </c>
      <c r="G93" s="1" t="s">
        <v>93</v>
      </c>
      <c r="H93" s="1" t="s">
        <v>84</v>
      </c>
    </row>
    <row r="94" spans="1:8" x14ac:dyDescent="0.25">
      <c r="A94" s="5">
        <v>40575</v>
      </c>
      <c r="B94" s="5">
        <v>40755</v>
      </c>
      <c r="C94" s="12">
        <f t="shared" si="14"/>
        <v>180</v>
      </c>
      <c r="D94" s="13">
        <f t="shared" si="15"/>
        <v>6</v>
      </c>
      <c r="E94" s="1" t="s">
        <v>82</v>
      </c>
      <c r="F94" s="1" t="s">
        <v>83</v>
      </c>
      <c r="G94" s="1" t="s">
        <v>93</v>
      </c>
      <c r="H94" s="1" t="s">
        <v>84</v>
      </c>
    </row>
    <row r="95" spans="1:8" x14ac:dyDescent="0.25">
      <c r="A95" s="5">
        <v>42522</v>
      </c>
      <c r="B95" s="5">
        <v>43594</v>
      </c>
      <c r="C95" s="12">
        <f t="shared" si="14"/>
        <v>1058</v>
      </c>
      <c r="D95" s="13">
        <f t="shared" si="15"/>
        <v>35.266666666666666</v>
      </c>
      <c r="E95" s="5" t="s">
        <v>57</v>
      </c>
      <c r="F95" s="1" t="s">
        <v>77</v>
      </c>
      <c r="G95" s="1" t="s">
        <v>92</v>
      </c>
      <c r="H95" s="1" t="s">
        <v>101</v>
      </c>
    </row>
    <row r="96" spans="1:8" x14ac:dyDescent="0.25">
      <c r="C96" s="3">
        <f>SUM(C88:C95)</f>
        <v>4033</v>
      </c>
      <c r="D96" s="3">
        <f>SUM(D88:D95)</f>
        <v>134.43333333333334</v>
      </c>
    </row>
    <row r="97" spans="1:8" x14ac:dyDescent="0.25">
      <c r="B97" s="10" t="s">
        <v>85</v>
      </c>
      <c r="C97" s="7">
        <f>C96/360</f>
        <v>11.202777777777778</v>
      </c>
    </row>
    <row r="98" spans="1:8" x14ac:dyDescent="0.25">
      <c r="B98" s="10" t="s">
        <v>86</v>
      </c>
      <c r="C98" s="7">
        <f>(C96-C93-C94)/360</f>
        <v>9.5527777777777771</v>
      </c>
      <c r="D98" s="8" t="s">
        <v>0</v>
      </c>
    </row>
    <row r="99" spans="1:8" ht="30" x14ac:dyDescent="0.25">
      <c r="B99" s="10" t="s">
        <v>87</v>
      </c>
      <c r="C99" s="7">
        <f>C98-3</f>
        <v>6.5527777777777771</v>
      </c>
    </row>
    <row r="102" spans="1:8" x14ac:dyDescent="0.25">
      <c r="A102" s="9" t="s">
        <v>121</v>
      </c>
      <c r="B102" s="9" t="s">
        <v>122</v>
      </c>
    </row>
    <row r="103" spans="1:8" ht="30" x14ac:dyDescent="0.25">
      <c r="A103" s="6" t="s">
        <v>94</v>
      </c>
      <c r="B103" s="6" t="s">
        <v>95</v>
      </c>
      <c r="C103" s="6" t="s">
        <v>96</v>
      </c>
      <c r="D103" s="6" t="s">
        <v>97</v>
      </c>
      <c r="E103" s="6" t="s">
        <v>98</v>
      </c>
      <c r="F103" s="6" t="s">
        <v>99</v>
      </c>
      <c r="G103" s="6" t="s">
        <v>91</v>
      </c>
      <c r="H103" s="6" t="s">
        <v>90</v>
      </c>
    </row>
    <row r="104" spans="1:8" x14ac:dyDescent="0.25">
      <c r="A104" s="5">
        <v>40150</v>
      </c>
      <c r="B104" s="5">
        <v>40298</v>
      </c>
      <c r="C104" s="12">
        <f t="shared" ref="C104:C113" si="16">DAYS360(A104,B104,0)</f>
        <v>147</v>
      </c>
      <c r="D104" s="13">
        <f t="shared" ref="D104:D113" si="17">C104/30</f>
        <v>4.9000000000000004</v>
      </c>
      <c r="E104" s="5" t="s">
        <v>124</v>
      </c>
      <c r="F104" s="14" t="s">
        <v>125</v>
      </c>
      <c r="G104" s="14" t="s">
        <v>92</v>
      </c>
      <c r="H104" s="14" t="s">
        <v>101</v>
      </c>
    </row>
    <row r="105" spans="1:8" x14ac:dyDescent="0.25">
      <c r="A105" s="5">
        <v>40299</v>
      </c>
      <c r="B105" s="5">
        <v>40694</v>
      </c>
      <c r="C105" s="12">
        <f t="shared" ref="C105:C107" si="18">DAYS360(A105,B105,0)</f>
        <v>390</v>
      </c>
      <c r="D105" s="13">
        <f t="shared" ref="D105:D107" si="19">C105/30</f>
        <v>13</v>
      </c>
      <c r="E105" s="5" t="s">
        <v>124</v>
      </c>
      <c r="F105" s="14" t="s">
        <v>125</v>
      </c>
      <c r="G105" s="14" t="s">
        <v>128</v>
      </c>
      <c r="H105" s="14" t="s">
        <v>101</v>
      </c>
    </row>
    <row r="106" spans="1:8" x14ac:dyDescent="0.25">
      <c r="A106" s="5">
        <v>40725</v>
      </c>
      <c r="B106" s="5">
        <v>41065</v>
      </c>
      <c r="C106" s="12">
        <f t="shared" si="18"/>
        <v>334</v>
      </c>
      <c r="D106" s="13">
        <f t="shared" si="19"/>
        <v>11.133333333333333</v>
      </c>
      <c r="E106" s="5" t="s">
        <v>124</v>
      </c>
      <c r="F106" s="5" t="s">
        <v>125</v>
      </c>
      <c r="G106" s="14" t="s">
        <v>92</v>
      </c>
      <c r="H106" s="14" t="s">
        <v>101</v>
      </c>
    </row>
    <row r="107" spans="1:8" x14ac:dyDescent="0.25">
      <c r="A107" s="5">
        <v>41134</v>
      </c>
      <c r="B107" s="5">
        <v>41333</v>
      </c>
      <c r="C107" s="12">
        <f t="shared" si="18"/>
        <v>195</v>
      </c>
      <c r="D107" s="13">
        <f t="shared" si="19"/>
        <v>6.5</v>
      </c>
      <c r="E107" s="5" t="s">
        <v>124</v>
      </c>
      <c r="F107" s="5" t="s">
        <v>126</v>
      </c>
      <c r="G107" s="14" t="s">
        <v>92</v>
      </c>
      <c r="H107" s="14" t="s">
        <v>101</v>
      </c>
    </row>
    <row r="108" spans="1:8" x14ac:dyDescent="0.25">
      <c r="A108" s="5">
        <v>41926</v>
      </c>
      <c r="B108" s="5">
        <v>42003</v>
      </c>
      <c r="C108" s="12">
        <f t="shared" si="16"/>
        <v>76</v>
      </c>
      <c r="D108" s="13">
        <f t="shared" si="17"/>
        <v>2.5333333333333332</v>
      </c>
      <c r="E108" s="14" t="s">
        <v>123</v>
      </c>
      <c r="F108" s="14" t="s">
        <v>126</v>
      </c>
      <c r="G108" s="14" t="s">
        <v>92</v>
      </c>
      <c r="H108" s="14" t="s">
        <v>101</v>
      </c>
    </row>
    <row r="109" spans="1:8" x14ac:dyDescent="0.25">
      <c r="A109" s="19">
        <v>41852</v>
      </c>
      <c r="B109" s="19">
        <v>41902</v>
      </c>
      <c r="C109" s="12">
        <f t="shared" si="16"/>
        <v>49</v>
      </c>
      <c r="D109" s="13">
        <f t="shared" si="17"/>
        <v>1.6333333333333333</v>
      </c>
      <c r="E109" s="14" t="s">
        <v>123</v>
      </c>
      <c r="F109" s="14" t="s">
        <v>127</v>
      </c>
      <c r="G109" s="14" t="s">
        <v>92</v>
      </c>
      <c r="H109" s="14" t="s">
        <v>101</v>
      </c>
    </row>
    <row r="110" spans="1:8" x14ac:dyDescent="0.25">
      <c r="A110" s="5">
        <v>42174</v>
      </c>
      <c r="B110" s="5">
        <v>42472</v>
      </c>
      <c r="C110" s="12">
        <f t="shared" si="16"/>
        <v>293</v>
      </c>
      <c r="D110" s="13">
        <f t="shared" si="17"/>
        <v>9.7666666666666675</v>
      </c>
      <c r="E110" s="14" t="s">
        <v>123</v>
      </c>
      <c r="F110" s="14" t="s">
        <v>129</v>
      </c>
      <c r="G110" s="14" t="s">
        <v>92</v>
      </c>
      <c r="H110" s="14" t="s">
        <v>101</v>
      </c>
    </row>
    <row r="111" spans="1:8" x14ac:dyDescent="0.25">
      <c r="A111" s="5">
        <v>41646</v>
      </c>
      <c r="B111" s="5">
        <v>41850</v>
      </c>
      <c r="C111" s="12">
        <f t="shared" si="16"/>
        <v>203</v>
      </c>
      <c r="D111" s="13">
        <f t="shared" si="17"/>
        <v>6.7666666666666666</v>
      </c>
      <c r="E111" s="14" t="s">
        <v>123</v>
      </c>
      <c r="F111" s="14" t="s">
        <v>131</v>
      </c>
      <c r="G111" s="14" t="s">
        <v>92</v>
      </c>
      <c r="H111" s="14" t="s">
        <v>101</v>
      </c>
    </row>
    <row r="112" spans="1:8" x14ac:dyDescent="0.25">
      <c r="A112" s="5">
        <v>42017</v>
      </c>
      <c r="B112" s="5">
        <v>42062</v>
      </c>
      <c r="C112" s="12">
        <f t="shared" si="16"/>
        <v>44</v>
      </c>
      <c r="D112" s="13">
        <f t="shared" si="17"/>
        <v>1.4666666666666666</v>
      </c>
      <c r="E112" s="14" t="s">
        <v>123</v>
      </c>
      <c r="F112" s="14" t="s">
        <v>132</v>
      </c>
      <c r="G112" s="14" t="s">
        <v>92</v>
      </c>
      <c r="H112" s="14" t="s">
        <v>101</v>
      </c>
    </row>
    <row r="113" spans="1:8" ht="30" x14ac:dyDescent="0.25">
      <c r="A113" s="5">
        <v>41457</v>
      </c>
      <c r="B113" s="5">
        <v>41628</v>
      </c>
      <c r="C113" s="12">
        <f t="shared" si="16"/>
        <v>168</v>
      </c>
      <c r="D113" s="13">
        <f t="shared" si="17"/>
        <v>5.6</v>
      </c>
      <c r="E113" s="14" t="s">
        <v>123</v>
      </c>
      <c r="F113" s="14" t="s">
        <v>130</v>
      </c>
      <c r="G113" s="14" t="s">
        <v>92</v>
      </c>
      <c r="H113" s="14" t="s">
        <v>101</v>
      </c>
    </row>
    <row r="114" spans="1:8" x14ac:dyDescent="0.25">
      <c r="A114" s="15"/>
      <c r="B114" s="15"/>
      <c r="C114" s="16"/>
      <c r="D114" s="17"/>
      <c r="E114" s="18"/>
      <c r="F114" s="18"/>
      <c r="G114" s="18"/>
      <c r="H114" s="18"/>
    </row>
    <row r="115" spans="1:8" x14ac:dyDescent="0.25">
      <c r="C115" s="3">
        <f>SUM(C104:C113)</f>
        <v>1899</v>
      </c>
      <c r="D115" s="3">
        <f>SUM(D104:D113)</f>
        <v>63.3</v>
      </c>
    </row>
    <row r="116" spans="1:8" x14ac:dyDescent="0.25">
      <c r="B116" s="10" t="s">
        <v>85</v>
      </c>
      <c r="C116" s="7">
        <f>C115/360</f>
        <v>5.2750000000000004</v>
      </c>
    </row>
    <row r="117" spans="1:8" x14ac:dyDescent="0.25">
      <c r="B117" s="10" t="s">
        <v>86</v>
      </c>
      <c r="C117" s="7">
        <f>C116</f>
        <v>5.2750000000000004</v>
      </c>
      <c r="D117" s="8" t="s">
        <v>0</v>
      </c>
    </row>
    <row r="118" spans="1:8" ht="30" x14ac:dyDescent="0.25">
      <c r="B118" s="10" t="s">
        <v>87</v>
      </c>
      <c r="C118" s="7">
        <f>C117-3</f>
        <v>2.2750000000000004</v>
      </c>
    </row>
    <row r="121" spans="1:8" x14ac:dyDescent="0.25">
      <c r="A121" s="9" t="s">
        <v>120</v>
      </c>
      <c r="B121" s="9" t="s">
        <v>110</v>
      </c>
    </row>
    <row r="122" spans="1:8" ht="30" x14ac:dyDescent="0.25">
      <c r="A122" s="6" t="s">
        <v>94</v>
      </c>
      <c r="B122" s="6" t="s">
        <v>95</v>
      </c>
      <c r="C122" s="6" t="s">
        <v>96</v>
      </c>
      <c r="D122" s="6" t="s">
        <v>97</v>
      </c>
      <c r="E122" s="6" t="s">
        <v>98</v>
      </c>
      <c r="F122" s="6" t="s">
        <v>99</v>
      </c>
      <c r="G122" s="6" t="s">
        <v>91</v>
      </c>
      <c r="H122" s="6" t="s">
        <v>90</v>
      </c>
    </row>
    <row r="123" spans="1:8" ht="30" x14ac:dyDescent="0.25">
      <c r="A123" s="5">
        <v>38491</v>
      </c>
      <c r="B123" s="5">
        <v>39051</v>
      </c>
      <c r="C123" s="12">
        <f t="shared" ref="C123:C130" si="20">DAYS360(A123,B123,0)</f>
        <v>551</v>
      </c>
      <c r="D123" s="13">
        <f t="shared" ref="D123:D130" si="21">C123/30</f>
        <v>18.366666666666667</v>
      </c>
      <c r="E123" s="5" t="s">
        <v>111</v>
      </c>
      <c r="F123" s="14" t="s">
        <v>112</v>
      </c>
      <c r="G123" s="14" t="s">
        <v>92</v>
      </c>
      <c r="H123" s="14" t="s">
        <v>101</v>
      </c>
    </row>
    <row r="124" spans="1:8" x14ac:dyDescent="0.25">
      <c r="A124" s="5">
        <v>40909</v>
      </c>
      <c r="B124" s="5">
        <v>41122</v>
      </c>
      <c r="C124" s="12">
        <f t="shared" si="20"/>
        <v>210</v>
      </c>
      <c r="D124" s="13">
        <f t="shared" si="21"/>
        <v>7</v>
      </c>
      <c r="E124" s="5" t="s">
        <v>115</v>
      </c>
      <c r="F124" s="14" t="s">
        <v>116</v>
      </c>
      <c r="G124" s="14" t="s">
        <v>117</v>
      </c>
      <c r="H124" s="14" t="s">
        <v>118</v>
      </c>
    </row>
    <row r="125" spans="1:8" x14ac:dyDescent="0.25">
      <c r="A125" s="5">
        <v>41334</v>
      </c>
      <c r="B125" s="5">
        <v>41785</v>
      </c>
      <c r="C125" s="12">
        <f t="shared" si="20"/>
        <v>445</v>
      </c>
      <c r="D125" s="13">
        <f t="shared" si="21"/>
        <v>14.833333333333334</v>
      </c>
      <c r="E125" s="5" t="s">
        <v>115</v>
      </c>
      <c r="F125" s="5" t="s">
        <v>116</v>
      </c>
      <c r="G125" s="14" t="s">
        <v>117</v>
      </c>
      <c r="H125" s="14" t="s">
        <v>119</v>
      </c>
    </row>
    <row r="126" spans="1:8" ht="30" x14ac:dyDescent="0.25">
      <c r="A126" s="5">
        <v>39052</v>
      </c>
      <c r="B126" s="5">
        <v>40755</v>
      </c>
      <c r="C126" s="12">
        <f t="shared" si="20"/>
        <v>1680</v>
      </c>
      <c r="D126" s="13">
        <f t="shared" si="21"/>
        <v>56</v>
      </c>
      <c r="E126" s="5" t="s">
        <v>111</v>
      </c>
      <c r="F126" s="5" t="s">
        <v>112</v>
      </c>
      <c r="G126" s="14" t="s">
        <v>92</v>
      </c>
      <c r="H126" s="14" t="s">
        <v>101</v>
      </c>
    </row>
    <row r="127" spans="1:8" ht="60" x14ac:dyDescent="0.25">
      <c r="A127" s="5">
        <v>41145</v>
      </c>
      <c r="B127" s="5">
        <v>41274</v>
      </c>
      <c r="C127" s="12">
        <f t="shared" si="20"/>
        <v>127</v>
      </c>
      <c r="D127" s="13">
        <f t="shared" si="21"/>
        <v>4.2333333333333334</v>
      </c>
      <c r="E127" s="14" t="s">
        <v>114</v>
      </c>
      <c r="F127" s="14" t="s">
        <v>113</v>
      </c>
      <c r="G127" s="14" t="s">
        <v>92</v>
      </c>
      <c r="H127" s="14" t="s">
        <v>101</v>
      </c>
    </row>
    <row r="128" spans="1:8" ht="60" x14ac:dyDescent="0.25">
      <c r="A128" s="5">
        <v>41852</v>
      </c>
      <c r="B128" s="5">
        <v>42124</v>
      </c>
      <c r="C128" s="12">
        <f t="shared" si="20"/>
        <v>269</v>
      </c>
      <c r="D128" s="13">
        <f t="shared" si="21"/>
        <v>8.9666666666666668</v>
      </c>
      <c r="E128" s="14" t="s">
        <v>114</v>
      </c>
      <c r="F128" s="14" t="s">
        <v>113</v>
      </c>
      <c r="G128" s="14" t="s">
        <v>92</v>
      </c>
      <c r="H128" s="14" t="s">
        <v>101</v>
      </c>
    </row>
    <row r="129" spans="1:8" ht="60" x14ac:dyDescent="0.25">
      <c r="A129" s="5">
        <v>42270</v>
      </c>
      <c r="B129" s="5">
        <v>42338</v>
      </c>
      <c r="C129" s="12">
        <f t="shared" si="20"/>
        <v>67</v>
      </c>
      <c r="D129" s="13">
        <f t="shared" si="21"/>
        <v>2.2333333333333334</v>
      </c>
      <c r="E129" s="14" t="s">
        <v>114</v>
      </c>
      <c r="F129" s="14" t="s">
        <v>113</v>
      </c>
      <c r="G129" s="14" t="s">
        <v>92</v>
      </c>
      <c r="H129" s="14" t="s">
        <v>101</v>
      </c>
    </row>
    <row r="130" spans="1:8" ht="60" x14ac:dyDescent="0.25">
      <c r="A130" s="5">
        <v>42887</v>
      </c>
      <c r="B130" s="5">
        <v>43196</v>
      </c>
      <c r="C130" s="12">
        <f t="shared" si="20"/>
        <v>305</v>
      </c>
      <c r="D130" s="13">
        <f t="shared" si="21"/>
        <v>10.166666666666666</v>
      </c>
      <c r="E130" s="14" t="s">
        <v>114</v>
      </c>
      <c r="F130" s="14" t="s">
        <v>113</v>
      </c>
      <c r="G130" s="14" t="s">
        <v>92</v>
      </c>
      <c r="H130" s="14" t="s">
        <v>101</v>
      </c>
    </row>
    <row r="131" spans="1:8" x14ac:dyDescent="0.25">
      <c r="C131" s="3">
        <f>SUM(C123:C130)</f>
        <v>3654</v>
      </c>
      <c r="D131" s="3">
        <f>SUM(D123:D130)</f>
        <v>121.80000000000001</v>
      </c>
    </row>
    <row r="132" spans="1:8" x14ac:dyDescent="0.25">
      <c r="B132" s="10" t="s">
        <v>85</v>
      </c>
      <c r="C132" s="7">
        <f>C131/360</f>
        <v>10.15</v>
      </c>
    </row>
    <row r="133" spans="1:8" x14ac:dyDescent="0.25">
      <c r="B133" s="10" t="s">
        <v>86</v>
      </c>
      <c r="C133" s="7">
        <f>((C131-C124-C125)/360)</f>
        <v>8.3305555555555557</v>
      </c>
      <c r="D133" s="8" t="s">
        <v>0</v>
      </c>
    </row>
    <row r="134" spans="1:8" ht="30" x14ac:dyDescent="0.25">
      <c r="B134" s="10" t="s">
        <v>87</v>
      </c>
      <c r="C134" s="7">
        <f>C133-3</f>
        <v>5.3305555555555557</v>
      </c>
    </row>
    <row r="136" spans="1:8" x14ac:dyDescent="0.25">
      <c r="A136" s="9" t="s">
        <v>138</v>
      </c>
      <c r="B136" s="9" t="s">
        <v>139</v>
      </c>
    </row>
    <row r="137" spans="1:8" ht="30" x14ac:dyDescent="0.25">
      <c r="A137" s="6" t="s">
        <v>94</v>
      </c>
      <c r="B137" s="6" t="s">
        <v>95</v>
      </c>
      <c r="C137" s="6" t="s">
        <v>96</v>
      </c>
      <c r="D137" s="6" t="s">
        <v>97</v>
      </c>
      <c r="E137" s="6" t="s">
        <v>98</v>
      </c>
      <c r="F137" s="6" t="s">
        <v>99</v>
      </c>
      <c r="G137" s="6" t="s">
        <v>91</v>
      </c>
      <c r="H137" s="6" t="s">
        <v>90</v>
      </c>
    </row>
    <row r="138" spans="1:8" x14ac:dyDescent="0.25">
      <c r="A138" s="5">
        <v>40021</v>
      </c>
      <c r="B138" s="5">
        <v>40328</v>
      </c>
      <c r="C138" s="12">
        <f t="shared" ref="C138:C146" si="22">DAYS360(A138,B138,0)</f>
        <v>303</v>
      </c>
      <c r="D138" s="13">
        <f t="shared" ref="D138:D146" si="23">C138/30</f>
        <v>10.1</v>
      </c>
      <c r="E138" s="14" t="s">
        <v>140</v>
      </c>
      <c r="F138" s="14" t="s">
        <v>141</v>
      </c>
      <c r="G138" s="14" t="s">
        <v>92</v>
      </c>
      <c r="H138" s="14" t="s">
        <v>101</v>
      </c>
    </row>
    <row r="139" spans="1:8" x14ac:dyDescent="0.25">
      <c r="A139" s="5">
        <v>40292</v>
      </c>
      <c r="B139" s="5">
        <v>40669</v>
      </c>
      <c r="C139" s="12">
        <f t="shared" si="22"/>
        <v>372</v>
      </c>
      <c r="D139" s="13">
        <f t="shared" si="23"/>
        <v>12.4</v>
      </c>
      <c r="E139" s="14" t="s">
        <v>140</v>
      </c>
      <c r="F139" s="14" t="s">
        <v>141</v>
      </c>
      <c r="G139" s="14" t="s">
        <v>92</v>
      </c>
      <c r="H139" s="14" t="s">
        <v>101</v>
      </c>
    </row>
    <row r="140" spans="1:8" x14ac:dyDescent="0.25">
      <c r="A140" s="5">
        <v>40690</v>
      </c>
      <c r="B140" s="5">
        <v>40713</v>
      </c>
      <c r="C140" s="12">
        <f t="shared" si="22"/>
        <v>22</v>
      </c>
      <c r="D140" s="13">
        <f t="shared" si="23"/>
        <v>0.73333333333333328</v>
      </c>
      <c r="E140" s="14" t="s">
        <v>140</v>
      </c>
      <c r="F140" s="14" t="s">
        <v>141</v>
      </c>
      <c r="G140" s="14" t="s">
        <v>92</v>
      </c>
      <c r="H140" s="14" t="s">
        <v>101</v>
      </c>
    </row>
    <row r="141" spans="1:8" x14ac:dyDescent="0.25">
      <c r="A141" s="5">
        <v>40714</v>
      </c>
      <c r="B141" s="5">
        <v>41029</v>
      </c>
      <c r="C141" s="12">
        <f t="shared" si="22"/>
        <v>310</v>
      </c>
      <c r="D141" s="13">
        <f t="shared" si="23"/>
        <v>10.333333333333334</v>
      </c>
      <c r="E141" s="14" t="s">
        <v>140</v>
      </c>
      <c r="F141" s="14" t="s">
        <v>141</v>
      </c>
      <c r="G141" s="14" t="s">
        <v>92</v>
      </c>
      <c r="H141" s="14" t="s">
        <v>101</v>
      </c>
    </row>
    <row r="142" spans="1:8" x14ac:dyDescent="0.25">
      <c r="A142" s="5">
        <v>41145</v>
      </c>
      <c r="B142" s="5">
        <v>41242</v>
      </c>
      <c r="C142" s="12">
        <f t="shared" si="22"/>
        <v>95</v>
      </c>
      <c r="D142" s="13">
        <f t="shared" si="23"/>
        <v>3.1666666666666665</v>
      </c>
      <c r="E142" s="14" t="s">
        <v>140</v>
      </c>
      <c r="F142" s="14" t="s">
        <v>141</v>
      </c>
      <c r="G142" s="14" t="s">
        <v>92</v>
      </c>
      <c r="H142" s="14" t="s">
        <v>101</v>
      </c>
    </row>
    <row r="143" spans="1:8" x14ac:dyDescent="0.25">
      <c r="A143" s="5">
        <v>41243</v>
      </c>
      <c r="B143" s="5">
        <v>41546</v>
      </c>
      <c r="C143" s="12">
        <f t="shared" si="22"/>
        <v>299</v>
      </c>
      <c r="D143" s="13">
        <f t="shared" si="23"/>
        <v>9.9666666666666668</v>
      </c>
      <c r="E143" s="14" t="s">
        <v>140</v>
      </c>
      <c r="F143" s="14" t="s">
        <v>141</v>
      </c>
      <c r="G143" s="14" t="s">
        <v>92</v>
      </c>
      <c r="H143" s="14" t="s">
        <v>101</v>
      </c>
    </row>
    <row r="144" spans="1:8" x14ac:dyDescent="0.25">
      <c r="A144" s="5">
        <v>42186</v>
      </c>
      <c r="B144" s="5">
        <v>42369</v>
      </c>
      <c r="C144" s="12">
        <f t="shared" si="22"/>
        <v>180</v>
      </c>
      <c r="D144" s="13">
        <f t="shared" si="23"/>
        <v>6</v>
      </c>
      <c r="E144" s="14" t="s">
        <v>140</v>
      </c>
      <c r="F144" s="14" t="s">
        <v>141</v>
      </c>
      <c r="G144" s="14" t="s">
        <v>92</v>
      </c>
      <c r="H144" s="14" t="s">
        <v>101</v>
      </c>
    </row>
    <row r="145" spans="1:8" x14ac:dyDescent="0.25">
      <c r="A145" s="5">
        <v>42881</v>
      </c>
      <c r="B145" s="5">
        <v>43223</v>
      </c>
      <c r="C145" s="12">
        <f t="shared" si="22"/>
        <v>337</v>
      </c>
      <c r="D145" s="13">
        <f t="shared" si="23"/>
        <v>11.233333333333333</v>
      </c>
      <c r="E145" s="14" t="s">
        <v>140</v>
      </c>
      <c r="F145" s="14" t="s">
        <v>141</v>
      </c>
      <c r="G145" s="14" t="s">
        <v>92</v>
      </c>
      <c r="H145" s="14" t="s">
        <v>101</v>
      </c>
    </row>
    <row r="146" spans="1:8" x14ac:dyDescent="0.25">
      <c r="A146" s="5">
        <v>43605</v>
      </c>
      <c r="B146" s="5">
        <v>43784</v>
      </c>
      <c r="C146" s="12">
        <f t="shared" si="22"/>
        <v>175</v>
      </c>
      <c r="D146" s="13">
        <f t="shared" si="23"/>
        <v>5.833333333333333</v>
      </c>
      <c r="E146" s="14" t="s">
        <v>140</v>
      </c>
      <c r="F146" s="14" t="s">
        <v>141</v>
      </c>
      <c r="G146" s="14" t="s">
        <v>92</v>
      </c>
      <c r="H146" s="14" t="s">
        <v>101</v>
      </c>
    </row>
    <row r="147" spans="1:8" x14ac:dyDescent="0.25">
      <c r="C147" s="3">
        <f>SUM(C138:C146)</f>
        <v>2093</v>
      </c>
      <c r="D147" s="3">
        <f>SUM(D138:D146)</f>
        <v>69.766666666666666</v>
      </c>
    </row>
    <row r="148" spans="1:8" x14ac:dyDescent="0.25">
      <c r="B148" s="10" t="s">
        <v>85</v>
      </c>
      <c r="C148" s="7">
        <f>C147/360</f>
        <v>5.8138888888888891</v>
      </c>
    </row>
    <row r="149" spans="1:8" x14ac:dyDescent="0.25">
      <c r="B149" s="10" t="s">
        <v>86</v>
      </c>
      <c r="C149" s="7">
        <f>(C147/360)</f>
        <v>5.8138888888888891</v>
      </c>
      <c r="D149" s="8" t="s">
        <v>0</v>
      </c>
    </row>
    <row r="150" spans="1:8" ht="30" x14ac:dyDescent="0.25">
      <c r="B150" s="10" t="s">
        <v>87</v>
      </c>
      <c r="C150" s="7">
        <f>C149-3</f>
        <v>2.8138888888888891</v>
      </c>
    </row>
    <row r="152" spans="1:8" x14ac:dyDescent="0.25">
      <c r="A152" s="9" t="s">
        <v>138</v>
      </c>
      <c r="B152" s="9" t="s">
        <v>142</v>
      </c>
    </row>
    <row r="153" spans="1:8" ht="30" x14ac:dyDescent="0.25">
      <c r="A153" s="6" t="s">
        <v>94</v>
      </c>
      <c r="B153" s="6" t="s">
        <v>95</v>
      </c>
      <c r="C153" s="6" t="s">
        <v>96</v>
      </c>
      <c r="D153" s="6" t="s">
        <v>97</v>
      </c>
      <c r="E153" s="6" t="s">
        <v>98</v>
      </c>
      <c r="F153" s="6" t="s">
        <v>99</v>
      </c>
      <c r="G153" s="6" t="s">
        <v>91</v>
      </c>
      <c r="H153" s="6" t="s">
        <v>90</v>
      </c>
    </row>
    <row r="154" spans="1:8" x14ac:dyDescent="0.25">
      <c r="A154" s="5">
        <v>38849</v>
      </c>
      <c r="B154" s="5">
        <v>39993</v>
      </c>
      <c r="C154" s="12">
        <f t="shared" ref="C154:C163" si="24">DAYS360(A154,B154,0)</f>
        <v>1127</v>
      </c>
      <c r="D154" s="13">
        <f t="shared" ref="D154:D163" si="25">C154/30</f>
        <v>37.56666666666667</v>
      </c>
      <c r="E154" s="14" t="s">
        <v>143</v>
      </c>
      <c r="F154" s="14" t="s">
        <v>144</v>
      </c>
      <c r="G154" s="14" t="s">
        <v>92</v>
      </c>
      <c r="H154" s="14" t="s">
        <v>101</v>
      </c>
    </row>
    <row r="155" spans="1:8" x14ac:dyDescent="0.25">
      <c r="A155" s="5">
        <v>39994</v>
      </c>
      <c r="B155" s="5">
        <v>40266</v>
      </c>
      <c r="C155" s="12">
        <f t="shared" si="24"/>
        <v>269</v>
      </c>
      <c r="D155" s="13">
        <f t="shared" si="25"/>
        <v>8.9666666666666668</v>
      </c>
      <c r="E155" s="14" t="s">
        <v>143</v>
      </c>
      <c r="F155" s="14" t="s">
        <v>144</v>
      </c>
      <c r="G155" s="14" t="s">
        <v>92</v>
      </c>
      <c r="H155" s="14" t="s">
        <v>101</v>
      </c>
    </row>
    <row r="156" spans="1:8" x14ac:dyDescent="0.25">
      <c r="A156" s="5">
        <v>41852</v>
      </c>
      <c r="B156" s="5">
        <v>41882</v>
      </c>
      <c r="C156" s="12">
        <f t="shared" si="24"/>
        <v>30</v>
      </c>
      <c r="D156" s="13">
        <f t="shared" si="25"/>
        <v>1</v>
      </c>
      <c r="E156" s="14" t="s">
        <v>145</v>
      </c>
      <c r="F156" s="14" t="s">
        <v>146</v>
      </c>
      <c r="G156" s="14" t="s">
        <v>92</v>
      </c>
      <c r="H156" s="14" t="s">
        <v>101</v>
      </c>
    </row>
    <row r="157" spans="1:8" x14ac:dyDescent="0.25">
      <c r="A157" s="5">
        <v>41920</v>
      </c>
      <c r="B157" s="5">
        <v>41996</v>
      </c>
      <c r="C157" s="12">
        <f t="shared" si="24"/>
        <v>75</v>
      </c>
      <c r="D157" s="13">
        <f t="shared" si="25"/>
        <v>2.5</v>
      </c>
      <c r="E157" s="14" t="s">
        <v>145</v>
      </c>
      <c r="F157" s="14" t="s">
        <v>146</v>
      </c>
      <c r="G157" s="14" t="s">
        <v>92</v>
      </c>
      <c r="H157" s="14" t="s">
        <v>101</v>
      </c>
    </row>
    <row r="158" spans="1:8" x14ac:dyDescent="0.25">
      <c r="A158" s="5">
        <v>42006</v>
      </c>
      <c r="B158" s="5">
        <v>42023</v>
      </c>
      <c r="C158" s="12">
        <f t="shared" si="24"/>
        <v>17</v>
      </c>
      <c r="D158" s="13">
        <f t="shared" si="25"/>
        <v>0.56666666666666665</v>
      </c>
      <c r="E158" s="14" t="s">
        <v>145</v>
      </c>
      <c r="F158" s="14" t="s">
        <v>146</v>
      </c>
      <c r="G158" s="14" t="s">
        <v>92</v>
      </c>
      <c r="H158" s="14" t="s">
        <v>101</v>
      </c>
    </row>
    <row r="159" spans="1:8" x14ac:dyDescent="0.25">
      <c r="A159" s="5">
        <v>42240</v>
      </c>
      <c r="B159" s="5">
        <v>42384</v>
      </c>
      <c r="C159" s="12">
        <f t="shared" si="24"/>
        <v>141</v>
      </c>
      <c r="D159" s="13">
        <f t="shared" si="25"/>
        <v>4.7</v>
      </c>
      <c r="E159" s="14" t="s">
        <v>145</v>
      </c>
      <c r="F159" s="14" t="s">
        <v>146</v>
      </c>
      <c r="G159" s="14" t="s">
        <v>92</v>
      </c>
      <c r="H159" s="14" t="s">
        <v>101</v>
      </c>
    </row>
    <row r="160" spans="1:8" x14ac:dyDescent="0.25">
      <c r="A160" s="5">
        <v>42856</v>
      </c>
      <c r="B160" s="5">
        <v>43220</v>
      </c>
      <c r="C160" s="12">
        <f t="shared" si="24"/>
        <v>359</v>
      </c>
      <c r="D160" s="13">
        <f t="shared" si="25"/>
        <v>11.966666666666667</v>
      </c>
      <c r="E160" s="14" t="s">
        <v>145</v>
      </c>
      <c r="F160" s="14" t="s">
        <v>146</v>
      </c>
      <c r="G160" s="14" t="s">
        <v>92</v>
      </c>
      <c r="H160" s="14" t="s">
        <v>101</v>
      </c>
    </row>
    <row r="161" spans="1:8" x14ac:dyDescent="0.25">
      <c r="A161" s="5">
        <v>42417</v>
      </c>
      <c r="B161" s="5">
        <v>42582</v>
      </c>
      <c r="C161" s="14">
        <f t="shared" si="24"/>
        <v>164</v>
      </c>
      <c r="D161" s="13">
        <f t="shared" si="25"/>
        <v>5.4666666666666668</v>
      </c>
      <c r="E161" s="14" t="s">
        <v>147</v>
      </c>
      <c r="F161" s="14" t="s">
        <v>148</v>
      </c>
      <c r="G161" s="14" t="s">
        <v>92</v>
      </c>
      <c r="H161" s="14" t="s">
        <v>101</v>
      </c>
    </row>
    <row r="162" spans="1:8" x14ac:dyDescent="0.25">
      <c r="A162" s="5">
        <v>42585</v>
      </c>
      <c r="B162" s="5">
        <v>42735</v>
      </c>
      <c r="C162" s="14">
        <f t="shared" si="24"/>
        <v>148</v>
      </c>
      <c r="D162" s="13">
        <f t="shared" si="25"/>
        <v>4.9333333333333336</v>
      </c>
      <c r="E162" s="14" t="s">
        <v>147</v>
      </c>
      <c r="F162" s="14" t="s">
        <v>148</v>
      </c>
      <c r="G162" s="14" t="s">
        <v>92</v>
      </c>
      <c r="H162" s="14" t="s">
        <v>101</v>
      </c>
    </row>
    <row r="163" spans="1:8" x14ac:dyDescent="0.25">
      <c r="A163" s="5">
        <v>43313</v>
      </c>
      <c r="B163" s="5">
        <v>43465</v>
      </c>
      <c r="C163" s="14">
        <f t="shared" si="24"/>
        <v>150</v>
      </c>
      <c r="D163" s="13">
        <f t="shared" si="25"/>
        <v>5</v>
      </c>
      <c r="E163" s="14" t="s">
        <v>123</v>
      </c>
      <c r="F163" s="14" t="s">
        <v>149</v>
      </c>
      <c r="G163" s="14" t="s">
        <v>92</v>
      </c>
      <c r="H163" s="14" t="s">
        <v>101</v>
      </c>
    </row>
    <row r="164" spans="1:8" x14ac:dyDescent="0.25">
      <c r="C164" s="3">
        <f>SUM(C154:C163)</f>
        <v>2480</v>
      </c>
      <c r="D164" s="3">
        <f>SUM(D154:D163)</f>
        <v>82.666666666666686</v>
      </c>
    </row>
    <row r="165" spans="1:8" x14ac:dyDescent="0.25">
      <c r="B165" s="10" t="s">
        <v>85</v>
      </c>
      <c r="C165" s="7">
        <f>C164/360</f>
        <v>6.8888888888888893</v>
      </c>
    </row>
    <row r="166" spans="1:8" x14ac:dyDescent="0.25">
      <c r="B166" s="10" t="s">
        <v>86</v>
      </c>
      <c r="C166" s="7">
        <f>(C164-C161-C162)/360</f>
        <v>6.0222222222222221</v>
      </c>
      <c r="D166" s="8" t="s">
        <v>0</v>
      </c>
    </row>
    <row r="167" spans="1:8" ht="30" x14ac:dyDescent="0.25">
      <c r="B167" s="10" t="s">
        <v>87</v>
      </c>
      <c r="C167" s="7">
        <f>C166-3</f>
        <v>3.0222222222222221</v>
      </c>
    </row>
    <row r="169" spans="1:8" x14ac:dyDescent="0.25">
      <c r="A169" s="9" t="s">
        <v>138</v>
      </c>
      <c r="B169" s="9" t="s">
        <v>150</v>
      </c>
    </row>
    <row r="170" spans="1:8" ht="30" x14ac:dyDescent="0.25">
      <c r="A170" s="6" t="s">
        <v>94</v>
      </c>
      <c r="B170" s="6" t="s">
        <v>95</v>
      </c>
      <c r="C170" s="6" t="s">
        <v>96</v>
      </c>
      <c r="D170" s="6" t="s">
        <v>97</v>
      </c>
      <c r="E170" s="6" t="s">
        <v>98</v>
      </c>
      <c r="F170" s="6" t="s">
        <v>99</v>
      </c>
      <c r="G170" s="6" t="s">
        <v>91</v>
      </c>
      <c r="H170" s="6" t="s">
        <v>90</v>
      </c>
    </row>
    <row r="171" spans="1:8" x14ac:dyDescent="0.25">
      <c r="A171" s="5">
        <v>42410</v>
      </c>
      <c r="B171" s="5">
        <v>42735</v>
      </c>
      <c r="C171" s="12">
        <f t="shared" ref="C171:C177" si="26">DAYS360(A171,B171,0)</f>
        <v>321</v>
      </c>
      <c r="D171" s="13">
        <f t="shared" ref="D171:D177" si="27">C171/30</f>
        <v>10.7</v>
      </c>
      <c r="E171" s="14" t="s">
        <v>78</v>
      </c>
      <c r="F171" s="14" t="s">
        <v>148</v>
      </c>
      <c r="G171" s="14" t="s">
        <v>92</v>
      </c>
      <c r="H171" s="14" t="s">
        <v>101</v>
      </c>
    </row>
    <row r="172" spans="1:8" x14ac:dyDescent="0.25">
      <c r="A172" s="5">
        <v>42765</v>
      </c>
      <c r="B172" s="5">
        <v>43100</v>
      </c>
      <c r="C172" s="12">
        <f t="shared" si="26"/>
        <v>330</v>
      </c>
      <c r="D172" s="13">
        <f t="shared" si="27"/>
        <v>11</v>
      </c>
      <c r="E172" s="14" t="s">
        <v>78</v>
      </c>
      <c r="F172" s="14" t="s">
        <v>148</v>
      </c>
      <c r="G172" s="14" t="s">
        <v>92</v>
      </c>
      <c r="H172" s="14" t="s">
        <v>101</v>
      </c>
    </row>
    <row r="173" spans="1:8" ht="30" x14ac:dyDescent="0.25">
      <c r="A173" s="5">
        <v>43126</v>
      </c>
      <c r="B173" s="5">
        <v>43416</v>
      </c>
      <c r="C173" s="12">
        <f t="shared" si="26"/>
        <v>286</v>
      </c>
      <c r="D173" s="13">
        <f t="shared" si="27"/>
        <v>9.5333333333333332</v>
      </c>
      <c r="E173" s="14" t="s">
        <v>151</v>
      </c>
      <c r="F173" s="14" t="s">
        <v>148</v>
      </c>
      <c r="G173" s="14" t="s">
        <v>92</v>
      </c>
      <c r="H173" s="14" t="s">
        <v>101</v>
      </c>
    </row>
    <row r="174" spans="1:8" ht="30" x14ac:dyDescent="0.25">
      <c r="A174" s="5">
        <v>41862</v>
      </c>
      <c r="B174" s="5">
        <v>42004</v>
      </c>
      <c r="C174" s="12">
        <f t="shared" si="26"/>
        <v>140</v>
      </c>
      <c r="D174" s="13">
        <f t="shared" si="27"/>
        <v>4.666666666666667</v>
      </c>
      <c r="E174" s="14" t="s">
        <v>140</v>
      </c>
      <c r="F174" s="14" t="s">
        <v>152</v>
      </c>
      <c r="G174" s="14" t="s">
        <v>92</v>
      </c>
      <c r="H174" s="14" t="s">
        <v>101</v>
      </c>
    </row>
    <row r="175" spans="1:8" ht="30" x14ac:dyDescent="0.25">
      <c r="A175" s="5">
        <v>42010</v>
      </c>
      <c r="B175" s="5">
        <v>42124</v>
      </c>
      <c r="C175" s="12">
        <f t="shared" si="26"/>
        <v>114</v>
      </c>
      <c r="D175" s="13">
        <f t="shared" si="27"/>
        <v>3.8</v>
      </c>
      <c r="E175" s="14" t="s">
        <v>140</v>
      </c>
      <c r="F175" s="14" t="s">
        <v>152</v>
      </c>
      <c r="G175" s="14" t="s">
        <v>92</v>
      </c>
      <c r="H175" s="14" t="s">
        <v>101</v>
      </c>
    </row>
    <row r="176" spans="1:8" ht="30" x14ac:dyDescent="0.25">
      <c r="A176" s="5">
        <v>42240</v>
      </c>
      <c r="B176" s="5">
        <v>42369</v>
      </c>
      <c r="C176" s="12">
        <f t="shared" si="26"/>
        <v>127</v>
      </c>
      <c r="D176" s="13">
        <f t="shared" si="27"/>
        <v>4.2333333333333334</v>
      </c>
      <c r="E176" s="14" t="s">
        <v>140</v>
      </c>
      <c r="F176" s="14" t="s">
        <v>153</v>
      </c>
      <c r="G176" s="14" t="s">
        <v>92</v>
      </c>
      <c r="H176" s="14" t="s">
        <v>101</v>
      </c>
    </row>
    <row r="177" spans="1:8" x14ac:dyDescent="0.25">
      <c r="A177" s="5">
        <v>43605</v>
      </c>
      <c r="B177" s="5">
        <v>43794</v>
      </c>
      <c r="C177" s="12">
        <f t="shared" si="26"/>
        <v>185</v>
      </c>
      <c r="D177" s="13">
        <f t="shared" si="27"/>
        <v>6.166666666666667</v>
      </c>
      <c r="E177" s="14" t="s">
        <v>140</v>
      </c>
      <c r="F177" s="14" t="s">
        <v>149</v>
      </c>
      <c r="G177" s="14" t="s">
        <v>92</v>
      </c>
      <c r="H177" s="14" t="s">
        <v>101</v>
      </c>
    </row>
    <row r="178" spans="1:8" x14ac:dyDescent="0.25">
      <c r="C178" s="3">
        <f>SUM(C171:C177)</f>
        <v>1503</v>
      </c>
      <c r="D178" s="3">
        <f>SUM(D171:D177)</f>
        <v>50.099999999999994</v>
      </c>
    </row>
    <row r="179" spans="1:8" x14ac:dyDescent="0.25">
      <c r="B179" s="10" t="s">
        <v>85</v>
      </c>
      <c r="C179" s="7">
        <f>C178/360</f>
        <v>4.1749999999999998</v>
      </c>
    </row>
    <row r="180" spans="1:8" x14ac:dyDescent="0.25">
      <c r="B180" s="10" t="s">
        <v>86</v>
      </c>
      <c r="C180" s="7">
        <f>(C178/360)</f>
        <v>4.1749999999999998</v>
      </c>
      <c r="D180" s="8" t="s">
        <v>0</v>
      </c>
    </row>
    <row r="181" spans="1:8" ht="30" x14ac:dyDescent="0.25">
      <c r="B181" s="10" t="s">
        <v>87</v>
      </c>
      <c r="C181" s="7">
        <f>C180-3</f>
        <v>1.1749999999999998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vt:lpstr>
      <vt:lpstr>evaluación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2019-12-17T20:29:36Z</dcterms:modified>
</cp:coreProperties>
</file>