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ingrid.ortega\Desktop\MANTENIMIENTO LOCATIVO 2018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definedNames>
    <definedName name="_xlnm.Print_Area" localSheetId="0">Hoja1!$B$1:$H$251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15" i="1" l="1"/>
  <c r="F14" i="1" l="1"/>
  <c r="F15" i="1" s="1"/>
  <c r="H14" i="1"/>
  <c r="F242" i="1" l="1"/>
  <c r="G242" i="1" s="1"/>
  <c r="F160" i="1"/>
  <c r="G160" i="1" s="1"/>
  <c r="G14" i="1" l="1"/>
  <c r="G229" i="1" l="1"/>
  <c r="G7" i="1"/>
  <c r="G8" i="1"/>
  <c r="G9" i="1"/>
  <c r="G10" i="1"/>
  <c r="G11" i="1"/>
  <c r="G12" i="1"/>
  <c r="G13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E7" i="1"/>
  <c r="E10" i="1" s="1"/>
  <c r="E8" i="1"/>
  <c r="E129" i="1"/>
  <c r="E130" i="1"/>
  <c r="E20" i="1"/>
  <c r="E22" i="1"/>
  <c r="E23" i="1"/>
  <c r="E24" i="1"/>
  <c r="E62" i="1"/>
  <c r="E63" i="1"/>
  <c r="E64" i="1"/>
  <c r="E65" i="1"/>
  <c r="E68" i="1"/>
  <c r="E69" i="1"/>
  <c r="E74" i="1"/>
  <c r="E75" i="1"/>
  <c r="E76" i="1"/>
  <c r="E77" i="1"/>
  <c r="E78" i="1"/>
  <c r="E104" i="1"/>
  <c r="E112" i="1"/>
  <c r="E113" i="1"/>
  <c r="E117" i="1"/>
  <c r="E118" i="1"/>
  <c r="E119" i="1"/>
  <c r="E189" i="1"/>
  <c r="E183" i="1"/>
  <c r="E168" i="1"/>
  <c r="E198" i="1"/>
  <c r="E230" i="1"/>
  <c r="E231" i="1"/>
  <c r="E235" i="1"/>
  <c r="E239" i="1"/>
  <c r="E160" i="1" l="1"/>
  <c r="E11" i="1"/>
  <c r="E12" i="1"/>
  <c r="E242" i="1"/>
</calcChain>
</file>

<file path=xl/sharedStrings.xml><?xml version="1.0" encoding="utf-8"?>
<sst xmlns="http://schemas.openxmlformats.org/spreadsheetml/2006/main" count="483" uniqueCount="265">
  <si>
    <t>ITEM</t>
  </si>
  <si>
    <t>Alambre (rojo o verde o blanco o azul) AWG 12</t>
  </si>
  <si>
    <t>ML</t>
  </si>
  <si>
    <t>Alambre (rojo o verde o blanco o azul) AWG 10</t>
  </si>
  <si>
    <t xml:space="preserve">Balasto electrónico de 2 x 32W ahorrador para 2 tubos T-8 </t>
  </si>
  <si>
    <t>UNIDAD</t>
  </si>
  <si>
    <t>Balasto electrónico de 4x32 -120V</t>
  </si>
  <si>
    <t>Balasto magnético de 2 x 26 Multivoltaje</t>
  </si>
  <si>
    <t>Balasto de 2 x 48W- 120V</t>
  </si>
  <si>
    <t>Balasto de 2 x 96W - 120V</t>
  </si>
  <si>
    <t>Balasto 2x40</t>
  </si>
  <si>
    <t>Bombillo  40 w tipo vela</t>
  </si>
  <si>
    <t>UNIDAD </t>
  </si>
  <si>
    <t>Bombillo ahorrador 20W luz blanca  mínimo 6000 horas</t>
  </si>
  <si>
    <t>Bombillo ahorrador tubular 25W luz blanca  mínimo - 8000 horas</t>
  </si>
  <si>
    <t>Bombillo ahorrador espiral 65W luz blanca mínimo 8000 horas</t>
  </si>
  <si>
    <t>Bombillo halogeno dicroico 50W 12V de pin con tapa</t>
  </si>
  <si>
    <t>Breaker tripolar 30A montaje con tornillos</t>
  </si>
  <si>
    <t>Cable coaxial (negro/blanco) RG 6</t>
  </si>
  <si>
    <t>Cable duplex (negro/blanco) No. 12</t>
  </si>
  <si>
    <t>Cable duplex No. 14</t>
  </si>
  <si>
    <t>Cable encauchetado 3x12</t>
  </si>
  <si>
    <t>Caja PVC 5800</t>
  </si>
  <si>
    <t>Canaleta plástica blanca 20mm x 12.5mm  color blanco</t>
  </si>
  <si>
    <t xml:space="preserve">Cinta aislante negra 3/4" x rollo </t>
  </si>
  <si>
    <t>rollo</t>
  </si>
  <si>
    <t>Clavija de caucho 15A con polo a tierra</t>
  </si>
  <si>
    <t>Interruptor doble de incrustar</t>
  </si>
  <si>
    <t>Interruptor doble de sobreponer</t>
  </si>
  <si>
    <t>Interruptor sencillo de incrustar</t>
  </si>
  <si>
    <t>Interruptor sencillo de sobreponer</t>
  </si>
  <si>
    <t>Spliter de 3 salidas para televisor - ganancia 5 a 1000 megas</t>
  </si>
  <si>
    <t>Starter de 20w</t>
  </si>
  <si>
    <t>Starter de 40w</t>
  </si>
  <si>
    <t>Multitoma 6 servicios con switch</t>
  </si>
  <si>
    <t>Taco monopolar 20A enchufable</t>
  </si>
  <si>
    <t>Taco monopolar 30A enchufable</t>
  </si>
  <si>
    <t>Tapón roscado PVC presion de 1/2"</t>
  </si>
  <si>
    <t>Terminal coaxial RG 59</t>
  </si>
  <si>
    <t>Adaptador Terminal Conduit PVC 3/4"</t>
  </si>
  <si>
    <t xml:space="preserve">Terminal EMT 1" </t>
  </si>
  <si>
    <t>Toma de caucho aérea con polo a tierra</t>
  </si>
  <si>
    <t>Toma de caucho aérea corriente 15 amp.</t>
  </si>
  <si>
    <t>Toma monofásica doble con polo a tierra aislado, grado hospitalario, color naranja, 120V, 15A, con tapa</t>
  </si>
  <si>
    <t>Toma monofásica doble  doble con polo a tierra NO aislado, color beige 120V, 15A, con tapa</t>
  </si>
  <si>
    <t>Transformador Electrónico Para Dicroico 50w o 60W 12V</t>
  </si>
  <si>
    <t>Tubería EMT 1" Galvanizada 3mts</t>
  </si>
  <si>
    <t>Tubo fluorescente 15W T8 x 17" luz blanca</t>
  </si>
  <si>
    <t>Tubo fluorescente 17W luz blanca T8 6500K</t>
  </si>
  <si>
    <t>Tubo fluorescente 20W X 24" T12</t>
  </si>
  <si>
    <t>Tubo fluorescente de PLC 13w 2 pines</t>
  </si>
  <si>
    <t>Tubo fluorescente de PLC 26w 2 pines</t>
  </si>
  <si>
    <t>Tubo Fluorescente 39 w</t>
  </si>
  <si>
    <t>Unión EMT 1"</t>
  </si>
  <si>
    <t>Unión EMT 3/4"</t>
  </si>
  <si>
    <t>Bisagra común de 3" en cobre</t>
  </si>
  <si>
    <t>Bisagra doble acción negra de 3" calidad extra</t>
  </si>
  <si>
    <t>Broca para muro 1/2"</t>
  </si>
  <si>
    <t>Broca para muro 1/4"</t>
  </si>
  <si>
    <t>Broca para muro 3/16"</t>
  </si>
  <si>
    <t>Broca para muro 3/8"</t>
  </si>
  <si>
    <t>Broca para muro 5/16"</t>
  </si>
  <si>
    <t xml:space="preserve">Cantonera eléctrica 110 v </t>
  </si>
  <si>
    <t>Cerradura auxiliar dorada cilindro doble</t>
  </si>
  <si>
    <t xml:space="preserve">Cerradura de poma sencilla (tipo alcoba) </t>
  </si>
  <si>
    <t>Cerradura de sobreponer eléctrica izquierda o derecha</t>
  </si>
  <si>
    <t>Cerradura para portón de sobreponer- doble cilindro, cerrojo de 3 golpes accionado con llave por lado y lado</t>
  </si>
  <si>
    <t>Chazo expansivo de 5/16" (anclaje)</t>
  </si>
  <si>
    <t>Chazo plástico de 3/16" con tornillo 3/4"</t>
  </si>
  <si>
    <t>Chazo plástico de 1/4" estriado</t>
  </si>
  <si>
    <t>Chazo plástico de 3/8"</t>
  </si>
  <si>
    <t>Chazo plástico de 5/16" con tornillo</t>
  </si>
  <si>
    <t>Cinta teflón industrial de alta densidad para gas y agua de 1/2" x 10 Mts</t>
  </si>
  <si>
    <t>Clavo escuadra de 1.1/2" en acero</t>
  </si>
  <si>
    <t>libra</t>
  </si>
  <si>
    <t>Copia llave cerradura</t>
  </si>
  <si>
    <t>Copia llave de seguridad</t>
  </si>
  <si>
    <t>Emulsión asfáltica galón</t>
  </si>
  <si>
    <t>galón</t>
  </si>
  <si>
    <t>Guardas para cerradura de seguridad</t>
  </si>
  <si>
    <t>Guardas para cerradura de poma</t>
  </si>
  <si>
    <t>Mortero Listo</t>
  </si>
  <si>
    <t>kg</t>
  </si>
  <si>
    <t>Puntilla con cabeza de 1"</t>
  </si>
  <si>
    <t>Puntilla sin cabeza de 1 1/2"</t>
  </si>
  <si>
    <t xml:space="preserve">Puntilla con cabeza de 2" </t>
  </si>
  <si>
    <t>Puntilla con cabeza de 2" x 12</t>
  </si>
  <si>
    <t>Silicona blanca 300 ml anti hongos uso general -- (calafateo)</t>
  </si>
  <si>
    <t>Tornillo bristol 1/4" X 1/2" con cabeza</t>
  </si>
  <si>
    <t>Fluxómetro bajo consumo para orinal pared 1 galón acometida de 3/4"</t>
  </si>
  <si>
    <t>Fluxómetro para sanitario</t>
  </si>
  <si>
    <t>Manija para sanitario cromada</t>
  </si>
  <si>
    <t>Grifería cuello de ganso para lavaplatos-Llave individual lavaplatos cromo</t>
  </si>
  <si>
    <t xml:space="preserve">Grifería tanque sanitario </t>
  </si>
  <si>
    <t xml:space="preserve">Árbol sanitario </t>
  </si>
  <si>
    <t>Orinal ahorrador</t>
  </si>
  <si>
    <t xml:space="preserve">Sanitario  ahorrador </t>
  </si>
  <si>
    <t>Marco puerta madera</t>
  </si>
  <si>
    <t>Puerta sencilla en madera  estándar  2,0x0,75 m, incluye cerradura poma, marco y bisagras, Lijada y pintada</t>
  </si>
  <si>
    <t xml:space="preserve">Sika   Mortero 101- Sika 1 impermeabilizante integral para morteros y concreto de 4Kg ( o similar) </t>
  </si>
  <si>
    <t>Sikaflex-Sikaflex 221 adhesivo sellador elastico 300Ml blanco (o simialr)</t>
  </si>
  <si>
    <t>Grifería para lavamanos</t>
  </si>
  <si>
    <t xml:space="preserve">Llave individual económica lavamanos </t>
  </si>
  <si>
    <t>Teja tipo  eternit o similar, incluye amarres</t>
  </si>
  <si>
    <t>M2</t>
  </si>
  <si>
    <t>Tejas plásticas luz,, incluye amarres</t>
  </si>
  <si>
    <t>Tubería PVC 1" Potable</t>
  </si>
  <si>
    <t>Tubería sanitaria 1 y 1/2"</t>
  </si>
  <si>
    <t>Tubería sanitaria 2" x 6mts</t>
  </si>
  <si>
    <t>Tubería sanitaria 3" x 6mts</t>
  </si>
  <si>
    <t>Tubería sanitaria 4" x 6mts</t>
  </si>
  <si>
    <t>Bajantes</t>
  </si>
  <si>
    <t>Canales</t>
  </si>
  <si>
    <t>Bajante de aguas negras en PVC-sanit. De 4” x 6mts</t>
  </si>
  <si>
    <t>Bajante de aguas lluvias en PVC-vent. De 4” x 6mts</t>
  </si>
  <si>
    <t>Flotador para tanque de 1/2" con valvular , varilla y bola en cobre</t>
  </si>
  <si>
    <t>Llave para agua de 1/2" rosca cromada</t>
  </si>
  <si>
    <t>Tapón roscado presión de 2"</t>
  </si>
  <si>
    <t>Universal galvanizada 2"</t>
  </si>
  <si>
    <t>Niple en acero de 1/4" x 1/4"</t>
  </si>
  <si>
    <t>Breaker tripolar 80A montaje con tornillos</t>
  </si>
  <si>
    <t xml:space="preserve">metros de tubo PVC ½” agua potable. Tubo pvc presión extremo liso de 1/2" 6Mt 315Psi </t>
  </si>
  <si>
    <t>Codo Pvc 90° presión de 1/2"</t>
  </si>
  <si>
    <t>CODO PVC 90° PRESION DE 3/4"</t>
  </si>
  <si>
    <t xml:space="preserve"> Unión pvc presión de 1/2" </t>
  </si>
  <si>
    <t>Unión Pvc presión de 3/4"</t>
  </si>
  <si>
    <t>Adaptador Pvc macho roscado presión de 1/2"</t>
  </si>
  <si>
    <t>Adaptador Pvc hembra roscado presión de 1/2"</t>
  </si>
  <si>
    <t>Lavaplatos doble poceta (sin ala) en acero.inox.(incluye: grifería tipo ganso, canastilla y sifón</t>
  </si>
  <si>
    <t>Lavaplatos sencillo (con ala) en acero.inox (incluye: grifería tipo ganso, canastilla y sifón)</t>
  </si>
  <si>
    <t>Mantenimiento de tanques (desinfección, limpieza) tres tanques de 1,50M3 CADA UNO)  y uno de 30 M3 aproximadamente</t>
  </si>
  <si>
    <t>UN</t>
  </si>
  <si>
    <t>Laca acrílica.</t>
  </si>
  <si>
    <t>Esmalte sintético.</t>
  </si>
  <si>
    <t>Pintura de esmalte galón</t>
  </si>
  <si>
    <t>Estuco bolsa 5 Kg</t>
  </si>
  <si>
    <t>Baldosín para pared de 20,5 x 20,5 cms. Blanco</t>
  </si>
  <si>
    <t>Baldosín para piso de 34 x 34 cms color beige</t>
  </si>
  <si>
    <t>Baldosín para piso de 45 x 45 cms (referencia Piedra CID negro)</t>
  </si>
  <si>
    <t>Baldosín para piso de 45 x 45 cms (referencia Piedra CID canyored)</t>
  </si>
  <si>
    <t>Cemento gris bulto 50Kg.</t>
  </si>
  <si>
    <t>Cemento blanco Kg.</t>
  </si>
  <si>
    <t>Kg.</t>
  </si>
  <si>
    <t>Lámina de tríplex de 244 x 122 cms, y espesor de 18 mm de primera calidad</t>
  </si>
  <si>
    <t>vidrio templado (5mm) instalado</t>
  </si>
  <si>
    <t>vidrio ventanales (5mm) x m2 instalado</t>
  </si>
  <si>
    <t>Piso Laminado  tráfico pesado</t>
  </si>
  <si>
    <t>Hora adicional operario en sitio  lunes a viernes después de la 5:00 pm y antes de las 8:00 am</t>
  </si>
  <si>
    <t>Hora adicional operario en sitio  sábado después de las 5:00 pm y antes de las 8:00 am</t>
  </si>
  <si>
    <t>Hora operario en sitio  domingo y festivos después de 8:00 am y hasta las 5:00 pm</t>
  </si>
  <si>
    <t>Hora operario en sitio  domingo y festivos después de la 5:00 pm y antes de las 8:00 am</t>
  </si>
  <si>
    <t xml:space="preserve">Técnico o tecnólogo en electricidad industrial o electricista de instalaciones y oficial de mantenimiento </t>
  </si>
  <si>
    <t xml:space="preserve"> UN </t>
  </si>
  <si>
    <r>
      <t>Técnico capacitacitado  como oficial de mantenimiento de edificaciones o relacionado  Certificación de Capacitación mínima de 3 meses o 120 horas</t>
    </r>
    <r>
      <rPr>
        <b/>
        <sz val="9"/>
        <color rgb="FF000000"/>
        <rFont val="Arial"/>
        <family val="2"/>
      </rPr>
      <t>. (una persona)</t>
    </r>
  </si>
  <si>
    <t>Servicio de andamio por día para labores de mantenimiento</t>
  </si>
  <si>
    <t>GL</t>
  </si>
  <si>
    <t>Tubo pvc conduit de 3/4" x 3Mts</t>
  </si>
  <si>
    <t>Cerradura auxiliar antique doble cilindro alta seguridad tipo dead bolt 60mm llave llave</t>
  </si>
  <si>
    <t>cerradura auxiliar cromo incrustar hs7 cilindro doble 3 pasadores 50mm</t>
  </si>
  <si>
    <t>Cinta adhesiva translucida con pelicula frosted 18mm x 5m para vidrio</t>
  </si>
  <si>
    <t xml:space="preserve">metros de tubo PVC ¾” agua potable.Tubo Pvc presión extremo liso de 3/4" X 6Mt 400Psi </t>
  </si>
  <si>
    <t>Tee Pvc presión de 1/2"</t>
  </si>
  <si>
    <t>Tee Pvc presión de 3/4"</t>
  </si>
  <si>
    <t>Llave para lavamanos tipo push ahorradoras de agua</t>
  </si>
  <si>
    <t>Filtro ahorrador de agua antibandalico</t>
  </si>
  <si>
    <t> TOTAL  MATERIALES DE FERRETERÍA, PLOMERÍA, ELÉCTRICOS Y  REPUESTOS</t>
  </si>
  <si>
    <t>Pintura en barniz para madera Galón</t>
  </si>
  <si>
    <t>Pintura exterior Cuñete</t>
  </si>
  <si>
    <t>Pintura vinilo para interior cuñete</t>
  </si>
  <si>
    <t>Estuco plástico CUÑETE</t>
  </si>
  <si>
    <t>Suministro e instalación de película sand blansting.</t>
  </si>
  <si>
    <t>suministro e instalación de película polarizada para ventana</t>
  </si>
  <si>
    <t>suministro e instalación de espejo biselado de 3 mm/4mm</t>
  </si>
  <si>
    <t>Lámina  Dry wall con accesorios , incluye masillado</t>
  </si>
  <si>
    <t>blacout M2 con accesorios, instalado</t>
  </si>
  <si>
    <t>Canaleta metálica 4x8 con division tramo de 2m</t>
  </si>
  <si>
    <t>M</t>
  </si>
  <si>
    <t>toma para datos categoría 6, conector rj45</t>
  </si>
  <si>
    <t>toma para voz conector rj45</t>
  </si>
  <si>
    <t>flace plate</t>
  </si>
  <si>
    <t>troqueles tomas</t>
  </si>
  <si>
    <t>troqueles voz y datos</t>
  </si>
  <si>
    <t>secadores de manos eléctricos</t>
  </si>
  <si>
    <t>breakers de 20 amperios</t>
  </si>
  <si>
    <t>breakers de 50 amperios</t>
  </si>
  <si>
    <t>tornillos 3x16" con tuerca</t>
  </si>
  <si>
    <t xml:space="preserve">cable numero 12 trenzado </t>
  </si>
  <si>
    <t>Vidrio Templado 6mm</t>
  </si>
  <si>
    <t>película de seguridad casi transparente</t>
  </si>
  <si>
    <t xml:space="preserve">rieles metálicos para cajoneras escritorio de todas las medidas </t>
  </si>
  <si>
    <t xml:space="preserve">cerradura de manija para oficina </t>
  </si>
  <si>
    <t>cerradura de poma para oficina</t>
  </si>
  <si>
    <t>cerradura de poma para baño con llave</t>
  </si>
  <si>
    <t>cable numero 12 normal</t>
  </si>
  <si>
    <t>cable numero 10 normal</t>
  </si>
  <si>
    <t>lavaplatos en acero inoxidable con escurridero (incluye: grifería tipo ganso, canastilla y sifón) según medidas (1,45X0,40m)</t>
  </si>
  <si>
    <t xml:space="preserve">bombillos ahorradores de 4 pines </t>
  </si>
  <si>
    <t>bala grafito 7 led</t>
  </si>
  <si>
    <t>bombillo para bala rafito 7 led</t>
  </si>
  <si>
    <t>malla angeo 8" con instalacion externa fachada</t>
  </si>
  <si>
    <t>un</t>
  </si>
  <si>
    <t>cable #8 - 7 hilos</t>
  </si>
  <si>
    <t xml:space="preserve">sifon orinal </t>
  </si>
  <si>
    <t>sifon lava manos y lavaplatos</t>
  </si>
  <si>
    <t>canaleta plástica adhesiva blanca 20mm x 20mm  color blanco</t>
  </si>
  <si>
    <t>chapa cajonera seguridad hatele cromadas</t>
  </si>
  <si>
    <t>registro de agua 1/2"</t>
  </si>
  <si>
    <t>Pañete</t>
  </si>
  <si>
    <t>muro en mamposteria</t>
  </si>
  <si>
    <t>SCREAN</t>
  </si>
  <si>
    <t xml:space="preserve">Sanitario blanco convencional </t>
  </si>
  <si>
    <t>buzón acrílico</t>
  </si>
  <si>
    <t>fluxómetro sloan gem-2</t>
  </si>
  <si>
    <t>breaker de 80 amp trifásico</t>
  </si>
  <si>
    <t>acometida en cable # 6</t>
  </si>
  <si>
    <t>marco para ventana en aluminio</t>
  </si>
  <si>
    <t xml:space="preserve">guardaescoba </t>
  </si>
  <si>
    <t>tornillo  6*3\4</t>
  </si>
  <si>
    <t>tornillo  6*1</t>
  </si>
  <si>
    <t>tornillo  6*1 1\2</t>
  </si>
  <si>
    <t>lámpara t-8 2*32</t>
  </si>
  <si>
    <r>
      <t xml:space="preserve">muro en vidrio </t>
    </r>
    <r>
      <rPr>
        <b/>
        <sz val="9"/>
        <color rgb="FF000000"/>
        <rFont val="Arial"/>
        <family val="2"/>
      </rPr>
      <t>ESPESOR 8MM</t>
    </r>
  </si>
  <si>
    <r>
      <t xml:space="preserve">puerta en vidrio templado </t>
    </r>
    <r>
      <rPr>
        <b/>
        <sz val="9"/>
        <color rgb="FF000000"/>
        <rFont val="Arial"/>
        <family val="2"/>
      </rPr>
      <t>ESPESOR 10MM</t>
    </r>
  </si>
  <si>
    <t>sensor de movimiento infrarrojo</t>
  </si>
  <si>
    <t>construcción placa en concreto 2000 psi</t>
  </si>
  <si>
    <t>Suministro e instalacion de division en aluminio proyectante, con pisavidrio y vidrio laminado 3+3, incluye cerradura y pelicula tipo sand blasting</t>
  </si>
  <si>
    <t>Puerta en aluminio proyectante, pisa vidrio y vidrio laminado 3+3 incluye cerradura y pelicula tipo sandblasting.</t>
  </si>
  <si>
    <t>Muro doble cara en superboad de 12 cm incluye masilla 2 manos de pintura</t>
  </si>
  <si>
    <t xml:space="preserve">motor ventilador fancoil  de 24000 btu, </t>
  </si>
  <si>
    <t>presostato para electrobomba</t>
  </si>
  <si>
    <t>cerradura 3610-60 e pines izquierda</t>
  </si>
  <si>
    <t>bombillo 20 w luz calida</t>
  </si>
  <si>
    <t>roseta luminex blanca</t>
  </si>
  <si>
    <t>tubo fluorescente 57w x 96" t12 en slim</t>
  </si>
  <si>
    <t>tapa ciega</t>
  </si>
  <si>
    <t>bombillo ahorrador 85/110 espiral</t>
  </si>
  <si>
    <t>vidrio laminado 3+3, inculye pelicula sanblasting</t>
  </si>
  <si>
    <t>bombillo tipo vela</t>
  </si>
  <si>
    <t>diafragma para fluxómetro corona</t>
  </si>
  <si>
    <t>Cremalleras para cajones escritorios</t>
  </si>
  <si>
    <t>Unoidad de medida</t>
  </si>
  <si>
    <t xml:space="preserve">Tubo LED 9W X 48" T12 </t>
  </si>
  <si>
    <t>Tubo LED tipo T8 18w</t>
  </si>
  <si>
    <t>DESCRIPCION (A)</t>
  </si>
  <si>
    <t xml:space="preserve">Mantenimiento MENSUAL General motobombas y equipo de presión, Electrobomba marca IHM DE 3HP, Equipo de Presión Barnes 300 Lt
Motobomba Barnes 3HP
Motobomba Barnes 15 HP
</t>
  </si>
  <si>
    <t> TOTAL  MATERIALES DE FERRETERÍA, PLOMERÍA, ELÉCTRICOS Y  REPUESTOS (B)</t>
  </si>
  <si>
    <t>TRABAJOS POR PERSONAL DIFERENTE AL PERSONAL EN SITIO O EN JORANDA NOCTURA, DOMINICALES Y FESTIVOS (Incluye materiales y mano de obra) (C)</t>
  </si>
  <si>
    <t>C</t>
  </si>
  <si>
    <t>B</t>
  </si>
  <si>
    <t>Socket de seguridad T8</t>
  </si>
  <si>
    <t>Socket para lampara halogena</t>
  </si>
  <si>
    <t>Valor total   (incluido IVA)</t>
  </si>
  <si>
    <t>A</t>
  </si>
  <si>
    <t xml:space="preserve">COSTOS FIJOS </t>
  </si>
  <si>
    <t>Lampara LED 18"</t>
  </si>
  <si>
    <t>PROIMEDIO        Valor total   (incluido IVA)</t>
  </si>
  <si>
    <t>VALIDACION</t>
  </si>
  <si>
    <t>OFERTA
incluido IVA</t>
  </si>
  <si>
    <t>El proponente deberá registrar los costos unitarios, incluyendo el IVA y todos los impuestos a los que hubiere lugar. El diligenciamiento de éste cuadro 
es obligatorio:</t>
  </si>
  <si>
    <r>
      <rPr>
        <b/>
        <sz val="11"/>
        <color theme="1"/>
        <rFont val="Calibri"/>
        <family val="2"/>
        <scheme val="minor"/>
      </rPr>
      <t xml:space="preserve">Objeto: </t>
    </r>
    <r>
      <rPr>
        <sz val="11"/>
        <color theme="1"/>
        <rFont val="Calibri"/>
        <family val="2"/>
        <scheme val="minor"/>
      </rPr>
      <t>Prestar los servicios necesarios para atender los requerimientos que eleven las diferentes áreas de la Entidad frente a las instalaciones, equipos y muebles, incluyendo la compra de repuestos y materiales.</t>
    </r>
  </si>
  <si>
    <t xml:space="preserve">FORMATO DE OFERTA ECONÓMICA </t>
  </si>
  <si>
    <t> TOTAL COSTOS FIJOS</t>
  </si>
  <si>
    <t>NOTA: Diligenciar solo las celdas color verde (Columna - Oferta Incluido IVA)</t>
  </si>
  <si>
    <t>TOTAL COSTOS FIJOS POR NUEVE MESES (A)</t>
  </si>
  <si>
    <t xml:space="preserve">Total de los costos fijos (A) por 09 meses, incluido IVA, en números enteros $_______________, totalde los costos fijos (A) por 09 meses, incluido IVA, en letras: _________________________________________________
El Precio total ofertado, incluye IVA, sí es el caso, y cualquier otro costo directo o indirecto, en los cuales deba incurrir el contratista para la prestación del servicio requerido.  
Así mismo, manifestamos expresamente que cumplimos con cada uno y con la totalidad de los requerimientos técnicos diseñados y solicitados por la entidad, indicados en los estudios previos, la invitación pública y el anexo técnico.
NOMBRE DEL PROPONENTE (REPRESENTANTE Legal): ________________________________
FIRMA DEL PROPONENTE (representante Legal): _______________________________________
C.C. o NIT: _______________________________________________________________________
DIRECCIÓN: _____________________________________________________________________
TELEFONO (FAX):_________________________________________________________________
CORREO ELECTRÓNICO: __________________________________________________________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</si>
</sst>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164" formatCode="_-&quot;$&quot;* #,##0_-;\-&quot;$&quot;* #,##0_-;_-&quot;$&quot;* &quot;-&quot;_-;_-@_-"/>
    <numFmt numFmtId="165" formatCode="&quot;$&quot;\ #,##0.00_);[Red]\(&quot;$&quot;\ #,##0.00\)"/>
    <numFmt numFmtId="166" formatCode="_(* #,##0.00_);_(* \(#,##0.00\);_(* &quot;-&quot;??_);_(@_)"/>
    <numFmt numFmtId="167" formatCode="_(&quot;$&quot;* #,##0.00_);_(&quot;$&quot;* \(#,##0.00\);_(&quot;$&quot;* &quot;-&quot;??_);_(@_)"/>
    <numFmt numFmtId="168" formatCode="#.##000"/>
    <numFmt numFmtId="169" formatCode="\$#,#00"/>
    <numFmt numFmtId="170" formatCode="_-[$€-2]* #,##0.00_-;\-[$€-2]* #,##0.00_-;_-[$€-2]* &quot;-&quot;??_-"/>
    <numFmt numFmtId="171" formatCode="#,#00"/>
    <numFmt numFmtId="172" formatCode="_ * #,##0_ ;_ * \-#,##0_ ;_ * &quot;-&quot;_ ;_ @_ "/>
    <numFmt numFmtId="173" formatCode="_ * #,##0.00_ ;_ * \-#,##0.00_ ;_ * &quot;-&quot;??_ ;_ @_ "/>
    <numFmt numFmtId="174" formatCode="_ &quot;$&quot;\ * #,##0_ ;_ &quot;$&quot;\ * \-#,##0_ ;_ &quot;$&quot;\ * &quot;-&quot;_ ;_ @_ "/>
    <numFmt numFmtId="175" formatCode="&quot;$&quot;\ #,##0;[Red]&quot;$&quot;\ \-#,##0"/>
    <numFmt numFmtId="176" formatCode="_ &quot;$&quot;\ * #,##0.00_ ;_ &quot;$&quot;\ * \-#,##0.00_ ;_ &quot;$&quot;\ * &quot;-&quot;??_ ;_ @_ "/>
    <numFmt numFmtId="177" formatCode="%#,#00"/>
    <numFmt numFmtId="178" formatCode="_(&quot;$&quot;* #,##0_);_(&quot;$&quot;* \(#,##0\);_(&quot;$&quot;* &quot;-&quot;??_);_(@_)"/>
  </numFmts>
  <fonts count="3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indexed="8"/>
      <name val="Courier"/>
      <family val="3"/>
    </font>
    <font>
      <sz val="10"/>
      <name val="Helv"/>
      <charset val="20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8"/>
      <name val="Courier"/>
      <family val="3"/>
    </font>
    <font>
      <b/>
      <sz val="12"/>
      <color indexed="8"/>
      <name val="Courier"/>
      <family val="3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b/>
      <sz val="8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sz val="10"/>
      <color rgb="FF262626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</borders>
  <cellStyleXfs count="78">
    <xf numFmtId="0" fontId="0" fillId="0" borderId="0"/>
    <xf numFmtId="0" fontId="2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168" fontId="9" fillId="0" borderId="0">
      <protection locked="0"/>
    </xf>
    <xf numFmtId="169" fontId="9" fillId="0" borderId="0">
      <protection locked="0"/>
    </xf>
    <xf numFmtId="0" fontId="9" fillId="0" borderId="0">
      <protection locked="0"/>
    </xf>
    <xf numFmtId="0" fontId="10" fillId="0" borderId="0"/>
    <xf numFmtId="170" fontId="2" fillId="0" borderId="0" applyFont="0" applyFill="0" applyBorder="0" applyAlignment="0" applyProtection="0"/>
    <xf numFmtId="0" fontId="11" fillId="0" borderId="0" applyNumberFormat="0" applyFill="0" applyBorder="0" applyAlignment="0" applyProtection="0"/>
    <xf numFmtId="171" fontId="9" fillId="0" borderId="0">
      <protection locked="0"/>
    </xf>
    <xf numFmtId="0" fontId="12" fillId="4" borderId="0" applyNumberFormat="0" applyBorder="0" applyAlignment="0" applyProtection="0"/>
    <xf numFmtId="0" fontId="13" fillId="0" borderId="4" applyNumberFormat="0" applyFill="0" applyAlignment="0" applyProtection="0"/>
    <xf numFmtId="0" fontId="14" fillId="0" borderId="5" applyNumberFormat="0" applyFill="0" applyAlignment="0" applyProtection="0"/>
    <xf numFmtId="0" fontId="15" fillId="0" borderId="6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>
      <protection locked="0"/>
    </xf>
    <xf numFmtId="0" fontId="17" fillId="0" borderId="0">
      <protection locked="0"/>
    </xf>
    <xf numFmtId="0" fontId="18" fillId="7" borderId="1" applyNumberFormat="0" applyAlignment="0" applyProtection="0"/>
    <xf numFmtId="0" fontId="19" fillId="0" borderId="3" applyNumberFormat="0" applyFill="0" applyAlignment="0" applyProtection="0"/>
    <xf numFmtId="166" fontId="4" fillId="0" borderId="0" applyFont="0" applyFill="0" applyBorder="0" applyAlignment="0" applyProtection="0"/>
    <xf numFmtId="172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74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73" fontId="3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67" fontId="3" fillId="0" borderId="0" applyFont="0" applyFill="0" applyBorder="0" applyAlignment="0" applyProtection="0"/>
    <xf numFmtId="175" fontId="3" fillId="0" borderId="0" applyFont="0" applyFill="0" applyBorder="0" applyAlignment="0" applyProtection="0"/>
    <xf numFmtId="176" fontId="3" fillId="0" borderId="0" applyFont="0" applyFill="0" applyBorder="0" applyAlignment="0" applyProtection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22" borderId="7" applyNumberFormat="0" applyFont="0" applyAlignment="0" applyProtection="0"/>
    <xf numFmtId="0" fontId="20" fillId="20" borderId="8" applyNumberFormat="0" applyAlignment="0" applyProtection="0"/>
    <xf numFmtId="177" fontId="9" fillId="0" borderId="0">
      <protection locked="0"/>
    </xf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64" fontId="1" fillId="0" borderId="0" applyFont="0" applyFill="0" applyBorder="0" applyAlignment="0" applyProtection="0"/>
  </cellStyleXfs>
  <cellXfs count="63">
    <xf numFmtId="0" fontId="0" fillId="0" borderId="0" xfId="0"/>
    <xf numFmtId="0" fontId="0" fillId="0" borderId="0" xfId="0" applyFont="1" applyProtection="1">
      <protection locked="0"/>
    </xf>
    <xf numFmtId="178" fontId="0" fillId="0" borderId="0" xfId="0" applyNumberFormat="1" applyFont="1" applyProtection="1">
      <protection locked="0"/>
    </xf>
    <xf numFmtId="164" fontId="24" fillId="24" borderId="11" xfId="0" applyNumberFormat="1" applyFont="1" applyFill="1" applyBorder="1" applyAlignment="1" applyProtection="1">
      <alignment horizontal="right" vertical="center" wrapText="1"/>
      <protection locked="0"/>
    </xf>
    <xf numFmtId="0" fontId="28" fillId="0" borderId="0" xfId="0" applyFont="1" applyProtection="1">
      <protection locked="0"/>
    </xf>
    <xf numFmtId="164" fontId="0" fillId="0" borderId="0" xfId="0" applyNumberFormat="1" applyFont="1" applyProtection="1">
      <protection locked="0"/>
    </xf>
    <xf numFmtId="0" fontId="29" fillId="26" borderId="18" xfId="61" applyNumberFormat="1" applyFont="1" applyFill="1" applyBorder="1" applyAlignment="1" applyProtection="1">
      <alignment horizontal="center" vertical="center" wrapText="1"/>
    </xf>
    <xf numFmtId="0" fontId="29" fillId="0" borderId="18" xfId="61" applyNumberFormat="1" applyFont="1" applyFill="1" applyBorder="1" applyAlignment="1" applyProtection="1">
      <alignment horizontal="center" vertical="center" wrapText="1"/>
    </xf>
    <xf numFmtId="164" fontId="24" fillId="24" borderId="11" xfId="0" applyNumberFormat="1" applyFont="1" applyFill="1" applyBorder="1" applyAlignment="1" applyProtection="1">
      <alignment horizontal="center" vertical="center" wrapText="1"/>
    </xf>
    <xf numFmtId="164" fontId="24" fillId="24" borderId="14" xfId="0" applyNumberFormat="1" applyFont="1" applyFill="1" applyBorder="1" applyAlignment="1" applyProtection="1">
      <alignment vertical="center" wrapText="1"/>
    </xf>
    <xf numFmtId="0" fontId="24" fillId="24" borderId="14" xfId="0" applyFont="1" applyFill="1" applyBorder="1" applyAlignment="1" applyProtection="1">
      <alignment horizontal="center" vertical="center" wrapText="1"/>
    </xf>
    <xf numFmtId="0" fontId="24" fillId="0" borderId="9" xfId="0" applyFont="1" applyFill="1" applyBorder="1" applyAlignment="1" applyProtection="1">
      <alignment vertical="center" wrapText="1"/>
    </xf>
    <xf numFmtId="0" fontId="24" fillId="23" borderId="15" xfId="0" applyFont="1" applyFill="1" applyBorder="1" applyAlignment="1" applyProtection="1">
      <alignment horizontal="center" vertical="center" wrapText="1"/>
    </xf>
    <xf numFmtId="0" fontId="24" fillId="23" borderId="16" xfId="0" applyFont="1" applyFill="1" applyBorder="1" applyAlignment="1" applyProtection="1">
      <alignment horizontal="center" vertical="center" wrapText="1"/>
    </xf>
    <xf numFmtId="0" fontId="24" fillId="23" borderId="17" xfId="0" applyFont="1" applyFill="1" applyBorder="1" applyAlignment="1" applyProtection="1">
      <alignment horizontal="center" vertical="center" wrapText="1"/>
    </xf>
    <xf numFmtId="0" fontId="23" fillId="23" borderId="10" xfId="0" applyFont="1" applyFill="1" applyBorder="1" applyAlignment="1" applyProtection="1">
      <alignment horizontal="center" vertical="center" wrapText="1"/>
    </xf>
    <xf numFmtId="0" fontId="23" fillId="23" borderId="11" xfId="0" applyFont="1" applyFill="1" applyBorder="1" applyAlignment="1" applyProtection="1">
      <alignment vertical="center" wrapText="1"/>
    </xf>
    <xf numFmtId="0" fontId="23" fillId="23" borderId="11" xfId="0" applyFont="1" applyFill="1" applyBorder="1" applyAlignment="1" applyProtection="1">
      <alignment horizontal="center" vertical="center" wrapText="1"/>
    </xf>
    <xf numFmtId="0" fontId="23" fillId="0" borderId="11" xfId="0" applyFont="1" applyBorder="1" applyAlignment="1" applyProtection="1">
      <alignment vertical="center" wrapText="1"/>
    </xf>
    <xf numFmtId="0" fontId="23" fillId="0" borderId="11" xfId="0" applyFont="1" applyFill="1" applyBorder="1" applyAlignment="1" applyProtection="1">
      <alignment vertical="center" wrapText="1"/>
    </xf>
    <xf numFmtId="164" fontId="26" fillId="23" borderId="11" xfId="77" applyFont="1" applyFill="1" applyBorder="1" applyAlignment="1" applyProtection="1">
      <alignment horizontal="center" vertical="center" wrapText="1"/>
      <protection locked="0"/>
    </xf>
    <xf numFmtId="164" fontId="3" fillId="25" borderId="11" xfId="77" applyFont="1" applyFill="1" applyBorder="1" applyAlignment="1" applyProtection="1">
      <alignment horizontal="center" vertical="center" wrapText="1"/>
      <protection locked="0"/>
    </xf>
    <xf numFmtId="164" fontId="26" fillId="24" borderId="11" xfId="77" applyFont="1" applyFill="1" applyBorder="1" applyAlignment="1" applyProtection="1">
      <alignment horizontal="center" vertical="center" wrapText="1"/>
      <protection locked="0"/>
    </xf>
    <xf numFmtId="164" fontId="26" fillId="27" borderId="11" xfId="77" applyFont="1" applyFill="1" applyBorder="1" applyAlignment="1" applyProtection="1">
      <alignment horizontal="center" vertical="center" wrapText="1"/>
      <protection locked="0"/>
    </xf>
    <xf numFmtId="164" fontId="3" fillId="27" borderId="11" xfId="77" applyFont="1" applyFill="1" applyBorder="1" applyAlignment="1" applyProtection="1">
      <alignment horizontal="center" vertical="center" wrapText="1"/>
      <protection locked="0"/>
    </xf>
    <xf numFmtId="164" fontId="24" fillId="24" borderId="21" xfId="0" applyNumberFormat="1" applyFont="1" applyFill="1" applyBorder="1" applyAlignment="1" applyProtection="1">
      <alignment vertical="center" wrapText="1"/>
    </xf>
    <xf numFmtId="164" fontId="2" fillId="27" borderId="11" xfId="77" applyFont="1" applyFill="1" applyBorder="1" applyAlignment="1" applyProtection="1">
      <alignment horizontal="center" vertical="center" wrapText="1"/>
      <protection locked="0"/>
    </xf>
    <xf numFmtId="3" fontId="0" fillId="0" borderId="0" xfId="0" applyNumberFormat="1" applyFont="1" applyProtection="1">
      <protection locked="0"/>
    </xf>
    <xf numFmtId="164" fontId="24" fillId="24" borderId="14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0" xfId="0" applyFont="1" applyFill="1" applyBorder="1" applyAlignment="1" applyProtection="1">
      <alignment horizontal="center" vertical="center" wrapText="1"/>
      <protection locked="0"/>
    </xf>
    <xf numFmtId="0" fontId="24" fillId="0" borderId="0" xfId="0" applyFont="1" applyFill="1" applyBorder="1" applyAlignment="1" applyProtection="1">
      <alignment vertical="center" wrapText="1"/>
      <protection locked="0"/>
    </xf>
    <xf numFmtId="164" fontId="24" fillId="0" borderId="0" xfId="0" applyNumberFormat="1" applyFont="1" applyFill="1" applyBorder="1" applyAlignment="1" applyProtection="1">
      <alignment vertical="center" wrapText="1"/>
      <protection locked="0"/>
    </xf>
    <xf numFmtId="0" fontId="29" fillId="0" borderId="0" xfId="61" applyNumberFormat="1" applyFont="1" applyFill="1" applyBorder="1" applyAlignment="1" applyProtection="1">
      <alignment horizontal="center" vertical="center" wrapText="1"/>
      <protection locked="0"/>
    </xf>
    <xf numFmtId="164" fontId="25" fillId="0" borderId="0" xfId="77" applyFont="1" applyFill="1" applyBorder="1" applyAlignment="1" applyProtection="1">
      <alignment horizontal="center" vertical="center" wrapText="1"/>
      <protection locked="0"/>
    </xf>
    <xf numFmtId="3" fontId="32" fillId="0" borderId="0" xfId="0" applyNumberFormat="1" applyFont="1" applyProtection="1">
      <protection locked="0"/>
    </xf>
    <xf numFmtId="3" fontId="25" fillId="0" borderId="0" xfId="0" applyNumberFormat="1" applyFont="1" applyProtection="1">
      <protection locked="0"/>
    </xf>
    <xf numFmtId="0" fontId="24" fillId="23" borderId="9" xfId="0" applyFont="1" applyFill="1" applyBorder="1" applyAlignment="1" applyProtection="1">
      <alignment horizontal="center" vertical="center" wrapText="1"/>
    </xf>
    <xf numFmtId="0" fontId="24" fillId="0" borderId="14" xfId="0" applyFont="1" applyFill="1" applyBorder="1" applyAlignment="1" applyProtection="1">
      <alignment horizontal="center" vertical="center" wrapText="1"/>
    </xf>
    <xf numFmtId="164" fontId="25" fillId="0" borderId="11" xfId="77" applyFont="1" applyFill="1" applyBorder="1" applyAlignment="1" applyProtection="1">
      <alignment horizontal="center" vertical="center" wrapText="1"/>
      <protection locked="0"/>
    </xf>
    <xf numFmtId="164" fontId="25" fillId="24" borderId="11" xfId="77" applyFont="1" applyFill="1" applyBorder="1" applyAlignment="1" applyProtection="1">
      <alignment horizontal="center" vertical="center" wrapText="1"/>
      <protection locked="0"/>
    </xf>
    <xf numFmtId="0" fontId="24" fillId="0" borderId="11" xfId="0" applyFont="1" applyFill="1" applyBorder="1" applyAlignment="1" applyProtection="1">
      <alignment horizontal="center" vertical="center" wrapText="1"/>
      <protection locked="0"/>
    </xf>
    <xf numFmtId="164" fontId="24" fillId="24" borderId="11" xfId="0" applyNumberFormat="1" applyFont="1" applyFill="1" applyBorder="1" applyAlignment="1" applyProtection="1">
      <alignment horizontal="center" vertical="center" wrapText="1"/>
      <protection locked="0"/>
    </xf>
    <xf numFmtId="0" fontId="24" fillId="23" borderId="11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Protection="1"/>
    <xf numFmtId="0" fontId="24" fillId="24" borderId="13" xfId="0" applyFont="1" applyFill="1" applyBorder="1" applyAlignment="1" applyProtection="1">
      <alignment vertical="center" wrapText="1"/>
    </xf>
    <xf numFmtId="0" fontId="0" fillId="0" borderId="0" xfId="0" applyFont="1" applyAlignment="1" applyProtection="1">
      <alignment horizontal="center" wrapText="1"/>
    </xf>
    <xf numFmtId="0" fontId="0" fillId="0" borderId="0" xfId="0" applyFont="1" applyAlignment="1" applyProtection="1">
      <alignment horizontal="center"/>
    </xf>
    <xf numFmtId="0" fontId="31" fillId="0" borderId="0" xfId="0" applyFont="1" applyAlignment="1" applyProtection="1">
      <alignment horizontal="center"/>
    </xf>
    <xf numFmtId="0" fontId="24" fillId="23" borderId="12" xfId="0" applyFont="1" applyFill="1" applyBorder="1" applyAlignment="1" applyProtection="1">
      <alignment horizontal="center" vertical="center" wrapText="1"/>
    </xf>
    <xf numFmtId="0" fontId="24" fillId="23" borderId="13" xfId="0" applyFont="1" applyFill="1" applyBorder="1" applyAlignment="1" applyProtection="1">
      <alignment horizontal="center" vertical="center" wrapText="1"/>
    </xf>
    <xf numFmtId="0" fontId="24" fillId="23" borderId="9" xfId="0" applyFont="1" applyFill="1" applyBorder="1" applyAlignment="1" applyProtection="1">
      <alignment horizontal="center" vertical="center" wrapText="1"/>
    </xf>
    <xf numFmtId="0" fontId="24" fillId="24" borderId="12" xfId="0" applyFont="1" applyFill="1" applyBorder="1" applyAlignment="1" applyProtection="1">
      <alignment horizontal="center" vertical="center" wrapText="1"/>
    </xf>
    <xf numFmtId="0" fontId="23" fillId="24" borderId="13" xfId="0" applyFont="1" applyFill="1" applyBorder="1" applyAlignment="1" applyProtection="1">
      <alignment horizontal="center" vertical="center" wrapText="1"/>
    </xf>
    <xf numFmtId="0" fontId="23" fillId="24" borderId="9" xfId="0" applyFont="1" applyFill="1" applyBorder="1" applyAlignment="1" applyProtection="1">
      <alignment horizontal="center" vertical="center" wrapText="1"/>
    </xf>
    <xf numFmtId="0" fontId="24" fillId="24" borderId="13" xfId="0" applyFont="1" applyFill="1" applyBorder="1" applyAlignment="1" applyProtection="1">
      <alignment horizontal="center" vertical="center" wrapText="1"/>
    </xf>
    <xf numFmtId="0" fontId="24" fillId="24" borderId="11" xfId="0" applyFont="1" applyFill="1" applyBorder="1" applyAlignment="1" applyProtection="1">
      <alignment horizontal="center" vertical="center" wrapText="1"/>
    </xf>
    <xf numFmtId="0" fontId="0" fillId="0" borderId="0" xfId="0" applyFont="1" applyBorder="1" applyAlignment="1" applyProtection="1">
      <alignment horizontal="left" wrapText="1"/>
      <protection locked="0"/>
    </xf>
    <xf numFmtId="0" fontId="0" fillId="0" borderId="0" xfId="0" applyFont="1" applyBorder="1" applyAlignment="1" applyProtection="1">
      <alignment horizontal="left"/>
      <protection locked="0"/>
    </xf>
    <xf numFmtId="0" fontId="0" fillId="0" borderId="0" xfId="0" applyFont="1" applyAlignment="1" applyProtection="1">
      <alignment horizontal="left"/>
      <protection locked="0"/>
    </xf>
    <xf numFmtId="0" fontId="23" fillId="24" borderId="12" xfId="0" applyFont="1" applyFill="1" applyBorder="1" applyAlignment="1" applyProtection="1">
      <alignment horizontal="center" vertical="center" wrapText="1"/>
    </xf>
    <xf numFmtId="0" fontId="0" fillId="0" borderId="20" xfId="0" applyFont="1" applyBorder="1" applyAlignment="1" applyProtection="1">
      <alignment horizontal="center" wrapText="1"/>
    </xf>
    <xf numFmtId="0" fontId="0" fillId="0" borderId="20" xfId="0" applyFont="1" applyBorder="1" applyAlignment="1" applyProtection="1">
      <alignment horizontal="center"/>
    </xf>
    <xf numFmtId="0" fontId="23" fillId="0" borderId="19" xfId="0" applyFont="1" applyFill="1" applyBorder="1" applyAlignment="1" applyProtection="1">
      <alignment horizontal="left" vertical="center" wrapText="1"/>
      <protection locked="0"/>
    </xf>
  </cellXfs>
  <cellStyles count="78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Comma" xfId="29"/>
    <cellStyle name="Currency" xfId="30"/>
    <cellStyle name="Date" xfId="31"/>
    <cellStyle name="Estilo 1" xfId="32"/>
    <cellStyle name="Euro" xfId="33"/>
    <cellStyle name="Explanatory Text" xfId="34"/>
    <cellStyle name="Fixed" xfId="35"/>
    <cellStyle name="Good" xfId="36"/>
    <cellStyle name="Heading 1" xfId="37"/>
    <cellStyle name="Heading 2" xfId="38"/>
    <cellStyle name="Heading 3" xfId="39"/>
    <cellStyle name="Heading 4" xfId="40"/>
    <cellStyle name="Heading1" xfId="41"/>
    <cellStyle name="Heading2" xfId="42"/>
    <cellStyle name="Input" xfId="43"/>
    <cellStyle name="Linked Cell" xfId="44"/>
    <cellStyle name="Millares 2" xfId="45"/>
    <cellStyle name="Millares 2 2" xfId="46"/>
    <cellStyle name="Millares 3" xfId="47"/>
    <cellStyle name="Millares 3 2" xfId="48"/>
    <cellStyle name="Millares 4" xfId="49"/>
    <cellStyle name="Millares 4 2" xfId="50"/>
    <cellStyle name="Millares 5" xfId="51"/>
    <cellStyle name="Millares 6" xfId="52"/>
    <cellStyle name="Millares 7" xfId="53"/>
    <cellStyle name="Millares 9" xfId="54"/>
    <cellStyle name="Moneda [0]" xfId="77" builtinId="7"/>
    <cellStyle name="Moneda 2" xfId="56"/>
    <cellStyle name="Moneda 2 2" xfId="57"/>
    <cellStyle name="Moneda 3" xfId="58"/>
    <cellStyle name="Moneda 4" xfId="55"/>
    <cellStyle name="Moneda 5" xfId="59"/>
    <cellStyle name="Moneda 6" xfId="60"/>
    <cellStyle name="Normal" xfId="0" builtinId="0"/>
    <cellStyle name="Normal 2" xfId="61"/>
    <cellStyle name="Normal 2 2" xfId="62"/>
    <cellStyle name="Normal 2 2 2" xfId="63"/>
    <cellStyle name="Normal 2 3" xfId="64"/>
    <cellStyle name="Normal 2 4" xfId="65"/>
    <cellStyle name="Normal 3" xfId="66"/>
    <cellStyle name="Normal 4" xfId="1"/>
    <cellStyle name="Normal 6 2" xfId="67"/>
    <cellStyle name="Normal 6 2 2" xfId="68"/>
    <cellStyle name="Normal 7" xfId="69"/>
    <cellStyle name="Note" xfId="70"/>
    <cellStyle name="Output" xfId="71"/>
    <cellStyle name="Percent" xfId="72"/>
    <cellStyle name="Porcentual 2" xfId="73"/>
    <cellStyle name="Porcentual 3" xfId="74"/>
    <cellStyle name="Title" xfId="75"/>
    <cellStyle name="Warning Text" xfId="76"/>
  </cellStyles>
  <dxfs count="6"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C00000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fgColor rgb="FFC00000"/>
        </patternFill>
      </fill>
    </dxf>
    <dxf>
      <fill>
        <patternFill>
          <bgColor rgb="FFC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M260"/>
  <sheetViews>
    <sheetView tabSelected="1" zoomScale="110" zoomScaleNormal="110" workbookViewId="0">
      <selection activeCell="K15" sqref="K15"/>
    </sheetView>
  </sheetViews>
  <sheetFormatPr baseColWidth="10" defaultColWidth="10.85546875" defaultRowHeight="22.5" customHeight="1"/>
  <cols>
    <col min="1" max="1" width="3.85546875" style="1" customWidth="1"/>
    <col min="2" max="2" width="8.28515625" style="1" customWidth="1"/>
    <col min="3" max="3" width="90.42578125" style="1" customWidth="1"/>
    <col min="4" max="4" width="12.140625" style="1" customWidth="1"/>
    <col min="5" max="5" width="16.28515625" style="1" hidden="1" customWidth="1"/>
    <col min="6" max="7" width="16.28515625" style="1" customWidth="1"/>
    <col min="8" max="8" width="16.28515625" style="1" hidden="1" customWidth="1"/>
    <col min="9" max="10" width="10.85546875" style="1"/>
    <col min="11" max="11" width="11.28515625" style="1" bestFit="1" customWidth="1"/>
    <col min="12" max="12" width="10.85546875" style="1"/>
    <col min="13" max="13" width="12.5703125" style="1" bestFit="1" customWidth="1"/>
    <col min="14" max="15" width="10.85546875" style="1"/>
    <col min="16" max="16" width="10.85546875" style="1" customWidth="1"/>
    <col min="17" max="16384" width="10.85546875" style="1"/>
  </cols>
  <sheetData>
    <row r="2" spans="1:8" ht="19.5" customHeight="1">
      <c r="B2" s="47" t="s">
        <v>260</v>
      </c>
      <c r="C2" s="47"/>
      <c r="D2" s="47"/>
      <c r="E2" s="47"/>
      <c r="F2" s="47"/>
      <c r="G2" s="47"/>
      <c r="H2" s="47"/>
    </row>
    <row r="3" spans="1:8" ht="36.75" customHeight="1">
      <c r="B3" s="45" t="s">
        <v>259</v>
      </c>
      <c r="C3" s="46"/>
      <c r="D3" s="46"/>
      <c r="E3" s="46"/>
      <c r="F3" s="46"/>
      <c r="G3" s="46"/>
      <c r="H3" s="46"/>
    </row>
    <row r="4" spans="1:8" ht="29.25" customHeight="1">
      <c r="B4" s="60" t="s">
        <v>258</v>
      </c>
      <c r="C4" s="61"/>
      <c r="D4" s="61"/>
      <c r="E4" s="61"/>
      <c r="F4" s="61"/>
      <c r="G4" s="61"/>
      <c r="H4" s="61"/>
    </row>
    <row r="5" spans="1:8" ht="47.25" customHeight="1" thickBot="1">
      <c r="B5" s="12" t="s">
        <v>0</v>
      </c>
      <c r="C5" s="13" t="s">
        <v>243</v>
      </c>
      <c r="D5" s="13" t="s">
        <v>240</v>
      </c>
      <c r="E5" s="14" t="s">
        <v>251</v>
      </c>
      <c r="F5" s="14" t="s">
        <v>257</v>
      </c>
      <c r="G5" s="14" t="s">
        <v>256</v>
      </c>
      <c r="H5" s="14" t="s">
        <v>255</v>
      </c>
    </row>
    <row r="6" spans="1:8" s="4" customFormat="1" ht="15.75" thickBot="1">
      <c r="B6" s="48" t="s">
        <v>253</v>
      </c>
      <c r="C6" s="49"/>
      <c r="D6" s="50"/>
      <c r="E6" s="36" t="s">
        <v>252</v>
      </c>
      <c r="F6" s="36"/>
      <c r="G6" s="36"/>
      <c r="H6" s="36" t="s">
        <v>252</v>
      </c>
    </row>
    <row r="7" spans="1:8" ht="15.75" thickBot="1">
      <c r="B7" s="15">
        <v>1</v>
      </c>
      <c r="C7" s="16" t="s">
        <v>151</v>
      </c>
      <c r="D7" s="17" t="s">
        <v>152</v>
      </c>
      <c r="E7" s="20">
        <f>1600000*1.6</f>
        <v>2560000</v>
      </c>
      <c r="F7" s="23"/>
      <c r="G7" s="6" t="str">
        <f t="shared" ref="G7:G71" si="0">IF(F7&lt;=H7,"CUMPLE","NO CUMPLE")</f>
        <v>CUMPLE</v>
      </c>
      <c r="H7" s="38">
        <v>3055743.7218333334</v>
      </c>
    </row>
    <row r="8" spans="1:8" ht="24.75" thickBot="1">
      <c r="B8" s="15">
        <v>2</v>
      </c>
      <c r="C8" s="16" t="s">
        <v>153</v>
      </c>
      <c r="D8" s="17" t="s">
        <v>152</v>
      </c>
      <c r="E8" s="20">
        <f>1500000*1.6</f>
        <v>2400000</v>
      </c>
      <c r="F8" s="23"/>
      <c r="G8" s="6" t="str">
        <f t="shared" si="0"/>
        <v>CUMPLE</v>
      </c>
      <c r="H8" s="38">
        <v>2953333.3333333335</v>
      </c>
    </row>
    <row r="9" spans="1:8" ht="15.75" thickBot="1">
      <c r="B9" s="15">
        <v>3</v>
      </c>
      <c r="C9" s="16" t="s">
        <v>147</v>
      </c>
      <c r="D9" s="17" t="s">
        <v>131</v>
      </c>
      <c r="E9" s="20">
        <v>32300</v>
      </c>
      <c r="F9" s="23"/>
      <c r="G9" s="6" t="str">
        <f t="shared" si="0"/>
        <v>CUMPLE</v>
      </c>
      <c r="H9" s="38">
        <v>22438.533255999999</v>
      </c>
    </row>
    <row r="10" spans="1:8" ht="15.75" thickBot="1">
      <c r="B10" s="15">
        <v>4</v>
      </c>
      <c r="C10" s="16" t="s">
        <v>148</v>
      </c>
      <c r="D10" s="17" t="s">
        <v>131</v>
      </c>
      <c r="E10" s="20">
        <f>E7/240*1.35</f>
        <v>14400</v>
      </c>
      <c r="F10" s="23"/>
      <c r="G10" s="6" t="str">
        <f t="shared" si="0"/>
        <v>CUMPLE</v>
      </c>
      <c r="H10" s="38">
        <v>16699.601390058331</v>
      </c>
    </row>
    <row r="11" spans="1:8" ht="15.75" thickBot="1">
      <c r="B11" s="15">
        <v>5</v>
      </c>
      <c r="C11" s="16" t="s">
        <v>149</v>
      </c>
      <c r="D11" s="17" t="s">
        <v>131</v>
      </c>
      <c r="E11" s="20">
        <f>E7/240*1.75</f>
        <v>18666.666666666664</v>
      </c>
      <c r="F11" s="23"/>
      <c r="G11" s="6" t="str">
        <f t="shared" si="0"/>
        <v>CUMPLE</v>
      </c>
      <c r="H11" s="38">
        <v>23507.492038602781</v>
      </c>
    </row>
    <row r="12" spans="1:8" ht="15.75" thickBot="1">
      <c r="A12" s="2"/>
      <c r="B12" s="15">
        <v>6</v>
      </c>
      <c r="C12" s="16" t="s">
        <v>150</v>
      </c>
      <c r="D12" s="17" t="s">
        <v>131</v>
      </c>
      <c r="E12" s="20">
        <f>E7/240*2</f>
        <v>21333.333333333332</v>
      </c>
      <c r="F12" s="23"/>
      <c r="G12" s="6" t="str">
        <f t="shared" si="0"/>
        <v>CUMPLE</v>
      </c>
      <c r="H12" s="38">
        <v>28348.083877113892</v>
      </c>
    </row>
    <row r="13" spans="1:8" ht="60.95" customHeight="1" thickBot="1">
      <c r="B13" s="15">
        <v>7</v>
      </c>
      <c r="C13" s="18" t="s">
        <v>244</v>
      </c>
      <c r="D13" s="17" t="s">
        <v>155</v>
      </c>
      <c r="E13" s="20">
        <v>1450000</v>
      </c>
      <c r="F13" s="23"/>
      <c r="G13" s="6" t="str">
        <f t="shared" si="0"/>
        <v>CUMPLE</v>
      </c>
      <c r="H13" s="38">
        <v>2724143.1966666668</v>
      </c>
    </row>
    <row r="14" spans="1:8" ht="22.5" customHeight="1" thickBot="1">
      <c r="B14" s="51" t="s">
        <v>261</v>
      </c>
      <c r="C14" s="54"/>
      <c r="D14" s="54"/>
      <c r="E14" s="44"/>
      <c r="F14" s="25">
        <f>SUM(F7:F13)</f>
        <v>0</v>
      </c>
      <c r="G14" s="10" t="str">
        <f>IF(F14&lt;=H14,"CUMPLE","NO CUMPLE")</f>
        <v>CUMPLE</v>
      </c>
      <c r="H14" s="39">
        <f>SUM(H7:H13)</f>
        <v>8824213.9623951092</v>
      </c>
    </row>
    <row r="15" spans="1:8" ht="22.5" customHeight="1" thickBot="1">
      <c r="B15" s="51" t="s">
        <v>263</v>
      </c>
      <c r="C15" s="54"/>
      <c r="D15" s="54"/>
      <c r="E15" s="44"/>
      <c r="F15" s="9">
        <f>+F14*9</f>
        <v>0</v>
      </c>
      <c r="G15" s="37"/>
      <c r="H15" s="39">
        <f>+H14*9</f>
        <v>79417925.661555976</v>
      </c>
    </row>
    <row r="16" spans="1:8" ht="22.5" customHeight="1" thickBot="1">
      <c r="B16" s="51" t="s">
        <v>165</v>
      </c>
      <c r="C16" s="54"/>
      <c r="D16" s="54"/>
      <c r="E16" s="54"/>
      <c r="F16" s="55"/>
      <c r="G16" s="7"/>
      <c r="H16" s="40" t="s">
        <v>248</v>
      </c>
    </row>
    <row r="17" spans="2:13" ht="18.95" customHeight="1" thickBot="1">
      <c r="B17" s="15">
        <v>1</v>
      </c>
      <c r="C17" s="16" t="s">
        <v>1</v>
      </c>
      <c r="D17" s="17" t="s">
        <v>2</v>
      </c>
      <c r="E17" s="21">
        <v>23400</v>
      </c>
      <c r="F17" s="24"/>
      <c r="G17" s="6" t="str">
        <f t="shared" si="0"/>
        <v>CUMPLE</v>
      </c>
      <c r="H17" s="38">
        <v>10714.305313172501</v>
      </c>
    </row>
    <row r="18" spans="2:13" ht="18.95" customHeight="1" thickBot="1">
      <c r="B18" s="15">
        <v>2</v>
      </c>
      <c r="C18" s="16" t="s">
        <v>3</v>
      </c>
      <c r="D18" s="17" t="s">
        <v>2</v>
      </c>
      <c r="E18" s="21">
        <v>23400</v>
      </c>
      <c r="F18" s="24"/>
      <c r="G18" s="6" t="str">
        <f t="shared" si="0"/>
        <v>CUMPLE</v>
      </c>
      <c r="H18" s="38">
        <v>11415.996382895</v>
      </c>
      <c r="M18" s="5"/>
    </row>
    <row r="19" spans="2:13" ht="18.95" customHeight="1" thickBot="1">
      <c r="B19" s="15">
        <v>3</v>
      </c>
      <c r="C19" s="16" t="s">
        <v>4</v>
      </c>
      <c r="D19" s="17" t="s">
        <v>5</v>
      </c>
      <c r="E19" s="20">
        <v>45300</v>
      </c>
      <c r="F19" s="24"/>
      <c r="G19" s="6" t="str">
        <f t="shared" si="0"/>
        <v>CUMPLE</v>
      </c>
      <c r="H19" s="38">
        <v>56905.951926140631</v>
      </c>
    </row>
    <row r="20" spans="2:13" ht="18.95" customHeight="1" thickBot="1">
      <c r="B20" s="15">
        <v>4</v>
      </c>
      <c r="C20" s="16" t="s">
        <v>6</v>
      </c>
      <c r="D20" s="17" t="s">
        <v>5</v>
      </c>
      <c r="E20" s="20">
        <f>32900*1.45</f>
        <v>47705</v>
      </c>
      <c r="F20" s="24"/>
      <c r="G20" s="6" t="str">
        <f t="shared" si="0"/>
        <v>CUMPLE</v>
      </c>
      <c r="H20" s="38">
        <v>62102.501066419347</v>
      </c>
    </row>
    <row r="21" spans="2:13" ht="18.95" customHeight="1" thickBot="1">
      <c r="B21" s="15">
        <v>5</v>
      </c>
      <c r="C21" s="16" t="s">
        <v>7</v>
      </c>
      <c r="D21" s="17" t="s">
        <v>5</v>
      </c>
      <c r="E21" s="20">
        <v>74300</v>
      </c>
      <c r="F21" s="24"/>
      <c r="G21" s="6" t="str">
        <f t="shared" si="0"/>
        <v>CUMPLE</v>
      </c>
      <c r="H21" s="38">
        <v>91840.313658600367</v>
      </c>
    </row>
    <row r="22" spans="2:13" ht="18.95" customHeight="1" thickBot="1">
      <c r="B22" s="15">
        <v>6</v>
      </c>
      <c r="C22" s="16" t="s">
        <v>8</v>
      </c>
      <c r="D22" s="17" t="s">
        <v>5</v>
      </c>
      <c r="E22" s="20">
        <f>25900*1.45</f>
        <v>37555</v>
      </c>
      <c r="F22" s="24"/>
      <c r="G22" s="6" t="str">
        <f t="shared" si="0"/>
        <v>CUMPLE</v>
      </c>
      <c r="H22" s="38">
        <v>58387.495924752671</v>
      </c>
    </row>
    <row r="23" spans="2:13" ht="18.95" customHeight="1" thickBot="1">
      <c r="B23" s="15">
        <v>7</v>
      </c>
      <c r="C23" s="16" t="s">
        <v>9</v>
      </c>
      <c r="D23" s="17" t="s">
        <v>5</v>
      </c>
      <c r="E23" s="20">
        <f>39900*1.45</f>
        <v>57855</v>
      </c>
      <c r="F23" s="24"/>
      <c r="G23" s="6" t="str">
        <f t="shared" si="0"/>
        <v>CUMPLE</v>
      </c>
      <c r="H23" s="38">
        <v>68037.451087429756</v>
      </c>
    </row>
    <row r="24" spans="2:13" ht="18.95" customHeight="1" thickBot="1">
      <c r="B24" s="15">
        <v>8</v>
      </c>
      <c r="C24" s="16" t="s">
        <v>10</v>
      </c>
      <c r="D24" s="17" t="s">
        <v>5</v>
      </c>
      <c r="E24" s="20">
        <f>25000*1.45</f>
        <v>36250</v>
      </c>
      <c r="F24" s="24"/>
      <c r="G24" s="6" t="str">
        <f t="shared" si="0"/>
        <v>CUMPLE</v>
      </c>
      <c r="H24" s="38">
        <v>52215.987379892664</v>
      </c>
    </row>
    <row r="25" spans="2:13" ht="18.95" customHeight="1" thickBot="1">
      <c r="B25" s="15">
        <v>9</v>
      </c>
      <c r="C25" s="16" t="s">
        <v>11</v>
      </c>
      <c r="D25" s="17" t="s">
        <v>12</v>
      </c>
      <c r="E25" s="20">
        <v>18000</v>
      </c>
      <c r="F25" s="24"/>
      <c r="G25" s="6" t="str">
        <f t="shared" si="0"/>
        <v>CUMPLE</v>
      </c>
      <c r="H25" s="38">
        <v>9118.2420400864994</v>
      </c>
    </row>
    <row r="26" spans="2:13" ht="18.95" customHeight="1" thickBot="1">
      <c r="B26" s="15">
        <v>10</v>
      </c>
      <c r="C26" s="16" t="s">
        <v>13</v>
      </c>
      <c r="D26" s="17" t="s">
        <v>5</v>
      </c>
      <c r="E26" s="20">
        <v>12000</v>
      </c>
      <c r="F26" s="24"/>
      <c r="G26" s="6" t="str">
        <f t="shared" si="0"/>
        <v>CUMPLE</v>
      </c>
      <c r="H26" s="38">
        <v>17508.62383715625</v>
      </c>
    </row>
    <row r="27" spans="2:13" ht="18.95" customHeight="1" thickBot="1">
      <c r="B27" s="15">
        <v>11</v>
      </c>
      <c r="C27" s="16" t="s">
        <v>14</v>
      </c>
      <c r="D27" s="17" t="s">
        <v>5</v>
      </c>
      <c r="E27" s="20">
        <v>15600</v>
      </c>
      <c r="F27" s="24"/>
      <c r="G27" s="6" t="str">
        <f t="shared" si="0"/>
        <v>CUMPLE</v>
      </c>
      <c r="H27" s="38">
        <v>20726.879777257873</v>
      </c>
    </row>
    <row r="28" spans="2:13" ht="18.95" customHeight="1" thickBot="1">
      <c r="B28" s="15">
        <v>12</v>
      </c>
      <c r="C28" s="16" t="s">
        <v>15</v>
      </c>
      <c r="D28" s="17" t="s">
        <v>5</v>
      </c>
      <c r="E28" s="20">
        <v>19200</v>
      </c>
      <c r="F28" s="24"/>
      <c r="G28" s="6" t="str">
        <f t="shared" si="0"/>
        <v>CUMPLE</v>
      </c>
      <c r="H28" s="38">
        <v>57336.348067523992</v>
      </c>
    </row>
    <row r="29" spans="2:13" ht="18.95" customHeight="1" thickBot="1">
      <c r="B29" s="15">
        <v>13</v>
      </c>
      <c r="C29" s="16" t="s">
        <v>16</v>
      </c>
      <c r="D29" s="17" t="s">
        <v>5</v>
      </c>
      <c r="E29" s="20">
        <v>21000</v>
      </c>
      <c r="F29" s="24"/>
      <c r="G29" s="6" t="str">
        <f t="shared" si="0"/>
        <v>CUMPLE</v>
      </c>
      <c r="H29" s="38">
        <v>12406.901600189753</v>
      </c>
    </row>
    <row r="30" spans="2:13" ht="18.95" customHeight="1" thickBot="1">
      <c r="B30" s="15">
        <v>14</v>
      </c>
      <c r="C30" s="16" t="s">
        <v>17</v>
      </c>
      <c r="D30" s="17" t="s">
        <v>5</v>
      </c>
      <c r="E30" s="20">
        <v>59000</v>
      </c>
      <c r="F30" s="24"/>
      <c r="G30" s="6" t="str">
        <f t="shared" si="0"/>
        <v>CUMPLE</v>
      </c>
      <c r="H30" s="38">
        <v>234605.13465250307</v>
      </c>
    </row>
    <row r="31" spans="2:13" ht="18.95" customHeight="1" thickBot="1">
      <c r="B31" s="15">
        <v>15</v>
      </c>
      <c r="C31" s="16" t="s">
        <v>18</v>
      </c>
      <c r="D31" s="17" t="s">
        <v>5</v>
      </c>
      <c r="E31" s="20">
        <v>8100</v>
      </c>
      <c r="F31" s="24"/>
      <c r="G31" s="6" t="str">
        <f t="shared" si="0"/>
        <v>CUMPLE</v>
      </c>
      <c r="H31" s="38">
        <v>6017.5774084112491</v>
      </c>
    </row>
    <row r="32" spans="2:13" ht="18.95" customHeight="1" thickBot="1">
      <c r="B32" s="15">
        <v>16</v>
      </c>
      <c r="C32" s="16" t="s">
        <v>19</v>
      </c>
      <c r="D32" s="17" t="s">
        <v>2</v>
      </c>
      <c r="E32" s="20">
        <v>12400</v>
      </c>
      <c r="F32" s="24"/>
      <c r="G32" s="6" t="str">
        <f t="shared" si="0"/>
        <v>CUMPLE</v>
      </c>
      <c r="H32" s="38">
        <v>7647.1107035532923</v>
      </c>
    </row>
    <row r="33" spans="2:8" ht="18.95" customHeight="1" thickBot="1">
      <c r="B33" s="15">
        <v>17</v>
      </c>
      <c r="C33" s="16" t="s">
        <v>20</v>
      </c>
      <c r="D33" s="17" t="s">
        <v>2</v>
      </c>
      <c r="E33" s="20">
        <v>19000</v>
      </c>
      <c r="F33" s="24"/>
      <c r="G33" s="6" t="str">
        <f t="shared" si="0"/>
        <v>CUMPLE</v>
      </c>
      <c r="H33" s="38">
        <v>9463.0273624322926</v>
      </c>
    </row>
    <row r="34" spans="2:8" ht="18.95" customHeight="1" thickBot="1">
      <c r="B34" s="15">
        <v>18</v>
      </c>
      <c r="C34" s="16" t="s">
        <v>21</v>
      </c>
      <c r="D34" s="17" t="s">
        <v>2</v>
      </c>
      <c r="E34" s="20">
        <v>9200</v>
      </c>
      <c r="F34" s="24"/>
      <c r="G34" s="6" t="str">
        <f t="shared" si="0"/>
        <v>CUMPLE</v>
      </c>
      <c r="H34" s="38">
        <v>14220.954781191336</v>
      </c>
    </row>
    <row r="35" spans="2:8" ht="18.95" customHeight="1" thickBot="1">
      <c r="B35" s="15">
        <v>19</v>
      </c>
      <c r="C35" s="16" t="s">
        <v>22</v>
      </c>
      <c r="D35" s="17" t="s">
        <v>5</v>
      </c>
      <c r="E35" s="20">
        <v>6020</v>
      </c>
      <c r="F35" s="24"/>
      <c r="G35" s="6" t="str">
        <f t="shared" si="0"/>
        <v>CUMPLE</v>
      </c>
      <c r="H35" s="38">
        <v>7749.4755902930847</v>
      </c>
    </row>
    <row r="36" spans="2:8" ht="18.95" customHeight="1" thickBot="1">
      <c r="B36" s="15">
        <v>20</v>
      </c>
      <c r="C36" s="16" t="s">
        <v>23</v>
      </c>
      <c r="D36" s="17" t="s">
        <v>2</v>
      </c>
      <c r="E36" s="20">
        <v>6100</v>
      </c>
      <c r="F36" s="24"/>
      <c r="G36" s="6" t="str">
        <f t="shared" si="0"/>
        <v>CUMPLE</v>
      </c>
      <c r="H36" s="38">
        <v>7208.0832022505429</v>
      </c>
    </row>
    <row r="37" spans="2:8" ht="18.95" customHeight="1" thickBot="1">
      <c r="B37" s="15">
        <v>21</v>
      </c>
      <c r="C37" s="16" t="s">
        <v>24</v>
      </c>
      <c r="D37" s="17" t="s">
        <v>25</v>
      </c>
      <c r="E37" s="20">
        <v>4200</v>
      </c>
      <c r="F37" s="24"/>
      <c r="G37" s="6" t="str">
        <f t="shared" si="0"/>
        <v>CUMPLE</v>
      </c>
      <c r="H37" s="38">
        <v>10390.183694105001</v>
      </c>
    </row>
    <row r="38" spans="2:8" ht="18.95" customHeight="1" thickBot="1">
      <c r="B38" s="15">
        <v>22</v>
      </c>
      <c r="C38" s="16" t="s">
        <v>26</v>
      </c>
      <c r="D38" s="17" t="s">
        <v>5</v>
      </c>
      <c r="E38" s="20">
        <v>45300</v>
      </c>
      <c r="F38" s="24"/>
      <c r="G38" s="6" t="str">
        <f t="shared" si="0"/>
        <v>CUMPLE</v>
      </c>
      <c r="H38" s="38">
        <v>25837.669833208129</v>
      </c>
    </row>
    <row r="39" spans="2:8" ht="18.95" customHeight="1" thickBot="1">
      <c r="B39" s="15">
        <v>23</v>
      </c>
      <c r="C39" s="16" t="s">
        <v>27</v>
      </c>
      <c r="D39" s="17" t="s">
        <v>5</v>
      </c>
      <c r="E39" s="20">
        <v>35600</v>
      </c>
      <c r="F39" s="24"/>
      <c r="G39" s="6" t="str">
        <f t="shared" si="0"/>
        <v>CUMPLE</v>
      </c>
      <c r="H39" s="38">
        <v>27576.484607489208</v>
      </c>
    </row>
    <row r="40" spans="2:8" ht="18.95" customHeight="1" thickBot="1">
      <c r="B40" s="15">
        <v>24</v>
      </c>
      <c r="C40" s="16" t="s">
        <v>28</v>
      </c>
      <c r="D40" s="17" t="s">
        <v>5</v>
      </c>
      <c r="E40" s="20">
        <v>29000</v>
      </c>
      <c r="F40" s="24"/>
      <c r="G40" s="6" t="str">
        <f t="shared" si="0"/>
        <v>CUMPLE</v>
      </c>
      <c r="H40" s="38">
        <v>21208.151576392211</v>
      </c>
    </row>
    <row r="41" spans="2:8" ht="18.95" customHeight="1" thickBot="1">
      <c r="B41" s="15">
        <v>25</v>
      </c>
      <c r="C41" s="16" t="s">
        <v>29</v>
      </c>
      <c r="D41" s="17" t="s">
        <v>5</v>
      </c>
      <c r="E41" s="20">
        <v>31400</v>
      </c>
      <c r="F41" s="24"/>
      <c r="G41" s="6" t="str">
        <f t="shared" si="0"/>
        <v>CUMPLE</v>
      </c>
      <c r="H41" s="38">
        <v>25541.457958141458</v>
      </c>
    </row>
    <row r="42" spans="2:8" ht="18.95" customHeight="1" thickBot="1">
      <c r="B42" s="15">
        <v>26</v>
      </c>
      <c r="C42" s="16" t="s">
        <v>30</v>
      </c>
      <c r="D42" s="17" t="s">
        <v>5</v>
      </c>
      <c r="E42" s="20">
        <v>25200</v>
      </c>
      <c r="F42" s="24"/>
      <c r="G42" s="6" t="str">
        <f t="shared" si="0"/>
        <v>CUMPLE</v>
      </c>
      <c r="H42" s="38">
        <v>20725.412438555246</v>
      </c>
    </row>
    <row r="43" spans="2:8" ht="18.95" customHeight="1" thickBot="1">
      <c r="B43" s="15">
        <v>27</v>
      </c>
      <c r="C43" s="16" t="s">
        <v>249</v>
      </c>
      <c r="D43" s="17" t="s">
        <v>5</v>
      </c>
      <c r="E43" s="20">
        <v>14300</v>
      </c>
      <c r="F43" s="24"/>
      <c r="G43" s="6" t="str">
        <f t="shared" si="0"/>
        <v>CUMPLE</v>
      </c>
      <c r="H43" s="38">
        <v>7972.2452688542098</v>
      </c>
    </row>
    <row r="44" spans="2:8" ht="18.95" customHeight="1" thickBot="1">
      <c r="B44" s="15">
        <v>28</v>
      </c>
      <c r="C44" s="16" t="s">
        <v>250</v>
      </c>
      <c r="D44" s="17" t="s">
        <v>5</v>
      </c>
      <c r="E44" s="20">
        <v>23010</v>
      </c>
      <c r="F44" s="24"/>
      <c r="G44" s="6" t="str">
        <f t="shared" si="0"/>
        <v>CUMPLE</v>
      </c>
      <c r="H44" s="38">
        <v>10618.998035103252</v>
      </c>
    </row>
    <row r="45" spans="2:8" ht="18.95" customHeight="1" thickBot="1">
      <c r="B45" s="15">
        <v>29</v>
      </c>
      <c r="C45" s="16" t="s">
        <v>31</v>
      </c>
      <c r="D45" s="17" t="s">
        <v>5</v>
      </c>
      <c r="E45" s="20">
        <v>23400</v>
      </c>
      <c r="F45" s="24"/>
      <c r="G45" s="6" t="str">
        <f t="shared" si="0"/>
        <v>CUMPLE</v>
      </c>
      <c r="H45" s="38">
        <v>52414.759714032632</v>
      </c>
    </row>
    <row r="46" spans="2:8" ht="18.95" customHeight="1" thickBot="1">
      <c r="B46" s="15">
        <v>30</v>
      </c>
      <c r="C46" s="16" t="s">
        <v>32</v>
      </c>
      <c r="D46" s="17" t="s">
        <v>5</v>
      </c>
      <c r="E46" s="20">
        <v>24000</v>
      </c>
      <c r="F46" s="24"/>
      <c r="G46" s="6" t="str">
        <f t="shared" si="0"/>
        <v>CUMPLE</v>
      </c>
      <c r="H46" s="38">
        <v>9762.7515714050023</v>
      </c>
    </row>
    <row r="47" spans="2:8" ht="18.95" customHeight="1" thickBot="1">
      <c r="B47" s="15">
        <v>31</v>
      </c>
      <c r="C47" s="16" t="s">
        <v>33</v>
      </c>
      <c r="D47" s="17" t="s">
        <v>5</v>
      </c>
      <c r="E47" s="20">
        <v>28000</v>
      </c>
      <c r="F47" s="24"/>
      <c r="G47" s="6" t="str">
        <f t="shared" si="0"/>
        <v>CUMPLE</v>
      </c>
      <c r="H47" s="38">
        <v>11229.418238071668</v>
      </c>
    </row>
    <row r="48" spans="2:8" ht="18.95" customHeight="1" thickBot="1">
      <c r="B48" s="15">
        <v>32</v>
      </c>
      <c r="C48" s="16" t="s">
        <v>34</v>
      </c>
      <c r="D48" s="17" t="s">
        <v>5</v>
      </c>
      <c r="E48" s="20">
        <v>42000</v>
      </c>
      <c r="F48" s="24"/>
      <c r="G48" s="6" t="str">
        <f t="shared" si="0"/>
        <v>CUMPLE</v>
      </c>
      <c r="H48" s="38">
        <v>70789.266955423387</v>
      </c>
    </row>
    <row r="49" spans="2:8" ht="18.95" customHeight="1" thickBot="1">
      <c r="B49" s="15">
        <v>33</v>
      </c>
      <c r="C49" s="16" t="s">
        <v>35</v>
      </c>
      <c r="D49" s="17" t="s">
        <v>5</v>
      </c>
      <c r="E49" s="20">
        <v>26000</v>
      </c>
      <c r="F49" s="24"/>
      <c r="G49" s="6" t="str">
        <f t="shared" si="0"/>
        <v>CUMPLE</v>
      </c>
      <c r="H49" s="38">
        <v>30750.466822207705</v>
      </c>
    </row>
    <row r="50" spans="2:8" ht="18.95" customHeight="1" thickBot="1">
      <c r="B50" s="15">
        <v>34</v>
      </c>
      <c r="C50" s="16" t="s">
        <v>36</v>
      </c>
      <c r="D50" s="17" t="s">
        <v>5</v>
      </c>
      <c r="E50" s="20">
        <v>29000</v>
      </c>
      <c r="F50" s="24"/>
      <c r="G50" s="6" t="str">
        <f t="shared" si="0"/>
        <v>CUMPLE</v>
      </c>
      <c r="H50" s="38">
        <v>32638.001200843584</v>
      </c>
    </row>
    <row r="51" spans="2:8" ht="18.95" customHeight="1" thickBot="1">
      <c r="B51" s="15">
        <v>35</v>
      </c>
      <c r="C51" s="16" t="s">
        <v>37</v>
      </c>
      <c r="D51" s="17" t="s">
        <v>5</v>
      </c>
      <c r="E51" s="20">
        <v>4500</v>
      </c>
      <c r="F51" s="24"/>
      <c r="G51" s="6" t="str">
        <f t="shared" si="0"/>
        <v>CUMPLE</v>
      </c>
      <c r="H51" s="38">
        <v>6445.3663857287502</v>
      </c>
    </row>
    <row r="52" spans="2:8" ht="18.95" customHeight="1" thickBot="1">
      <c r="B52" s="15">
        <v>36</v>
      </c>
      <c r="C52" s="16" t="s">
        <v>38</v>
      </c>
      <c r="D52" s="17" t="s">
        <v>5</v>
      </c>
      <c r="E52" s="20">
        <v>9100</v>
      </c>
      <c r="F52" s="24"/>
      <c r="G52" s="6" t="str">
        <f t="shared" si="0"/>
        <v>CUMPLE</v>
      </c>
      <c r="H52" s="38">
        <v>5430.9355817442911</v>
      </c>
    </row>
    <row r="53" spans="2:8" ht="18.95" customHeight="1" thickBot="1">
      <c r="B53" s="15">
        <v>37</v>
      </c>
      <c r="C53" s="16" t="s">
        <v>39</v>
      </c>
      <c r="D53" s="17" t="s">
        <v>5</v>
      </c>
      <c r="E53" s="20">
        <v>4600</v>
      </c>
      <c r="F53" s="24"/>
      <c r="G53" s="6" t="str">
        <f t="shared" si="0"/>
        <v>CUMPLE</v>
      </c>
      <c r="H53" s="38">
        <v>2330.1</v>
      </c>
    </row>
    <row r="54" spans="2:8" ht="18.95" customHeight="1" thickBot="1">
      <c r="B54" s="15">
        <v>38</v>
      </c>
      <c r="C54" s="16" t="s">
        <v>40</v>
      </c>
      <c r="D54" s="17" t="s">
        <v>5</v>
      </c>
      <c r="E54" s="20">
        <v>9010</v>
      </c>
      <c r="F54" s="24"/>
      <c r="G54" s="6" t="str">
        <f t="shared" si="0"/>
        <v>CUMPLE</v>
      </c>
      <c r="H54" s="38">
        <v>5475.2623307909162</v>
      </c>
    </row>
    <row r="55" spans="2:8" ht="18.95" customHeight="1" thickBot="1">
      <c r="B55" s="15">
        <v>39</v>
      </c>
      <c r="C55" s="16" t="s">
        <v>41</v>
      </c>
      <c r="D55" s="17" t="s">
        <v>5</v>
      </c>
      <c r="E55" s="20">
        <v>12300</v>
      </c>
      <c r="F55" s="24"/>
      <c r="G55" s="6" t="str">
        <f t="shared" si="0"/>
        <v>CUMPLE</v>
      </c>
      <c r="H55" s="38">
        <v>29348.468311996625</v>
      </c>
    </row>
    <row r="56" spans="2:8" ht="18.95" customHeight="1" thickBot="1">
      <c r="B56" s="15">
        <v>40</v>
      </c>
      <c r="C56" s="16" t="s">
        <v>42</v>
      </c>
      <c r="D56" s="17" t="s">
        <v>5</v>
      </c>
      <c r="E56" s="20">
        <v>16700</v>
      </c>
      <c r="F56" s="24"/>
      <c r="G56" s="6" t="str">
        <f t="shared" si="0"/>
        <v>CUMPLE</v>
      </c>
      <c r="H56" s="38">
        <v>30961.801645329961</v>
      </c>
    </row>
    <row r="57" spans="2:8" ht="18.95" customHeight="1" thickBot="1">
      <c r="B57" s="15">
        <v>41</v>
      </c>
      <c r="C57" s="16" t="s">
        <v>43</v>
      </c>
      <c r="D57" s="17" t="s">
        <v>5</v>
      </c>
      <c r="E57" s="20">
        <v>45600</v>
      </c>
      <c r="F57" s="24"/>
      <c r="G57" s="6" t="str">
        <f t="shared" si="0"/>
        <v>CUMPLE</v>
      </c>
      <c r="H57" s="38">
        <v>93688.717824669133</v>
      </c>
    </row>
    <row r="58" spans="2:8" ht="18.95" customHeight="1" thickBot="1">
      <c r="B58" s="15">
        <v>42</v>
      </c>
      <c r="C58" s="16" t="s">
        <v>44</v>
      </c>
      <c r="D58" s="17" t="s">
        <v>5</v>
      </c>
      <c r="E58" s="20">
        <v>38000</v>
      </c>
      <c r="F58" s="24"/>
      <c r="G58" s="6" t="str">
        <f t="shared" si="0"/>
        <v>CUMPLE</v>
      </c>
      <c r="H58" s="38">
        <v>66257.503369364087</v>
      </c>
    </row>
    <row r="59" spans="2:8" ht="18.95" customHeight="1" thickBot="1">
      <c r="B59" s="15">
        <v>43</v>
      </c>
      <c r="C59" s="16" t="s">
        <v>45</v>
      </c>
      <c r="D59" s="17" t="s">
        <v>5</v>
      </c>
      <c r="E59" s="20">
        <v>19300</v>
      </c>
      <c r="F59" s="24"/>
      <c r="G59" s="6" t="str">
        <f t="shared" si="0"/>
        <v>CUMPLE</v>
      </c>
      <c r="H59" s="38">
        <v>33461.607008184546</v>
      </c>
    </row>
    <row r="60" spans="2:8" ht="18.95" customHeight="1" thickBot="1">
      <c r="B60" s="15">
        <v>44</v>
      </c>
      <c r="C60" s="16" t="s">
        <v>156</v>
      </c>
      <c r="D60" s="17" t="s">
        <v>5</v>
      </c>
      <c r="E60" s="20">
        <v>12150</v>
      </c>
      <c r="F60" s="24"/>
      <c r="G60" s="6" t="str">
        <f t="shared" si="0"/>
        <v>CUMPLE</v>
      </c>
      <c r="H60" s="38">
        <v>10190.109016476124</v>
      </c>
    </row>
    <row r="61" spans="2:8" ht="18.95" customHeight="1" thickBot="1">
      <c r="B61" s="15">
        <v>45</v>
      </c>
      <c r="C61" s="16" t="s">
        <v>46</v>
      </c>
      <c r="D61" s="17" t="s">
        <v>5</v>
      </c>
      <c r="E61" s="20">
        <v>17800</v>
      </c>
      <c r="F61" s="24"/>
      <c r="G61" s="6" t="str">
        <f t="shared" si="0"/>
        <v>CUMPLE</v>
      </c>
      <c r="H61" s="38">
        <v>40317.315447038913</v>
      </c>
    </row>
    <row r="62" spans="2:8" ht="18.95" customHeight="1" thickBot="1">
      <c r="B62" s="15">
        <v>46</v>
      </c>
      <c r="C62" s="16" t="s">
        <v>47</v>
      </c>
      <c r="D62" s="17" t="s">
        <v>5</v>
      </c>
      <c r="E62" s="20">
        <f>6900*1.4</f>
        <v>9660</v>
      </c>
      <c r="F62" s="24"/>
      <c r="G62" s="6" t="str">
        <f t="shared" si="0"/>
        <v>CUMPLE</v>
      </c>
      <c r="H62" s="38">
        <v>12721.504276232874</v>
      </c>
    </row>
    <row r="63" spans="2:8" ht="18.95" customHeight="1" thickBot="1">
      <c r="B63" s="15">
        <v>47</v>
      </c>
      <c r="C63" s="16" t="s">
        <v>48</v>
      </c>
      <c r="D63" s="17" t="s">
        <v>5</v>
      </c>
      <c r="E63" s="20">
        <f>4500*1.4</f>
        <v>6300</v>
      </c>
      <c r="F63" s="24"/>
      <c r="G63" s="6" t="str">
        <f t="shared" si="0"/>
        <v>CUMPLE</v>
      </c>
      <c r="H63" s="38">
        <v>8720.5541106977489</v>
      </c>
    </row>
    <row r="64" spans="2:8" ht="18.95" customHeight="1" thickBot="1">
      <c r="B64" s="15">
        <v>48</v>
      </c>
      <c r="C64" s="16" t="s">
        <v>49</v>
      </c>
      <c r="D64" s="17" t="s">
        <v>5</v>
      </c>
      <c r="E64" s="20">
        <f>7900*1.4</f>
        <v>11060</v>
      </c>
      <c r="F64" s="24"/>
      <c r="G64" s="6" t="str">
        <f t="shared" si="0"/>
        <v>CUMPLE</v>
      </c>
      <c r="H64" s="38">
        <v>14982.790993320707</v>
      </c>
    </row>
    <row r="65" spans="2:8" ht="18.95" customHeight="1" thickBot="1">
      <c r="B65" s="15">
        <v>49</v>
      </c>
      <c r="C65" s="16" t="s">
        <v>241</v>
      </c>
      <c r="D65" s="17" t="s">
        <v>5</v>
      </c>
      <c r="E65" s="20">
        <f>11100*1.45</f>
        <v>16095</v>
      </c>
      <c r="F65" s="24"/>
      <c r="G65" s="6" t="str">
        <f t="shared" si="0"/>
        <v>CUMPLE</v>
      </c>
      <c r="H65" s="38">
        <v>17344</v>
      </c>
    </row>
    <row r="66" spans="2:8" ht="18.95" customHeight="1" thickBot="1">
      <c r="B66" s="15">
        <v>50</v>
      </c>
      <c r="C66" s="16" t="s">
        <v>50</v>
      </c>
      <c r="D66" s="17" t="s">
        <v>5</v>
      </c>
      <c r="E66" s="20">
        <v>19200</v>
      </c>
      <c r="F66" s="24"/>
      <c r="G66" s="6" t="str">
        <f t="shared" si="0"/>
        <v>CUMPLE</v>
      </c>
      <c r="H66" s="38">
        <v>17916.664364553002</v>
      </c>
    </row>
    <row r="67" spans="2:8" ht="18.95" customHeight="1" thickBot="1">
      <c r="B67" s="15">
        <v>51</v>
      </c>
      <c r="C67" s="16" t="s">
        <v>51</v>
      </c>
      <c r="D67" s="17" t="s">
        <v>5</v>
      </c>
      <c r="E67" s="20">
        <v>25000</v>
      </c>
      <c r="F67" s="24"/>
      <c r="G67" s="6" t="str">
        <f t="shared" si="0"/>
        <v>CUMPLE</v>
      </c>
      <c r="H67" s="38">
        <v>20076.638656219668</v>
      </c>
    </row>
    <row r="68" spans="2:8" ht="18.95" customHeight="1" thickBot="1">
      <c r="B68" s="15">
        <v>52</v>
      </c>
      <c r="C68" s="16" t="s">
        <v>52</v>
      </c>
      <c r="D68" s="17" t="s">
        <v>5</v>
      </c>
      <c r="E68" s="20">
        <f>7900*1.6</f>
        <v>12640</v>
      </c>
      <c r="F68" s="24"/>
      <c r="G68" s="6" t="str">
        <f t="shared" si="0"/>
        <v>CUMPLE</v>
      </c>
      <c r="H68" s="38">
        <v>15663.183824357167</v>
      </c>
    </row>
    <row r="69" spans="2:8" ht="18.95" customHeight="1" thickBot="1">
      <c r="B69" s="15">
        <v>53</v>
      </c>
      <c r="C69" s="16" t="s">
        <v>242</v>
      </c>
      <c r="D69" s="17" t="s">
        <v>5</v>
      </c>
      <c r="E69" s="20">
        <f>4500*1.6</f>
        <v>7200</v>
      </c>
      <c r="F69" s="24"/>
      <c r="G69" s="6" t="str">
        <f t="shared" si="0"/>
        <v>CUMPLE</v>
      </c>
      <c r="H69" s="38">
        <v>15880.133333333333</v>
      </c>
    </row>
    <row r="70" spans="2:8" ht="18.95" customHeight="1" thickBot="1">
      <c r="B70" s="15">
        <v>54</v>
      </c>
      <c r="C70" s="16" t="s">
        <v>53</v>
      </c>
      <c r="D70" s="17" t="s">
        <v>5</v>
      </c>
      <c r="E70" s="20">
        <v>5600</v>
      </c>
      <c r="F70" s="24"/>
      <c r="G70" s="6" t="str">
        <f t="shared" si="0"/>
        <v>CUMPLE</v>
      </c>
      <c r="H70" s="38">
        <v>4762.2606938542085</v>
      </c>
    </row>
    <row r="71" spans="2:8" ht="18.95" customHeight="1" thickBot="1">
      <c r="B71" s="15">
        <v>55</v>
      </c>
      <c r="C71" s="16" t="s">
        <v>54</v>
      </c>
      <c r="D71" s="17" t="s">
        <v>5</v>
      </c>
      <c r="E71" s="20">
        <v>5600</v>
      </c>
      <c r="F71" s="24"/>
      <c r="G71" s="6" t="str">
        <f t="shared" si="0"/>
        <v>CUMPLE</v>
      </c>
      <c r="H71" s="38">
        <v>4051.8804308445838</v>
      </c>
    </row>
    <row r="72" spans="2:8" ht="18.95" customHeight="1" thickBot="1">
      <c r="B72" s="15">
        <v>56</v>
      </c>
      <c r="C72" s="16" t="s">
        <v>55</v>
      </c>
      <c r="D72" s="17" t="s">
        <v>5</v>
      </c>
      <c r="E72" s="20">
        <v>1340</v>
      </c>
      <c r="F72" s="24"/>
      <c r="G72" s="6" t="str">
        <f t="shared" ref="G72:G135" si="1">IF(F72&lt;=H72,"CUMPLE","NO CUMPLE")</f>
        <v>CUMPLE</v>
      </c>
      <c r="H72" s="38">
        <v>3493.6276599444577</v>
      </c>
    </row>
    <row r="73" spans="2:8" ht="18.95" customHeight="1" thickBot="1">
      <c r="B73" s="15">
        <v>57</v>
      </c>
      <c r="C73" s="16" t="s">
        <v>56</v>
      </c>
      <c r="D73" s="17" t="s">
        <v>5</v>
      </c>
      <c r="E73" s="20">
        <v>2300</v>
      </c>
      <c r="F73" s="24"/>
      <c r="G73" s="6" t="str">
        <f t="shared" si="1"/>
        <v>CUMPLE</v>
      </c>
      <c r="H73" s="38">
        <v>21499.205928782332</v>
      </c>
    </row>
    <row r="74" spans="2:8" ht="18.95" customHeight="1" thickBot="1">
      <c r="B74" s="15">
        <v>58</v>
      </c>
      <c r="C74" s="16" t="s">
        <v>57</v>
      </c>
      <c r="D74" s="17" t="s">
        <v>5</v>
      </c>
      <c r="E74" s="20">
        <f>11200/4</f>
        <v>2800</v>
      </c>
      <c r="F74" s="24"/>
      <c r="G74" s="6" t="str">
        <f t="shared" si="1"/>
        <v>CUMPLE</v>
      </c>
      <c r="H74" s="38">
        <v>25368.141580674539</v>
      </c>
    </row>
    <row r="75" spans="2:8" ht="18.95" customHeight="1" thickBot="1">
      <c r="B75" s="15">
        <v>59</v>
      </c>
      <c r="C75" s="16" t="s">
        <v>58</v>
      </c>
      <c r="D75" s="17" t="s">
        <v>5</v>
      </c>
      <c r="E75" s="20">
        <f>11200/4</f>
        <v>2800</v>
      </c>
      <c r="F75" s="24"/>
      <c r="G75" s="6" t="str">
        <f t="shared" si="1"/>
        <v>CUMPLE</v>
      </c>
      <c r="H75" s="38">
        <v>8306.4649553435411</v>
      </c>
    </row>
    <row r="76" spans="2:8" ht="18.95" customHeight="1" thickBot="1">
      <c r="B76" s="15">
        <v>60</v>
      </c>
      <c r="C76" s="16" t="s">
        <v>59</v>
      </c>
      <c r="D76" s="17" t="s">
        <v>5</v>
      </c>
      <c r="E76" s="20">
        <f>11200/4</f>
        <v>2800</v>
      </c>
      <c r="F76" s="24"/>
      <c r="G76" s="6" t="str">
        <f t="shared" si="1"/>
        <v>CUMPLE</v>
      </c>
      <c r="H76" s="38">
        <v>8210.9615358742922</v>
      </c>
    </row>
    <row r="77" spans="2:8" ht="18.95" customHeight="1" thickBot="1">
      <c r="B77" s="15">
        <v>61</v>
      </c>
      <c r="C77" s="16" t="s">
        <v>60</v>
      </c>
      <c r="D77" s="17" t="s">
        <v>5</v>
      </c>
      <c r="E77" s="20">
        <f>11200/4</f>
        <v>2800</v>
      </c>
      <c r="F77" s="24"/>
      <c r="G77" s="6" t="str">
        <f t="shared" si="1"/>
        <v>CUMPLE</v>
      </c>
      <c r="H77" s="38">
        <v>13393.243682497043</v>
      </c>
    </row>
    <row r="78" spans="2:8" ht="18.95" customHeight="1" thickBot="1">
      <c r="B78" s="15">
        <v>62</v>
      </c>
      <c r="C78" s="16" t="s">
        <v>61</v>
      </c>
      <c r="D78" s="17" t="s">
        <v>5</v>
      </c>
      <c r="E78" s="20">
        <f>11200/4</f>
        <v>2800</v>
      </c>
      <c r="F78" s="24"/>
      <c r="G78" s="6" t="str">
        <f t="shared" si="1"/>
        <v>CUMPLE</v>
      </c>
      <c r="H78" s="38">
        <v>10095.254653114918</v>
      </c>
    </row>
    <row r="79" spans="2:8" ht="18.95" customHeight="1" thickBot="1">
      <c r="B79" s="15">
        <v>63</v>
      </c>
      <c r="C79" s="16" t="s">
        <v>62</v>
      </c>
      <c r="D79" s="17" t="s">
        <v>5</v>
      </c>
      <c r="E79" s="20">
        <v>135000</v>
      </c>
      <c r="F79" s="24"/>
      <c r="G79" s="6" t="str">
        <f t="shared" si="1"/>
        <v>CUMPLE</v>
      </c>
      <c r="H79" s="38">
        <v>182464.26592484911</v>
      </c>
    </row>
    <row r="80" spans="2:8" ht="18.95" customHeight="1" thickBot="1">
      <c r="B80" s="15">
        <v>64</v>
      </c>
      <c r="C80" s="16" t="s">
        <v>157</v>
      </c>
      <c r="D80" s="17" t="s">
        <v>5</v>
      </c>
      <c r="E80" s="20">
        <v>95000</v>
      </c>
      <c r="F80" s="24"/>
      <c r="G80" s="6" t="str">
        <f t="shared" si="1"/>
        <v>CUMPLE</v>
      </c>
      <c r="H80" s="38">
        <v>652827.30626541574</v>
      </c>
    </row>
    <row r="81" spans="2:8" ht="18.95" customHeight="1" thickBot="1">
      <c r="B81" s="15">
        <v>65</v>
      </c>
      <c r="C81" s="16" t="s">
        <v>63</v>
      </c>
      <c r="D81" s="17" t="s">
        <v>5</v>
      </c>
      <c r="E81" s="20">
        <v>68900</v>
      </c>
      <c r="F81" s="24"/>
      <c r="G81" s="6" t="str">
        <f t="shared" si="1"/>
        <v>CUMPLE</v>
      </c>
      <c r="H81" s="38">
        <v>121217.89012769908</v>
      </c>
    </row>
    <row r="82" spans="2:8" ht="18.95" customHeight="1" thickBot="1">
      <c r="B82" s="15">
        <v>66</v>
      </c>
      <c r="C82" s="16" t="s">
        <v>64</v>
      </c>
      <c r="D82" s="17" t="s">
        <v>5</v>
      </c>
      <c r="E82" s="20">
        <v>90400</v>
      </c>
      <c r="F82" s="24"/>
      <c r="G82" s="6" t="str">
        <f t="shared" si="1"/>
        <v>CUMPLE</v>
      </c>
      <c r="H82" s="38">
        <v>68429.156110189433</v>
      </c>
    </row>
    <row r="83" spans="2:8" ht="18.95" customHeight="1" thickBot="1">
      <c r="B83" s="15">
        <v>67</v>
      </c>
      <c r="C83" s="16" t="s">
        <v>158</v>
      </c>
      <c r="D83" s="17" t="s">
        <v>5</v>
      </c>
      <c r="E83" s="20">
        <v>135000</v>
      </c>
      <c r="F83" s="24"/>
      <c r="G83" s="6" t="str">
        <f t="shared" si="1"/>
        <v>CUMPLE</v>
      </c>
      <c r="H83" s="38">
        <v>162387.85227674336</v>
      </c>
    </row>
    <row r="84" spans="2:8" ht="18.95" customHeight="1" thickBot="1">
      <c r="B84" s="15">
        <v>68</v>
      </c>
      <c r="C84" s="16" t="s">
        <v>65</v>
      </c>
      <c r="D84" s="17" t="s">
        <v>5</v>
      </c>
      <c r="E84" s="20">
        <v>146350</v>
      </c>
      <c r="F84" s="24"/>
      <c r="G84" s="6" t="str">
        <f t="shared" si="1"/>
        <v>CUMPLE</v>
      </c>
      <c r="H84" s="38">
        <v>456517.18506731355</v>
      </c>
    </row>
    <row r="85" spans="2:8" ht="18.95" customHeight="1" thickBot="1">
      <c r="B85" s="15">
        <v>69</v>
      </c>
      <c r="C85" s="16" t="s">
        <v>66</v>
      </c>
      <c r="D85" s="17" t="s">
        <v>5</v>
      </c>
      <c r="E85" s="20">
        <v>97800</v>
      </c>
      <c r="F85" s="24"/>
      <c r="G85" s="6" t="str">
        <f t="shared" si="1"/>
        <v>CUMPLE</v>
      </c>
      <c r="H85" s="38">
        <v>173219.3057007844</v>
      </c>
    </row>
    <row r="86" spans="2:8" ht="18.95" customHeight="1" thickBot="1">
      <c r="B86" s="15">
        <v>70</v>
      </c>
      <c r="C86" s="16" t="s">
        <v>67</v>
      </c>
      <c r="D86" s="17" t="s">
        <v>5</v>
      </c>
      <c r="E86" s="20">
        <v>7340</v>
      </c>
      <c r="F86" s="24"/>
      <c r="G86" s="6" t="str">
        <f t="shared" si="1"/>
        <v>CUMPLE</v>
      </c>
      <c r="H86" s="38">
        <v>3784.9983931128336</v>
      </c>
    </row>
    <row r="87" spans="2:8" ht="18.95" customHeight="1" thickBot="1">
      <c r="B87" s="15">
        <v>71</v>
      </c>
      <c r="C87" s="16" t="s">
        <v>68</v>
      </c>
      <c r="D87" s="17" t="s">
        <v>5</v>
      </c>
      <c r="E87" s="20">
        <v>3500</v>
      </c>
      <c r="F87" s="24"/>
      <c r="G87" s="6" t="str">
        <f t="shared" si="1"/>
        <v>CUMPLE</v>
      </c>
      <c r="H87" s="38">
        <v>1451.8413378910836</v>
      </c>
    </row>
    <row r="88" spans="2:8" ht="18.95" customHeight="1" thickBot="1">
      <c r="B88" s="15">
        <v>72</v>
      </c>
      <c r="C88" s="16" t="s">
        <v>69</v>
      </c>
      <c r="D88" s="17" t="s">
        <v>5</v>
      </c>
      <c r="E88" s="20">
        <v>3500</v>
      </c>
      <c r="F88" s="24"/>
      <c r="G88" s="6" t="str">
        <f t="shared" si="1"/>
        <v>CUMPLE</v>
      </c>
      <c r="H88" s="38">
        <v>1573.8964635510836</v>
      </c>
    </row>
    <row r="89" spans="2:8" ht="18.95" customHeight="1" thickBot="1">
      <c r="B89" s="15">
        <v>73</v>
      </c>
      <c r="C89" s="16" t="s">
        <v>70</v>
      </c>
      <c r="D89" s="17" t="s">
        <v>5</v>
      </c>
      <c r="E89" s="20">
        <v>3500</v>
      </c>
      <c r="F89" s="24"/>
      <c r="G89" s="6" t="str">
        <f t="shared" si="1"/>
        <v>CUMPLE</v>
      </c>
      <c r="H89" s="38">
        <v>1596.6250206214584</v>
      </c>
    </row>
    <row r="90" spans="2:8" ht="18.95" customHeight="1" thickBot="1">
      <c r="B90" s="15">
        <v>74</v>
      </c>
      <c r="C90" s="16" t="s">
        <v>71</v>
      </c>
      <c r="D90" s="17" t="s">
        <v>5</v>
      </c>
      <c r="E90" s="20">
        <v>4500</v>
      </c>
      <c r="F90" s="24"/>
      <c r="G90" s="6" t="str">
        <f t="shared" si="1"/>
        <v>CUMPLE</v>
      </c>
      <c r="H90" s="38">
        <v>1863.6669488395</v>
      </c>
    </row>
    <row r="91" spans="2:8" ht="18.95" customHeight="1" thickBot="1">
      <c r="B91" s="15">
        <v>75</v>
      </c>
      <c r="C91" s="16" t="s">
        <v>72</v>
      </c>
      <c r="D91" s="17" t="s">
        <v>25</v>
      </c>
      <c r="E91" s="20">
        <v>7200</v>
      </c>
      <c r="F91" s="24"/>
      <c r="G91" s="6" t="str">
        <f t="shared" si="1"/>
        <v>CUMPLE</v>
      </c>
      <c r="H91" s="38">
        <v>15173.115140830376</v>
      </c>
    </row>
    <row r="92" spans="2:8" ht="18.95" customHeight="1" thickBot="1">
      <c r="B92" s="15">
        <v>76</v>
      </c>
      <c r="C92" s="16" t="s">
        <v>73</v>
      </c>
      <c r="D92" s="17" t="s">
        <v>74</v>
      </c>
      <c r="E92" s="20">
        <v>9300</v>
      </c>
      <c r="F92" s="24"/>
      <c r="G92" s="6" t="str">
        <f t="shared" si="1"/>
        <v>CUMPLE</v>
      </c>
      <c r="H92" s="38">
        <v>42027.897224750996</v>
      </c>
    </row>
    <row r="93" spans="2:8" ht="18.95" customHeight="1" thickBot="1">
      <c r="B93" s="15">
        <v>77</v>
      </c>
      <c r="C93" s="16" t="s">
        <v>75</v>
      </c>
      <c r="D93" s="17" t="s">
        <v>5</v>
      </c>
      <c r="E93" s="20">
        <v>7900</v>
      </c>
      <c r="F93" s="24"/>
      <c r="G93" s="6" t="str">
        <f t="shared" si="1"/>
        <v>CUMPLE</v>
      </c>
      <c r="H93" s="38">
        <v>7225.2180613455421</v>
      </c>
    </row>
    <row r="94" spans="2:8" ht="18.95" customHeight="1" thickBot="1">
      <c r="B94" s="15">
        <v>78</v>
      </c>
      <c r="C94" s="16" t="s">
        <v>76</v>
      </c>
      <c r="D94" s="17" t="s">
        <v>5</v>
      </c>
      <c r="E94" s="20">
        <v>16300</v>
      </c>
      <c r="F94" s="24"/>
      <c r="G94" s="6" t="str">
        <f t="shared" si="1"/>
        <v>CUMPLE</v>
      </c>
      <c r="H94" s="38">
        <v>47090.795786597424</v>
      </c>
    </row>
    <row r="95" spans="2:8" ht="18.95" customHeight="1" thickBot="1">
      <c r="B95" s="15">
        <v>79</v>
      </c>
      <c r="C95" s="16" t="s">
        <v>77</v>
      </c>
      <c r="D95" s="17" t="s">
        <v>78</v>
      </c>
      <c r="E95" s="20">
        <v>18400</v>
      </c>
      <c r="F95" s="24"/>
      <c r="G95" s="6" t="str">
        <f t="shared" si="1"/>
        <v>CUMPLE</v>
      </c>
      <c r="H95" s="38">
        <v>35033.677537346921</v>
      </c>
    </row>
    <row r="96" spans="2:8" ht="18.95" customHeight="1" thickBot="1">
      <c r="B96" s="15">
        <v>80</v>
      </c>
      <c r="C96" s="16" t="s">
        <v>79</v>
      </c>
      <c r="D96" s="17" t="s">
        <v>5</v>
      </c>
      <c r="E96" s="20">
        <v>129400</v>
      </c>
      <c r="F96" s="24"/>
      <c r="G96" s="6" t="str">
        <f t="shared" si="1"/>
        <v>CUMPLE</v>
      </c>
      <c r="H96" s="38">
        <v>142961.21238150977</v>
      </c>
    </row>
    <row r="97" spans="2:8" ht="18.95" customHeight="1" thickBot="1">
      <c r="B97" s="15">
        <v>81</v>
      </c>
      <c r="C97" s="16" t="s">
        <v>80</v>
      </c>
      <c r="D97" s="17" t="s">
        <v>5</v>
      </c>
      <c r="E97" s="20">
        <v>129400</v>
      </c>
      <c r="F97" s="24"/>
      <c r="G97" s="6" t="str">
        <f t="shared" si="1"/>
        <v>CUMPLE</v>
      </c>
      <c r="H97" s="38">
        <v>69402.377321570661</v>
      </c>
    </row>
    <row r="98" spans="2:8" ht="18.95" customHeight="1" thickBot="1">
      <c r="B98" s="15">
        <v>82</v>
      </c>
      <c r="C98" s="16" t="s">
        <v>81</v>
      </c>
      <c r="D98" s="17" t="s">
        <v>82</v>
      </c>
      <c r="E98" s="20">
        <v>2810</v>
      </c>
      <c r="F98" s="24"/>
      <c r="G98" s="6" t="str">
        <f t="shared" si="1"/>
        <v>CUMPLE</v>
      </c>
      <c r="H98" s="38">
        <v>7558.4872418482073</v>
      </c>
    </row>
    <row r="99" spans="2:8" ht="18.95" customHeight="1" thickBot="1">
      <c r="B99" s="15">
        <v>83</v>
      </c>
      <c r="C99" s="16" t="s">
        <v>83</v>
      </c>
      <c r="D99" s="17" t="s">
        <v>74</v>
      </c>
      <c r="E99" s="20">
        <v>6100</v>
      </c>
      <c r="F99" s="24"/>
      <c r="G99" s="6" t="str">
        <f t="shared" si="1"/>
        <v>CUMPLE</v>
      </c>
      <c r="H99" s="38">
        <v>4807.2124696736682</v>
      </c>
    </row>
    <row r="100" spans="2:8" ht="18.95" customHeight="1" thickBot="1">
      <c r="B100" s="15">
        <v>84</v>
      </c>
      <c r="C100" s="16" t="s">
        <v>84</v>
      </c>
      <c r="D100" s="17" t="s">
        <v>74</v>
      </c>
      <c r="E100" s="20">
        <v>6400</v>
      </c>
      <c r="F100" s="24"/>
      <c r="G100" s="6" t="str">
        <f t="shared" si="1"/>
        <v>CUMPLE</v>
      </c>
      <c r="H100" s="38">
        <v>6489.8212923010433</v>
      </c>
    </row>
    <row r="101" spans="2:8" ht="18.95" customHeight="1" thickBot="1">
      <c r="B101" s="15">
        <v>85</v>
      </c>
      <c r="C101" s="16" t="s">
        <v>85</v>
      </c>
      <c r="D101" s="17" t="s">
        <v>74</v>
      </c>
      <c r="E101" s="20">
        <v>7100</v>
      </c>
      <c r="F101" s="24"/>
      <c r="G101" s="6" t="str">
        <f t="shared" si="1"/>
        <v>CUMPLE</v>
      </c>
      <c r="H101" s="38">
        <v>7031.8076030122093</v>
      </c>
    </row>
    <row r="102" spans="2:8" ht="18.95" customHeight="1" thickBot="1">
      <c r="B102" s="15">
        <v>86</v>
      </c>
      <c r="C102" s="16" t="s">
        <v>86</v>
      </c>
      <c r="D102" s="17" t="s">
        <v>74</v>
      </c>
      <c r="E102" s="20">
        <v>7800</v>
      </c>
      <c r="F102" s="24"/>
      <c r="G102" s="6" t="str">
        <f t="shared" si="1"/>
        <v>CUMPLE</v>
      </c>
      <c r="H102" s="38">
        <v>7543.0324568088754</v>
      </c>
    </row>
    <row r="103" spans="2:8" ht="18.95" customHeight="1" thickBot="1">
      <c r="B103" s="15">
        <v>87</v>
      </c>
      <c r="C103" s="16" t="s">
        <v>159</v>
      </c>
      <c r="D103" s="17" t="s">
        <v>5</v>
      </c>
      <c r="E103" s="20">
        <v>61200</v>
      </c>
      <c r="F103" s="24"/>
      <c r="G103" s="6" t="str">
        <f t="shared" si="1"/>
        <v>CUMPLE</v>
      </c>
      <c r="H103" s="38">
        <v>72449.23257626238</v>
      </c>
    </row>
    <row r="104" spans="2:8" ht="18.95" customHeight="1" thickBot="1">
      <c r="B104" s="15">
        <v>88</v>
      </c>
      <c r="C104" s="16" t="s">
        <v>87</v>
      </c>
      <c r="D104" s="17" t="s">
        <v>5</v>
      </c>
      <c r="E104" s="20">
        <f>12000*1.35</f>
        <v>16200.000000000002</v>
      </c>
      <c r="F104" s="24"/>
      <c r="G104" s="6" t="str">
        <f t="shared" si="1"/>
        <v>CUMPLE</v>
      </c>
      <c r="H104" s="38">
        <v>34185.892407772008</v>
      </c>
    </row>
    <row r="105" spans="2:8" ht="18.95" customHeight="1" thickBot="1">
      <c r="B105" s="15">
        <v>89</v>
      </c>
      <c r="C105" s="16" t="s">
        <v>88</v>
      </c>
      <c r="D105" s="17" t="s">
        <v>74</v>
      </c>
      <c r="E105" s="20">
        <v>17200</v>
      </c>
      <c r="F105" s="24"/>
      <c r="G105" s="6" t="str">
        <f t="shared" si="1"/>
        <v>CUMPLE</v>
      </c>
      <c r="H105" s="38">
        <v>9676.6425666554151</v>
      </c>
    </row>
    <row r="106" spans="2:8" ht="18.95" customHeight="1" thickBot="1">
      <c r="B106" s="15">
        <v>90</v>
      </c>
      <c r="C106" s="16" t="s">
        <v>89</v>
      </c>
      <c r="D106" s="17" t="s">
        <v>5</v>
      </c>
      <c r="E106" s="20">
        <v>265900</v>
      </c>
      <c r="F106" s="24"/>
      <c r="G106" s="6" t="str">
        <f t="shared" si="1"/>
        <v>CUMPLE</v>
      </c>
      <c r="H106" s="38">
        <v>227195.98565874717</v>
      </c>
    </row>
    <row r="107" spans="2:8" ht="18.95" customHeight="1" thickBot="1">
      <c r="B107" s="15">
        <v>91</v>
      </c>
      <c r="C107" s="16" t="s">
        <v>90</v>
      </c>
      <c r="D107" s="17" t="s">
        <v>5</v>
      </c>
      <c r="E107" s="20">
        <v>210400</v>
      </c>
      <c r="F107" s="24"/>
      <c r="G107" s="6" t="str">
        <f t="shared" si="1"/>
        <v>CUMPLE</v>
      </c>
      <c r="H107" s="38">
        <v>230797.74723782204</v>
      </c>
    </row>
    <row r="108" spans="2:8" ht="18.95" customHeight="1" thickBot="1">
      <c r="B108" s="15">
        <v>92</v>
      </c>
      <c r="C108" s="16" t="s">
        <v>91</v>
      </c>
      <c r="D108" s="17" t="s">
        <v>5</v>
      </c>
      <c r="E108" s="20">
        <v>53000</v>
      </c>
      <c r="F108" s="24"/>
      <c r="G108" s="6" t="str">
        <f t="shared" si="1"/>
        <v>CUMPLE</v>
      </c>
      <c r="H108" s="38">
        <v>53134.579918368581</v>
      </c>
    </row>
    <row r="109" spans="2:8" ht="18.95" customHeight="1" thickBot="1">
      <c r="B109" s="15">
        <v>93</v>
      </c>
      <c r="C109" s="16" t="s">
        <v>92</v>
      </c>
      <c r="D109" s="17" t="s">
        <v>5</v>
      </c>
      <c r="E109" s="20">
        <v>182000</v>
      </c>
      <c r="F109" s="24"/>
      <c r="G109" s="6" t="str">
        <f t="shared" si="1"/>
        <v>CUMPLE</v>
      </c>
      <c r="H109" s="38">
        <v>117570.00915143033</v>
      </c>
    </row>
    <row r="110" spans="2:8" ht="18.95" customHeight="1" thickBot="1">
      <c r="B110" s="15">
        <v>94</v>
      </c>
      <c r="C110" s="16" t="s">
        <v>93</v>
      </c>
      <c r="D110" s="17" t="s">
        <v>5</v>
      </c>
      <c r="E110" s="20">
        <v>156300</v>
      </c>
      <c r="F110" s="24"/>
      <c r="G110" s="6" t="str">
        <f t="shared" si="1"/>
        <v>CUMPLE</v>
      </c>
      <c r="H110" s="38">
        <v>125088.04083870626</v>
      </c>
    </row>
    <row r="111" spans="2:8" ht="18.95" customHeight="1" thickBot="1">
      <c r="B111" s="15">
        <v>95</v>
      </c>
      <c r="C111" s="16" t="s">
        <v>94</v>
      </c>
      <c r="D111" s="17" t="s">
        <v>5</v>
      </c>
      <c r="E111" s="20">
        <v>28400</v>
      </c>
      <c r="F111" s="24"/>
      <c r="G111" s="6" t="str">
        <f t="shared" si="1"/>
        <v>CUMPLE</v>
      </c>
      <c r="H111" s="38">
        <v>40640.341992532958</v>
      </c>
    </row>
    <row r="112" spans="2:8" ht="18.95" customHeight="1" thickBot="1">
      <c r="B112" s="15">
        <v>96</v>
      </c>
      <c r="C112" s="16" t="s">
        <v>95</v>
      </c>
      <c r="D112" s="17" t="s">
        <v>5</v>
      </c>
      <c r="E112" s="20">
        <f>473900*1.3</f>
        <v>616070</v>
      </c>
      <c r="F112" s="24"/>
      <c r="G112" s="6" t="str">
        <f t="shared" si="1"/>
        <v>CUMPLE</v>
      </c>
      <c r="H112" s="38">
        <v>591110.62928003073</v>
      </c>
    </row>
    <row r="113" spans="2:8" ht="18.95" customHeight="1" thickBot="1">
      <c r="B113" s="15">
        <v>97</v>
      </c>
      <c r="C113" s="16" t="s">
        <v>96</v>
      </c>
      <c r="D113" s="17" t="s">
        <v>5</v>
      </c>
      <c r="E113" s="20">
        <f>380000*1.35</f>
        <v>513000.00000000006</v>
      </c>
      <c r="F113" s="24"/>
      <c r="G113" s="6" t="str">
        <f t="shared" si="1"/>
        <v>CUMPLE</v>
      </c>
      <c r="H113" s="38">
        <v>1252797.8516158934</v>
      </c>
    </row>
    <row r="114" spans="2:8" ht="18.95" customHeight="1" thickBot="1">
      <c r="B114" s="15">
        <v>98</v>
      </c>
      <c r="C114" s="16" t="s">
        <v>97</v>
      </c>
      <c r="D114" s="17" t="s">
        <v>5</v>
      </c>
      <c r="E114" s="20">
        <v>195300</v>
      </c>
      <c r="F114" s="24"/>
      <c r="G114" s="6" t="str">
        <f t="shared" si="1"/>
        <v>CUMPLE</v>
      </c>
      <c r="H114" s="38">
        <v>265376.75517682923</v>
      </c>
    </row>
    <row r="115" spans="2:8" ht="18.95" customHeight="1" thickBot="1">
      <c r="B115" s="15">
        <v>99</v>
      </c>
      <c r="C115" s="16" t="s">
        <v>98</v>
      </c>
      <c r="D115" s="17" t="s">
        <v>5</v>
      </c>
      <c r="E115" s="20">
        <v>285000</v>
      </c>
      <c r="F115" s="24"/>
      <c r="G115" s="6" t="str">
        <f t="shared" si="1"/>
        <v>CUMPLE</v>
      </c>
      <c r="H115" s="38">
        <v>774878.03021109384</v>
      </c>
    </row>
    <row r="116" spans="2:8" ht="18.95" customHeight="1" thickBot="1">
      <c r="B116" s="15">
        <v>100</v>
      </c>
      <c r="C116" s="16" t="s">
        <v>99</v>
      </c>
      <c r="D116" s="17" t="s">
        <v>5</v>
      </c>
      <c r="E116" s="20">
        <v>92300</v>
      </c>
      <c r="F116" s="24"/>
      <c r="G116" s="6" t="str">
        <f t="shared" si="1"/>
        <v>CUMPLE</v>
      </c>
      <c r="H116" s="38">
        <v>110047.27168276835</v>
      </c>
    </row>
    <row r="117" spans="2:8" ht="18.95" customHeight="1" thickBot="1">
      <c r="B117" s="15">
        <v>101</v>
      </c>
      <c r="C117" s="16" t="s">
        <v>100</v>
      </c>
      <c r="D117" s="17" t="s">
        <v>5</v>
      </c>
      <c r="E117" s="20">
        <f>22900*1.25</f>
        <v>28625</v>
      </c>
      <c r="F117" s="24"/>
      <c r="G117" s="6" t="str">
        <f t="shared" si="1"/>
        <v>CUMPLE</v>
      </c>
      <c r="H117" s="38">
        <v>97917.038454958703</v>
      </c>
    </row>
    <row r="118" spans="2:8" ht="18.95" customHeight="1" thickBot="1">
      <c r="B118" s="15">
        <v>102</v>
      </c>
      <c r="C118" s="16" t="s">
        <v>101</v>
      </c>
      <c r="D118" s="17" t="s">
        <v>5</v>
      </c>
      <c r="E118" s="20">
        <f>69000*1.35</f>
        <v>93150</v>
      </c>
      <c r="F118" s="24"/>
      <c r="G118" s="6" t="str">
        <f t="shared" si="1"/>
        <v>CUMPLE</v>
      </c>
      <c r="H118" s="38">
        <v>108085.71819036477</v>
      </c>
    </row>
    <row r="119" spans="2:8" ht="18.95" customHeight="1" thickBot="1">
      <c r="B119" s="15">
        <v>103</v>
      </c>
      <c r="C119" s="16" t="s">
        <v>102</v>
      </c>
      <c r="D119" s="17" t="s">
        <v>5</v>
      </c>
      <c r="E119" s="20">
        <f>12400*1.25</f>
        <v>15500</v>
      </c>
      <c r="F119" s="24"/>
      <c r="G119" s="6" t="str">
        <f t="shared" si="1"/>
        <v>CUMPLE</v>
      </c>
      <c r="H119" s="38">
        <v>27031.351199717959</v>
      </c>
    </row>
    <row r="120" spans="2:8" ht="18.95" customHeight="1" thickBot="1">
      <c r="B120" s="15">
        <v>104</v>
      </c>
      <c r="C120" s="16" t="s">
        <v>103</v>
      </c>
      <c r="D120" s="17" t="s">
        <v>104</v>
      </c>
      <c r="E120" s="20">
        <v>28900</v>
      </c>
      <c r="F120" s="26"/>
      <c r="G120" s="6" t="str">
        <f t="shared" si="1"/>
        <v>CUMPLE</v>
      </c>
      <c r="H120" s="38">
        <v>48039.421985824178</v>
      </c>
    </row>
    <row r="121" spans="2:8" ht="18.95" customHeight="1" thickBot="1">
      <c r="B121" s="15">
        <v>105</v>
      </c>
      <c r="C121" s="16" t="s">
        <v>105</v>
      </c>
      <c r="D121" s="17" t="s">
        <v>104</v>
      </c>
      <c r="E121" s="20">
        <v>36200</v>
      </c>
      <c r="F121" s="24"/>
      <c r="G121" s="6" t="str">
        <f t="shared" si="1"/>
        <v>CUMPLE</v>
      </c>
      <c r="H121" s="38">
        <v>63623.185703813331</v>
      </c>
    </row>
    <row r="122" spans="2:8" ht="18.95" customHeight="1" thickBot="1">
      <c r="B122" s="15">
        <v>106</v>
      </c>
      <c r="C122" s="16" t="s">
        <v>106</v>
      </c>
      <c r="D122" s="17" t="s">
        <v>2</v>
      </c>
      <c r="E122" s="20">
        <v>7200</v>
      </c>
      <c r="F122" s="24"/>
      <c r="G122" s="6" t="str">
        <f t="shared" si="1"/>
        <v>CUMPLE</v>
      </c>
      <c r="H122" s="38">
        <v>12306.701302171874</v>
      </c>
    </row>
    <row r="123" spans="2:8" ht="18.95" customHeight="1" thickBot="1">
      <c r="B123" s="15">
        <v>107</v>
      </c>
      <c r="C123" s="16" t="s">
        <v>107</v>
      </c>
      <c r="D123" s="17" t="s">
        <v>2</v>
      </c>
      <c r="E123" s="20">
        <v>9300</v>
      </c>
      <c r="F123" s="24"/>
      <c r="G123" s="6" t="str">
        <f t="shared" si="1"/>
        <v>CUMPLE</v>
      </c>
      <c r="H123" s="38">
        <v>24533.030288652499</v>
      </c>
    </row>
    <row r="124" spans="2:8" ht="18.95" customHeight="1" thickBot="1">
      <c r="B124" s="15">
        <v>108</v>
      </c>
      <c r="C124" s="16" t="s">
        <v>108</v>
      </c>
      <c r="D124" s="17" t="s">
        <v>2</v>
      </c>
      <c r="E124" s="20">
        <v>12100</v>
      </c>
      <c r="F124" s="24"/>
      <c r="G124" s="6" t="str">
        <f t="shared" si="1"/>
        <v>CUMPLE</v>
      </c>
      <c r="H124" s="38">
        <v>26335.732042961914</v>
      </c>
    </row>
    <row r="125" spans="2:8" ht="18.95" customHeight="1" thickBot="1">
      <c r="B125" s="15">
        <v>109</v>
      </c>
      <c r="C125" s="16" t="s">
        <v>109</v>
      </c>
      <c r="D125" s="17" t="s">
        <v>2</v>
      </c>
      <c r="E125" s="20">
        <v>14250</v>
      </c>
      <c r="F125" s="24"/>
      <c r="G125" s="6" t="str">
        <f t="shared" si="1"/>
        <v>CUMPLE</v>
      </c>
      <c r="H125" s="38">
        <v>49036.454202282002</v>
      </c>
    </row>
    <row r="126" spans="2:8" ht="18.95" customHeight="1" thickBot="1">
      <c r="B126" s="15">
        <v>110</v>
      </c>
      <c r="C126" s="16" t="s">
        <v>110</v>
      </c>
      <c r="D126" s="17" t="s">
        <v>2</v>
      </c>
      <c r="E126" s="20">
        <v>16300</v>
      </c>
      <c r="F126" s="24"/>
      <c r="G126" s="6" t="str">
        <f t="shared" si="1"/>
        <v>CUMPLE</v>
      </c>
      <c r="H126" s="38">
        <v>50254.427618948663</v>
      </c>
    </row>
    <row r="127" spans="2:8" ht="18.95" customHeight="1" thickBot="1">
      <c r="B127" s="15">
        <v>111</v>
      </c>
      <c r="C127" s="16" t="s">
        <v>111</v>
      </c>
      <c r="D127" s="17" t="s">
        <v>2</v>
      </c>
      <c r="E127" s="20">
        <v>21300</v>
      </c>
      <c r="F127" s="24"/>
      <c r="G127" s="6" t="str">
        <f t="shared" si="1"/>
        <v>CUMPLE</v>
      </c>
      <c r="H127" s="38">
        <v>61901.22790740987</v>
      </c>
    </row>
    <row r="128" spans="2:8" ht="18.95" customHeight="1" thickBot="1">
      <c r="B128" s="15">
        <v>112</v>
      </c>
      <c r="C128" s="16" t="s">
        <v>112</v>
      </c>
      <c r="D128" s="17" t="s">
        <v>2</v>
      </c>
      <c r="E128" s="20">
        <v>53210</v>
      </c>
      <c r="F128" s="24"/>
      <c r="G128" s="6" t="str">
        <f t="shared" si="1"/>
        <v>CUMPLE</v>
      </c>
      <c r="H128" s="38">
        <v>80356.385095128964</v>
      </c>
    </row>
    <row r="129" spans="2:8" ht="18.95" customHeight="1" thickBot="1">
      <c r="B129" s="15">
        <v>113</v>
      </c>
      <c r="C129" s="16" t="s">
        <v>113</v>
      </c>
      <c r="D129" s="17" t="s">
        <v>5</v>
      </c>
      <c r="E129" s="20">
        <f>E126*6</f>
        <v>97800</v>
      </c>
      <c r="F129" s="24"/>
      <c r="G129" s="6" t="str">
        <f t="shared" si="1"/>
        <v>CUMPLE</v>
      </c>
      <c r="H129" s="38">
        <v>75148.235793753382</v>
      </c>
    </row>
    <row r="130" spans="2:8" ht="18.95" customHeight="1" thickBot="1">
      <c r="B130" s="15">
        <v>114</v>
      </c>
      <c r="C130" s="16" t="s">
        <v>114</v>
      </c>
      <c r="D130" s="17" t="s">
        <v>5</v>
      </c>
      <c r="E130" s="20">
        <f>E127*6</f>
        <v>127800</v>
      </c>
      <c r="F130" s="24"/>
      <c r="G130" s="6" t="str">
        <f t="shared" si="1"/>
        <v>CUMPLE</v>
      </c>
      <c r="H130" s="38">
        <v>90123.442449236754</v>
      </c>
    </row>
    <row r="131" spans="2:8" ht="18.95" customHeight="1" thickBot="1">
      <c r="B131" s="15">
        <v>115</v>
      </c>
      <c r="C131" s="16" t="s">
        <v>115</v>
      </c>
      <c r="D131" s="17" t="s">
        <v>5</v>
      </c>
      <c r="E131" s="20">
        <v>61200</v>
      </c>
      <c r="F131" s="24"/>
      <c r="G131" s="6" t="str">
        <f t="shared" si="1"/>
        <v>CUMPLE</v>
      </c>
      <c r="H131" s="38">
        <v>87073.778922443264</v>
      </c>
    </row>
    <row r="132" spans="2:8" ht="18.95" customHeight="1" thickBot="1">
      <c r="B132" s="15">
        <v>116</v>
      </c>
      <c r="C132" s="16" t="s">
        <v>116</v>
      </c>
      <c r="D132" s="17" t="s">
        <v>5</v>
      </c>
      <c r="E132" s="20">
        <v>13400</v>
      </c>
      <c r="F132" s="24"/>
      <c r="G132" s="6" t="str">
        <f t="shared" si="1"/>
        <v>CUMPLE</v>
      </c>
      <c r="H132" s="38">
        <v>32227.047238687839</v>
      </c>
    </row>
    <row r="133" spans="2:8" ht="18.95" customHeight="1" thickBot="1">
      <c r="B133" s="15">
        <v>117</v>
      </c>
      <c r="C133" s="16" t="s">
        <v>117</v>
      </c>
      <c r="D133" s="17" t="s">
        <v>5</v>
      </c>
      <c r="E133" s="20">
        <v>2300</v>
      </c>
      <c r="F133" s="24"/>
      <c r="G133" s="6" t="str">
        <f t="shared" si="1"/>
        <v>CUMPLE</v>
      </c>
      <c r="H133" s="38">
        <v>4472.2622283403334</v>
      </c>
    </row>
    <row r="134" spans="2:8" ht="18.95" customHeight="1" thickBot="1">
      <c r="B134" s="15">
        <v>118</v>
      </c>
      <c r="C134" s="16" t="s">
        <v>118</v>
      </c>
      <c r="D134" s="17" t="s">
        <v>5</v>
      </c>
      <c r="E134" s="20">
        <v>6700</v>
      </c>
      <c r="F134" s="24"/>
      <c r="G134" s="6" t="str">
        <f t="shared" si="1"/>
        <v>CUMPLE</v>
      </c>
      <c r="H134" s="38">
        <v>55930.465000848541</v>
      </c>
    </row>
    <row r="135" spans="2:8" ht="18.95" customHeight="1" thickBot="1">
      <c r="B135" s="15">
        <v>119</v>
      </c>
      <c r="C135" s="16" t="s">
        <v>119</v>
      </c>
      <c r="D135" s="17" t="s">
        <v>5</v>
      </c>
      <c r="E135" s="20">
        <v>8000</v>
      </c>
      <c r="F135" s="24"/>
      <c r="G135" s="6" t="str">
        <f t="shared" si="1"/>
        <v>CUMPLE</v>
      </c>
      <c r="H135" s="38">
        <v>9486.7100737243327</v>
      </c>
    </row>
    <row r="136" spans="2:8" ht="18.95" customHeight="1" thickBot="1">
      <c r="B136" s="15">
        <v>120</v>
      </c>
      <c r="C136" s="16" t="s">
        <v>120</v>
      </c>
      <c r="D136" s="17" t="s">
        <v>5</v>
      </c>
      <c r="E136" s="20">
        <v>5100</v>
      </c>
      <c r="F136" s="24"/>
      <c r="G136" s="6" t="str">
        <f t="shared" ref="G136:G199" si="2">IF(F136&lt;=H136,"CUMPLE","NO CUMPLE")</f>
        <v>CUMPLE</v>
      </c>
      <c r="H136" s="38">
        <v>266288.70680104423</v>
      </c>
    </row>
    <row r="137" spans="2:8" ht="18.95" customHeight="1" thickBot="1">
      <c r="B137" s="15">
        <v>121</v>
      </c>
      <c r="C137" s="16" t="s">
        <v>160</v>
      </c>
      <c r="D137" s="17" t="s">
        <v>5</v>
      </c>
      <c r="E137" s="20">
        <v>7300</v>
      </c>
      <c r="F137" s="24"/>
      <c r="G137" s="6" t="str">
        <f t="shared" si="2"/>
        <v>CUMPLE</v>
      </c>
      <c r="H137" s="38">
        <v>21736.527003320167</v>
      </c>
    </row>
    <row r="138" spans="2:8" ht="18.95" customHeight="1" thickBot="1">
      <c r="B138" s="15">
        <v>122</v>
      </c>
      <c r="C138" s="16" t="s">
        <v>121</v>
      </c>
      <c r="D138" s="17" t="s">
        <v>5</v>
      </c>
      <c r="E138" s="20">
        <v>7300</v>
      </c>
      <c r="F138" s="24"/>
      <c r="G138" s="6" t="str">
        <f t="shared" si="2"/>
        <v>CUMPLE</v>
      </c>
      <c r="H138" s="38">
        <v>16710.16324515767</v>
      </c>
    </row>
    <row r="139" spans="2:8" ht="18.95" customHeight="1" thickBot="1">
      <c r="B139" s="15">
        <v>123</v>
      </c>
      <c r="C139" s="16" t="s">
        <v>122</v>
      </c>
      <c r="D139" s="17" t="s">
        <v>5</v>
      </c>
      <c r="E139" s="20">
        <v>2500</v>
      </c>
      <c r="F139" s="24"/>
      <c r="G139" s="6" t="str">
        <f t="shared" si="2"/>
        <v>CUMPLE</v>
      </c>
      <c r="H139" s="38">
        <v>1745.8333333333333</v>
      </c>
    </row>
    <row r="140" spans="2:8" ht="18.95" customHeight="1" thickBot="1">
      <c r="B140" s="15">
        <v>124</v>
      </c>
      <c r="C140" s="16" t="s">
        <v>123</v>
      </c>
      <c r="D140" s="17" t="s">
        <v>5</v>
      </c>
      <c r="E140" s="20">
        <v>2500</v>
      </c>
      <c r="F140" s="24"/>
      <c r="G140" s="6" t="str">
        <f t="shared" si="2"/>
        <v>CUMPLE</v>
      </c>
      <c r="H140" s="38">
        <v>2077.5</v>
      </c>
    </row>
    <row r="141" spans="2:8" ht="18.95" customHeight="1" thickBot="1">
      <c r="B141" s="15">
        <v>125</v>
      </c>
      <c r="C141" s="16" t="s">
        <v>124</v>
      </c>
      <c r="D141" s="17" t="s">
        <v>5</v>
      </c>
      <c r="E141" s="20">
        <v>2890</v>
      </c>
      <c r="F141" s="24"/>
      <c r="G141" s="6" t="str">
        <f t="shared" si="2"/>
        <v>CUMPLE</v>
      </c>
      <c r="H141" s="38">
        <v>2058.2497483560414</v>
      </c>
    </row>
    <row r="142" spans="2:8" ht="18.95" customHeight="1" thickBot="1">
      <c r="B142" s="15">
        <v>126</v>
      </c>
      <c r="C142" s="16" t="s">
        <v>125</v>
      </c>
      <c r="D142" s="17" t="s">
        <v>5</v>
      </c>
      <c r="E142" s="20">
        <v>2890</v>
      </c>
      <c r="F142" s="24"/>
      <c r="G142" s="6" t="str">
        <f t="shared" si="2"/>
        <v>CUMPLE</v>
      </c>
      <c r="H142" s="38">
        <v>2058.2497483560414</v>
      </c>
    </row>
    <row r="143" spans="2:8" ht="18.95" customHeight="1" thickBot="1">
      <c r="B143" s="15">
        <v>127</v>
      </c>
      <c r="C143" s="16" t="s">
        <v>161</v>
      </c>
      <c r="D143" s="17" t="s">
        <v>5</v>
      </c>
      <c r="E143" s="20">
        <v>5400</v>
      </c>
      <c r="F143" s="24"/>
      <c r="G143" s="6" t="str">
        <f t="shared" si="2"/>
        <v>CUMPLE</v>
      </c>
      <c r="H143" s="38">
        <v>2735.782286338625</v>
      </c>
    </row>
    <row r="144" spans="2:8" ht="18.95" customHeight="1" thickBot="1">
      <c r="B144" s="15">
        <v>128</v>
      </c>
      <c r="C144" s="16" t="s">
        <v>162</v>
      </c>
      <c r="D144" s="17" t="s">
        <v>5</v>
      </c>
      <c r="E144" s="20">
        <v>5400</v>
      </c>
      <c r="F144" s="24"/>
      <c r="G144" s="6" t="str">
        <f t="shared" si="2"/>
        <v>CUMPLE</v>
      </c>
      <c r="H144" s="38">
        <v>2978.5830816893754</v>
      </c>
    </row>
    <row r="145" spans="2:8" ht="18.95" customHeight="1" thickBot="1">
      <c r="B145" s="15">
        <v>129</v>
      </c>
      <c r="C145" s="16" t="s">
        <v>126</v>
      </c>
      <c r="D145" s="17" t="s">
        <v>5</v>
      </c>
      <c r="E145" s="20">
        <v>9030</v>
      </c>
      <c r="F145" s="24"/>
      <c r="G145" s="6" t="str">
        <f t="shared" si="2"/>
        <v>CUMPLE</v>
      </c>
      <c r="H145" s="38">
        <v>4066.782286338625</v>
      </c>
    </row>
    <row r="146" spans="2:8" ht="18.95" customHeight="1" thickBot="1">
      <c r="B146" s="15">
        <v>130</v>
      </c>
      <c r="C146" s="16" t="s">
        <v>127</v>
      </c>
      <c r="D146" s="17" t="s">
        <v>5</v>
      </c>
      <c r="E146" s="20">
        <v>9030</v>
      </c>
      <c r="F146" s="24"/>
      <c r="G146" s="6" t="str">
        <f t="shared" si="2"/>
        <v>CUMPLE</v>
      </c>
      <c r="H146" s="38">
        <v>4070.1130488386248</v>
      </c>
    </row>
    <row r="147" spans="2:8" ht="18.95" customHeight="1" thickBot="1">
      <c r="B147" s="15">
        <v>131</v>
      </c>
      <c r="C147" s="16" t="s">
        <v>128</v>
      </c>
      <c r="D147" s="17" t="s">
        <v>5</v>
      </c>
      <c r="E147" s="20">
        <v>284500</v>
      </c>
      <c r="F147" s="24"/>
      <c r="G147" s="6" t="str">
        <f t="shared" si="2"/>
        <v>CUMPLE</v>
      </c>
      <c r="H147" s="38">
        <v>360098.71749657282</v>
      </c>
    </row>
    <row r="148" spans="2:8" ht="18.95" customHeight="1" thickBot="1">
      <c r="B148" s="15">
        <v>132</v>
      </c>
      <c r="C148" s="16" t="s">
        <v>163</v>
      </c>
      <c r="D148" s="17" t="s">
        <v>5</v>
      </c>
      <c r="E148" s="20">
        <v>213000</v>
      </c>
      <c r="F148" s="24"/>
      <c r="G148" s="6" t="str">
        <f t="shared" si="2"/>
        <v>CUMPLE</v>
      </c>
      <c r="H148" s="38">
        <v>202740.33333333334</v>
      </c>
    </row>
    <row r="149" spans="2:8" ht="18.95" customHeight="1" thickBot="1">
      <c r="B149" s="15">
        <v>133</v>
      </c>
      <c r="C149" s="16" t="s">
        <v>164</v>
      </c>
      <c r="D149" s="17" t="s">
        <v>5</v>
      </c>
      <c r="E149" s="20">
        <v>164300</v>
      </c>
      <c r="F149" s="24"/>
      <c r="G149" s="6" t="str">
        <f t="shared" si="2"/>
        <v>CUMPLE</v>
      </c>
      <c r="H149" s="38">
        <v>96958.833333333328</v>
      </c>
    </row>
    <row r="150" spans="2:8" ht="18.95" customHeight="1" thickBot="1">
      <c r="B150" s="15">
        <v>134</v>
      </c>
      <c r="C150" s="16" t="s">
        <v>129</v>
      </c>
      <c r="D150" s="17" t="s">
        <v>5</v>
      </c>
      <c r="E150" s="20">
        <v>189000</v>
      </c>
      <c r="F150" s="24"/>
      <c r="G150" s="6" t="str">
        <f t="shared" si="2"/>
        <v>CUMPLE</v>
      </c>
      <c r="H150" s="38">
        <v>245196.1</v>
      </c>
    </row>
    <row r="151" spans="2:8" ht="18.95" customHeight="1" thickBot="1">
      <c r="B151" s="15">
        <v>135</v>
      </c>
      <c r="C151" s="16" t="s">
        <v>130</v>
      </c>
      <c r="D151" s="17" t="s">
        <v>131</v>
      </c>
      <c r="E151" s="20">
        <v>670000</v>
      </c>
      <c r="F151" s="24"/>
      <c r="G151" s="6" t="str">
        <f t="shared" si="2"/>
        <v>CUMPLE</v>
      </c>
      <c r="H151" s="38">
        <v>2004309.2666666666</v>
      </c>
    </row>
    <row r="152" spans="2:8" ht="18.95" customHeight="1" thickBot="1">
      <c r="B152" s="15">
        <v>136</v>
      </c>
      <c r="C152" s="16" t="s">
        <v>132</v>
      </c>
      <c r="D152" s="17" t="s">
        <v>104</v>
      </c>
      <c r="E152" s="20">
        <v>7200</v>
      </c>
      <c r="F152" s="24"/>
      <c r="G152" s="6" t="str">
        <f t="shared" si="2"/>
        <v>CUMPLE</v>
      </c>
      <c r="H152" s="38">
        <v>7463.6284384632499</v>
      </c>
    </row>
    <row r="153" spans="2:8" ht="18.95" customHeight="1" thickBot="1">
      <c r="B153" s="15">
        <v>137</v>
      </c>
      <c r="C153" s="16" t="s">
        <v>133</v>
      </c>
      <c r="D153" s="17" t="s">
        <v>2</v>
      </c>
      <c r="E153" s="20">
        <v>5200</v>
      </c>
      <c r="F153" s="24"/>
      <c r="G153" s="6" t="str">
        <f t="shared" si="2"/>
        <v>CUMPLE</v>
      </c>
      <c r="H153" s="38">
        <v>6069.2136244209178</v>
      </c>
    </row>
    <row r="154" spans="2:8" ht="18.95" customHeight="1" thickBot="1">
      <c r="B154" s="15">
        <v>138</v>
      </c>
      <c r="C154" s="16" t="s">
        <v>166</v>
      </c>
      <c r="D154" s="17" t="s">
        <v>131</v>
      </c>
      <c r="E154" s="20">
        <v>93000</v>
      </c>
      <c r="F154" s="24"/>
      <c r="G154" s="6" t="str">
        <f t="shared" si="2"/>
        <v>CUMPLE</v>
      </c>
      <c r="H154" s="38">
        <v>55821.077988354875</v>
      </c>
    </row>
    <row r="155" spans="2:8" ht="18.95" customHeight="1" thickBot="1">
      <c r="B155" s="15">
        <v>139</v>
      </c>
      <c r="C155" s="16" t="s">
        <v>167</v>
      </c>
      <c r="D155" s="17" t="s">
        <v>131</v>
      </c>
      <c r="E155" s="20">
        <v>382300</v>
      </c>
      <c r="F155" s="24"/>
      <c r="G155" s="6" t="str">
        <f t="shared" si="2"/>
        <v>CUMPLE</v>
      </c>
      <c r="H155" s="38">
        <v>332497.39750000002</v>
      </c>
    </row>
    <row r="156" spans="2:8" ht="18.95" customHeight="1" thickBot="1">
      <c r="B156" s="15">
        <v>140</v>
      </c>
      <c r="C156" s="16" t="s">
        <v>168</v>
      </c>
      <c r="D156" s="17" t="s">
        <v>131</v>
      </c>
      <c r="E156" s="20">
        <v>290100</v>
      </c>
      <c r="F156" s="24"/>
      <c r="G156" s="6" t="str">
        <f t="shared" si="2"/>
        <v>CUMPLE</v>
      </c>
      <c r="H156" s="38">
        <v>282416.59375</v>
      </c>
    </row>
    <row r="157" spans="2:8" ht="18.95" customHeight="1" thickBot="1">
      <c r="B157" s="15">
        <v>141</v>
      </c>
      <c r="C157" s="16" t="s">
        <v>134</v>
      </c>
      <c r="D157" s="17" t="s">
        <v>131</v>
      </c>
      <c r="E157" s="20">
        <v>94500</v>
      </c>
      <c r="F157" s="24"/>
      <c r="G157" s="6" t="str">
        <f t="shared" si="2"/>
        <v>CUMPLE</v>
      </c>
      <c r="H157" s="38">
        <v>69342.333333333328</v>
      </c>
    </row>
    <row r="158" spans="2:8" ht="18.95" customHeight="1" thickBot="1">
      <c r="B158" s="15">
        <v>142</v>
      </c>
      <c r="C158" s="16" t="s">
        <v>169</v>
      </c>
      <c r="D158" s="17" t="s">
        <v>131</v>
      </c>
      <c r="E158" s="20">
        <v>81200</v>
      </c>
      <c r="F158" s="24"/>
      <c r="G158" s="6" t="str">
        <f t="shared" si="2"/>
        <v>CUMPLE</v>
      </c>
      <c r="H158" s="38">
        <v>70834.032359696575</v>
      </c>
    </row>
    <row r="159" spans="2:8" ht="18.95" customHeight="1" thickBot="1">
      <c r="B159" s="15">
        <v>143</v>
      </c>
      <c r="C159" s="16" t="s">
        <v>135</v>
      </c>
      <c r="D159" s="17" t="s">
        <v>131</v>
      </c>
      <c r="E159" s="20">
        <v>12000</v>
      </c>
      <c r="F159" s="24"/>
      <c r="G159" s="6" t="str">
        <f t="shared" si="2"/>
        <v>CUMPLE</v>
      </c>
      <c r="H159" s="38">
        <v>16988.586392273126</v>
      </c>
    </row>
    <row r="160" spans="2:8" ht="22.5" customHeight="1" thickBot="1">
      <c r="B160" s="51" t="s">
        <v>245</v>
      </c>
      <c r="C160" s="52"/>
      <c r="D160" s="53"/>
      <c r="E160" s="3">
        <f>SUM(E17:E159)</f>
        <v>8286895</v>
      </c>
      <c r="F160" s="3">
        <f>F17+F18+F19+F20+F21+F22+F23+F24+F25+F26+F27+F28+F29+F30+F31+F32+F33+F34+F35+F36+F37+F38+F39+F40+F41+F42+F43+F44+F45+F46+F47+F48+F49+F50+F51+F52+F53+F54+F55+F56+F57+F58+F59+F60+F61+F62+F63+F64+F65+F66+F67+F68+F69+F70+F71+F72+F73+F110+FF10975+F75+F76+F77+F78+F79+F80+F81+F82+F83++F84+F85+F86+F87+F88+F89+F90+F91+F92+F93+F94+F95+F96+F97+F98+F99+F100+F101+F102+F103+F104+F105+F106+F107+F108+F109+F110+F111+F112+F113+F114+F115+F116+F117+F118+F119+F120+F121+F122+F123+F124+F125+F126+F127+F128+F129+F130+F131+F132+F133+F134+F135+F136+F137+F138+F139+F140+F141+F142+F143+F144+F145+F146+F147+F148+F149+F150+F151+F152+F153+F154+F155+F156+F157+F158+F159</f>
        <v>0</v>
      </c>
      <c r="G160" s="8" t="str">
        <f>IF(F160&lt;=H160,"CUMPLE","NO CUMPLE")</f>
        <v>CUMPLE</v>
      </c>
      <c r="H160" s="39">
        <v>12925250.20224496</v>
      </c>
    </row>
    <row r="161" spans="1:8" ht="53.25" customHeight="1" thickBot="1">
      <c r="B161" s="51" t="s">
        <v>246</v>
      </c>
      <c r="C161" s="54"/>
      <c r="D161" s="54"/>
      <c r="E161" s="54"/>
      <c r="F161" s="54"/>
      <c r="G161" s="11"/>
      <c r="H161" s="42" t="s">
        <v>247</v>
      </c>
    </row>
    <row r="162" spans="1:8" ht="18.95" customHeight="1" thickBot="1">
      <c r="A162" s="43"/>
      <c r="B162" s="15">
        <v>144</v>
      </c>
      <c r="C162" s="16" t="s">
        <v>136</v>
      </c>
      <c r="D162" s="17" t="s">
        <v>104</v>
      </c>
      <c r="E162" s="20">
        <v>65700</v>
      </c>
      <c r="F162" s="23"/>
      <c r="G162" s="6" t="str">
        <f t="shared" si="2"/>
        <v>CUMPLE</v>
      </c>
      <c r="H162" s="38">
        <v>116389.16815552065</v>
      </c>
    </row>
    <row r="163" spans="1:8" ht="18.95" customHeight="1" thickBot="1">
      <c r="A163" s="43"/>
      <c r="B163" s="15">
        <v>145</v>
      </c>
      <c r="C163" s="16" t="s">
        <v>137</v>
      </c>
      <c r="D163" s="17" t="s">
        <v>104</v>
      </c>
      <c r="E163" s="20">
        <v>89000</v>
      </c>
      <c r="F163" s="23"/>
      <c r="G163" s="6" t="str">
        <f t="shared" si="2"/>
        <v>CUMPLE</v>
      </c>
      <c r="H163" s="38">
        <v>137055.59756763108</v>
      </c>
    </row>
    <row r="164" spans="1:8" ht="18.95" customHeight="1" thickBot="1">
      <c r="A164" s="43"/>
      <c r="B164" s="15">
        <v>146</v>
      </c>
      <c r="C164" s="16" t="s">
        <v>138</v>
      </c>
      <c r="D164" s="17" t="s">
        <v>104</v>
      </c>
      <c r="E164" s="20">
        <v>124500</v>
      </c>
      <c r="F164" s="23"/>
      <c r="G164" s="6" t="str">
        <f t="shared" si="2"/>
        <v>CUMPLE</v>
      </c>
      <c r="H164" s="38">
        <v>218620.58959919051</v>
      </c>
    </row>
    <row r="165" spans="1:8" ht="18.95" customHeight="1" thickBot="1">
      <c r="A165" s="43"/>
      <c r="B165" s="15">
        <v>147</v>
      </c>
      <c r="C165" s="16" t="s">
        <v>139</v>
      </c>
      <c r="D165" s="17" t="s">
        <v>104</v>
      </c>
      <c r="E165" s="20">
        <v>124500</v>
      </c>
      <c r="F165" s="23"/>
      <c r="G165" s="6" t="str">
        <f t="shared" si="2"/>
        <v>CUMPLE</v>
      </c>
      <c r="H165" s="38">
        <v>218620.58959919051</v>
      </c>
    </row>
    <row r="166" spans="1:8" ht="18.95" customHeight="1" thickBot="1">
      <c r="A166" s="43"/>
      <c r="B166" s="15">
        <v>148</v>
      </c>
      <c r="C166" s="16" t="s">
        <v>140</v>
      </c>
      <c r="D166" s="17" t="s">
        <v>131</v>
      </c>
      <c r="E166" s="20">
        <v>25100</v>
      </c>
      <c r="F166" s="23"/>
      <c r="G166" s="6" t="str">
        <f t="shared" si="2"/>
        <v>CUMPLE</v>
      </c>
      <c r="H166" s="38">
        <v>41141.015717083334</v>
      </c>
    </row>
    <row r="167" spans="1:8" ht="18.95" customHeight="1" thickBot="1">
      <c r="A167" s="43"/>
      <c r="B167" s="15">
        <v>149</v>
      </c>
      <c r="C167" s="16" t="s">
        <v>141</v>
      </c>
      <c r="D167" s="17" t="s">
        <v>142</v>
      </c>
      <c r="E167" s="20">
        <v>600</v>
      </c>
      <c r="F167" s="23"/>
      <c r="G167" s="6" t="str">
        <f t="shared" si="2"/>
        <v>CUMPLE</v>
      </c>
      <c r="H167" s="38">
        <v>3461.5902271983746</v>
      </c>
    </row>
    <row r="168" spans="1:8" ht="18.95" customHeight="1" thickBot="1">
      <c r="A168" s="43"/>
      <c r="B168" s="15">
        <v>150</v>
      </c>
      <c r="C168" s="16" t="s">
        <v>143</v>
      </c>
      <c r="D168" s="17" t="s">
        <v>131</v>
      </c>
      <c r="E168" s="20">
        <f>21300*2.4*1.22</f>
        <v>62366.400000000001</v>
      </c>
      <c r="F168" s="23"/>
      <c r="G168" s="6" t="str">
        <f t="shared" si="2"/>
        <v>CUMPLE</v>
      </c>
      <c r="H168" s="38">
        <v>64020.117018826255</v>
      </c>
    </row>
    <row r="169" spans="1:8" ht="18.95" customHeight="1" thickBot="1">
      <c r="A169" s="43"/>
      <c r="B169" s="15">
        <v>151</v>
      </c>
      <c r="C169" s="16" t="s">
        <v>144</v>
      </c>
      <c r="D169" s="17" t="s">
        <v>104</v>
      </c>
      <c r="E169" s="20">
        <v>234060</v>
      </c>
      <c r="F169" s="23"/>
      <c r="G169" s="6" t="str">
        <f t="shared" si="2"/>
        <v>CUMPLE</v>
      </c>
      <c r="H169" s="38">
        <v>192854.76952809351</v>
      </c>
    </row>
    <row r="170" spans="1:8" ht="18.95" customHeight="1" thickBot="1">
      <c r="A170" s="43"/>
      <c r="B170" s="15">
        <v>152</v>
      </c>
      <c r="C170" s="16" t="s">
        <v>145</v>
      </c>
      <c r="D170" s="17" t="s">
        <v>104</v>
      </c>
      <c r="E170" s="20">
        <v>65100</v>
      </c>
      <c r="F170" s="23"/>
      <c r="G170" s="6" t="str">
        <f t="shared" si="2"/>
        <v>CUMPLE</v>
      </c>
      <c r="H170" s="38">
        <v>76052.632081433767</v>
      </c>
    </row>
    <row r="171" spans="1:8" ht="18.95" customHeight="1" thickBot="1">
      <c r="A171" s="43"/>
      <c r="B171" s="15">
        <v>153</v>
      </c>
      <c r="C171" s="16" t="s">
        <v>170</v>
      </c>
      <c r="D171" s="17" t="s">
        <v>104</v>
      </c>
      <c r="E171" s="20">
        <v>47300</v>
      </c>
      <c r="F171" s="23"/>
      <c r="G171" s="6" t="str">
        <f t="shared" si="2"/>
        <v>CUMPLE</v>
      </c>
      <c r="H171" s="38">
        <v>84667.641316938083</v>
      </c>
    </row>
    <row r="172" spans="1:8" ht="18.95" customHeight="1" thickBot="1">
      <c r="A172" s="43"/>
      <c r="B172" s="15">
        <v>154</v>
      </c>
      <c r="C172" s="16" t="s">
        <v>171</v>
      </c>
      <c r="D172" s="17" t="s">
        <v>104</v>
      </c>
      <c r="E172" s="20">
        <v>54000</v>
      </c>
      <c r="F172" s="23"/>
      <c r="G172" s="6" t="str">
        <f t="shared" si="2"/>
        <v>CUMPLE</v>
      </c>
      <c r="H172" s="38">
        <v>89732.345615387138</v>
      </c>
    </row>
    <row r="173" spans="1:8" ht="18.95" customHeight="1" thickBot="1">
      <c r="A173" s="43"/>
      <c r="B173" s="15">
        <v>155</v>
      </c>
      <c r="C173" s="16" t="s">
        <v>172</v>
      </c>
      <c r="D173" s="17" t="s">
        <v>104</v>
      </c>
      <c r="E173" s="20">
        <v>34600</v>
      </c>
      <c r="F173" s="23"/>
      <c r="G173" s="6" t="str">
        <f t="shared" si="2"/>
        <v>CUMPLE</v>
      </c>
      <c r="H173" s="38">
        <v>118847.44257226016</v>
      </c>
    </row>
    <row r="174" spans="1:8" ht="18.95" customHeight="1" thickBot="1">
      <c r="A174" s="43"/>
      <c r="B174" s="15">
        <v>156</v>
      </c>
      <c r="C174" s="16" t="s">
        <v>146</v>
      </c>
      <c r="D174" s="17" t="s">
        <v>104</v>
      </c>
      <c r="E174" s="20">
        <v>128200</v>
      </c>
      <c r="F174" s="23"/>
      <c r="G174" s="6" t="str">
        <f t="shared" si="2"/>
        <v>CUMPLE</v>
      </c>
      <c r="H174" s="38">
        <v>179155.59127553343</v>
      </c>
    </row>
    <row r="175" spans="1:8" ht="18.95" customHeight="1" thickBot="1">
      <c r="A175" s="43"/>
      <c r="B175" s="15">
        <v>157</v>
      </c>
      <c r="C175" s="16" t="s">
        <v>173</v>
      </c>
      <c r="D175" s="17" t="s">
        <v>104</v>
      </c>
      <c r="E175" s="20">
        <v>69020</v>
      </c>
      <c r="F175" s="23"/>
      <c r="G175" s="6" t="str">
        <f t="shared" si="2"/>
        <v>CUMPLE</v>
      </c>
      <c r="H175" s="38">
        <v>137380.27965806072</v>
      </c>
    </row>
    <row r="176" spans="1:8" ht="18.95" customHeight="1" thickBot="1">
      <c r="A176" s="43"/>
      <c r="B176" s="15">
        <v>158</v>
      </c>
      <c r="C176" s="16" t="s">
        <v>154</v>
      </c>
      <c r="D176" s="17" t="s">
        <v>131</v>
      </c>
      <c r="E176" s="20">
        <v>32300</v>
      </c>
      <c r="F176" s="23"/>
      <c r="G176" s="6" t="str">
        <f t="shared" si="2"/>
        <v>CUMPLE</v>
      </c>
      <c r="H176" s="38">
        <v>42440.574230525453</v>
      </c>
    </row>
    <row r="177" spans="1:8" ht="18.95" customHeight="1" thickBot="1">
      <c r="A177" s="43"/>
      <c r="B177" s="15">
        <v>159</v>
      </c>
      <c r="C177" s="16" t="s">
        <v>174</v>
      </c>
      <c r="D177" s="17" t="s">
        <v>104</v>
      </c>
      <c r="E177" s="20">
        <v>45800</v>
      </c>
      <c r="F177" s="23"/>
      <c r="G177" s="6" t="str">
        <f t="shared" si="2"/>
        <v>CUMPLE</v>
      </c>
      <c r="H177" s="38">
        <v>169887.50165458335</v>
      </c>
    </row>
    <row r="178" spans="1:8" ht="18.95" customHeight="1" thickBot="1">
      <c r="A178" s="43"/>
      <c r="B178" s="15">
        <v>160</v>
      </c>
      <c r="C178" s="16" t="s">
        <v>175</v>
      </c>
      <c r="D178" s="17" t="s">
        <v>176</v>
      </c>
      <c r="E178" s="20">
        <v>12600</v>
      </c>
      <c r="F178" s="23"/>
      <c r="G178" s="6" t="str">
        <f t="shared" si="2"/>
        <v>CUMPLE</v>
      </c>
      <c r="H178" s="38">
        <v>43320.795639999997</v>
      </c>
    </row>
    <row r="179" spans="1:8" ht="18.95" customHeight="1" thickBot="1">
      <c r="A179" s="43"/>
      <c r="B179" s="15">
        <v>161</v>
      </c>
      <c r="C179" s="16" t="s">
        <v>177</v>
      </c>
      <c r="D179" s="17" t="s">
        <v>131</v>
      </c>
      <c r="E179" s="20">
        <v>35300</v>
      </c>
      <c r="F179" s="23"/>
      <c r="G179" s="6" t="str">
        <f t="shared" si="2"/>
        <v>CUMPLE</v>
      </c>
      <c r="H179" s="38">
        <v>29499.721030208329</v>
      </c>
    </row>
    <row r="180" spans="1:8" ht="18.95" customHeight="1" thickBot="1">
      <c r="A180" s="43"/>
      <c r="B180" s="15">
        <v>162</v>
      </c>
      <c r="C180" s="16" t="s">
        <v>178</v>
      </c>
      <c r="D180" s="17" t="s">
        <v>131</v>
      </c>
      <c r="E180" s="20">
        <v>35200</v>
      </c>
      <c r="F180" s="23"/>
      <c r="G180" s="6" t="str">
        <f t="shared" si="2"/>
        <v>CUMPLE</v>
      </c>
      <c r="H180" s="38">
        <v>29503.689666041668</v>
      </c>
    </row>
    <row r="181" spans="1:8" ht="18.95" customHeight="1" thickBot="1">
      <c r="A181" s="43"/>
      <c r="B181" s="15">
        <v>163</v>
      </c>
      <c r="C181" s="16" t="s">
        <v>179</v>
      </c>
      <c r="D181" s="17" t="s">
        <v>131</v>
      </c>
      <c r="E181" s="20">
        <v>14510</v>
      </c>
      <c r="F181" s="23"/>
      <c r="G181" s="6" t="str">
        <f t="shared" si="2"/>
        <v>CUMPLE</v>
      </c>
      <c r="H181" s="38">
        <v>11418.126780208337</v>
      </c>
    </row>
    <row r="182" spans="1:8" ht="18.95" customHeight="1" thickBot="1">
      <c r="A182" s="43"/>
      <c r="B182" s="15">
        <v>164</v>
      </c>
      <c r="C182" s="16" t="s">
        <v>180</v>
      </c>
      <c r="D182" s="17" t="s">
        <v>131</v>
      </c>
      <c r="E182" s="20">
        <v>19040</v>
      </c>
      <c r="F182" s="23"/>
      <c r="G182" s="6" t="str">
        <f t="shared" si="2"/>
        <v>CUMPLE</v>
      </c>
      <c r="H182" s="38">
        <v>11353.791805208331</v>
      </c>
    </row>
    <row r="183" spans="1:8" ht="18.95" customHeight="1" thickBot="1">
      <c r="A183" s="43"/>
      <c r="B183" s="15">
        <v>165</v>
      </c>
      <c r="C183" s="16" t="s">
        <v>181</v>
      </c>
      <c r="D183" s="17" t="s">
        <v>131</v>
      </c>
      <c r="E183" s="20">
        <f>E182</f>
        <v>19040</v>
      </c>
      <c r="F183" s="23"/>
      <c r="G183" s="6" t="str">
        <f t="shared" si="2"/>
        <v>CUMPLE</v>
      </c>
      <c r="H183" s="38">
        <v>11362.118711458332</v>
      </c>
    </row>
    <row r="184" spans="1:8" ht="18.95" customHeight="1" thickBot="1">
      <c r="A184" s="43"/>
      <c r="B184" s="15">
        <v>166</v>
      </c>
      <c r="C184" s="16" t="s">
        <v>182</v>
      </c>
      <c r="D184" s="17" t="s">
        <v>131</v>
      </c>
      <c r="E184" s="20">
        <v>560400</v>
      </c>
      <c r="F184" s="23"/>
      <c r="G184" s="6" t="str">
        <f t="shared" si="2"/>
        <v>CUMPLE</v>
      </c>
      <c r="H184" s="38">
        <v>1403440.7263276251</v>
      </c>
    </row>
    <row r="185" spans="1:8" ht="18.95" customHeight="1" thickBot="1">
      <c r="A185" s="43"/>
      <c r="B185" s="15">
        <v>167</v>
      </c>
      <c r="C185" s="16" t="s">
        <v>183</v>
      </c>
      <c r="D185" s="17" t="s">
        <v>131</v>
      </c>
      <c r="E185" s="20">
        <v>36100</v>
      </c>
      <c r="F185" s="23"/>
      <c r="G185" s="6" t="str">
        <f t="shared" si="2"/>
        <v>CUMPLE</v>
      </c>
      <c r="H185" s="38">
        <v>28022.754094791668</v>
      </c>
    </row>
    <row r="186" spans="1:8" ht="18.95" customHeight="1" thickBot="1">
      <c r="A186" s="43"/>
      <c r="B186" s="15">
        <v>168</v>
      </c>
      <c r="C186" s="16" t="s">
        <v>184</v>
      </c>
      <c r="D186" s="17" t="s">
        <v>131</v>
      </c>
      <c r="E186" s="20">
        <v>38900</v>
      </c>
      <c r="F186" s="23"/>
      <c r="G186" s="6" t="str">
        <f t="shared" si="2"/>
        <v>CUMPLE</v>
      </c>
      <c r="H186" s="38">
        <v>30140.41201833334</v>
      </c>
    </row>
    <row r="187" spans="1:8" ht="18.95" customHeight="1" thickBot="1">
      <c r="A187" s="43"/>
      <c r="B187" s="15">
        <v>169</v>
      </c>
      <c r="C187" s="16" t="s">
        <v>185</v>
      </c>
      <c r="D187" s="17" t="s">
        <v>131</v>
      </c>
      <c r="E187" s="20">
        <v>1250</v>
      </c>
      <c r="F187" s="23"/>
      <c r="G187" s="6" t="str">
        <f t="shared" si="2"/>
        <v>CUMPLE</v>
      </c>
      <c r="H187" s="38">
        <v>610.9</v>
      </c>
    </row>
    <row r="188" spans="1:8" ht="18.95" customHeight="1" thickBot="1">
      <c r="A188" s="43"/>
      <c r="B188" s="15">
        <v>170</v>
      </c>
      <c r="C188" s="16" t="s">
        <v>186</v>
      </c>
      <c r="D188" s="17" t="s">
        <v>131</v>
      </c>
      <c r="E188" s="20">
        <v>21300</v>
      </c>
      <c r="F188" s="23"/>
      <c r="G188" s="6" t="str">
        <f t="shared" si="2"/>
        <v>CUMPLE</v>
      </c>
      <c r="H188" s="38">
        <v>13924.786997150002</v>
      </c>
    </row>
    <row r="189" spans="1:8" ht="18.95" customHeight="1" thickBot="1">
      <c r="A189" s="43"/>
      <c r="B189" s="15">
        <v>171</v>
      </c>
      <c r="C189" s="16" t="s">
        <v>187</v>
      </c>
      <c r="D189" s="17" t="s">
        <v>104</v>
      </c>
      <c r="E189" s="20">
        <f>+E169*1.1</f>
        <v>257466.00000000003</v>
      </c>
      <c r="F189" s="23"/>
      <c r="G189" s="6" t="str">
        <f t="shared" si="2"/>
        <v>CUMPLE</v>
      </c>
      <c r="H189" s="38">
        <v>134098.1977083325</v>
      </c>
    </row>
    <row r="190" spans="1:8" ht="18.95" customHeight="1" thickBot="1">
      <c r="A190" s="43"/>
      <c r="B190" s="15">
        <v>172</v>
      </c>
      <c r="C190" s="16" t="s">
        <v>188</v>
      </c>
      <c r="D190" s="17" t="s">
        <v>104</v>
      </c>
      <c r="E190" s="20">
        <v>45120</v>
      </c>
      <c r="F190" s="23"/>
      <c r="G190" s="6" t="str">
        <f t="shared" si="2"/>
        <v>CUMPLE</v>
      </c>
      <c r="H190" s="38">
        <v>48198.234495000004</v>
      </c>
    </row>
    <row r="191" spans="1:8" ht="18.95" customHeight="1" thickBot="1">
      <c r="A191" s="43"/>
      <c r="B191" s="15">
        <v>173</v>
      </c>
      <c r="C191" s="16" t="s">
        <v>189</v>
      </c>
      <c r="D191" s="17" t="s">
        <v>131</v>
      </c>
      <c r="E191" s="20">
        <v>76200</v>
      </c>
      <c r="F191" s="23"/>
      <c r="G191" s="6" t="str">
        <f t="shared" si="2"/>
        <v>CUMPLE</v>
      </c>
      <c r="H191" s="38">
        <v>43963.632234999997</v>
      </c>
    </row>
    <row r="192" spans="1:8" ht="18.95" customHeight="1" thickBot="1">
      <c r="A192" s="43"/>
      <c r="B192" s="15">
        <v>174</v>
      </c>
      <c r="C192" s="16" t="s">
        <v>190</v>
      </c>
      <c r="D192" s="17" t="s">
        <v>131</v>
      </c>
      <c r="E192" s="20">
        <v>89020</v>
      </c>
      <c r="F192" s="23"/>
      <c r="G192" s="6" t="str">
        <f t="shared" si="2"/>
        <v>CUMPLE</v>
      </c>
      <c r="H192" s="38">
        <v>101904.53900666667</v>
      </c>
    </row>
    <row r="193" spans="1:8" ht="18.95" customHeight="1" thickBot="1">
      <c r="A193" s="43"/>
      <c r="B193" s="15">
        <v>175</v>
      </c>
      <c r="C193" s="16" t="s">
        <v>191</v>
      </c>
      <c r="D193" s="17" t="s">
        <v>131</v>
      </c>
      <c r="E193" s="20">
        <v>76200</v>
      </c>
      <c r="F193" s="23"/>
      <c r="G193" s="6" t="str">
        <f t="shared" si="2"/>
        <v>CUMPLE</v>
      </c>
      <c r="H193" s="38">
        <v>74753.533861249991</v>
      </c>
    </row>
    <row r="194" spans="1:8" ht="18.95" customHeight="1" thickBot="1">
      <c r="A194" s="43"/>
      <c r="B194" s="15">
        <v>176</v>
      </c>
      <c r="C194" s="16" t="s">
        <v>192</v>
      </c>
      <c r="D194" s="17" t="s">
        <v>131</v>
      </c>
      <c r="E194" s="20">
        <v>83400</v>
      </c>
      <c r="F194" s="23"/>
      <c r="G194" s="6" t="str">
        <f t="shared" si="2"/>
        <v>CUMPLE</v>
      </c>
      <c r="H194" s="38">
        <v>77393.533861249991</v>
      </c>
    </row>
    <row r="195" spans="1:8" ht="18.95" customHeight="1" thickBot="1">
      <c r="A195" s="43"/>
      <c r="B195" s="15">
        <v>177</v>
      </c>
      <c r="C195" s="16" t="s">
        <v>193</v>
      </c>
      <c r="D195" s="17" t="s">
        <v>131</v>
      </c>
      <c r="E195" s="20">
        <v>19040</v>
      </c>
      <c r="F195" s="23"/>
      <c r="G195" s="6" t="str">
        <f t="shared" si="2"/>
        <v>CUMPLE</v>
      </c>
      <c r="H195" s="38">
        <v>9117.9508618333348</v>
      </c>
    </row>
    <row r="196" spans="1:8" ht="18.95" customHeight="1" thickBot="1">
      <c r="A196" s="43"/>
      <c r="B196" s="15">
        <v>178</v>
      </c>
      <c r="C196" s="16" t="s">
        <v>194</v>
      </c>
      <c r="D196" s="17" t="s">
        <v>131</v>
      </c>
      <c r="E196" s="20">
        <v>21500</v>
      </c>
      <c r="F196" s="23"/>
      <c r="G196" s="6" t="str">
        <f t="shared" si="2"/>
        <v>CUMPLE</v>
      </c>
      <c r="H196" s="38">
        <v>10711.950078833333</v>
      </c>
    </row>
    <row r="197" spans="1:8" ht="18.95" customHeight="1" thickBot="1">
      <c r="A197" s="43"/>
      <c r="B197" s="15">
        <v>179</v>
      </c>
      <c r="C197" s="16" t="s">
        <v>195</v>
      </c>
      <c r="D197" s="17" t="s">
        <v>131</v>
      </c>
      <c r="E197" s="20">
        <v>670800</v>
      </c>
      <c r="F197" s="23"/>
      <c r="G197" s="6" t="str">
        <f t="shared" si="2"/>
        <v>CUMPLE</v>
      </c>
      <c r="H197" s="38">
        <v>758955.04719125002</v>
      </c>
    </row>
    <row r="198" spans="1:8" ht="18.95" customHeight="1" thickBot="1">
      <c r="A198" s="43"/>
      <c r="B198" s="15">
        <v>180</v>
      </c>
      <c r="C198" s="16" t="s">
        <v>196</v>
      </c>
      <c r="D198" s="17" t="s">
        <v>131</v>
      </c>
      <c r="E198" s="20">
        <f>17800*1.3</f>
        <v>23140</v>
      </c>
      <c r="F198" s="23"/>
      <c r="G198" s="6" t="str">
        <f t="shared" si="2"/>
        <v>CUMPLE</v>
      </c>
      <c r="H198" s="38">
        <v>23744.055446041664</v>
      </c>
    </row>
    <row r="199" spans="1:8" ht="18.95" customHeight="1" thickBot="1">
      <c r="A199" s="43"/>
      <c r="B199" s="15">
        <v>181</v>
      </c>
      <c r="C199" s="16" t="s">
        <v>197</v>
      </c>
      <c r="D199" s="17" t="s">
        <v>131</v>
      </c>
      <c r="E199" s="20">
        <v>23000</v>
      </c>
      <c r="F199" s="23"/>
      <c r="G199" s="6" t="str">
        <f t="shared" si="2"/>
        <v>CUMPLE</v>
      </c>
      <c r="H199" s="38">
        <v>20815.442927083332</v>
      </c>
    </row>
    <row r="200" spans="1:8" ht="18.95" customHeight="1" thickBot="1">
      <c r="A200" s="43"/>
      <c r="B200" s="15">
        <v>182</v>
      </c>
      <c r="C200" s="16" t="s">
        <v>198</v>
      </c>
      <c r="D200" s="17" t="s">
        <v>131</v>
      </c>
      <c r="E200" s="20">
        <v>7800</v>
      </c>
      <c r="F200" s="23"/>
      <c r="G200" s="6" t="str">
        <f t="shared" ref="G200:G241" si="3">IF(F200&lt;=H200,"CUMPLE","NO CUMPLE")</f>
        <v>CUMPLE</v>
      </c>
      <c r="H200" s="38">
        <v>20918.894660624999</v>
      </c>
    </row>
    <row r="201" spans="1:8" ht="18.95" customHeight="1" thickBot="1">
      <c r="A201" s="43"/>
      <c r="B201" s="15">
        <v>183</v>
      </c>
      <c r="C201" s="16" t="s">
        <v>199</v>
      </c>
      <c r="D201" s="17" t="s">
        <v>200</v>
      </c>
      <c r="E201" s="20">
        <v>178900</v>
      </c>
      <c r="F201" s="23"/>
      <c r="G201" s="6" t="str">
        <f t="shared" si="3"/>
        <v>CUMPLE</v>
      </c>
      <c r="H201" s="38">
        <v>79450.230525379186</v>
      </c>
    </row>
    <row r="202" spans="1:8" ht="18.95" customHeight="1" thickBot="1">
      <c r="A202" s="43"/>
      <c r="B202" s="15">
        <v>184</v>
      </c>
      <c r="C202" s="16" t="s">
        <v>201</v>
      </c>
      <c r="D202" s="17" t="s">
        <v>2</v>
      </c>
      <c r="E202" s="20">
        <v>64500</v>
      </c>
      <c r="F202" s="23"/>
      <c r="G202" s="6" t="str">
        <f t="shared" si="3"/>
        <v>CUMPLE</v>
      </c>
      <c r="H202" s="38">
        <v>28368.0084274375</v>
      </c>
    </row>
    <row r="203" spans="1:8" ht="18.95" customHeight="1" thickBot="1">
      <c r="A203" s="43"/>
      <c r="B203" s="15">
        <v>185</v>
      </c>
      <c r="C203" s="16" t="s">
        <v>202</v>
      </c>
      <c r="D203" s="17" t="s">
        <v>200</v>
      </c>
      <c r="E203" s="20">
        <v>96500</v>
      </c>
      <c r="F203" s="23"/>
      <c r="G203" s="6" t="str">
        <f t="shared" si="3"/>
        <v>CUMPLE</v>
      </c>
      <c r="H203" s="38">
        <v>61682.900802833341</v>
      </c>
    </row>
    <row r="204" spans="1:8" ht="18.95" customHeight="1" thickBot="1">
      <c r="A204" s="43"/>
      <c r="B204" s="15">
        <v>186</v>
      </c>
      <c r="C204" s="16" t="s">
        <v>203</v>
      </c>
      <c r="D204" s="17" t="s">
        <v>200</v>
      </c>
      <c r="E204" s="20">
        <v>96500</v>
      </c>
      <c r="F204" s="23"/>
      <c r="G204" s="6" t="str">
        <f t="shared" si="3"/>
        <v>CUMPLE</v>
      </c>
      <c r="H204" s="38">
        <v>52672.888471708335</v>
      </c>
    </row>
    <row r="205" spans="1:8" ht="18.95" customHeight="1" thickBot="1">
      <c r="A205" s="43"/>
      <c r="B205" s="15">
        <v>187</v>
      </c>
      <c r="C205" s="16" t="s">
        <v>204</v>
      </c>
      <c r="D205" s="17" t="s">
        <v>2</v>
      </c>
      <c r="E205" s="20">
        <v>12500</v>
      </c>
      <c r="F205" s="23"/>
      <c r="G205" s="6" t="str">
        <f t="shared" si="3"/>
        <v>CUMPLE</v>
      </c>
      <c r="H205" s="38">
        <v>8546.1146792333329</v>
      </c>
    </row>
    <row r="206" spans="1:8" ht="18.95" customHeight="1" thickBot="1">
      <c r="A206" s="43"/>
      <c r="B206" s="15">
        <v>188</v>
      </c>
      <c r="C206" s="16" t="s">
        <v>205</v>
      </c>
      <c r="D206" s="17" t="s">
        <v>131</v>
      </c>
      <c r="E206" s="20">
        <v>65400</v>
      </c>
      <c r="F206" s="23"/>
      <c r="G206" s="6" t="str">
        <f t="shared" si="3"/>
        <v>CUMPLE</v>
      </c>
      <c r="H206" s="38">
        <v>60679.307146124986</v>
      </c>
    </row>
    <row r="207" spans="1:8" ht="18.95" customHeight="1" thickBot="1">
      <c r="A207" s="43"/>
      <c r="B207" s="15">
        <v>189</v>
      </c>
      <c r="C207" s="16" t="s">
        <v>206</v>
      </c>
      <c r="D207" s="17" t="s">
        <v>131</v>
      </c>
      <c r="E207" s="20">
        <v>234060</v>
      </c>
      <c r="F207" s="23"/>
      <c r="G207" s="6" t="str">
        <f t="shared" si="3"/>
        <v>CUMPLE</v>
      </c>
      <c r="H207" s="38">
        <v>101857.62298</v>
      </c>
    </row>
    <row r="208" spans="1:8" ht="18.95" customHeight="1" thickBot="1">
      <c r="A208" s="43"/>
      <c r="B208" s="15">
        <v>190</v>
      </c>
      <c r="C208" s="16" t="s">
        <v>207</v>
      </c>
      <c r="D208" s="17" t="s">
        <v>104</v>
      </c>
      <c r="E208" s="20">
        <v>13400</v>
      </c>
      <c r="F208" s="23"/>
      <c r="G208" s="6" t="str">
        <f t="shared" si="3"/>
        <v>CUMPLE</v>
      </c>
      <c r="H208" s="38">
        <v>26873.050495833333</v>
      </c>
    </row>
    <row r="209" spans="1:8" ht="18.95" customHeight="1" thickBot="1">
      <c r="A209" s="43"/>
      <c r="B209" s="15">
        <v>191</v>
      </c>
      <c r="C209" s="16" t="s">
        <v>208</v>
      </c>
      <c r="D209" s="17" t="s">
        <v>104</v>
      </c>
      <c r="E209" s="20">
        <v>58900</v>
      </c>
      <c r="F209" s="23"/>
      <c r="G209" s="6" t="str">
        <f t="shared" si="3"/>
        <v>CUMPLE</v>
      </c>
      <c r="H209" s="38">
        <v>101065.96866056668</v>
      </c>
    </row>
    <row r="210" spans="1:8" ht="18.95" customHeight="1" thickBot="1">
      <c r="A210" s="43"/>
      <c r="B210" s="15">
        <v>192</v>
      </c>
      <c r="C210" s="16" t="s">
        <v>209</v>
      </c>
      <c r="D210" s="17" t="s">
        <v>104</v>
      </c>
      <c r="E210" s="20">
        <v>45300</v>
      </c>
      <c r="F210" s="23"/>
      <c r="G210" s="6" t="str">
        <f t="shared" si="3"/>
        <v>CUMPLE</v>
      </c>
      <c r="H210" s="38">
        <v>209562.73700624998</v>
      </c>
    </row>
    <row r="211" spans="1:8" ht="18.95" customHeight="1" thickBot="1">
      <c r="A211" s="43"/>
      <c r="B211" s="15">
        <v>193</v>
      </c>
      <c r="C211" s="16" t="s">
        <v>210</v>
      </c>
      <c r="D211" s="17" t="s">
        <v>131</v>
      </c>
      <c r="E211" s="20">
        <v>367000</v>
      </c>
      <c r="F211" s="23"/>
      <c r="G211" s="6" t="str">
        <f t="shared" si="3"/>
        <v>CUMPLE</v>
      </c>
      <c r="H211" s="38">
        <v>395683.79131166666</v>
      </c>
    </row>
    <row r="212" spans="1:8" ht="18.95" customHeight="1" thickBot="1">
      <c r="A212" s="43"/>
      <c r="B212" s="15">
        <v>194</v>
      </c>
      <c r="C212" s="16" t="s">
        <v>211</v>
      </c>
      <c r="D212" s="17" t="s">
        <v>131</v>
      </c>
      <c r="E212" s="20">
        <v>96000</v>
      </c>
      <c r="F212" s="23"/>
      <c r="G212" s="6" t="str">
        <f t="shared" si="3"/>
        <v>CUMPLE</v>
      </c>
      <c r="H212" s="38">
        <v>199844.91959499998</v>
      </c>
    </row>
    <row r="213" spans="1:8" ht="18.95" customHeight="1" thickBot="1">
      <c r="A213" s="43"/>
      <c r="B213" s="15">
        <v>195</v>
      </c>
      <c r="C213" s="16" t="s">
        <v>212</v>
      </c>
      <c r="D213" s="17" t="s">
        <v>131</v>
      </c>
      <c r="E213" s="20">
        <v>689000</v>
      </c>
      <c r="F213" s="23"/>
      <c r="G213" s="6" t="str">
        <f t="shared" si="3"/>
        <v>CUMPLE</v>
      </c>
      <c r="H213" s="38">
        <v>863754.80877020827</v>
      </c>
    </row>
    <row r="214" spans="1:8" ht="18.95" customHeight="1" thickBot="1">
      <c r="A214" s="43"/>
      <c r="B214" s="15">
        <v>196</v>
      </c>
      <c r="C214" s="16" t="s">
        <v>213</v>
      </c>
      <c r="D214" s="17" t="s">
        <v>131</v>
      </c>
      <c r="E214" s="20">
        <v>89000</v>
      </c>
      <c r="F214" s="23"/>
      <c r="G214" s="6" t="str">
        <f t="shared" si="3"/>
        <v>CUMPLE</v>
      </c>
      <c r="H214" s="38">
        <v>201136.44167020833</v>
      </c>
    </row>
    <row r="215" spans="1:8" ht="18.95" customHeight="1" thickBot="1">
      <c r="A215" s="43"/>
      <c r="B215" s="15">
        <v>197</v>
      </c>
      <c r="C215" s="16" t="s">
        <v>214</v>
      </c>
      <c r="D215" s="17" t="s">
        <v>2</v>
      </c>
      <c r="E215" s="20">
        <v>78000</v>
      </c>
      <c r="F215" s="23"/>
      <c r="G215" s="6" t="str">
        <f t="shared" si="3"/>
        <v>CUMPLE</v>
      </c>
      <c r="H215" s="38">
        <v>45957.269540000001</v>
      </c>
    </row>
    <row r="216" spans="1:8" ht="18.95" customHeight="1" thickBot="1">
      <c r="A216" s="43"/>
      <c r="B216" s="15">
        <v>198</v>
      </c>
      <c r="C216" s="16" t="s">
        <v>215</v>
      </c>
      <c r="D216" s="17" t="s">
        <v>131</v>
      </c>
      <c r="E216" s="20">
        <v>235000</v>
      </c>
      <c r="F216" s="23"/>
      <c r="G216" s="6" t="str">
        <f t="shared" si="3"/>
        <v>CUMPLE</v>
      </c>
      <c r="H216" s="38">
        <v>286512.03104166669</v>
      </c>
    </row>
    <row r="217" spans="1:8" ht="18.95" customHeight="1" thickBot="1">
      <c r="A217" s="43"/>
      <c r="B217" s="15">
        <v>199</v>
      </c>
      <c r="C217" s="16" t="s">
        <v>216</v>
      </c>
      <c r="D217" s="17" t="s">
        <v>2</v>
      </c>
      <c r="E217" s="20">
        <v>18900</v>
      </c>
      <c r="F217" s="23"/>
      <c r="G217" s="6" t="str">
        <f t="shared" si="3"/>
        <v>CUMPLE</v>
      </c>
      <c r="H217" s="38">
        <v>26864.613562499999</v>
      </c>
    </row>
    <row r="218" spans="1:8" ht="18.95" customHeight="1" thickBot="1">
      <c r="A218" s="43"/>
      <c r="B218" s="15">
        <v>200</v>
      </c>
      <c r="C218" s="16" t="s">
        <v>217</v>
      </c>
      <c r="D218" s="17" t="s">
        <v>131</v>
      </c>
      <c r="E218" s="20">
        <v>890</v>
      </c>
      <c r="F218" s="23"/>
      <c r="G218" s="6" t="str">
        <f t="shared" si="3"/>
        <v>CUMPLE</v>
      </c>
      <c r="H218" s="38">
        <v>478.90000000000003</v>
      </c>
    </row>
    <row r="219" spans="1:8" ht="18.95" customHeight="1" thickBot="1">
      <c r="A219" s="43"/>
      <c r="B219" s="15">
        <v>201</v>
      </c>
      <c r="C219" s="16" t="s">
        <v>218</v>
      </c>
      <c r="D219" s="17" t="s">
        <v>131</v>
      </c>
      <c r="E219" s="20">
        <v>910</v>
      </c>
      <c r="F219" s="23"/>
      <c r="G219" s="6" t="str">
        <f t="shared" si="3"/>
        <v>CUMPLE</v>
      </c>
      <c r="H219" s="38">
        <v>506.13333333333338</v>
      </c>
    </row>
    <row r="220" spans="1:8" ht="18.95" customHeight="1" thickBot="1">
      <c r="A220" s="43"/>
      <c r="B220" s="15">
        <v>202</v>
      </c>
      <c r="C220" s="16" t="s">
        <v>219</v>
      </c>
      <c r="D220" s="17" t="s">
        <v>131</v>
      </c>
      <c r="E220" s="20">
        <v>1230</v>
      </c>
      <c r="F220" s="23"/>
      <c r="G220" s="6" t="str">
        <f t="shared" si="3"/>
        <v>CUMPLE</v>
      </c>
      <c r="H220" s="38">
        <v>596.93333333333328</v>
      </c>
    </row>
    <row r="221" spans="1:8" ht="18.95" customHeight="1" thickBot="1">
      <c r="A221" s="43"/>
      <c r="B221" s="15">
        <v>203</v>
      </c>
      <c r="C221" s="16" t="s">
        <v>220</v>
      </c>
      <c r="D221" s="17" t="s">
        <v>131</v>
      </c>
      <c r="E221" s="20">
        <v>127900</v>
      </c>
      <c r="F221" s="23"/>
      <c r="G221" s="6" t="str">
        <f t="shared" si="3"/>
        <v>CUMPLE</v>
      </c>
      <c r="H221" s="38">
        <v>173031.31023666667</v>
      </c>
    </row>
    <row r="222" spans="1:8" ht="18.95" customHeight="1" thickBot="1">
      <c r="A222" s="43"/>
      <c r="B222" s="15">
        <v>204</v>
      </c>
      <c r="C222" s="16" t="s">
        <v>221</v>
      </c>
      <c r="D222" s="17" t="s">
        <v>104</v>
      </c>
      <c r="E222" s="20">
        <v>375000</v>
      </c>
      <c r="F222" s="23"/>
      <c r="G222" s="6" t="str">
        <f t="shared" si="3"/>
        <v>CUMPLE</v>
      </c>
      <c r="H222" s="38">
        <v>436021.25444375002</v>
      </c>
    </row>
    <row r="223" spans="1:8" ht="18.95" customHeight="1" thickBot="1">
      <c r="A223" s="43"/>
      <c r="B223" s="15">
        <v>205</v>
      </c>
      <c r="C223" s="16" t="s">
        <v>222</v>
      </c>
      <c r="D223" s="17" t="s">
        <v>104</v>
      </c>
      <c r="E223" s="20">
        <v>890000</v>
      </c>
      <c r="F223" s="23"/>
      <c r="G223" s="6" t="str">
        <f t="shared" si="3"/>
        <v>CUMPLE</v>
      </c>
      <c r="H223" s="38">
        <v>803102.0083458334</v>
      </c>
    </row>
    <row r="224" spans="1:8" ht="18.95" customHeight="1" thickBot="1">
      <c r="A224" s="43"/>
      <c r="B224" s="15">
        <v>206</v>
      </c>
      <c r="C224" s="16" t="s">
        <v>223</v>
      </c>
      <c r="D224" s="17" t="s">
        <v>131</v>
      </c>
      <c r="E224" s="20">
        <v>167000</v>
      </c>
      <c r="F224" s="23"/>
      <c r="G224" s="6" t="str">
        <f t="shared" si="3"/>
        <v>CUMPLE</v>
      </c>
      <c r="H224" s="38">
        <v>256007.36458220833</v>
      </c>
    </row>
    <row r="225" spans="1:8" ht="18.95" customHeight="1" thickBot="1">
      <c r="A225" s="43"/>
      <c r="B225" s="15">
        <v>207</v>
      </c>
      <c r="C225" s="16" t="s">
        <v>224</v>
      </c>
      <c r="D225" s="17" t="s">
        <v>104</v>
      </c>
      <c r="E225" s="20">
        <v>125300</v>
      </c>
      <c r="F225" s="23"/>
      <c r="G225" s="6" t="str">
        <f t="shared" si="3"/>
        <v>CUMPLE</v>
      </c>
      <c r="H225" s="38">
        <v>224955.16389583331</v>
      </c>
    </row>
    <row r="226" spans="1:8" ht="24.95" customHeight="1" thickBot="1">
      <c r="A226" s="43"/>
      <c r="B226" s="15">
        <v>208</v>
      </c>
      <c r="C226" s="16" t="s">
        <v>225</v>
      </c>
      <c r="D226" s="17" t="s">
        <v>104</v>
      </c>
      <c r="E226" s="20">
        <v>613000</v>
      </c>
      <c r="F226" s="23"/>
      <c r="G226" s="6" t="str">
        <f t="shared" si="3"/>
        <v>CUMPLE</v>
      </c>
      <c r="H226" s="38">
        <v>691256.30217401672</v>
      </c>
    </row>
    <row r="227" spans="1:8" ht="18.95" customHeight="1" thickBot="1">
      <c r="A227" s="43"/>
      <c r="B227" s="15">
        <v>209</v>
      </c>
      <c r="C227" s="16" t="s">
        <v>226</v>
      </c>
      <c r="D227" s="17" t="s">
        <v>104</v>
      </c>
      <c r="E227" s="20">
        <v>589000</v>
      </c>
      <c r="F227" s="23"/>
      <c r="G227" s="6" t="str">
        <f t="shared" si="3"/>
        <v>CUMPLE</v>
      </c>
      <c r="H227" s="38">
        <v>875469.16277415399</v>
      </c>
    </row>
    <row r="228" spans="1:8" ht="18.95" customHeight="1" thickBot="1">
      <c r="A228" s="43"/>
      <c r="B228" s="15">
        <v>210</v>
      </c>
      <c r="C228" s="16" t="s">
        <v>227</v>
      </c>
      <c r="D228" s="17" t="s">
        <v>104</v>
      </c>
      <c r="E228" s="20">
        <v>79000</v>
      </c>
      <c r="F228" s="23"/>
      <c r="G228" s="6" t="str">
        <f t="shared" si="3"/>
        <v>CUMPLE</v>
      </c>
      <c r="H228" s="38">
        <v>140597.17185416666</v>
      </c>
    </row>
    <row r="229" spans="1:8" ht="22.5" customHeight="1" thickBot="1">
      <c r="A229" s="43"/>
      <c r="B229" s="15">
        <v>211</v>
      </c>
      <c r="C229" s="19" t="s">
        <v>254</v>
      </c>
      <c r="D229" s="17" t="s">
        <v>131</v>
      </c>
      <c r="E229" s="22">
        <v>40000</v>
      </c>
      <c r="F229" s="23"/>
      <c r="G229" s="6" t="str">
        <f t="shared" si="3"/>
        <v>CUMPLE</v>
      </c>
      <c r="H229" s="38">
        <v>51730.416666666664</v>
      </c>
    </row>
    <row r="230" spans="1:8" ht="18.95" customHeight="1" thickBot="1">
      <c r="A230" s="43"/>
      <c r="B230" s="15">
        <v>212</v>
      </c>
      <c r="C230" s="16" t="s">
        <v>228</v>
      </c>
      <c r="D230" s="17" t="s">
        <v>131</v>
      </c>
      <c r="E230" s="20">
        <f>96000*1.3</f>
        <v>124800</v>
      </c>
      <c r="F230" s="23"/>
      <c r="G230" s="6" t="str">
        <f t="shared" si="3"/>
        <v>CUMPLE</v>
      </c>
      <c r="H230" s="38">
        <v>571634.29973422491</v>
      </c>
    </row>
    <row r="231" spans="1:8" ht="18.95" customHeight="1" thickBot="1">
      <c r="A231" s="43"/>
      <c r="B231" s="15">
        <v>213</v>
      </c>
      <c r="C231" s="16" t="s">
        <v>229</v>
      </c>
      <c r="D231" s="17" t="s">
        <v>131</v>
      </c>
      <c r="E231" s="20">
        <f>78000*1.3</f>
        <v>101400</v>
      </c>
      <c r="F231" s="23"/>
      <c r="G231" s="6" t="str">
        <f t="shared" si="3"/>
        <v>CUMPLE</v>
      </c>
      <c r="H231" s="38">
        <v>272489.64402725</v>
      </c>
    </row>
    <row r="232" spans="1:8" ht="18.95" customHeight="1" thickBot="1">
      <c r="A232" s="43"/>
      <c r="B232" s="15">
        <v>214</v>
      </c>
      <c r="C232" s="16" t="s">
        <v>230</v>
      </c>
      <c r="D232" s="17" t="s">
        <v>131</v>
      </c>
      <c r="E232" s="20">
        <v>34000</v>
      </c>
      <c r="F232" s="23"/>
      <c r="G232" s="6" t="str">
        <f t="shared" si="3"/>
        <v>CUMPLE</v>
      </c>
      <c r="H232" s="38">
        <v>157858.26351472919</v>
      </c>
    </row>
    <row r="233" spans="1:8" ht="18.95" customHeight="1" thickBot="1">
      <c r="A233" s="43"/>
      <c r="B233" s="15">
        <v>215</v>
      </c>
      <c r="C233" s="16" t="s">
        <v>231</v>
      </c>
      <c r="D233" s="17" t="s">
        <v>131</v>
      </c>
      <c r="E233" s="20">
        <v>12050</v>
      </c>
      <c r="F233" s="23"/>
      <c r="G233" s="6" t="str">
        <f t="shared" si="3"/>
        <v>CUMPLE</v>
      </c>
      <c r="H233" s="38">
        <v>19167.449297708332</v>
      </c>
    </row>
    <row r="234" spans="1:8" ht="18.95" customHeight="1" thickBot="1">
      <c r="A234" s="43"/>
      <c r="B234" s="15">
        <v>216</v>
      </c>
      <c r="C234" s="16" t="s">
        <v>232</v>
      </c>
      <c r="D234" s="17" t="s">
        <v>131</v>
      </c>
      <c r="E234" s="20">
        <v>4560</v>
      </c>
      <c r="F234" s="23"/>
      <c r="G234" s="6" t="str">
        <f t="shared" si="3"/>
        <v>CUMPLE</v>
      </c>
      <c r="H234" s="38">
        <v>7750.1419481249977</v>
      </c>
    </row>
    <row r="235" spans="1:8" ht="18.95" customHeight="1" thickBot="1">
      <c r="A235" s="43"/>
      <c r="B235" s="15">
        <v>217</v>
      </c>
      <c r="C235" s="16" t="s">
        <v>233</v>
      </c>
      <c r="D235" s="17" t="s">
        <v>131</v>
      </c>
      <c r="E235" s="20">
        <f>9600*1.35</f>
        <v>12960</v>
      </c>
      <c r="F235" s="23"/>
      <c r="G235" s="6" t="str">
        <f t="shared" si="3"/>
        <v>CUMPLE</v>
      </c>
      <c r="H235" s="38">
        <v>114894.65357875002</v>
      </c>
    </row>
    <row r="236" spans="1:8" ht="18.95" customHeight="1" thickBot="1">
      <c r="A236" s="43"/>
      <c r="B236" s="15">
        <v>218</v>
      </c>
      <c r="C236" s="16" t="s">
        <v>234</v>
      </c>
      <c r="D236" s="17" t="s">
        <v>131</v>
      </c>
      <c r="E236" s="20">
        <v>3900</v>
      </c>
      <c r="F236" s="23"/>
      <c r="G236" s="6" t="str">
        <f t="shared" si="3"/>
        <v>CUMPLE</v>
      </c>
      <c r="H236" s="38">
        <v>2511.6318142499999</v>
      </c>
    </row>
    <row r="237" spans="1:8" ht="18.95" customHeight="1" thickBot="1">
      <c r="A237" s="43"/>
      <c r="B237" s="15">
        <v>219</v>
      </c>
      <c r="C237" s="16" t="s">
        <v>235</v>
      </c>
      <c r="D237" s="17" t="s">
        <v>131</v>
      </c>
      <c r="E237" s="20">
        <v>18100</v>
      </c>
      <c r="F237" s="23"/>
      <c r="G237" s="6" t="str">
        <f t="shared" si="3"/>
        <v>CUMPLE</v>
      </c>
      <c r="H237" s="38">
        <v>96747.115341666664</v>
      </c>
    </row>
    <row r="238" spans="1:8" ht="18.95" customHeight="1" thickBot="1">
      <c r="A238" s="43"/>
      <c r="B238" s="15">
        <v>220</v>
      </c>
      <c r="C238" s="16" t="s">
        <v>236</v>
      </c>
      <c r="D238" s="17" t="s">
        <v>104</v>
      </c>
      <c r="E238" s="20">
        <v>95600</v>
      </c>
      <c r="F238" s="23"/>
      <c r="G238" s="6" t="str">
        <f t="shared" si="3"/>
        <v>CUMPLE</v>
      </c>
      <c r="H238" s="38">
        <v>335999.31293107086</v>
      </c>
    </row>
    <row r="239" spans="1:8" ht="18.95" customHeight="1" thickBot="1">
      <c r="A239" s="43"/>
      <c r="B239" s="15">
        <v>221</v>
      </c>
      <c r="C239" s="16" t="s">
        <v>237</v>
      </c>
      <c r="D239" s="17" t="s">
        <v>131</v>
      </c>
      <c r="E239" s="20">
        <f>E19</f>
        <v>45300</v>
      </c>
      <c r="F239" s="23"/>
      <c r="G239" s="6" t="str">
        <f t="shared" si="3"/>
        <v>CUMPLE</v>
      </c>
      <c r="H239" s="38">
        <v>22247.648607500003</v>
      </c>
    </row>
    <row r="240" spans="1:8" ht="18.95" customHeight="1" thickBot="1">
      <c r="A240" s="43"/>
      <c r="B240" s="15">
        <v>222</v>
      </c>
      <c r="C240" s="16" t="s">
        <v>238</v>
      </c>
      <c r="D240" s="17" t="s">
        <v>131</v>
      </c>
      <c r="E240" s="20">
        <v>85600</v>
      </c>
      <c r="F240" s="23"/>
      <c r="G240" s="6" t="str">
        <f t="shared" si="3"/>
        <v>CUMPLE</v>
      </c>
      <c r="H240" s="38">
        <v>248312.66002801666</v>
      </c>
    </row>
    <row r="241" spans="1:8" ht="18.95" customHeight="1" thickBot="1">
      <c r="A241" s="43"/>
      <c r="B241" s="15">
        <v>223</v>
      </c>
      <c r="C241" s="16" t="s">
        <v>239</v>
      </c>
      <c r="D241" s="17" t="s">
        <v>131</v>
      </c>
      <c r="E241" s="20">
        <v>25050</v>
      </c>
      <c r="F241" s="23"/>
      <c r="G241" s="6" t="str">
        <f t="shared" si="3"/>
        <v>CUMPLE</v>
      </c>
      <c r="H241" s="38">
        <v>23781.067427500002</v>
      </c>
    </row>
    <row r="242" spans="1:8" ht="27.75" customHeight="1" thickBot="1">
      <c r="B242" s="59" t="s">
        <v>246</v>
      </c>
      <c r="C242" s="52"/>
      <c r="D242" s="53"/>
      <c r="E242" s="28">
        <f>SUM(E162:E241)</f>
        <v>9399882.4000000004</v>
      </c>
      <c r="F242" s="41">
        <f>F162+F163+F164+F165+F166+F167+F168+F169+F170+F171+F172+F173+F174+F175+F176+F177+F178+F179+F180+F181+F182+F183+F184+F185+F186+F187+F188+F189+F190+F191+F192+F193+F194+F195+F196+F197+F198+F199+F200+F201+F202+F203+F204+F205+F206+F207+F208+F209+F210+F211+F212+F213+F214+F215+F216+F217+F218+F219+F220+F221+F222+F223+F224+F225+F226+F227+F228+F229+F230+F231+F232+F233+F234+F235+F236+F237+F238+F239+F240+F241</f>
        <v>0</v>
      </c>
      <c r="G242" s="6" t="str">
        <f>IF(F242&lt;=H242,"CUMPLE","NO CUMPLE")</f>
        <v>CUMPLE</v>
      </c>
      <c r="H242" s="39">
        <v>13105158.99579902</v>
      </c>
    </row>
    <row r="243" spans="1:8" ht="22.5" customHeight="1">
      <c r="B243" s="62" t="s">
        <v>262</v>
      </c>
      <c r="C243" s="62"/>
      <c r="D243" s="62"/>
      <c r="E243" s="62"/>
      <c r="F243" s="62"/>
      <c r="G243" s="62"/>
      <c r="H243" s="62"/>
    </row>
    <row r="244" spans="1:8" ht="22.5" customHeight="1">
      <c r="B244" s="29"/>
      <c r="C244" s="29"/>
      <c r="D244" s="29"/>
      <c r="E244" s="30"/>
      <c r="F244" s="31"/>
      <c r="G244" s="32"/>
      <c r="H244" s="33"/>
    </row>
    <row r="245" spans="1:8" ht="26.25" customHeight="1">
      <c r="B245" s="56" t="s">
        <v>264</v>
      </c>
      <c r="C245" s="57"/>
      <c r="D245" s="57"/>
      <c r="E245" s="57"/>
      <c r="F245" s="57"/>
      <c r="G245" s="57"/>
      <c r="H245" s="57"/>
    </row>
    <row r="246" spans="1:8" ht="22.5" customHeight="1">
      <c r="B246" s="58"/>
      <c r="C246" s="58"/>
      <c r="D246" s="58"/>
      <c r="E246" s="58"/>
      <c r="F246" s="58"/>
      <c r="G246" s="58"/>
      <c r="H246" s="58"/>
    </row>
    <row r="247" spans="1:8" ht="22.5" customHeight="1">
      <c r="B247" s="58"/>
      <c r="C247" s="58"/>
      <c r="D247" s="58"/>
      <c r="E247" s="58"/>
      <c r="F247" s="58"/>
      <c r="G247" s="58"/>
      <c r="H247" s="58"/>
    </row>
    <row r="248" spans="1:8" ht="22.5" customHeight="1">
      <c r="B248" s="58"/>
      <c r="C248" s="58"/>
      <c r="D248" s="58"/>
      <c r="E248" s="58"/>
      <c r="F248" s="58"/>
      <c r="G248" s="58"/>
      <c r="H248" s="58"/>
    </row>
    <row r="249" spans="1:8" ht="22.5" customHeight="1">
      <c r="B249" s="58"/>
      <c r="C249" s="58"/>
      <c r="D249" s="58"/>
      <c r="E249" s="58"/>
      <c r="F249" s="58"/>
      <c r="G249" s="58"/>
      <c r="H249" s="58"/>
    </row>
    <row r="250" spans="1:8" ht="22.5" customHeight="1">
      <c r="B250" s="58"/>
      <c r="C250" s="58"/>
      <c r="D250" s="58"/>
      <c r="E250" s="58"/>
      <c r="F250" s="58"/>
      <c r="G250" s="58"/>
      <c r="H250" s="58"/>
    </row>
    <row r="251" spans="1:8" ht="188.25" customHeight="1">
      <c r="B251" s="58"/>
      <c r="C251" s="58"/>
      <c r="D251" s="58"/>
      <c r="E251" s="58"/>
      <c r="F251" s="58"/>
      <c r="G251" s="58"/>
      <c r="H251" s="58"/>
    </row>
    <row r="258" spans="6:11" ht="22.5" customHeight="1">
      <c r="F258" s="34"/>
    </row>
    <row r="259" spans="6:11" ht="22.5" customHeight="1">
      <c r="F259" s="35"/>
    </row>
    <row r="260" spans="6:11" ht="22.5" customHeight="1">
      <c r="G260" s="34"/>
      <c r="I260" s="27"/>
      <c r="K260" s="27"/>
    </row>
  </sheetData>
  <sheetProtection algorithmName="SHA-512" hashValue="Hs/v7qLZmM4tw91ER4cFqeuryXqEu+BWLlh7EfQ0Znr5zaBSyUAgwabfejHhdrR94EaWyABhS0AS+6cropHRAw==" saltValue="mB3CCoPlVkdytqBeQHRAng==" spinCount="100000" sheet="1" objects="1" scenarios="1"/>
  <mergeCells count="12">
    <mergeCell ref="B245:H251"/>
    <mergeCell ref="B242:D242"/>
    <mergeCell ref="B4:H4"/>
    <mergeCell ref="B161:F161"/>
    <mergeCell ref="B243:H243"/>
    <mergeCell ref="B3:H3"/>
    <mergeCell ref="B2:H2"/>
    <mergeCell ref="B6:D6"/>
    <mergeCell ref="B160:D160"/>
    <mergeCell ref="B16:F16"/>
    <mergeCell ref="B14:D14"/>
    <mergeCell ref="B15:D15"/>
  </mergeCells>
  <phoneticPr fontId="27" type="noConversion"/>
  <conditionalFormatting sqref="G16:G159 G162:G241 G7:G13">
    <cfRule type="containsText" dxfId="5" priority="4" operator="containsText" text="NO CUMPLE">
      <formula>NOT(ISERROR(SEARCH("NO CUMPLE",G7)))</formula>
    </cfRule>
    <cfRule type="containsText" dxfId="4" priority="5" operator="containsText" text="NO CUMPLE">
      <formula>NOT(ISERROR(SEARCH("NO CUMPLE",G7)))</formula>
    </cfRule>
    <cfRule type="containsText" dxfId="3" priority="6" operator="containsText" text="NO CUMPLE">
      <formula>NOT(ISERROR(SEARCH("NO CUMPLE",G7)))</formula>
    </cfRule>
  </conditionalFormatting>
  <conditionalFormatting sqref="G242 G244">
    <cfRule type="containsText" dxfId="2" priority="1" operator="containsText" text="NO CUMPLE">
      <formula>NOT(ISERROR(SEARCH("NO CUMPLE",G242)))</formula>
    </cfRule>
    <cfRule type="containsText" dxfId="1" priority="2" operator="containsText" text="NO CUMPLE">
      <formula>NOT(ISERROR(SEARCH("NO CUMPLE",G242)))</formula>
    </cfRule>
    <cfRule type="containsText" dxfId="0" priority="3" operator="containsText" text="NO CUMPLE">
      <formula>NOT(ISERROR(SEARCH("NO CUMPLE",G242)))</formula>
    </cfRule>
  </conditionalFormatting>
  <pageMargins left="0" right="0" top="0" bottom="0" header="0" footer="0"/>
  <pageSetup paperSize="12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J28" sqref="J28"/>
    </sheetView>
  </sheetViews>
  <sheetFormatPr baseColWidth="10" defaultRowHeight="15"/>
  <sheetData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Hoja1</vt:lpstr>
      <vt:lpstr>Hoja2</vt:lpstr>
      <vt:lpstr>Hoja3</vt:lpstr>
      <vt:lpstr>Hoja1!Área_de_impresión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Camilo Alfonso Mayorga Roncancio</dc:creator>
  <cp:lastModifiedBy>Ingrid Paola Ortega Villasmil</cp:lastModifiedBy>
  <cp:lastPrinted>2018-02-09T16:33:33Z</cp:lastPrinted>
  <dcterms:created xsi:type="dcterms:W3CDTF">2014-03-20T13:35:56Z</dcterms:created>
  <dcterms:modified xsi:type="dcterms:W3CDTF">2018-02-09T16:33:41Z</dcterms:modified>
</cp:coreProperties>
</file>