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filterPrivacy="1"/>
  <xr:revisionPtr revIDLastSave="0" documentId="13_ncr:1_{F85B0967-C340-4D81-BC41-E3A432C497E8}" xr6:coauthVersionLast="41" xr6:coauthVersionMax="41" xr10:uidLastSave="{00000000-0000-0000-0000-000000000000}"/>
  <workbookProtection workbookAlgorithmName="SHA-512" workbookHashValue="IDVLXQgXQqlUE1eidL57razxptu+PjC4WuEy/o8gz1Kl/AGYgyJZllBmdZHjxo2kjoADSFhK4ifKRTsW6czjvg==" workbookSaltValue="oYAXnqeXDCx4khel5b6hvQ==" workbookSpinCount="100000" lockStructure="1"/>
  <bookViews>
    <workbookView xWindow="-120" yWindow="-120" windowWidth="29040" windowHeight="15840" tabRatio="942" activeTab="4" xr2:uid="{00000000-000D-0000-FFFF-FFFF00000000}"/>
  </bookViews>
  <sheets>
    <sheet name="EVALUACIÓN" sheetId="19" r:id="rId1"/>
    <sheet name="1.Carta y exp habilitante" sheetId="3" r:id="rId2"/>
    <sheet name="2. Experiencia habilitante" sheetId="5" r:id="rId3"/>
    <sheet name="4. PROPUESTA CALIDAD" sheetId="33" r:id="rId4"/>
    <sheet name="5. PROPUESTA ECONOMICA" sheetId="7" r:id="rId5"/>
    <sheet name="Hoja 1 variables" sheetId="4" state="hidden" r:id="rId6"/>
  </sheets>
  <externalReferences>
    <externalReference r:id="rId7"/>
    <externalReference r:id="rId8"/>
  </externalReferences>
  <definedNames>
    <definedName name="_xlnm.Print_Area" localSheetId="1">'1.Carta y exp habilitante'!$A$1:$L$23</definedName>
    <definedName name="_xlnm.Print_Area" localSheetId="2">'2. Experiencia habilitante'!$A$1:$Z$11</definedName>
    <definedName name="_xlnm.Print_Area" localSheetId="3">'4. PROPUESTA CALIDAD'!$A$1:$J$11</definedName>
    <definedName name="_xlnm.Print_Area" localSheetId="4">'5. PROPUESTA ECONOMICA'!$A$1:$E$15</definedName>
    <definedName name="_xlnm.Print_Area" localSheetId="0">EVALUACIÓN!$A$1:$F$28</definedName>
    <definedName name="RESPUESTASINO">'Hoja 1 variables'!$B$2:$B$3</definedName>
    <definedName name="unocero">'[1]Hoja 1 variables'!$C$2:$C$3</definedName>
  </definedNames>
  <calcPr calcId="191029"/>
  <extLst>
    <ext xmlns:x14="http://schemas.microsoft.com/office/spreadsheetml/2009/9/main" uri="{79F54976-1DA5-4618-B147-4CDE4B953A38}">
      <x14:workbookPr defaultImageDpi="330"/>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7" i="5" l="1"/>
  <c r="O7" i="5"/>
  <c r="C15" i="19" l="1"/>
  <c r="C17" i="19"/>
  <c r="C18" i="19"/>
  <c r="H22" i="3"/>
  <c r="L7" i="5"/>
  <c r="M7" i="5" s="1"/>
  <c r="L6" i="5"/>
  <c r="L5" i="5"/>
  <c r="M5" i="5" s="1"/>
  <c r="N5" i="5" s="1"/>
  <c r="B1" i="3"/>
  <c r="M6" i="5" l="1"/>
  <c r="B19" i="19"/>
  <c r="C25" i="19" l="1"/>
  <c r="D8" i="7"/>
  <c r="C16" i="19" s="1"/>
  <c r="C19" i="19" s="1"/>
  <c r="D8" i="33"/>
  <c r="J22" i="3" l="1"/>
  <c r="B7" i="7"/>
  <c r="B6" i="7"/>
  <c r="I8" i="4"/>
  <c r="J8" i="4" s="1"/>
  <c r="K8" i="4" s="1"/>
  <c r="I7" i="4"/>
  <c r="I6" i="4"/>
  <c r="I5" i="4"/>
  <c r="I4" i="4"/>
  <c r="I3" i="4"/>
  <c r="I9" i="4" l="1"/>
  <c r="D17" i="3" l="1"/>
  <c r="A17" i="3"/>
  <c r="H16" i="3"/>
  <c r="J7" i="4" l="1"/>
  <c r="K7" i="4" s="1"/>
  <c r="J6" i="4"/>
  <c r="K6" i="4" s="1"/>
  <c r="J5" i="4"/>
  <c r="K5" i="4" s="1"/>
  <c r="D18" i="3" s="1"/>
  <c r="J4" i="4"/>
  <c r="K4" i="4" s="1"/>
  <c r="J3" i="4"/>
  <c r="J9" i="4" l="1"/>
  <c r="K3" i="4"/>
  <c r="K9" i="4" s="1"/>
  <c r="N11" i="5"/>
  <c r="I13" i="3" s="1"/>
  <c r="H17" i="3" s="1"/>
  <c r="C1" i="33" l="1"/>
  <c r="B1" i="7" l="1"/>
  <c r="C1" i="5"/>
  <c r="B11" i="19" l="1"/>
</calcChain>
</file>

<file path=xl/sharedStrings.xml><?xml version="1.0" encoding="utf-8"?>
<sst xmlns="http://schemas.openxmlformats.org/spreadsheetml/2006/main" count="207" uniqueCount="147">
  <si>
    <t>PROPONENTE</t>
  </si>
  <si>
    <t>CARTA DE PRESENTACIÓN DE LA PROPUESTA</t>
  </si>
  <si>
    <t>SI</t>
  </si>
  <si>
    <t>NO</t>
  </si>
  <si>
    <t>Miembro que reporta la Experiencia</t>
  </si>
  <si>
    <t>Entidad Contratante</t>
  </si>
  <si>
    <t>Consecutivo RUP</t>
  </si>
  <si>
    <t>Clasificación UNSPSC</t>
  </si>
  <si>
    <t>Fecha de Inicio</t>
  </si>
  <si>
    <t>Fecha de terminación</t>
  </si>
  <si>
    <t>Forma de ejecución</t>
  </si>
  <si>
    <t>I, C, UT</t>
  </si>
  <si>
    <t>%</t>
  </si>
  <si>
    <t>Valor del Contrato COP</t>
  </si>
  <si>
    <t>SMMLV del año de terminación del contrato</t>
  </si>
  <si>
    <t>Valor del Contrato en SMMLV</t>
  </si>
  <si>
    <t>CONTRATO VÁLIDO PARA HABILITAR</t>
  </si>
  <si>
    <t>OBSERVACIONES</t>
  </si>
  <si>
    <t># Contrato</t>
  </si>
  <si>
    <t>Año</t>
  </si>
  <si>
    <t>SMMLV</t>
  </si>
  <si>
    <t>CAPACIDAD JURÍDICA</t>
  </si>
  <si>
    <t>CAPACIDAD FINANCIERA</t>
  </si>
  <si>
    <t>REQUISITO HABILITANTE</t>
  </si>
  <si>
    <t>HABILITADO</t>
  </si>
  <si>
    <t>CRITERIO DE EVALUACIÓN</t>
  </si>
  <si>
    <t>TOTAL</t>
  </si>
  <si>
    <t>PUNTAJE MÁXIMO</t>
  </si>
  <si>
    <t>PUNTAJE OBTENIDO</t>
  </si>
  <si>
    <t>Objeto del Contrato.</t>
  </si>
  <si>
    <t xml:space="preserve">Identificación y cargo de la persona facultada para expedirla. </t>
  </si>
  <si>
    <t xml:space="preserve"> Si la certificación incluye varios contratos, se debe identificar en forma precisa si se trata de adiciones, prórrogas u otrosíes al principal o son contratos diferentes, indicando en cada uno de ellos sus plazos y valor. </t>
  </si>
  <si>
    <t>Fecha de suscripción o de iniciación del Contrato.</t>
  </si>
  <si>
    <t>EXPERIENCIA PROPONENTE</t>
  </si>
  <si>
    <t>Requisito mínimo habilitante en SMMLV</t>
  </si>
  <si>
    <t>Actividades y /o obligaciones</t>
  </si>
  <si>
    <t>MIEMBROS DEL PROPONENTE PLURAL:</t>
  </si>
  <si>
    <t>PORCENTAJE DE PARTICIPACIÓN</t>
  </si>
  <si>
    <t xml:space="preserve">ACREDITA LA EXPERIENCIA </t>
  </si>
  <si>
    <t xml:space="preserve">4. Proponentes con trabajadores con discapacidad </t>
  </si>
  <si>
    <t>Puntaje Proponente</t>
  </si>
  <si>
    <t>Nota: Se entenderá el número 1 que se encuentra cumpliendo y 0 que no cumple</t>
  </si>
  <si>
    <t>PROPUESTA DE CALIDAD</t>
  </si>
  <si>
    <t>PUNTAJE DEL PROPONENTE</t>
  </si>
  <si>
    <t>APOYO A LA INDUSTRIA NACIONAL</t>
  </si>
  <si>
    <t>Total puntaje apoyo a la industria nacional</t>
  </si>
  <si>
    <t>3. Apoyo Industria Nacional</t>
  </si>
  <si>
    <t xml:space="preserve">Puntaje para proponentes con trabajadores con discapacidad. </t>
  </si>
  <si>
    <t>Valor acreditado en SMMLV por los contratos válidos de acuerdo a los requisitos habilitantes del numeral 5.3. del Pliego de Condiciones</t>
  </si>
  <si>
    <t>Cuando los proponentes oferten bienes o servicios nacionales.</t>
  </si>
  <si>
    <t>Tratándose de bienes o servicios extranjeros, pero que incorpore servicios profesionales, técnicos y operativos de origen nacional.</t>
  </si>
  <si>
    <t>Fecha de terminación de los contratos suscritos, ejecutados y terminados dentro de los diez (10) años anteriores a la fecha de cierre del presente proceso de selección</t>
  </si>
  <si>
    <t>CAPACIDAD ORGANIZACIONAL</t>
  </si>
  <si>
    <t>Valor del Contrato en SMMLV (RUP)
con % de participación</t>
  </si>
  <si>
    <t xml:space="preserve">Número de meses de operación adicionales </t>
  </si>
  <si>
    <t xml:space="preserve">3 meses adicionales </t>
  </si>
  <si>
    <t xml:space="preserve">6 meses adicionales </t>
  </si>
  <si>
    <t>49 puntos</t>
  </si>
  <si>
    <t>0 meses adicionales</t>
  </si>
  <si>
    <t>0 puntos</t>
  </si>
  <si>
    <t xml:space="preserve">Puntaje </t>
  </si>
  <si>
    <t>Puntaje proponente</t>
  </si>
  <si>
    <t xml:space="preserve">Región </t>
  </si>
  <si>
    <t>1. EXPERIENCIA COMO REQUISITO HABILITANTE</t>
  </si>
  <si>
    <t>Cantidad de Suscriptores de Internet fijo del proponente</t>
  </si>
  <si>
    <t>Cumple</t>
  </si>
  <si>
    <t>PROPUESTA ECONOMICA</t>
  </si>
  <si>
    <t>PUNTAJE</t>
  </si>
  <si>
    <t>PUNTAJE TOTAL</t>
  </si>
  <si>
    <t>Registro del último boletín trimestral de las TIC (Colombia TIC)</t>
  </si>
  <si>
    <t>2. REGISTRO OFICIAL  COLOMBIA TIC</t>
  </si>
  <si>
    <t>Observaciones</t>
  </si>
  <si>
    <t>Presupuesto oficial COP (estos montos son inamovibles por región)</t>
  </si>
  <si>
    <t>Región Centro</t>
  </si>
  <si>
    <t>Región Noroccidente</t>
  </si>
  <si>
    <t>Región Norte</t>
  </si>
  <si>
    <t>Región oriente</t>
  </si>
  <si>
    <t>Total</t>
  </si>
  <si>
    <t xml:space="preserve">CERTIFICACION </t>
  </si>
  <si>
    <t>Valor del Contrato en SMMLV (RUP)</t>
  </si>
  <si>
    <t>Nombre del contratista (RUP)</t>
  </si>
  <si>
    <t>Nombre del contratante (RUP)</t>
  </si>
  <si>
    <t>Porcentaje de participación en el valor ejecutado en caso de consorcios y uniones temporales (RUP)</t>
  </si>
  <si>
    <t>RUP</t>
  </si>
  <si>
    <t>30 puntos</t>
  </si>
  <si>
    <t xml:space="preserve">REGION </t>
  </si>
  <si>
    <t xml:space="preserve">PUNTAJE </t>
  </si>
  <si>
    <t>Orden establecido de acuerdo al monto del presupuesto oficial (de mayor a menor)</t>
  </si>
  <si>
    <t>CENTRO</t>
  </si>
  <si>
    <t xml:space="preserve"> NOROCCIDENTE</t>
  </si>
  <si>
    <t xml:space="preserve"> NORTE</t>
  </si>
  <si>
    <t>ORIENTE</t>
  </si>
  <si>
    <t>CARIBE</t>
  </si>
  <si>
    <t>SUR</t>
  </si>
  <si>
    <t xml:space="preserve">Region Caribe </t>
  </si>
  <si>
    <t xml:space="preserve">Regios Sur </t>
  </si>
  <si>
    <t>Sea el único proponente habilitado para presentar oferta en la región evaluada</t>
  </si>
  <si>
    <t xml:space="preserve">propuesta oferente </t>
  </si>
  <si>
    <t xml:space="preserve">1. Calidad
Cantidad de meses adicionales </t>
  </si>
  <si>
    <t>Sistemas y Telecomunicaciones del oriente S.A.S</t>
  </si>
  <si>
    <t>DIALNET DE COLOMBIA S.A.E S P</t>
  </si>
  <si>
    <t>CONECTAMOS EL NORTE UT</t>
  </si>
  <si>
    <t>DIALNET DE COLOMBIA S.A. E.S.P.</t>
  </si>
  <si>
    <t>81161700 81112100</t>
  </si>
  <si>
    <t>FONDO DE TECNOLOGIAS DE LA INFORMACION Y LAS COMUNICACIONES</t>
  </si>
  <si>
    <t>“Proyecto Conexiones Digitales II, orientado a la instalación, operación y mantenimiento de la infraestructura necesaria sobre las redes fijas y/o móviles, para la prestación de servicios en Banda Ancha en los municipios incluidos en departamentos ofertados, cumpliendo las condiciones y niveles de servicio exigidos en el Anexo Técnico”.</t>
  </si>
  <si>
    <t>I</t>
  </si>
  <si>
    <t>CUMPLE</t>
  </si>
  <si>
    <t>N/A</t>
  </si>
  <si>
    <t>SISTEMAS Y TELECOMUNICACIONES DEL ORIENTE S.A.S</t>
  </si>
  <si>
    <t>81161700 81112100 83161100</t>
  </si>
  <si>
    <t>“Proyecto Conexiones Digitales II, orientado a la instalación, operación y mantenimiento de la infraestructura necesaria sobre las redes fijas y/o móviles, para la prestación de servicios en Banda Ancha en los municipios incluidos en Departamentos ofertados, cumpliendo las condiciones y niveles de servicio exigidos en el Anexo Técnico”.</t>
  </si>
  <si>
    <t xml:space="preserve">El Proponente deberá acreditar su experiencia que acrediten experiencia en la prestación del servicio de Internet, observando la siguiente condición:                                  
• El objeto y/u obligaciones de los contratos aportados deberá contener actividades de prestación del servicio de Internet.  </t>
  </si>
  <si>
    <t>UNION TEMPORAL BAUMTIC UT</t>
  </si>
  <si>
    <t>ut</t>
  </si>
  <si>
    <t>“Proyecto Conexiones Digitales II, orientado al diseño, instalación, operación y mantenimiento de la infraestructura necesaria sobre las Redes Fijas y/o móviles, para la prestación de servicios en Banda Ancha en los municipios incluidos dentro de los departamentos ofertados, cumpliendo las condiciones y niveles de servicio exigidos en el Anexo Técnico”.</t>
  </si>
  <si>
    <t>Suscriptores</t>
  </si>
  <si>
    <t>Puntaje</t>
  </si>
  <si>
    <t>Región Sur</t>
  </si>
  <si>
    <r>
      <t>20 puntos:</t>
    </r>
    <r>
      <rPr>
        <sz val="11"/>
        <color theme="1"/>
        <rFont val="Arial Narrow"/>
        <family val="2"/>
      </rPr>
      <t xml:space="preserve">  1.254 accesos </t>
    </r>
  </si>
  <si>
    <r>
      <t>40 puntos:</t>
    </r>
    <r>
      <rPr>
        <sz val="11"/>
        <color theme="1"/>
        <rFont val="Arial Narrow"/>
        <family val="2"/>
      </rPr>
      <t xml:space="preserve"> 2.090 accesos</t>
    </r>
  </si>
  <si>
    <r>
      <t>20 puntos:</t>
    </r>
    <r>
      <rPr>
        <sz val="11"/>
        <color theme="1"/>
        <rFont val="Arial Narrow"/>
        <family val="2"/>
      </rPr>
      <t xml:space="preserve">  834 accesos </t>
    </r>
  </si>
  <si>
    <r>
      <t>40 puntos:</t>
    </r>
    <r>
      <rPr>
        <sz val="11"/>
        <color theme="1"/>
        <rFont val="Arial Narrow"/>
        <family val="2"/>
      </rPr>
      <t xml:space="preserve">  1.391 accesos</t>
    </r>
  </si>
  <si>
    <t>Región Oriente</t>
  </si>
  <si>
    <r>
      <t>20 puntos:</t>
    </r>
    <r>
      <rPr>
        <sz val="11"/>
        <color theme="1"/>
        <rFont val="Arial Narrow"/>
        <family val="2"/>
      </rPr>
      <t xml:space="preserve">   830 accesos </t>
    </r>
  </si>
  <si>
    <r>
      <t>40 puntos:</t>
    </r>
    <r>
      <rPr>
        <sz val="11"/>
        <color theme="1"/>
        <rFont val="Arial Narrow"/>
        <family val="2"/>
      </rPr>
      <t xml:space="preserve"> 1.384 accesos</t>
    </r>
  </si>
  <si>
    <t>Región Caribe</t>
  </si>
  <si>
    <r>
      <t>20 puntos:</t>
    </r>
    <r>
      <rPr>
        <sz val="11"/>
        <color theme="1"/>
        <rFont val="Arial Narrow"/>
        <family val="2"/>
      </rPr>
      <t xml:space="preserve">  627 accesos </t>
    </r>
  </si>
  <si>
    <r>
      <t>40 puntos:</t>
    </r>
    <r>
      <rPr>
        <sz val="11"/>
        <color theme="1"/>
        <rFont val="Arial Narrow"/>
        <family val="2"/>
      </rPr>
      <t xml:space="preserve"> 1.045 accesos</t>
    </r>
  </si>
  <si>
    <r>
      <t>20 puntos:</t>
    </r>
    <r>
      <rPr>
        <sz val="11"/>
        <color theme="1"/>
        <rFont val="Arial Narrow"/>
        <family val="2"/>
      </rPr>
      <t xml:space="preserve">   423 accesos </t>
    </r>
  </si>
  <si>
    <r>
      <t>40 puntos:</t>
    </r>
    <r>
      <rPr>
        <sz val="11"/>
        <color theme="1"/>
        <rFont val="Arial Narrow"/>
        <family val="2"/>
      </rPr>
      <t xml:space="preserve"> 705 accesos</t>
    </r>
  </si>
  <si>
    <r>
      <t>20 puntos:</t>
    </r>
    <r>
      <rPr>
        <sz val="11"/>
        <color theme="1"/>
        <rFont val="Arial Narrow"/>
        <family val="2"/>
      </rPr>
      <t xml:space="preserve"> 382 accesos </t>
    </r>
  </si>
  <si>
    <r>
      <t>40 puntos:</t>
    </r>
    <r>
      <rPr>
        <sz val="11"/>
        <color theme="1"/>
        <rFont val="Arial Narrow"/>
        <family val="2"/>
      </rPr>
      <t xml:space="preserve"> 637 accesos</t>
    </r>
  </si>
  <si>
    <t>Meta Regional de nuevos suscriptores</t>
  </si>
  <si>
    <t xml:space="preserve"> </t>
  </si>
  <si>
    <t xml:space="preserve">Centro </t>
  </si>
  <si>
    <t>Noroccidente</t>
  </si>
  <si>
    <t xml:space="preserve">Norte </t>
  </si>
  <si>
    <t xml:space="preserve">Oriente </t>
  </si>
  <si>
    <t>Caribe</t>
  </si>
  <si>
    <t xml:space="preserve">Sur </t>
  </si>
  <si>
    <t>Total general</t>
  </si>
  <si>
    <r>
      <t>Número mínimo  de</t>
    </r>
    <r>
      <rPr>
        <b/>
        <sz val="11"/>
        <rFont val="Calibri"/>
        <family val="2"/>
        <scheme val="minor"/>
      </rPr>
      <t xml:space="preserve"> ( 12.734)</t>
    </r>
    <r>
      <rPr>
        <sz val="11"/>
        <rFont val="Calibri"/>
        <family val="2"/>
        <scheme val="minor"/>
      </rPr>
      <t xml:space="preserve"> suscriptores de Internet fijo a nivel nacional, incluyendo usuarios de tipo residencial y /o corporativo. </t>
    </r>
  </si>
  <si>
    <t>De conformidad con el numeral 5.3.2 del pliego de condiciones, el proponente aporta acta de liquidación por valor de ($ 10.284.525.369) no coincide con el valor reportado en el RUP (7.794,96 SMMLV).</t>
  </si>
  <si>
    <t xml:space="preserve">Revisados los documentos aportados por el oferente se observa que no acredita el numero mínimo de (2)  trabajadores con discapacidad exigidos en el numeral 6.1.4 del pliego de condiciones en razón al numero de trabajadores de planta que posee (100).  </t>
  </si>
  <si>
    <t>2. Propuesta Económica
Cantidad de accesos  adicionales</t>
  </si>
  <si>
    <t>De conformidad con el numeral 5.3.2  del pliego de condiciones, el proponente aporta acta de liquidación cuyo valor ($ 23.379.088.515) no coincide con los salarios mínimos reportados en el RUP (17.719,73 smmlv ). se tomaron los smmlv reportados en el RUP.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</si>
</sst>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 #,##0_);_(&quot;$&quot;\ * \(#,##0\);_(&quot;$&quot;\ * &quot;-&quot;??_);_(@_)"/>
  </numFmts>
  <fonts count="19"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1"/>
      <name val="Calibri"/>
      <family val="2"/>
      <scheme val="minor"/>
    </font>
    <font>
      <b/>
      <sz val="12"/>
      <color theme="1"/>
      <name val="Calibri"/>
      <family val="2"/>
      <scheme val="minor"/>
    </font>
    <font>
      <b/>
      <sz val="11"/>
      <color rgb="FF000000"/>
      <name val="Calibri"/>
      <family val="2"/>
      <scheme val="minor"/>
    </font>
    <font>
      <sz val="11"/>
      <color rgb="FF000000"/>
      <name val="Calibri"/>
      <family val="2"/>
      <scheme val="minor"/>
    </font>
    <font>
      <b/>
      <sz val="12"/>
      <color theme="1"/>
      <name val="Arial"/>
      <family val="2"/>
    </font>
    <font>
      <b/>
      <sz val="11"/>
      <color theme="1"/>
      <name val="Arial Narrow"/>
      <family val="2"/>
    </font>
    <font>
      <sz val="11"/>
      <color theme="1"/>
      <name val="Arial Narrow"/>
      <family val="2"/>
    </font>
    <font>
      <b/>
      <sz val="11"/>
      <name val="Calibri"/>
      <family val="2"/>
      <scheme val="minor"/>
    </font>
    <font>
      <sz val="11"/>
      <color rgb="FF000000"/>
      <name val="Arial Narrow"/>
      <family val="2"/>
    </font>
    <font>
      <sz val="10"/>
      <color theme="1"/>
      <name val="Times New Roman"/>
      <family val="1"/>
    </font>
    <font>
      <b/>
      <sz val="8"/>
      <color rgb="FF000000"/>
      <name val="Arial Narrow"/>
      <family val="2"/>
    </font>
    <font>
      <sz val="8"/>
      <color rgb="FF000000"/>
      <name val="Arial Narrow"/>
      <family val="2"/>
    </font>
    <font>
      <b/>
      <sz val="11"/>
      <color theme="0"/>
      <name val="Calibri"/>
      <family val="2"/>
      <scheme val="minor"/>
    </font>
    <font>
      <b/>
      <sz val="11"/>
      <color rgb="FF000000"/>
      <name val="Arial Narrow"/>
      <family val="2"/>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rgb="FF002060"/>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rgb="FFFFFF00"/>
        <bgColor indexed="64"/>
      </patternFill>
    </fill>
    <fill>
      <patternFill patternType="solid">
        <fgColor theme="3" tint="0.59999389629810485"/>
        <bgColor indexed="64"/>
      </patternFill>
    </fill>
    <fill>
      <patternFill patternType="solid">
        <fgColor rgb="FFE7E6E6"/>
        <bgColor indexed="64"/>
      </patternFill>
    </fill>
  </fills>
  <borders count="5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medium">
        <color auto="1"/>
      </left>
      <right style="medium">
        <color auto="1"/>
      </right>
      <top style="medium">
        <color auto="1"/>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style="thin">
        <color auto="1"/>
      </left>
      <right style="medium">
        <color indexed="64"/>
      </right>
      <top/>
      <bottom style="thin">
        <color auto="1"/>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top style="medium">
        <color auto="1"/>
      </top>
      <bottom/>
      <diagonal/>
    </border>
    <border>
      <left style="thin">
        <color auto="1"/>
      </left>
      <right style="medium">
        <color indexed="64"/>
      </right>
      <top style="medium">
        <color indexed="64"/>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style="thin">
        <color auto="1"/>
      </right>
      <top style="medium">
        <color indexed="64"/>
      </top>
      <bottom/>
      <diagonal/>
    </border>
    <border>
      <left style="medium">
        <color auto="1"/>
      </left>
      <right style="medium">
        <color indexed="64"/>
      </right>
      <top/>
      <bottom style="medium">
        <color auto="1"/>
      </bottom>
      <diagonal/>
    </border>
    <border>
      <left style="thin">
        <color auto="1"/>
      </left>
      <right/>
      <top style="medium">
        <color indexed="64"/>
      </top>
      <bottom style="medium">
        <color auto="1"/>
      </bottom>
      <diagonal/>
    </border>
    <border>
      <left style="thin">
        <color auto="1"/>
      </left>
      <right style="thin">
        <color auto="1"/>
      </right>
      <top style="thin">
        <color auto="1"/>
      </top>
      <bottom/>
      <diagonal/>
    </border>
    <border>
      <left style="medium">
        <color indexed="64"/>
      </left>
      <right/>
      <top/>
      <bottom style="medium">
        <color indexed="64"/>
      </bottom>
      <diagonal/>
    </border>
    <border>
      <left style="thin">
        <color auto="1"/>
      </left>
      <right style="thin">
        <color auto="1"/>
      </right>
      <top/>
      <bottom style="thin">
        <color auto="1"/>
      </bottom>
      <diagonal/>
    </border>
    <border>
      <left style="thin">
        <color auto="1"/>
      </left>
      <right style="medium">
        <color indexed="64"/>
      </right>
      <top style="thin">
        <color auto="1"/>
      </top>
      <bottom/>
      <diagonal/>
    </border>
    <border>
      <left/>
      <right/>
      <top/>
      <bottom style="medium">
        <color indexed="64"/>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auto="1"/>
      </left>
      <right/>
      <top style="thin">
        <color auto="1"/>
      </top>
      <bottom/>
      <diagonal/>
    </border>
    <border>
      <left/>
      <right/>
      <top style="thin">
        <color auto="1"/>
      </top>
      <bottom/>
      <diagonal/>
    </border>
    <border>
      <left style="medium">
        <color auto="1"/>
      </left>
      <right/>
      <top style="thin">
        <color auto="1"/>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auto="1"/>
      </right>
      <top/>
      <bottom style="medium">
        <color auto="1"/>
      </bottom>
      <diagonal/>
    </border>
    <border>
      <left/>
      <right style="medium">
        <color rgb="FF000000"/>
      </right>
      <top/>
      <bottom/>
      <diagonal/>
    </border>
    <border>
      <left style="medium">
        <color rgb="FF000000"/>
      </left>
      <right/>
      <top/>
      <bottom/>
      <diagonal/>
    </border>
    <border>
      <left style="medium">
        <color rgb="FF000000"/>
      </left>
      <right/>
      <top/>
      <bottom style="medium">
        <color rgb="FF000000"/>
      </bottom>
      <diagonal/>
    </border>
    <border>
      <left style="medium">
        <color indexed="64"/>
      </left>
      <right style="medium">
        <color rgb="FF000000"/>
      </right>
      <top/>
      <bottom style="medium">
        <color indexed="64"/>
      </bottom>
      <diagonal/>
    </border>
    <border>
      <left/>
      <right style="medium">
        <color rgb="FF000000"/>
      </right>
      <top/>
      <bottom style="medium">
        <color indexed="64"/>
      </bottom>
      <diagonal/>
    </border>
    <border>
      <left style="medium">
        <color rgb="FF000000"/>
      </left>
      <right style="medium">
        <color rgb="FF000000"/>
      </right>
      <top style="medium">
        <color rgb="FF000000"/>
      </top>
      <bottom/>
      <diagonal/>
    </border>
    <border>
      <left/>
      <right style="medium">
        <color indexed="64"/>
      </right>
      <top style="medium">
        <color indexed="64"/>
      </top>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xf numFmtId="42" fontId="1" fillId="0" borderId="0" applyFont="0" applyFill="0" applyBorder="0" applyAlignment="0" applyProtection="0"/>
    <xf numFmtId="41" fontId="1" fillId="0" borderId="0" applyFont="0" applyFill="0" applyBorder="0" applyAlignment="0" applyProtection="0"/>
  </cellStyleXfs>
  <cellXfs count="263">
    <xf numFmtId="0" fontId="0" fillId="0" borderId="0" xfId="0"/>
    <xf numFmtId="0" fontId="0" fillId="2" borderId="0" xfId="0" applyFill="1" applyBorder="1"/>
    <xf numFmtId="3" fontId="0" fillId="0" borderId="1" xfId="0" applyNumberFormat="1" applyBorder="1"/>
    <xf numFmtId="0" fontId="0" fillId="0" borderId="1" xfId="0" applyBorder="1" applyAlignment="1">
      <alignment horizontal="center"/>
    </xf>
    <xf numFmtId="0" fontId="3" fillId="0" borderId="0" xfId="0" applyFont="1" applyFill="1" applyBorder="1"/>
    <xf numFmtId="0" fontId="0" fillId="0" borderId="0" xfId="0" applyFill="1" applyBorder="1"/>
    <xf numFmtId="0" fontId="2" fillId="0" borderId="0" xfId="0" applyFont="1" applyFill="1" applyBorder="1"/>
    <xf numFmtId="0" fontId="0" fillId="0" borderId="1" xfId="0" applyBorder="1" applyAlignment="1">
      <alignment horizontal="center" vertical="center"/>
    </xf>
    <xf numFmtId="0" fontId="0" fillId="0" borderId="0" xfId="0" applyAlignment="1">
      <alignment horizontal="center" vertical="center"/>
    </xf>
    <xf numFmtId="10" fontId="0" fillId="0" borderId="0" xfId="2" applyNumberFormat="1" applyFont="1"/>
    <xf numFmtId="0" fontId="0" fillId="0" borderId="0" xfId="0" applyFill="1" applyBorder="1" applyAlignment="1">
      <alignment horizontal="center"/>
    </xf>
    <xf numFmtId="0" fontId="0" fillId="0" borderId="0" xfId="0" applyFont="1"/>
    <xf numFmtId="0" fontId="3" fillId="0" borderId="0" xfId="0" applyFont="1" applyAlignment="1">
      <alignment vertical="center" wrapText="1"/>
    </xf>
    <xf numFmtId="0" fontId="2" fillId="0" borderId="0" xfId="0" applyFont="1" applyBorder="1" applyAlignment="1">
      <alignment vertical="center" wrapText="1"/>
    </xf>
    <xf numFmtId="0" fontId="9" fillId="0" borderId="0" xfId="0" applyFont="1" applyAlignment="1">
      <alignment horizontal="center" vertical="center"/>
    </xf>
    <xf numFmtId="0" fontId="4" fillId="0" borderId="10" xfId="0" applyFont="1" applyFill="1" applyBorder="1" applyAlignment="1">
      <alignment horizontal="center"/>
    </xf>
    <xf numFmtId="0" fontId="2" fillId="0" borderId="14" xfId="0" applyFont="1" applyFill="1" applyBorder="1"/>
    <xf numFmtId="0" fontId="10" fillId="0" borderId="0" xfId="0" applyFont="1" applyAlignment="1">
      <alignment horizontal="center" vertical="center"/>
    </xf>
    <xf numFmtId="0" fontId="10" fillId="0" borderId="0" xfId="0" applyFont="1" applyAlignment="1">
      <alignment horizontal="justify" vertical="center"/>
    </xf>
    <xf numFmtId="0" fontId="11" fillId="0" borderId="0" xfId="0" applyFont="1" applyAlignment="1">
      <alignment horizontal="justify" vertical="center"/>
    </xf>
    <xf numFmtId="0" fontId="8" fillId="0" borderId="0" xfId="0" applyFont="1" applyBorder="1" applyAlignment="1">
      <alignment vertical="center"/>
    </xf>
    <xf numFmtId="0" fontId="2" fillId="0" borderId="0" xfId="0" applyFont="1" applyFill="1" applyBorder="1" applyAlignment="1"/>
    <xf numFmtId="0" fontId="0" fillId="0" borderId="0" xfId="0" applyFont="1" applyBorder="1"/>
    <xf numFmtId="2" fontId="0" fillId="0" borderId="0" xfId="0" applyNumberFormat="1" applyBorder="1" applyAlignment="1">
      <alignment horizontal="center"/>
    </xf>
    <xf numFmtId="0" fontId="0" fillId="0" borderId="0" xfId="0" applyBorder="1"/>
    <xf numFmtId="0" fontId="6" fillId="2" borderId="0" xfId="0" applyFont="1" applyFill="1" applyBorder="1" applyAlignment="1"/>
    <xf numFmtId="0" fontId="2" fillId="0" borderId="14" xfId="0" applyFont="1" applyBorder="1" applyAlignment="1">
      <alignment horizontal="center"/>
    </xf>
    <xf numFmtId="0" fontId="0" fillId="0" borderId="0" xfId="0" applyFont="1" applyBorder="1" applyAlignment="1">
      <alignment horizontal="center"/>
    </xf>
    <xf numFmtId="0" fontId="2" fillId="0" borderId="0" xfId="0" applyFont="1" applyBorder="1" applyAlignment="1"/>
    <xf numFmtId="0" fontId="10" fillId="0" borderId="35"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33" xfId="0" applyFont="1" applyBorder="1" applyAlignment="1">
      <alignment horizontal="center" vertical="center" wrapText="1"/>
    </xf>
    <xf numFmtId="0" fontId="0" fillId="0" borderId="36" xfId="0" applyFont="1" applyBorder="1" applyAlignment="1">
      <alignment horizontal="center" vertical="center"/>
    </xf>
    <xf numFmtId="0" fontId="0" fillId="0" borderId="26" xfId="0" applyFont="1" applyBorder="1" applyAlignment="1">
      <alignment horizontal="center" vertical="center"/>
    </xf>
    <xf numFmtId="0" fontId="0" fillId="0" borderId="20" xfId="0" applyBorder="1" applyAlignment="1">
      <alignment horizontal="center"/>
    </xf>
    <xf numFmtId="0" fontId="8" fillId="0" borderId="21" xfId="0" applyFont="1" applyFill="1" applyBorder="1" applyAlignment="1">
      <alignment vertical="center" wrapText="1"/>
    </xf>
    <xf numFmtId="0" fontId="10" fillId="0" borderId="38" xfId="0" applyFont="1" applyBorder="1" applyAlignment="1">
      <alignment horizontal="center" vertical="center" wrapText="1"/>
    </xf>
    <xf numFmtId="0" fontId="10" fillId="0" borderId="39" xfId="0" applyFont="1" applyBorder="1" applyAlignment="1">
      <alignment horizontal="center" vertical="center" wrapText="1"/>
    </xf>
    <xf numFmtId="0" fontId="11" fillId="0" borderId="40" xfId="0" applyFont="1" applyBorder="1" applyAlignment="1">
      <alignment vertical="center" wrapText="1"/>
    </xf>
    <xf numFmtId="6" fontId="0" fillId="0" borderId="0" xfId="0" applyNumberFormat="1"/>
    <xf numFmtId="6" fontId="11" fillId="0" borderId="41" xfId="0" applyNumberFormat="1" applyFont="1" applyBorder="1" applyAlignment="1">
      <alignment horizontal="center" vertical="center" wrapText="1"/>
    </xf>
    <xf numFmtId="9" fontId="10" fillId="0" borderId="39" xfId="0" applyNumberFormat="1" applyFont="1" applyBorder="1" applyAlignment="1">
      <alignment horizontal="center" vertical="center" wrapText="1"/>
    </xf>
    <xf numFmtId="0" fontId="10" fillId="0" borderId="19" xfId="0" applyFont="1" applyBorder="1" applyAlignment="1">
      <alignment horizontal="justify" vertical="center" wrapText="1"/>
    </xf>
    <xf numFmtId="0" fontId="10" fillId="0" borderId="1" xfId="0" applyFont="1" applyBorder="1" applyAlignment="1">
      <alignment horizontal="center" vertical="center" wrapText="1"/>
    </xf>
    <xf numFmtId="0" fontId="10" fillId="0" borderId="12" xfId="0" applyFont="1" applyBorder="1" applyAlignment="1">
      <alignment horizontal="justify" vertical="center" wrapText="1"/>
    </xf>
    <xf numFmtId="0" fontId="10" fillId="0" borderId="13" xfId="0" applyFont="1" applyBorder="1" applyAlignment="1">
      <alignment horizontal="center" vertical="center" wrapText="1"/>
    </xf>
    <xf numFmtId="0" fontId="4" fillId="0" borderId="1" xfId="0" applyFont="1" applyFill="1" applyBorder="1" applyAlignment="1">
      <alignment horizontal="center"/>
    </xf>
    <xf numFmtId="0" fontId="10" fillId="0" borderId="22" xfId="0" applyFont="1" applyBorder="1" applyAlignment="1">
      <alignment horizontal="justify" vertical="center" wrapText="1"/>
    </xf>
    <xf numFmtId="2" fontId="0" fillId="0" borderId="24" xfId="0" applyNumberFormat="1" applyBorder="1" applyAlignment="1">
      <alignment horizontal="center"/>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0" fillId="8" borderId="1" xfId="0" applyFill="1" applyBorder="1" applyAlignment="1">
      <alignment horizontal="center"/>
    </xf>
    <xf numFmtId="3" fontId="0" fillId="8" borderId="1" xfId="0" applyNumberFormat="1" applyFill="1" applyBorder="1"/>
    <xf numFmtId="6" fontId="11" fillId="0" borderId="41" xfId="0" applyNumberFormat="1" applyFont="1" applyFill="1" applyBorder="1" applyAlignment="1">
      <alignment horizontal="center" vertical="center" wrapText="1"/>
    </xf>
    <xf numFmtId="0" fontId="0" fillId="0" borderId="6" xfId="0" applyBorder="1" applyAlignment="1">
      <alignment horizontal="center"/>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0" fillId="0" borderId="1" xfId="0" applyBorder="1"/>
    <xf numFmtId="0" fontId="0" fillId="0" borderId="48" xfId="0" applyBorder="1"/>
    <xf numFmtId="0" fontId="13" fillId="0" borderId="0" xfId="0" applyFont="1" applyFill="1"/>
    <xf numFmtId="42" fontId="0" fillId="0" borderId="0" xfId="4" applyFont="1" applyFill="1" applyBorder="1"/>
    <xf numFmtId="9" fontId="0" fillId="0" borderId="0" xfId="2" applyFont="1" applyFill="1" applyBorder="1"/>
    <xf numFmtId="0" fontId="2" fillId="9" borderId="1" xfId="0" applyFont="1" applyFill="1" applyBorder="1" applyAlignment="1">
      <alignment horizontal="center"/>
    </xf>
    <xf numFmtId="0" fontId="2" fillId="9" borderId="19" xfId="0" applyFont="1" applyFill="1" applyBorder="1" applyAlignment="1">
      <alignment vertical="center" wrapText="1"/>
    </xf>
    <xf numFmtId="0" fontId="10" fillId="0" borderId="0" xfId="0" applyFont="1" applyFill="1" applyBorder="1" applyAlignment="1">
      <alignment horizontal="center" vertical="center" wrapText="1"/>
    </xf>
    <xf numFmtId="0" fontId="11" fillId="0" borderId="41" xfId="0" applyFont="1" applyBorder="1" applyAlignment="1">
      <alignment horizontal="center" vertical="center" wrapText="1"/>
    </xf>
    <xf numFmtId="0" fontId="11" fillId="0" borderId="0" xfId="0" applyFont="1" applyAlignment="1">
      <alignment horizontal="center" vertical="center"/>
    </xf>
    <xf numFmtId="0" fontId="14" fillId="0" borderId="14" xfId="0" applyFont="1" applyBorder="1"/>
    <xf numFmtId="0" fontId="15" fillId="10" borderId="17" xfId="0" applyFont="1" applyFill="1" applyBorder="1" applyAlignment="1">
      <alignment horizontal="center" vertical="center"/>
    </xf>
    <xf numFmtId="0" fontId="15" fillId="10" borderId="17" xfId="0" applyFont="1" applyFill="1" applyBorder="1" applyAlignment="1">
      <alignment horizontal="justify" vertical="center"/>
    </xf>
    <xf numFmtId="0" fontId="15" fillId="10" borderId="31" xfId="0" applyFont="1" applyFill="1" applyBorder="1" applyAlignment="1">
      <alignment vertical="center"/>
    </xf>
    <xf numFmtId="3" fontId="16" fillId="0" borderId="48" xfId="0" applyNumberFormat="1" applyFont="1" applyBorder="1" applyAlignment="1">
      <alignment horizontal="right" vertical="center"/>
    </xf>
    <xf numFmtId="3" fontId="16" fillId="0" borderId="48" xfId="0" applyNumberFormat="1" applyFont="1" applyBorder="1" applyAlignment="1">
      <alignment horizontal="justify" vertical="center"/>
    </xf>
    <xf numFmtId="3" fontId="15" fillId="0" borderId="48" xfId="0" applyNumberFormat="1" applyFont="1" applyBorder="1" applyAlignment="1">
      <alignment horizontal="right" vertical="center"/>
    </xf>
    <xf numFmtId="6" fontId="11" fillId="0" borderId="49" xfId="0" applyNumberFormat="1" applyFont="1" applyBorder="1" applyAlignment="1">
      <alignment horizontal="center" vertical="center" wrapText="1"/>
    </xf>
    <xf numFmtId="0" fontId="11" fillId="0" borderId="15" xfId="0" applyFont="1" applyFill="1" applyBorder="1" applyAlignment="1">
      <alignment vertical="center" wrapText="1"/>
    </xf>
    <xf numFmtId="6" fontId="11" fillId="0" borderId="14" xfId="0" applyNumberFormat="1" applyFont="1" applyBorder="1" applyAlignment="1">
      <alignment horizontal="center" vertical="center" wrapText="1"/>
    </xf>
    <xf numFmtId="0" fontId="11" fillId="0" borderId="50" xfId="0" applyFont="1" applyBorder="1" applyAlignment="1">
      <alignment vertical="center" wrapText="1"/>
    </xf>
    <xf numFmtId="0" fontId="11" fillId="0" borderId="51" xfId="0" applyFont="1" applyBorder="1" applyAlignment="1">
      <alignment vertical="center" wrapText="1"/>
    </xf>
    <xf numFmtId="6" fontId="11" fillId="0" borderId="52" xfId="0" applyNumberFormat="1" applyFont="1" applyBorder="1" applyAlignment="1">
      <alignment horizontal="center" vertical="center" wrapText="1"/>
    </xf>
    <xf numFmtId="6" fontId="11" fillId="0" borderId="53" xfId="0" applyNumberFormat="1" applyFont="1" applyBorder="1" applyAlignment="1">
      <alignment horizontal="center" vertical="center" wrapText="1"/>
    </xf>
    <xf numFmtId="6" fontId="11" fillId="0" borderId="48" xfId="0" applyNumberFormat="1" applyFont="1" applyBorder="1" applyAlignment="1">
      <alignment horizontal="center" vertical="center" wrapText="1"/>
    </xf>
    <xf numFmtId="0" fontId="11" fillId="0" borderId="14" xfId="0" applyFont="1" applyBorder="1" applyAlignment="1">
      <alignment vertical="center" wrapText="1"/>
    </xf>
    <xf numFmtId="0" fontId="11" fillId="0" borderId="14" xfId="0" applyFont="1" applyFill="1" applyBorder="1" applyAlignment="1">
      <alignment vertical="center" wrapText="1"/>
    </xf>
    <xf numFmtId="0" fontId="0" fillId="0" borderId="14" xfId="0" applyBorder="1" applyAlignment="1">
      <alignment horizontal="center"/>
    </xf>
    <xf numFmtId="0" fontId="2" fillId="0" borderId="4" xfId="0" applyFont="1" applyBorder="1" applyAlignment="1">
      <alignment horizontal="center"/>
    </xf>
    <xf numFmtId="0" fontId="11" fillId="0" borderId="0" xfId="0" applyFont="1" applyAlignment="1">
      <alignment vertical="center"/>
    </xf>
    <xf numFmtId="1" fontId="10" fillId="9" borderId="14" xfId="0" applyNumberFormat="1" applyFont="1" applyFill="1" applyBorder="1" applyAlignment="1">
      <alignment horizontal="center" vertical="center" wrapText="1"/>
    </xf>
    <xf numFmtId="0" fontId="0" fillId="0" borderId="1" xfId="0" applyBorder="1" applyAlignment="1">
      <alignment wrapText="1"/>
    </xf>
    <xf numFmtId="41" fontId="0" fillId="2" borderId="0" xfId="5" applyFont="1" applyFill="1" applyBorder="1"/>
    <xf numFmtId="0" fontId="2" fillId="0" borderId="0" xfId="0" applyFont="1" applyBorder="1" applyAlignment="1">
      <alignment horizontal="center"/>
    </xf>
    <xf numFmtId="0" fontId="2" fillId="0" borderId="14" xfId="0" applyFont="1" applyFill="1" applyBorder="1" applyAlignment="1">
      <alignment horizontal="center"/>
    </xf>
    <xf numFmtId="0" fontId="0" fillId="0" borderId="0" xfId="0" applyFont="1" applyFill="1" applyBorder="1"/>
    <xf numFmtId="0" fontId="2" fillId="0" borderId="0" xfId="0" applyFont="1" applyFill="1" applyBorder="1" applyAlignment="1">
      <alignment horizontal="center"/>
    </xf>
    <xf numFmtId="0" fontId="0" fillId="0" borderId="0" xfId="0" applyFont="1" applyFill="1" applyBorder="1" applyAlignment="1">
      <alignment horizontal="center"/>
    </xf>
    <xf numFmtId="0" fontId="0" fillId="2" borderId="0" xfId="0" applyFont="1" applyFill="1" applyBorder="1"/>
    <xf numFmtId="0" fontId="2" fillId="0" borderId="18" xfId="0" applyFont="1" applyFill="1" applyBorder="1" applyAlignment="1">
      <alignment horizontal="center" vertical="center" wrapText="1"/>
    </xf>
    <xf numFmtId="4" fontId="0" fillId="0" borderId="0" xfId="0" applyNumberFormat="1" applyFont="1" applyFill="1" applyBorder="1"/>
    <xf numFmtId="0" fontId="5" fillId="0" borderId="0" xfId="0" applyFont="1" applyFill="1" applyBorder="1" applyAlignment="1">
      <alignment horizontal="left" vertical="center" wrapText="1"/>
    </xf>
    <xf numFmtId="0" fontId="0"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vertical="center" wrapText="1"/>
    </xf>
    <xf numFmtId="0" fontId="0" fillId="0" borderId="0" xfId="0" applyFont="1" applyFill="1" applyBorder="1" applyAlignment="1">
      <alignment vertical="center" wrapText="1"/>
    </xf>
    <xf numFmtId="0" fontId="2" fillId="0" borderId="0" xfId="0" applyFont="1" applyFill="1" applyBorder="1" applyAlignment="1">
      <alignment horizontal="left"/>
    </xf>
    <xf numFmtId="165" fontId="2" fillId="0" borderId="0" xfId="1" applyFont="1" applyFill="1" applyBorder="1" applyAlignment="1">
      <alignment horizontal="center" vertical="center" wrapText="1"/>
    </xf>
    <xf numFmtId="0" fontId="0" fillId="0" borderId="22" xfId="0" applyFont="1" applyFill="1" applyBorder="1" applyAlignment="1">
      <alignment horizontal="left"/>
    </xf>
    <xf numFmtId="0" fontId="2" fillId="0" borderId="24" xfId="0" applyFont="1" applyFill="1" applyBorder="1" applyAlignment="1">
      <alignment horizontal="center"/>
    </xf>
    <xf numFmtId="0" fontId="0" fillId="0" borderId="19" xfId="0" applyFont="1" applyFill="1" applyBorder="1" applyAlignment="1">
      <alignment horizontal="left"/>
    </xf>
    <xf numFmtId="0" fontId="2" fillId="0" borderId="20" xfId="0" applyFont="1" applyFill="1" applyBorder="1" applyAlignment="1">
      <alignment horizontal="center"/>
    </xf>
    <xf numFmtId="0" fontId="2" fillId="4" borderId="20" xfId="0" applyFont="1" applyFill="1" applyBorder="1" applyAlignment="1">
      <alignment horizontal="center"/>
    </xf>
    <xf numFmtId="0" fontId="2" fillId="0" borderId="12" xfId="0" applyFont="1" applyFill="1" applyBorder="1" applyAlignment="1">
      <alignment horizontal="center"/>
    </xf>
    <xf numFmtId="0" fontId="2" fillId="4" borderId="21" xfId="0" applyFont="1" applyFill="1" applyBorder="1" applyAlignment="1">
      <alignment horizontal="center"/>
    </xf>
    <xf numFmtId="0" fontId="2" fillId="0" borderId="27" xfId="0" applyFont="1" applyFill="1" applyBorder="1" applyAlignment="1"/>
    <xf numFmtId="0" fontId="2" fillId="0" borderId="8" xfId="0" applyFont="1" applyFill="1" applyBorder="1" applyAlignment="1">
      <alignment horizontal="center"/>
    </xf>
    <xf numFmtId="0" fontId="2" fillId="0" borderId="9" xfId="0" applyFont="1" applyFill="1" applyBorder="1" applyAlignment="1">
      <alignment horizontal="center"/>
    </xf>
    <xf numFmtId="0" fontId="2" fillId="0" borderId="30" xfId="0" applyFont="1" applyFill="1" applyBorder="1" applyAlignment="1">
      <alignment vertical="center" wrapText="1"/>
    </xf>
    <xf numFmtId="0" fontId="2" fillId="0" borderId="7" xfId="0" applyFont="1" applyFill="1" applyBorder="1" applyAlignment="1">
      <alignment horizontal="center" vertical="center"/>
    </xf>
    <xf numFmtId="1" fontId="2" fillId="4" borderId="28" xfId="0" applyNumberFormat="1" applyFont="1" applyFill="1" applyBorder="1" applyAlignment="1">
      <alignment horizontal="center" vertical="center"/>
    </xf>
    <xf numFmtId="0" fontId="2" fillId="0" borderId="29" xfId="0" applyFont="1" applyFill="1" applyBorder="1" applyAlignment="1">
      <alignment vertical="center"/>
    </xf>
    <xf numFmtId="0" fontId="2" fillId="0" borderId="25" xfId="0" applyFont="1" applyFill="1" applyBorder="1" applyAlignment="1">
      <alignment horizontal="center"/>
    </xf>
    <xf numFmtId="1" fontId="2" fillId="4" borderId="26" xfId="0" applyNumberFormat="1" applyFont="1" applyFill="1" applyBorder="1" applyAlignment="1">
      <alignment horizontal="center" vertical="center"/>
    </xf>
    <xf numFmtId="0" fontId="2" fillId="0" borderId="23" xfId="0" applyFont="1" applyFill="1" applyBorder="1" applyAlignment="1">
      <alignment vertical="center" wrapText="1"/>
    </xf>
    <xf numFmtId="0" fontId="2" fillId="0" borderId="10" xfId="0" applyFont="1" applyFill="1" applyBorder="1" applyAlignment="1">
      <alignment horizontal="center"/>
    </xf>
    <xf numFmtId="0" fontId="2" fillId="0" borderId="29" xfId="0" applyFont="1" applyFill="1" applyBorder="1" applyAlignment="1">
      <alignment horizontal="center"/>
    </xf>
    <xf numFmtId="2" fontId="2" fillId="0" borderId="0" xfId="0" applyNumberFormat="1" applyFont="1" applyFill="1" applyBorder="1" applyAlignment="1">
      <alignment horizontal="center" vertical="center"/>
    </xf>
    <xf numFmtId="0" fontId="0" fillId="0" borderId="6" xfId="0" applyFont="1" applyBorder="1" applyAlignment="1">
      <alignment horizontal="justify" vertical="center" wrapText="1"/>
    </xf>
    <xf numFmtId="0" fontId="0" fillId="0" borderId="7" xfId="0" applyFont="1" applyBorder="1" applyAlignment="1">
      <alignment horizontal="center" vertical="center" wrapText="1"/>
    </xf>
    <xf numFmtId="0" fontId="0" fillId="0" borderId="28" xfId="0" applyFont="1" applyBorder="1" applyAlignment="1">
      <alignment horizontal="center" vertical="center"/>
    </xf>
    <xf numFmtId="0" fontId="0" fillId="0" borderId="18" xfId="0" applyFont="1" applyBorder="1" applyAlignment="1">
      <alignment horizontal="justify" vertical="center" wrapText="1"/>
    </xf>
    <xf numFmtId="0" fontId="0" fillId="0" borderId="33" xfId="0" applyFont="1" applyBorder="1" applyAlignment="1">
      <alignment horizontal="center" vertical="center" wrapText="1"/>
    </xf>
    <xf numFmtId="0" fontId="2" fillId="0" borderId="29" xfId="0" applyFont="1" applyBorder="1" applyAlignment="1">
      <alignment vertical="center" wrapText="1"/>
    </xf>
    <xf numFmtId="0" fontId="2" fillId="0" borderId="25" xfId="0" applyFont="1" applyBorder="1" applyAlignment="1">
      <alignment horizontal="center" vertical="center" wrapText="1"/>
    </xf>
    <xf numFmtId="0" fontId="17" fillId="5" borderId="29" xfId="0" applyFont="1" applyFill="1" applyBorder="1" applyAlignment="1">
      <alignment vertical="center" wrapText="1"/>
    </xf>
    <xf numFmtId="0" fontId="0" fillId="0" borderId="0" xfId="0" applyFont="1" applyFill="1" applyBorder="1" applyAlignment="1">
      <alignment vertical="center"/>
    </xf>
    <xf numFmtId="0" fontId="0" fillId="2" borderId="0" xfId="0" applyFont="1" applyFill="1" applyBorder="1" applyAlignment="1">
      <alignment horizontal="justify" vertical="center"/>
    </xf>
    <xf numFmtId="0" fontId="10" fillId="0" borderId="1" xfId="0" applyFont="1" applyFill="1" applyBorder="1" applyAlignment="1">
      <alignment horizontal="center" vertical="center" wrapText="1"/>
    </xf>
    <xf numFmtId="0" fontId="2" fillId="7" borderId="35"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0" fillId="6" borderId="1"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0" fillId="3" borderId="1" xfId="0" applyFont="1" applyFill="1" applyBorder="1" applyAlignment="1">
      <alignment horizontal="center" vertical="center"/>
    </xf>
    <xf numFmtId="0" fontId="0" fillId="3" borderId="1" xfId="0" applyFont="1" applyFill="1" applyBorder="1" applyAlignment="1">
      <alignment horizontal="center" vertical="center" wrapText="1"/>
    </xf>
    <xf numFmtId="0" fontId="0" fillId="3" borderId="1" xfId="0" applyFont="1" applyFill="1" applyBorder="1" applyAlignment="1">
      <alignment vertical="center" wrapText="1"/>
    </xf>
    <xf numFmtId="14" fontId="0" fillId="3" borderId="1" xfId="0" applyNumberFormat="1" applyFont="1" applyFill="1" applyBorder="1" applyAlignment="1">
      <alignment horizontal="center" vertical="center"/>
    </xf>
    <xf numFmtId="9" fontId="0" fillId="3" borderId="1" xfId="0" applyNumberFormat="1" applyFont="1" applyFill="1" applyBorder="1" applyAlignment="1">
      <alignment horizontal="center" vertical="center" wrapText="1"/>
    </xf>
    <xf numFmtId="166" fontId="0" fillId="3" borderId="1" xfId="3" applyNumberFormat="1" applyFont="1" applyFill="1" applyBorder="1" applyAlignment="1">
      <alignment vertical="center" wrapText="1"/>
    </xf>
    <xf numFmtId="164" fontId="0" fillId="3" borderId="1" xfId="3" applyNumberFormat="1" applyFont="1" applyFill="1" applyBorder="1" applyAlignment="1">
      <alignment vertical="center" wrapText="1"/>
    </xf>
    <xf numFmtId="165" fontId="0" fillId="3" borderId="1" xfId="1" applyNumberFormat="1" applyFont="1" applyFill="1" applyBorder="1" applyAlignment="1">
      <alignment vertical="center" wrapText="1"/>
    </xf>
    <xf numFmtId="9" fontId="0" fillId="3" borderId="1" xfId="2" applyFont="1" applyFill="1" applyBorder="1" applyAlignment="1">
      <alignment horizontal="center" vertical="center" wrapText="1"/>
    </xf>
    <xf numFmtId="165" fontId="0" fillId="3" borderId="1" xfId="1" applyNumberFormat="1" applyFont="1" applyFill="1" applyBorder="1" applyAlignment="1">
      <alignment horizontal="center" vertical="center" wrapText="1"/>
    </xf>
    <xf numFmtId="14" fontId="0" fillId="3" borderId="1" xfId="1" applyNumberFormat="1" applyFont="1" applyFill="1" applyBorder="1" applyAlignment="1">
      <alignment vertical="center" wrapText="1"/>
    </xf>
    <xf numFmtId="0" fontId="5" fillId="3" borderId="1" xfId="0" applyFont="1" applyFill="1" applyBorder="1" applyAlignment="1">
      <alignment horizontal="justify" vertical="center" wrapText="1"/>
    </xf>
    <xf numFmtId="165" fontId="0" fillId="0" borderId="5" xfId="1" applyNumberFormat="1" applyFont="1" applyFill="1" applyBorder="1" applyAlignment="1">
      <alignment vertical="center" wrapText="1"/>
    </xf>
    <xf numFmtId="165" fontId="0" fillId="0" borderId="0" xfId="1" applyNumberFormat="1" applyFont="1" applyFill="1" applyBorder="1" applyAlignment="1">
      <alignment vertical="center" wrapText="1"/>
    </xf>
    <xf numFmtId="3" fontId="0" fillId="2" borderId="0" xfId="0" applyNumberFormat="1" applyFont="1" applyFill="1" applyBorder="1"/>
    <xf numFmtId="165" fontId="0" fillId="2" borderId="0" xfId="0" applyNumberFormat="1" applyFont="1" applyFill="1" applyBorder="1"/>
    <xf numFmtId="166" fontId="0" fillId="2" borderId="0" xfId="0" applyNumberFormat="1" applyFont="1" applyFill="1" applyBorder="1"/>
    <xf numFmtId="164" fontId="0" fillId="2" borderId="0" xfId="0" applyNumberFormat="1" applyFont="1" applyFill="1" applyBorder="1"/>
    <xf numFmtId="44" fontId="0" fillId="2" borderId="0" xfId="0" applyNumberFormat="1" applyFont="1" applyFill="1" applyBorder="1"/>
    <xf numFmtId="0" fontId="0" fillId="6" borderId="1" xfId="0" applyFont="1" applyFill="1" applyBorder="1" applyAlignment="1">
      <alignment vertical="center" wrapText="1"/>
    </xf>
    <xf numFmtId="0" fontId="0" fillId="2" borderId="0" xfId="0" applyFont="1" applyFill="1" applyBorder="1" applyAlignment="1"/>
    <xf numFmtId="165" fontId="0" fillId="0" borderId="0" xfId="1" applyNumberFormat="1" applyFont="1" applyFill="1" applyBorder="1" applyAlignment="1">
      <alignment horizontal="center" vertical="center" wrapText="1"/>
    </xf>
    <xf numFmtId="0" fontId="0" fillId="2" borderId="0" xfId="0" applyFont="1" applyFill="1" applyBorder="1" applyAlignment="1">
      <alignment horizontal="center"/>
    </xf>
    <xf numFmtId="44" fontId="0" fillId="2" borderId="0" xfId="0" applyNumberFormat="1" applyFont="1" applyFill="1" applyBorder="1" applyAlignment="1">
      <alignment horizontal="center"/>
    </xf>
    <xf numFmtId="166" fontId="5" fillId="3" borderId="1" xfId="3" applyNumberFormat="1" applyFont="1" applyFill="1" applyBorder="1" applyAlignment="1">
      <alignment vertical="center" wrapText="1"/>
    </xf>
    <xf numFmtId="0" fontId="0" fillId="3" borderId="1" xfId="0" applyFont="1" applyFill="1" applyBorder="1" applyAlignment="1">
      <alignment horizontal="left" vertical="center" wrapText="1"/>
    </xf>
    <xf numFmtId="0" fontId="0" fillId="8" borderId="14" xfId="0" applyFill="1" applyBorder="1" applyAlignment="1">
      <alignment horizontal="center"/>
    </xf>
    <xf numFmtId="0" fontId="10" fillId="0" borderId="49" xfId="0" applyFont="1" applyBorder="1" applyAlignment="1">
      <alignment horizontal="center" vertical="center" wrapText="1"/>
    </xf>
    <xf numFmtId="0" fontId="10" fillId="0" borderId="41" xfId="0" applyFont="1" applyBorder="1" applyAlignment="1">
      <alignment horizontal="center" vertical="center" wrapText="1"/>
    </xf>
    <xf numFmtId="0" fontId="18" fillId="0" borderId="55" xfId="0" applyFont="1" applyBorder="1" applyAlignment="1">
      <alignment horizontal="center" vertical="center" wrapText="1"/>
    </xf>
    <xf numFmtId="0" fontId="18" fillId="0" borderId="48" xfId="0" applyFont="1" applyBorder="1" applyAlignment="1">
      <alignment horizontal="center" vertical="center" wrapText="1"/>
    </xf>
    <xf numFmtId="0" fontId="13" fillId="0" borderId="31" xfId="0" applyFont="1" applyBorder="1" applyAlignment="1">
      <alignment vertical="center"/>
    </xf>
    <xf numFmtId="3" fontId="13" fillId="0" borderId="48" xfId="0" applyNumberFormat="1" applyFont="1" applyBorder="1" applyAlignment="1">
      <alignment vertical="center"/>
    </xf>
    <xf numFmtId="43" fontId="0" fillId="2" borderId="0" xfId="0" applyNumberFormat="1" applyFont="1" applyFill="1" applyBorder="1"/>
    <xf numFmtId="0" fontId="5" fillId="2" borderId="32" xfId="0" applyFont="1" applyFill="1" applyBorder="1" applyAlignment="1">
      <alignment horizontal="center" vertical="center"/>
    </xf>
    <xf numFmtId="0" fontId="0" fillId="2" borderId="1" xfId="0" applyFont="1" applyFill="1" applyBorder="1" applyAlignment="1">
      <alignment wrapText="1"/>
    </xf>
    <xf numFmtId="0" fontId="2" fillId="8" borderId="16" xfId="0" applyFont="1" applyFill="1" applyBorder="1" applyAlignment="1">
      <alignment horizontal="center"/>
    </xf>
    <xf numFmtId="0" fontId="2" fillId="8" borderId="17" xfId="0" applyFont="1" applyFill="1" applyBorder="1" applyAlignment="1">
      <alignment horizontal="center"/>
    </xf>
    <xf numFmtId="0" fontId="2" fillId="0" borderId="15" xfId="0" applyFont="1" applyFill="1" applyBorder="1" applyAlignment="1">
      <alignment horizontal="center"/>
    </xf>
    <xf numFmtId="0" fontId="2" fillId="0" borderId="16" xfId="0" applyFont="1" applyFill="1" applyBorder="1" applyAlignment="1">
      <alignment horizontal="center"/>
    </xf>
    <xf numFmtId="0" fontId="2" fillId="0" borderId="17" xfId="0" applyFont="1" applyFill="1" applyBorder="1" applyAlignment="1">
      <alignment horizontal="center"/>
    </xf>
    <xf numFmtId="0" fontId="17" fillId="5" borderId="11" xfId="0" applyFont="1" applyFill="1" applyBorder="1" applyAlignment="1">
      <alignment horizontal="center" vertical="center" wrapText="1"/>
    </xf>
    <xf numFmtId="0" fontId="17" fillId="5" borderId="31" xfId="0" applyFont="1" applyFill="1" applyBorder="1" applyAlignment="1">
      <alignment horizontal="center" vertical="center" wrapText="1"/>
    </xf>
    <xf numFmtId="2" fontId="2" fillId="4" borderId="32" xfId="0" applyNumberFormat="1" applyFont="1" applyFill="1" applyBorder="1" applyAlignment="1">
      <alignment horizontal="center"/>
    </xf>
    <xf numFmtId="2" fontId="2" fillId="4" borderId="16" xfId="0" applyNumberFormat="1" applyFont="1" applyFill="1" applyBorder="1" applyAlignment="1">
      <alignment horizontal="center"/>
    </xf>
    <xf numFmtId="2" fontId="2" fillId="4" borderId="17" xfId="0" applyNumberFormat="1" applyFont="1" applyFill="1" applyBorder="1" applyAlignment="1">
      <alignment horizont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2" fillId="0" borderId="1" xfId="0" applyFont="1" applyFill="1" applyBorder="1" applyAlignment="1">
      <alignment horizontal="center" vertical="center" wrapText="1"/>
    </xf>
    <xf numFmtId="3" fontId="12" fillId="9" borderId="1" xfId="0" applyNumberFormat="1" applyFont="1" applyFill="1" applyBorder="1" applyAlignment="1">
      <alignment horizontal="center" vertical="center" wrapText="1"/>
    </xf>
    <xf numFmtId="3" fontId="2" fillId="0" borderId="2" xfId="1" applyNumberFormat="1" applyFont="1" applyFill="1" applyBorder="1" applyAlignment="1">
      <alignment horizontal="center" vertical="center" wrapText="1"/>
    </xf>
    <xf numFmtId="3" fontId="2" fillId="0" borderId="4" xfId="1" applyNumberFormat="1"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6"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 fillId="0" borderId="44" xfId="0" applyFont="1" applyFill="1" applyBorder="1" applyAlignment="1">
      <alignment horizontal="center" vertical="center" wrapText="1"/>
    </xf>
    <xf numFmtId="3" fontId="2" fillId="0" borderId="42" xfId="1" applyNumberFormat="1" applyFont="1" applyFill="1" applyBorder="1" applyAlignment="1">
      <alignment horizontal="center" vertical="center" wrapText="1"/>
    </xf>
    <xf numFmtId="3" fontId="2" fillId="0" borderId="43" xfId="1" applyNumberFormat="1" applyFont="1" applyFill="1" applyBorder="1" applyAlignment="1">
      <alignment horizontal="center" vertical="center" wrapText="1"/>
    </xf>
    <xf numFmtId="3" fontId="2" fillId="0" borderId="45" xfId="1" applyNumberFormat="1" applyFont="1" applyFill="1" applyBorder="1" applyAlignment="1">
      <alignment horizontal="center" vertical="center" wrapText="1"/>
    </xf>
    <xf numFmtId="3" fontId="2" fillId="0" borderId="46" xfId="1" applyNumberFormat="1" applyFont="1" applyFill="1" applyBorder="1" applyAlignment="1">
      <alignment horizontal="center" vertical="center" wrapText="1"/>
    </xf>
    <xf numFmtId="3" fontId="2" fillId="0" borderId="5" xfId="1" applyNumberFormat="1" applyFont="1" applyFill="1" applyBorder="1" applyAlignment="1">
      <alignment horizontal="center" vertical="center" wrapText="1"/>
    </xf>
    <xf numFmtId="3" fontId="2" fillId="0" borderId="47" xfId="1" applyNumberFormat="1" applyFont="1" applyFill="1" applyBorder="1" applyAlignment="1">
      <alignment horizontal="center" vertical="center" wrapText="1"/>
    </xf>
    <xf numFmtId="0" fontId="2" fillId="8" borderId="15" xfId="0" applyFont="1" applyFill="1" applyBorder="1" applyAlignment="1">
      <alignment horizontal="center" vertical="center" wrapText="1"/>
    </xf>
    <xf numFmtId="0" fontId="2" fillId="8" borderId="16" xfId="0" applyFont="1" applyFill="1" applyBorder="1" applyAlignment="1">
      <alignment horizontal="center" vertical="center" wrapText="1"/>
    </xf>
    <xf numFmtId="0" fontId="2" fillId="8" borderId="17" xfId="0" applyFont="1" applyFill="1" applyBorder="1" applyAlignment="1">
      <alignment horizontal="center" vertical="center" wrapText="1"/>
    </xf>
    <xf numFmtId="4" fontId="2" fillId="2" borderId="44" xfId="0" applyNumberFormat="1" applyFont="1" applyFill="1" applyBorder="1" applyAlignment="1">
      <alignment horizontal="center" vertical="center" wrapText="1"/>
    </xf>
    <xf numFmtId="4" fontId="2" fillId="2" borderId="3"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0" fontId="2" fillId="0" borderId="5" xfId="0" applyFont="1" applyFill="1" applyBorder="1" applyAlignment="1">
      <alignment horizontal="left"/>
    </xf>
    <xf numFmtId="0" fontId="2" fillId="0" borderId="42" xfId="0" applyFont="1" applyFill="1" applyBorder="1" applyAlignment="1">
      <alignment horizontal="center" vertical="center" wrapText="1"/>
    </xf>
    <xf numFmtId="0" fontId="2" fillId="0" borderId="43" xfId="0" applyFont="1" applyFill="1" applyBorder="1" applyAlignment="1">
      <alignment horizontal="center" vertical="center" wrapText="1"/>
    </xf>
    <xf numFmtId="0" fontId="2" fillId="0" borderId="29" xfId="0" applyFont="1" applyFill="1" applyBorder="1" applyAlignment="1">
      <alignment horizontal="center"/>
    </xf>
    <xf numFmtId="0" fontId="2" fillId="0" borderId="25" xfId="0" applyFont="1" applyFill="1" applyBorder="1" applyAlignment="1">
      <alignment horizontal="center"/>
    </xf>
    <xf numFmtId="0" fontId="2" fillId="0" borderId="26" xfId="0" applyFont="1" applyFill="1" applyBorder="1" applyAlignment="1">
      <alignment horizontal="center"/>
    </xf>
    <xf numFmtId="0" fontId="5" fillId="0" borderId="1" xfId="0" applyFont="1" applyFill="1" applyBorder="1" applyAlignment="1">
      <alignment horizontal="left" vertical="center" wrapText="1"/>
    </xf>
    <xf numFmtId="165" fontId="2" fillId="0" borderId="2" xfId="1" applyFont="1" applyFill="1" applyBorder="1" applyAlignment="1">
      <alignment horizontal="center" vertical="center" wrapText="1"/>
    </xf>
    <xf numFmtId="165" fontId="2" fillId="0" borderId="3" xfId="1" applyFont="1" applyFill="1" applyBorder="1" applyAlignment="1">
      <alignment horizontal="center" vertical="center" wrapText="1"/>
    </xf>
    <xf numFmtId="165" fontId="2" fillId="0" borderId="4" xfId="1" applyFont="1" applyFill="1" applyBorder="1" applyAlignment="1">
      <alignment horizontal="center" vertical="center" wrapText="1"/>
    </xf>
    <xf numFmtId="0" fontId="2" fillId="0" borderId="0" xfId="0" applyFont="1" applyFill="1" applyBorder="1" applyAlignment="1">
      <alignment horizontal="center"/>
    </xf>
    <xf numFmtId="9" fontId="0" fillId="9" borderId="1" xfId="0" applyNumberFormat="1" applyFont="1" applyFill="1" applyBorder="1" applyAlignment="1">
      <alignment horizontal="center" vertical="center" wrapText="1"/>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10" fontId="0" fillId="9" borderId="2" xfId="0" applyNumberFormat="1" applyFont="1" applyFill="1" applyBorder="1" applyAlignment="1">
      <alignment horizontal="center" vertical="center" wrapText="1"/>
    </xf>
    <xf numFmtId="10" fontId="0" fillId="9" borderId="4" xfId="0" applyNumberFormat="1" applyFont="1" applyFill="1" applyBorder="1" applyAlignment="1">
      <alignment horizontal="center" vertical="center" wrapText="1"/>
    </xf>
    <xf numFmtId="9" fontId="0" fillId="9" borderId="2" xfId="0" applyNumberFormat="1" applyFont="1" applyFill="1" applyBorder="1" applyAlignment="1">
      <alignment horizontal="center" vertical="center" wrapText="1"/>
    </xf>
    <xf numFmtId="9" fontId="0" fillId="9" borderId="4" xfId="0" applyNumberFormat="1" applyFont="1" applyFill="1" applyBorder="1" applyAlignment="1">
      <alignment horizontal="center" vertical="center" wrapText="1"/>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0" fillId="2" borderId="3" xfId="0" applyFont="1" applyFill="1" applyBorder="1" applyAlignment="1">
      <alignment horizontal="center"/>
    </xf>
    <xf numFmtId="0" fontId="6" fillId="2" borderId="15" xfId="0" applyFont="1" applyFill="1" applyBorder="1" applyAlignment="1">
      <alignment horizontal="center"/>
    </xf>
    <xf numFmtId="0" fontId="6" fillId="2" borderId="17" xfId="0" applyFont="1" applyFill="1" applyBorder="1" applyAlignment="1">
      <alignment horizontal="center"/>
    </xf>
    <xf numFmtId="0" fontId="4" fillId="0" borderId="15" xfId="0" applyFont="1" applyFill="1" applyBorder="1" applyAlignment="1">
      <alignment horizontal="center"/>
    </xf>
    <xf numFmtId="0" fontId="4" fillId="0" borderId="16" xfId="0" applyFont="1" applyFill="1" applyBorder="1" applyAlignment="1">
      <alignment horizontal="center"/>
    </xf>
    <xf numFmtId="0" fontId="4" fillId="0" borderId="17" xfId="0" applyFont="1" applyFill="1" applyBorder="1" applyAlignment="1">
      <alignment horizontal="center"/>
    </xf>
    <xf numFmtId="0" fontId="6" fillId="2" borderId="16" xfId="0" applyFont="1" applyFill="1" applyBorder="1" applyAlignment="1">
      <alignment horizontal="center"/>
    </xf>
    <xf numFmtId="0" fontId="9" fillId="0" borderId="0" xfId="0" applyFont="1" applyAlignment="1">
      <alignment horizontal="center"/>
    </xf>
    <xf numFmtId="0" fontId="0" fillId="0" borderId="0" xfId="0" applyAlignment="1">
      <alignment horizontal="center" wrapText="1"/>
    </xf>
    <xf numFmtId="0" fontId="0" fillId="0" borderId="0" xfId="0" applyAlignment="1">
      <alignment horizontal="center"/>
    </xf>
    <xf numFmtId="0" fontId="0" fillId="0" borderId="0" xfId="0" applyFill="1" applyBorder="1" applyAlignment="1">
      <alignment horizontal="center" wrapText="1"/>
    </xf>
    <xf numFmtId="0" fontId="7" fillId="0" borderId="0" xfId="0" applyFont="1" applyBorder="1" applyAlignment="1">
      <alignment horizontal="center" vertical="center"/>
    </xf>
    <xf numFmtId="0" fontId="2" fillId="0" borderId="0" xfId="0" applyFont="1" applyBorder="1" applyAlignment="1">
      <alignment horizontal="center"/>
    </xf>
    <xf numFmtId="0" fontId="10" fillId="0" borderId="34" xfId="0" applyFont="1" applyBorder="1" applyAlignment="1">
      <alignment horizontal="center" vertical="center" wrapText="1"/>
    </xf>
    <xf numFmtId="0" fontId="10" fillId="0" borderId="37" xfId="0" applyFont="1" applyBorder="1" applyAlignment="1">
      <alignment horizontal="center" vertical="center" wrapText="1"/>
    </xf>
    <xf numFmtId="0" fontId="9" fillId="0" borderId="0" xfId="0" applyFont="1" applyAlignment="1">
      <alignment horizontal="center" vertical="center"/>
    </xf>
    <xf numFmtId="0" fontId="11" fillId="8" borderId="22" xfId="0" applyFont="1" applyFill="1" applyBorder="1" applyAlignment="1">
      <alignment vertical="center" wrapText="1"/>
    </xf>
    <xf numFmtId="0" fontId="11" fillId="8" borderId="18" xfId="0" applyFont="1" applyFill="1" applyBorder="1" applyAlignment="1">
      <alignment vertical="center" wrapText="1"/>
    </xf>
    <xf numFmtId="0" fontId="2" fillId="0" borderId="2" xfId="0" applyFont="1" applyBorder="1" applyAlignment="1">
      <alignment horizontal="center"/>
    </xf>
    <xf numFmtId="0" fontId="2" fillId="0" borderId="4" xfId="0" applyFont="1" applyBorder="1" applyAlignment="1">
      <alignment horizontal="center"/>
    </xf>
    <xf numFmtId="0" fontId="11" fillId="0" borderId="54" xfId="0" applyFont="1" applyBorder="1" applyAlignment="1">
      <alignment vertical="center" wrapText="1"/>
    </xf>
    <xf numFmtId="0" fontId="11" fillId="0" borderId="40" xfId="0" applyFont="1" applyBorder="1" applyAlignment="1">
      <alignment vertical="center" wrapText="1"/>
    </xf>
    <xf numFmtId="0" fontId="18" fillId="0" borderId="11" xfId="0" applyFont="1" applyBorder="1" applyAlignment="1">
      <alignment horizontal="center" vertical="center"/>
    </xf>
    <xf numFmtId="0" fontId="18" fillId="0" borderId="31" xfId="0" applyFont="1" applyBorder="1" applyAlignment="1">
      <alignment horizontal="center" vertical="center"/>
    </xf>
  </cellXfs>
  <cellStyles count="6">
    <cellStyle name="Millares" xfId="1" builtinId="3"/>
    <cellStyle name="Millares [0]" xfId="5" builtinId="6"/>
    <cellStyle name="Moneda" xfId="3" builtinId="4"/>
    <cellStyle name="Moneda [0]" xfId="4" builtinId="7"/>
    <cellStyle name="Normal" xfId="0" builtinId="0"/>
    <cellStyle name="Porcentaje" xfId="2" builtin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MURILLOR/AppData/Local/Microsoft/Windows/INetCache/Content.Outlook/G1PEFMH7/FORMATO%20EVALUACION%20TECNICA%20FI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row r="2">
          <cell r="C2">
            <v>1</v>
          </cell>
        </row>
        <row r="3">
          <cell r="C3">
            <v>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sheetName val="1.Carta y exp habilitante"/>
      <sheetName val="2. Experiencia habilitante"/>
      <sheetName val="3.DETALLE CONTRATOS "/>
      <sheetName val="4. OFERTA ECONOMICA"/>
      <sheetName val="5. CALIDAD"/>
      <sheetName val="Hoja 1 variables"/>
    </sheetNames>
    <sheetDataSet>
      <sheetData sheetId="0"/>
      <sheetData sheetId="1">
        <row r="16">
          <cell r="H16" t="str">
            <v>Cumple con el requisito mínimo habilitante?</v>
          </cell>
          <cell r="I16"/>
          <cell r="J16"/>
          <cell r="K16"/>
        </row>
        <row r="17">
          <cell r="A17" t="str">
            <v xml:space="preserve">REGION </v>
          </cell>
          <cell r="B17"/>
          <cell r="C17"/>
          <cell r="D17" t="str">
            <v xml:space="preserve">SMMLV POR REGION </v>
          </cell>
          <cell r="E17"/>
          <cell r="F17"/>
          <cell r="G17"/>
        </row>
      </sheetData>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7"/>
  <sheetViews>
    <sheetView topLeftCell="A17" zoomScaleNormal="100" workbookViewId="0">
      <selection activeCell="B23" sqref="B21:B23"/>
    </sheetView>
  </sheetViews>
  <sheetFormatPr baseColWidth="10" defaultRowHeight="15" x14ac:dyDescent="0.25"/>
  <cols>
    <col min="1" max="1" width="30.28515625" style="11" customWidth="1"/>
    <col min="2" max="2" width="20.7109375" style="11" customWidth="1"/>
    <col min="3" max="3" width="25.28515625" style="11" customWidth="1"/>
    <col min="4" max="4" width="9.42578125" style="11" customWidth="1"/>
    <col min="5" max="5" width="15.28515625" style="11" customWidth="1"/>
    <col min="6" max="6" width="15.140625" style="11" customWidth="1"/>
    <col min="7" max="7" width="13.42578125" style="11" bestFit="1" customWidth="1"/>
    <col min="8" max="16384" width="11.42578125" style="11"/>
  </cols>
  <sheetData>
    <row r="1" spans="1:10" ht="15.75" thickBot="1" x14ac:dyDescent="0.3">
      <c r="B1" s="26" t="s">
        <v>85</v>
      </c>
      <c r="C1" s="178" t="s">
        <v>75</v>
      </c>
      <c r="D1" s="179"/>
    </row>
    <row r="2" spans="1:10" ht="15.75" thickBot="1" x14ac:dyDescent="0.3"/>
    <row r="3" spans="1:10" ht="15" customHeight="1" thickBot="1" x14ac:dyDescent="0.3">
      <c r="A3" s="6" t="s">
        <v>0</v>
      </c>
      <c r="B3" s="180" t="s">
        <v>101</v>
      </c>
      <c r="C3" s="181"/>
      <c r="D3" s="181"/>
      <c r="E3" s="181"/>
      <c r="F3" s="182"/>
      <c r="G3" s="21"/>
      <c r="H3" s="93"/>
      <c r="I3" s="93"/>
      <c r="J3" s="93"/>
    </row>
    <row r="4" spans="1:10" x14ac:dyDescent="0.25">
      <c r="A4" s="93"/>
      <c r="B4" s="93" t="s">
        <v>41</v>
      </c>
      <c r="C4" s="93"/>
      <c r="D4" s="93"/>
      <c r="E4" s="93"/>
      <c r="F4" s="93"/>
      <c r="G4" s="93"/>
      <c r="H4" s="93"/>
      <c r="I4" s="93"/>
      <c r="J4" s="93"/>
    </row>
    <row r="5" spans="1:10" ht="15.75" thickBot="1" x14ac:dyDescent="0.3">
      <c r="A5" s="21"/>
      <c r="B5" s="21"/>
      <c r="C5" s="21"/>
      <c r="D5" s="21"/>
      <c r="E5" s="21"/>
      <c r="F5" s="21"/>
      <c r="G5" s="21"/>
      <c r="H5" s="93"/>
      <c r="I5" s="93"/>
      <c r="J5" s="93"/>
    </row>
    <row r="6" spans="1:10" ht="15.75" thickBot="1" x14ac:dyDescent="0.3">
      <c r="A6" s="180" t="s">
        <v>23</v>
      </c>
      <c r="B6" s="182"/>
      <c r="C6" s="91"/>
      <c r="D6" s="91"/>
      <c r="E6" s="94"/>
      <c r="F6" s="94"/>
      <c r="G6" s="94"/>
      <c r="H6" s="93"/>
      <c r="I6" s="93"/>
      <c r="J6" s="93"/>
    </row>
    <row r="7" spans="1:10" x14ac:dyDescent="0.25">
      <c r="A7" s="107" t="s">
        <v>21</v>
      </c>
      <c r="B7" s="108">
        <v>1</v>
      </c>
      <c r="C7" s="94"/>
      <c r="D7" s="94"/>
      <c r="E7" s="94"/>
      <c r="F7" s="94"/>
      <c r="G7" s="94"/>
      <c r="H7" s="93"/>
      <c r="I7" s="93"/>
      <c r="J7" s="93"/>
    </row>
    <row r="8" spans="1:10" x14ac:dyDescent="0.25">
      <c r="A8" s="109" t="s">
        <v>22</v>
      </c>
      <c r="B8" s="110">
        <v>1</v>
      </c>
      <c r="C8" s="94"/>
      <c r="D8" s="94"/>
      <c r="E8" s="94"/>
      <c r="F8" s="94"/>
      <c r="G8" s="94"/>
      <c r="H8" s="93"/>
      <c r="I8" s="93"/>
      <c r="J8" s="93"/>
    </row>
    <row r="9" spans="1:10" x14ac:dyDescent="0.25">
      <c r="A9" s="109" t="s">
        <v>52</v>
      </c>
      <c r="B9" s="110">
        <v>1</v>
      </c>
      <c r="C9" s="94"/>
      <c r="D9" s="94"/>
      <c r="E9" s="94"/>
      <c r="F9" s="94"/>
      <c r="G9" s="94"/>
      <c r="H9" s="93"/>
      <c r="I9" s="93"/>
      <c r="J9" s="93"/>
    </row>
    <row r="10" spans="1:10" x14ac:dyDescent="0.25">
      <c r="A10" s="109" t="s">
        <v>33</v>
      </c>
      <c r="B10" s="111">
        <v>1</v>
      </c>
      <c r="C10" s="94"/>
      <c r="D10" s="94"/>
      <c r="E10" s="94"/>
      <c r="F10" s="94"/>
      <c r="G10" s="94"/>
      <c r="H10" s="93"/>
      <c r="I10" s="93"/>
      <c r="J10" s="93"/>
    </row>
    <row r="11" spans="1:10" ht="15.75" thickBot="1" x14ac:dyDescent="0.3">
      <c r="A11" s="112" t="s">
        <v>24</v>
      </c>
      <c r="B11" s="113">
        <f>+IFERROR(IF(AND(B7:B10),1,0),0)</f>
        <v>1</v>
      </c>
      <c r="C11" s="94"/>
      <c r="D11" s="94"/>
      <c r="E11" s="94"/>
      <c r="F11" s="94"/>
      <c r="G11" s="94"/>
      <c r="H11" s="93"/>
      <c r="I11" s="93"/>
      <c r="J11" s="93"/>
    </row>
    <row r="12" spans="1:10" ht="12.75" customHeight="1" thickBot="1" x14ac:dyDescent="0.3">
      <c r="A12" s="94"/>
      <c r="B12" s="94"/>
      <c r="C12" s="94"/>
      <c r="D12" s="94"/>
      <c r="E12" s="94"/>
      <c r="F12" s="94"/>
      <c r="G12" s="94"/>
      <c r="H12" s="93"/>
      <c r="I12" s="93"/>
      <c r="J12" s="93"/>
    </row>
    <row r="13" spans="1:10" ht="15.75" thickBot="1" x14ac:dyDescent="0.3">
      <c r="A13" s="185" t="s">
        <v>28</v>
      </c>
      <c r="B13" s="186"/>
      <c r="C13" s="187"/>
      <c r="D13" s="94"/>
      <c r="E13" s="94"/>
      <c r="F13" s="94"/>
      <c r="G13" s="94"/>
      <c r="H13" s="93"/>
      <c r="I13" s="93"/>
      <c r="J13" s="93"/>
    </row>
    <row r="14" spans="1:10" ht="15.75" thickBot="1" x14ac:dyDescent="0.3">
      <c r="A14" s="114" t="s">
        <v>25</v>
      </c>
      <c r="B14" s="115" t="s">
        <v>27</v>
      </c>
      <c r="C14" s="116" t="s">
        <v>40</v>
      </c>
      <c r="D14" s="94"/>
      <c r="E14" s="94"/>
      <c r="F14" s="94"/>
      <c r="G14" s="94"/>
      <c r="H14" s="93"/>
      <c r="I14" s="93"/>
      <c r="J14" s="93"/>
    </row>
    <row r="15" spans="1:10" ht="53.25" customHeight="1" thickBot="1" x14ac:dyDescent="0.3">
      <c r="A15" s="117" t="s">
        <v>98</v>
      </c>
      <c r="B15" s="118">
        <v>49</v>
      </c>
      <c r="C15" s="119">
        <f>'4. PROPUESTA CALIDAD'!D8</f>
        <v>49</v>
      </c>
      <c r="D15" s="94"/>
      <c r="E15" s="94"/>
      <c r="F15" s="94"/>
      <c r="G15" s="94"/>
      <c r="H15" s="93"/>
      <c r="I15" s="93"/>
      <c r="J15" s="93"/>
    </row>
    <row r="16" spans="1:10" ht="54" customHeight="1" thickBot="1" x14ac:dyDescent="0.3">
      <c r="A16" s="117" t="s">
        <v>145</v>
      </c>
      <c r="B16" s="118">
        <v>40</v>
      </c>
      <c r="C16" s="119">
        <f>'5. PROPUESTA ECONOMICA'!D8</f>
        <v>40</v>
      </c>
      <c r="D16" s="94"/>
      <c r="E16" s="94"/>
      <c r="F16" s="94"/>
      <c r="G16" s="94"/>
      <c r="H16" s="93"/>
      <c r="I16" s="93"/>
      <c r="J16" s="93"/>
    </row>
    <row r="17" spans="1:10" ht="27.75" customHeight="1" thickBot="1" x14ac:dyDescent="0.3">
      <c r="A17" s="120" t="s">
        <v>46</v>
      </c>
      <c r="B17" s="121">
        <v>10</v>
      </c>
      <c r="C17" s="122">
        <f>C25</f>
        <v>10</v>
      </c>
      <c r="D17" s="94"/>
      <c r="E17" s="94"/>
      <c r="F17" s="94"/>
      <c r="G17" s="94"/>
      <c r="H17" s="93"/>
      <c r="I17" s="93"/>
      <c r="J17" s="93"/>
    </row>
    <row r="18" spans="1:10" ht="47.25" customHeight="1" thickBot="1" x14ac:dyDescent="0.3">
      <c r="A18" s="123" t="s">
        <v>39</v>
      </c>
      <c r="B18" s="124">
        <v>1</v>
      </c>
      <c r="C18" s="122">
        <f>B27</f>
        <v>0</v>
      </c>
      <c r="D18" s="94"/>
      <c r="E18" s="94"/>
      <c r="F18" s="94"/>
      <c r="G18" s="94"/>
      <c r="H18" s="93"/>
      <c r="I18" s="93"/>
      <c r="J18" s="93"/>
    </row>
    <row r="19" spans="1:10" ht="15.75" thickBot="1" x14ac:dyDescent="0.3">
      <c r="A19" s="125" t="s">
        <v>26</v>
      </c>
      <c r="B19" s="121">
        <f>SUM(B15:B18)</f>
        <v>100</v>
      </c>
      <c r="C19" s="122">
        <f>SUM(C15:C18)</f>
        <v>99</v>
      </c>
      <c r="D19" s="94"/>
      <c r="E19" s="94"/>
      <c r="F19" s="94"/>
      <c r="G19" s="94"/>
      <c r="H19" s="93"/>
      <c r="I19" s="93"/>
      <c r="J19" s="93"/>
    </row>
    <row r="20" spans="1:10" ht="15.75" thickBot="1" x14ac:dyDescent="0.3">
      <c r="A20" s="94"/>
      <c r="B20" s="22"/>
      <c r="C20" s="126"/>
      <c r="D20" s="94"/>
      <c r="E20" s="94"/>
      <c r="F20" s="94"/>
      <c r="G20" s="94"/>
      <c r="H20" s="93"/>
      <c r="I20" s="93"/>
      <c r="J20" s="93"/>
    </row>
    <row r="21" spans="1:10" ht="25.5" customHeight="1" x14ac:dyDescent="0.25">
      <c r="A21" s="183" t="s">
        <v>44</v>
      </c>
      <c r="B21" s="183" t="s">
        <v>27</v>
      </c>
      <c r="C21" s="183" t="s">
        <v>43</v>
      </c>
    </row>
    <row r="22" spans="1:10" ht="15.75" thickBot="1" x14ac:dyDescent="0.3">
      <c r="A22" s="184"/>
      <c r="B22" s="184"/>
      <c r="C22" s="184"/>
    </row>
    <row r="23" spans="1:10" ht="58.5" customHeight="1" x14ac:dyDescent="0.25">
      <c r="A23" s="127" t="s">
        <v>49</v>
      </c>
      <c r="B23" s="128">
        <v>10</v>
      </c>
      <c r="C23" s="129">
        <v>10</v>
      </c>
    </row>
    <row r="24" spans="1:10" ht="93.75" customHeight="1" thickBot="1" x14ac:dyDescent="0.3">
      <c r="A24" s="130" t="s">
        <v>50</v>
      </c>
      <c r="B24" s="131">
        <v>5</v>
      </c>
      <c r="C24" s="33">
        <v>0</v>
      </c>
    </row>
    <row r="25" spans="1:10" ht="42" customHeight="1" thickBot="1" x14ac:dyDescent="0.3">
      <c r="A25" s="132" t="s">
        <v>45</v>
      </c>
      <c r="B25" s="133"/>
      <c r="C25" s="34">
        <f>+IFERROR(_xlfn.IFS(C23,10,C24,5),0)</f>
        <v>10</v>
      </c>
    </row>
    <row r="26" spans="1:10" ht="15.75" thickBot="1" x14ac:dyDescent="0.3"/>
    <row r="27" spans="1:10" ht="150" customHeight="1" thickBot="1" x14ac:dyDescent="0.3">
      <c r="A27" s="134" t="s">
        <v>47</v>
      </c>
      <c r="B27" s="176">
        <v>0</v>
      </c>
      <c r="C27" s="177" t="s">
        <v>144</v>
      </c>
    </row>
  </sheetData>
  <sheetProtection algorithmName="SHA-512" hashValue="g79lH4L45VTDvqpESuJwADzxUulE4wHAOl7f5ijT0Pe12K15ck12z+aLTBeLKMThH7Zr9sl5dLLbCCDf3KauWQ==" saltValue="M50jNCPAyuYetWSD+Le9Vw==" spinCount="100000" sheet="1" objects="1" scenarios="1"/>
  <mergeCells count="7">
    <mergeCell ref="C1:D1"/>
    <mergeCell ref="B3:F3"/>
    <mergeCell ref="B21:B22"/>
    <mergeCell ref="A21:A22"/>
    <mergeCell ref="A13:C13"/>
    <mergeCell ref="A6:B6"/>
    <mergeCell ref="C21:C22"/>
  </mergeCells>
  <pageMargins left="0.70866141732283472" right="0.70866141732283472" top="1.4566929133858268" bottom="0.74803149606299213" header="0.31496062992125984" footer="0.31496062992125984"/>
  <pageSetup paperSize="14" scale="54" fitToWidth="0"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'Hoja 1 variables'!$C$2:$C$3</xm:f>
          </x14:formula1>
          <xm:sqref>B7:B9</xm:sqref>
        </x14:dataValidation>
        <x14:dataValidation type="list" allowBlank="1" showInputMessage="1" showErrorMessage="1" xr:uid="{7ED23AF9-F740-4D3F-9CD3-D98FA8865C7D}">
          <x14:formula1>
            <xm:f>'Hoja 1 variables'!$H$3:$H$8</xm:f>
          </x14:formula1>
          <xm:sqref>C1:D1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23"/>
  <sheetViews>
    <sheetView topLeftCell="A7" zoomScaleNormal="100" workbookViewId="0">
      <selection activeCell="Q6" sqref="Q6"/>
    </sheetView>
  </sheetViews>
  <sheetFormatPr baseColWidth="10" defaultColWidth="9.140625" defaultRowHeight="15" x14ac:dyDescent="0.25"/>
  <cols>
    <col min="1" max="1" width="22.85546875" style="93" customWidth="1"/>
    <col min="2" max="2" width="6.42578125" style="93" customWidth="1"/>
    <col min="3" max="3" width="8" style="93" customWidth="1"/>
    <col min="4" max="4" width="6.42578125" style="93" customWidth="1"/>
    <col min="5" max="5" width="18.7109375" style="93" customWidth="1"/>
    <col min="6" max="6" width="10.140625" style="93" customWidth="1"/>
    <col min="7" max="7" width="6.42578125" style="93" customWidth="1"/>
    <col min="8" max="8" width="12.140625" style="93" customWidth="1"/>
    <col min="9" max="11" width="6.42578125" style="93" customWidth="1"/>
    <col min="12" max="16384" width="9.140625" style="93"/>
  </cols>
  <sheetData>
    <row r="1" spans="1:17" ht="15.75" customHeight="1" thickBot="1" x14ac:dyDescent="0.3">
      <c r="A1" s="92" t="s">
        <v>0</v>
      </c>
      <c r="B1" s="220" t="str">
        <f>EVALUACIÓN!B3</f>
        <v>CONECTAMOS EL NORTE UT</v>
      </c>
      <c r="C1" s="221"/>
      <c r="D1" s="221"/>
      <c r="E1" s="221"/>
      <c r="F1" s="221"/>
      <c r="G1" s="221"/>
      <c r="H1" s="221"/>
      <c r="I1" s="221"/>
      <c r="J1" s="221"/>
      <c r="K1" s="222"/>
    </row>
    <row r="2" spans="1:17" ht="15.75" customHeight="1" x14ac:dyDescent="0.25">
      <c r="A2" s="94"/>
      <c r="B2" s="95"/>
      <c r="C2" s="95"/>
      <c r="D2" s="95"/>
      <c r="E2" s="93" t="s">
        <v>41</v>
      </c>
      <c r="F2" s="95"/>
      <c r="G2" s="95"/>
      <c r="H2" s="95"/>
      <c r="I2" s="95"/>
      <c r="J2" s="95"/>
      <c r="K2" s="95"/>
    </row>
    <row r="3" spans="1:17" ht="15.75" customHeight="1" x14ac:dyDescent="0.25">
      <c r="A3" s="94"/>
      <c r="B3" s="95"/>
      <c r="C3" s="95"/>
      <c r="D3" s="95"/>
      <c r="E3" s="95"/>
      <c r="F3" s="95"/>
      <c r="G3" s="95"/>
      <c r="H3" s="95"/>
      <c r="I3" s="95"/>
      <c r="J3" s="95"/>
      <c r="K3" s="95"/>
    </row>
    <row r="4" spans="1:17" ht="15.75" customHeight="1" x14ac:dyDescent="0.25">
      <c r="A4" s="229" t="s">
        <v>1</v>
      </c>
      <c r="B4" s="230"/>
      <c r="C4" s="230"/>
      <c r="D4" s="230"/>
      <c r="E4" s="230"/>
      <c r="F4" s="230"/>
      <c r="G4" s="230"/>
      <c r="H4" s="230"/>
      <c r="I4" s="231"/>
      <c r="J4" s="95"/>
      <c r="K4" s="95"/>
      <c r="L4" s="96"/>
    </row>
    <row r="5" spans="1:17" ht="15.75" customHeight="1" x14ac:dyDescent="0.25">
      <c r="A5" s="227"/>
      <c r="B5" s="227"/>
      <c r="C5" s="227"/>
      <c r="D5" s="227"/>
      <c r="E5" s="227"/>
      <c r="F5" s="227"/>
      <c r="G5" s="227"/>
      <c r="H5" s="227"/>
      <c r="I5" s="227"/>
      <c r="J5" s="95"/>
      <c r="K5" s="95"/>
    </row>
    <row r="6" spans="1:17" ht="76.5" customHeight="1" x14ac:dyDescent="0.25">
      <c r="A6" s="97" t="s">
        <v>36</v>
      </c>
      <c r="B6" s="197" t="s">
        <v>37</v>
      </c>
      <c r="C6" s="197"/>
      <c r="D6" s="188" t="s">
        <v>38</v>
      </c>
      <c r="E6" s="189"/>
      <c r="F6" s="189"/>
      <c r="G6" s="189"/>
      <c r="H6" s="189"/>
      <c r="I6" s="190"/>
      <c r="J6" s="95"/>
      <c r="K6" s="95"/>
      <c r="Q6" s="98"/>
    </row>
    <row r="7" spans="1:17" ht="63.75" customHeight="1" x14ac:dyDescent="0.25">
      <c r="A7" s="64" t="s">
        <v>99</v>
      </c>
      <c r="B7" s="228">
        <v>0.5</v>
      </c>
      <c r="C7" s="228"/>
      <c r="D7" s="191" t="s">
        <v>2</v>
      </c>
      <c r="E7" s="192"/>
      <c r="F7" s="192"/>
      <c r="G7" s="192"/>
      <c r="H7" s="192"/>
      <c r="I7" s="193"/>
      <c r="J7" s="95"/>
      <c r="K7" s="95"/>
      <c r="Q7" s="98"/>
    </row>
    <row r="8" spans="1:17" ht="57" customHeight="1" x14ac:dyDescent="0.25">
      <c r="A8" s="64" t="s">
        <v>100</v>
      </c>
      <c r="B8" s="234">
        <v>0.5</v>
      </c>
      <c r="C8" s="235"/>
      <c r="D8" s="191" t="s">
        <v>2</v>
      </c>
      <c r="E8" s="192"/>
      <c r="F8" s="192"/>
      <c r="G8" s="192"/>
      <c r="H8" s="192"/>
      <c r="I8" s="193"/>
      <c r="J8" s="95"/>
      <c r="K8" s="95"/>
      <c r="Q8" s="98"/>
    </row>
    <row r="9" spans="1:17" ht="23.25" customHeight="1" x14ac:dyDescent="0.25">
      <c r="A9" s="64"/>
      <c r="B9" s="232"/>
      <c r="C9" s="233"/>
      <c r="D9" s="191"/>
      <c r="E9" s="192"/>
      <c r="F9" s="192"/>
      <c r="G9" s="192"/>
      <c r="H9" s="192"/>
      <c r="I9" s="193"/>
      <c r="J9" s="95"/>
      <c r="K9" s="95"/>
      <c r="Q9" s="98"/>
    </row>
    <row r="10" spans="1:17" ht="23.25" customHeight="1" x14ac:dyDescent="0.25">
      <c r="A10" s="99"/>
      <c r="B10" s="99"/>
      <c r="C10" s="99"/>
      <c r="D10" s="99"/>
      <c r="E10" s="99"/>
      <c r="F10" s="100"/>
      <c r="G10" s="100"/>
      <c r="H10" s="101"/>
      <c r="I10" s="102"/>
      <c r="J10" s="95"/>
      <c r="K10" s="95"/>
      <c r="Q10" s="98"/>
    </row>
    <row r="11" spans="1:17" ht="15" customHeight="1" x14ac:dyDescent="0.25">
      <c r="A11" s="103"/>
      <c r="B11" s="104"/>
      <c r="C11" s="104"/>
      <c r="D11" s="104"/>
      <c r="E11" s="104"/>
      <c r="F11" s="103"/>
      <c r="G11" s="103"/>
      <c r="H11" s="103"/>
      <c r="I11" s="103"/>
      <c r="Q11" s="98"/>
    </row>
    <row r="12" spans="1:17" ht="15" customHeight="1" x14ac:dyDescent="0.25">
      <c r="A12" s="188" t="s">
        <v>63</v>
      </c>
      <c r="B12" s="189"/>
      <c r="C12" s="189"/>
      <c r="D12" s="189"/>
      <c r="E12" s="189"/>
      <c r="F12" s="189"/>
      <c r="G12" s="189"/>
      <c r="H12" s="189"/>
      <c r="I12" s="189"/>
      <c r="J12" s="189"/>
      <c r="K12" s="190"/>
      <c r="Q12" s="98"/>
    </row>
    <row r="13" spans="1:17" ht="30" customHeight="1" x14ac:dyDescent="0.25">
      <c r="A13" s="223" t="s">
        <v>48</v>
      </c>
      <c r="B13" s="223"/>
      <c r="C13" s="223"/>
      <c r="D13" s="223"/>
      <c r="E13" s="223"/>
      <c r="F13" s="223"/>
      <c r="G13" s="223"/>
      <c r="H13" s="223"/>
      <c r="I13" s="224">
        <f>'2. Experiencia habilitante'!N11</f>
        <v>17949.987640193434</v>
      </c>
      <c r="J13" s="225"/>
      <c r="K13" s="226"/>
    </row>
    <row r="14" spans="1:17" ht="15" customHeight="1" x14ac:dyDescent="0.25">
      <c r="A14" s="105"/>
      <c r="B14" s="105"/>
      <c r="C14" s="105"/>
      <c r="D14" s="105"/>
      <c r="E14" s="105"/>
      <c r="F14" s="105"/>
      <c r="G14" s="105"/>
      <c r="H14" s="105"/>
      <c r="I14" s="105"/>
      <c r="J14" s="105"/>
      <c r="K14" s="105"/>
    </row>
    <row r="15" spans="1:17" ht="10.5" customHeight="1" x14ac:dyDescent="0.25">
      <c r="A15" s="217"/>
      <c r="B15" s="217"/>
      <c r="C15" s="217"/>
      <c r="D15" s="217"/>
      <c r="E15" s="217"/>
      <c r="F15" s="217"/>
      <c r="G15" s="217"/>
      <c r="H15" s="217"/>
      <c r="I15" s="217"/>
      <c r="J15" s="217"/>
      <c r="K15" s="217"/>
    </row>
    <row r="16" spans="1:17" ht="30" customHeight="1" thickBot="1" x14ac:dyDescent="0.35">
      <c r="A16" s="218" t="s">
        <v>34</v>
      </c>
      <c r="B16" s="219"/>
      <c r="C16" s="219"/>
      <c r="D16" s="189"/>
      <c r="E16" s="189"/>
      <c r="F16" s="189"/>
      <c r="G16" s="190"/>
      <c r="H16" s="188" t="str">
        <f>'[2]1.Carta y exp habilitante'!$H$16:$K$16</f>
        <v>Cumple con el requisito mínimo habilitante?</v>
      </c>
      <c r="I16" s="189"/>
      <c r="J16" s="189"/>
      <c r="K16" s="190"/>
      <c r="O16" s="60"/>
    </row>
    <row r="17" spans="1:16" ht="30" customHeight="1" thickBot="1" x14ac:dyDescent="0.35">
      <c r="A17" s="201" t="str">
        <f>'[2]1.Carta y exp habilitante'!$A$17:$C$17</f>
        <v xml:space="preserve">REGION </v>
      </c>
      <c r="B17" s="202"/>
      <c r="C17" s="203"/>
      <c r="D17" s="204" t="str">
        <f>'[2]1.Carta y exp habilitante'!$D$17:$G$17</f>
        <v xml:space="preserve">SMMLV POR REGION </v>
      </c>
      <c r="E17" s="189"/>
      <c r="F17" s="189"/>
      <c r="G17" s="190"/>
      <c r="H17" s="205">
        <f>+IF(I13&gt;=D18,1,0)</f>
        <v>1</v>
      </c>
      <c r="I17" s="206"/>
      <c r="J17" s="206"/>
      <c r="K17" s="207"/>
      <c r="O17" s="60"/>
    </row>
    <row r="18" spans="1:16" ht="20.25" customHeight="1" thickBot="1" x14ac:dyDescent="0.3">
      <c r="A18" s="211" t="s">
        <v>75</v>
      </c>
      <c r="B18" s="212"/>
      <c r="C18" s="213"/>
      <c r="D18" s="214">
        <f>VLOOKUP(A18,'Hoja 1 variables'!H3:K8,4,FALSE)</f>
        <v>14508.576093204334</v>
      </c>
      <c r="E18" s="215"/>
      <c r="F18" s="215"/>
      <c r="G18" s="216"/>
      <c r="H18" s="208"/>
      <c r="I18" s="209"/>
      <c r="J18" s="209"/>
      <c r="K18" s="210"/>
      <c r="P18" s="106"/>
    </row>
    <row r="19" spans="1:16" ht="15" customHeight="1" x14ac:dyDescent="0.25"/>
    <row r="20" spans="1:16" ht="15" customHeight="1" x14ac:dyDescent="0.25">
      <c r="A20" s="188" t="s">
        <v>70</v>
      </c>
      <c r="B20" s="189"/>
      <c r="C20" s="189"/>
      <c r="D20" s="189"/>
      <c r="E20" s="189"/>
      <c r="F20" s="189"/>
      <c r="G20" s="189"/>
      <c r="H20" s="189"/>
      <c r="I20" s="189"/>
      <c r="J20" s="189"/>
      <c r="K20" s="190"/>
    </row>
    <row r="21" spans="1:16" ht="72" customHeight="1" x14ac:dyDescent="0.25">
      <c r="A21" s="188" t="s">
        <v>69</v>
      </c>
      <c r="B21" s="189"/>
      <c r="C21" s="189"/>
      <c r="D21" s="189"/>
      <c r="E21" s="189"/>
      <c r="F21" s="189"/>
      <c r="G21" s="190"/>
      <c r="H21" s="197" t="s">
        <v>64</v>
      </c>
      <c r="I21" s="197"/>
      <c r="J21" s="188" t="s">
        <v>65</v>
      </c>
      <c r="K21" s="190"/>
    </row>
    <row r="22" spans="1:16" ht="47.25" customHeight="1" x14ac:dyDescent="0.25">
      <c r="A22" s="194" t="s">
        <v>142</v>
      </c>
      <c r="B22" s="195"/>
      <c r="C22" s="195"/>
      <c r="D22" s="195"/>
      <c r="E22" s="195"/>
      <c r="F22" s="195"/>
      <c r="G22" s="196"/>
      <c r="H22" s="198">
        <f>13067+25360</f>
        <v>38427</v>
      </c>
      <c r="I22" s="198"/>
      <c r="J22" s="199">
        <f>+IF($H$22&gt;=12734,1,0)</f>
        <v>1</v>
      </c>
      <c r="K22" s="200"/>
    </row>
    <row r="23" spans="1:16" x14ac:dyDescent="0.25">
      <c r="E23" s="61"/>
      <c r="F23" s="62"/>
    </row>
  </sheetData>
  <sheetProtection algorithmName="SHA-512" hashValue="HhfCr6iuZmflI3q78fl1En1o8lKMMQVIs2mZe+VGbggh70SbqqDQd8TeytQke5+kTqlNlBQTQHxVQgYDitOkqA==" saltValue="SdqQOXSWRt4IX84Ii5r2HQ==" spinCount="100000" sheet="1" objects="1" scenarios="1" selectLockedCells="1" selectUnlockedCells="1"/>
  <mergeCells count="29">
    <mergeCell ref="B1:K1"/>
    <mergeCell ref="A13:H13"/>
    <mergeCell ref="I13:K13"/>
    <mergeCell ref="A12:K12"/>
    <mergeCell ref="A5:I5"/>
    <mergeCell ref="B7:C7"/>
    <mergeCell ref="D7:I7"/>
    <mergeCell ref="A4:I4"/>
    <mergeCell ref="B9:C9"/>
    <mergeCell ref="B8:C8"/>
    <mergeCell ref="D8:I8"/>
    <mergeCell ref="B6:C6"/>
    <mergeCell ref="D6:I6"/>
    <mergeCell ref="A20:K20"/>
    <mergeCell ref="D9:I9"/>
    <mergeCell ref="A22:G22"/>
    <mergeCell ref="H21:I21"/>
    <mergeCell ref="H22:I22"/>
    <mergeCell ref="J21:K21"/>
    <mergeCell ref="J22:K22"/>
    <mergeCell ref="A21:G21"/>
    <mergeCell ref="A17:C17"/>
    <mergeCell ref="D17:G17"/>
    <mergeCell ref="H17:K18"/>
    <mergeCell ref="A18:C18"/>
    <mergeCell ref="D18:G18"/>
    <mergeCell ref="A15:K15"/>
    <mergeCell ref="H16:K16"/>
    <mergeCell ref="A16:G16"/>
  </mergeCells>
  <dataValidations count="1">
    <dataValidation type="list" showInputMessage="1" showErrorMessage="1" prompt="Seleccionar SI o NO" sqref="D6:D10 F16:G18" xr:uid="{00000000-0002-0000-0100-000000000000}">
      <formula1>RESPUESTASINO</formula1>
    </dataValidation>
  </dataValidations>
  <pageMargins left="0.70866141732283472" right="0.70866141732283472" top="1.4960629921259843" bottom="0.74803149606299213" header="0.31496062992125984" footer="0.31496062992125984"/>
  <pageSetup paperSize="14" scale="70"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CC84A615-100D-44A2-A4A8-F4CEFD104641}">
          <x14:formula1>
            <xm:f>'Hoja 1 variables'!$H$3:$H$8</xm:f>
          </x14:formula1>
          <xm:sqref>A18:C18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23"/>
  <sheetViews>
    <sheetView zoomScale="80" zoomScaleNormal="80" workbookViewId="0">
      <selection sqref="A1:Z11"/>
    </sheetView>
  </sheetViews>
  <sheetFormatPr baseColWidth="10" defaultColWidth="9.140625" defaultRowHeight="15" x14ac:dyDescent="0.25"/>
  <cols>
    <col min="1" max="1" width="12.42578125" style="96" customWidth="1"/>
    <col min="2" max="2" width="20.85546875" style="96" customWidth="1"/>
    <col min="3" max="3" width="9" style="96" customWidth="1"/>
    <col min="4" max="4" width="10.5703125" style="96" customWidth="1"/>
    <col min="5" max="5" width="16.85546875" style="96" customWidth="1"/>
    <col min="6" max="6" width="43" style="96" customWidth="1"/>
    <col min="7" max="7" width="11.5703125" style="96" bestFit="1" customWidth="1"/>
    <col min="8" max="8" width="12.28515625" style="96" customWidth="1"/>
    <col min="9" max="9" width="5.5703125" style="96" customWidth="1"/>
    <col min="10" max="10" width="6" style="96" customWidth="1"/>
    <col min="11" max="11" width="17.42578125" style="96" bestFit="1" customWidth="1"/>
    <col min="12" max="12" width="15.140625" style="96" bestFit="1" customWidth="1"/>
    <col min="13" max="13" width="12.42578125" style="96" bestFit="1" customWidth="1"/>
    <col min="14" max="14" width="13.85546875" style="96" customWidth="1"/>
    <col min="15" max="15" width="22" style="96" customWidth="1"/>
    <col min="16" max="16" width="11.140625" style="96" customWidth="1"/>
    <col min="17" max="17" width="29.28515625" style="96" customWidth="1"/>
    <col min="18" max="18" width="19.85546875" style="96" customWidth="1"/>
    <col min="19" max="19" width="35" style="164" customWidth="1"/>
    <col min="20" max="20" width="24.42578125" style="164" customWidth="1"/>
    <col min="21" max="21" width="31.5703125" style="96" customWidth="1"/>
    <col min="22" max="22" width="37.5703125" style="96" customWidth="1"/>
    <col min="23" max="23" width="14.85546875" style="162" customWidth="1"/>
    <col min="24" max="24" width="29.28515625" style="96" customWidth="1"/>
    <col min="25" max="25" width="22.28515625" style="96" customWidth="1"/>
    <col min="26" max="26" width="49.5703125" style="136" customWidth="1"/>
    <col min="27" max="27" width="12.28515625" style="96" bestFit="1" customWidth="1"/>
    <col min="28" max="28" width="12.5703125" style="96" bestFit="1" customWidth="1"/>
    <col min="29" max="29" width="16.7109375" style="96" bestFit="1" customWidth="1"/>
    <col min="30" max="30" width="15" style="96" bestFit="1" customWidth="1"/>
    <col min="31" max="31" width="16.7109375" style="96" bestFit="1" customWidth="1"/>
    <col min="32" max="16384" width="9.140625" style="96"/>
  </cols>
  <sheetData>
    <row r="1" spans="1:26" ht="20.25" customHeight="1" x14ac:dyDescent="0.25">
      <c r="A1" s="236" t="s">
        <v>0</v>
      </c>
      <c r="B1" s="236"/>
      <c r="C1" s="237" t="str">
        <f>EVALUACIÓN!B3</f>
        <v>CONECTAMOS EL NORTE UT</v>
      </c>
      <c r="D1" s="237"/>
      <c r="E1" s="237"/>
      <c r="F1" s="237"/>
      <c r="G1" s="237"/>
      <c r="H1" s="237"/>
      <c r="I1" s="237"/>
      <c r="J1" s="237"/>
      <c r="K1" s="237"/>
      <c r="L1" s="237"/>
      <c r="M1" s="237"/>
      <c r="N1" s="237"/>
      <c r="O1" s="237"/>
      <c r="P1" s="237"/>
      <c r="Q1" s="237"/>
      <c r="R1" s="237"/>
      <c r="S1" s="237"/>
      <c r="T1" s="237"/>
      <c r="U1" s="237"/>
      <c r="V1" s="237"/>
      <c r="W1" s="237"/>
      <c r="X1" s="237"/>
      <c r="Y1" s="237"/>
      <c r="Z1" s="237"/>
    </row>
    <row r="2" spans="1:26" ht="48.75" customHeight="1" x14ac:dyDescent="0.25">
      <c r="C2" s="135" t="s">
        <v>41</v>
      </c>
      <c r="S2" s="239"/>
      <c r="T2" s="239"/>
      <c r="U2" s="239"/>
      <c r="V2" s="239"/>
      <c r="W2" s="239"/>
      <c r="X2" s="239"/>
    </row>
    <row r="3" spans="1:26" ht="34.5" customHeight="1" x14ac:dyDescent="0.25">
      <c r="A3" s="197" t="s">
        <v>18</v>
      </c>
      <c r="B3" s="197" t="s">
        <v>4</v>
      </c>
      <c r="C3" s="197" t="s">
        <v>6</v>
      </c>
      <c r="D3" s="197" t="s">
        <v>7</v>
      </c>
      <c r="E3" s="197" t="s">
        <v>5</v>
      </c>
      <c r="F3" s="197" t="s">
        <v>112</v>
      </c>
      <c r="G3" s="197" t="s">
        <v>8</v>
      </c>
      <c r="H3" s="197" t="s">
        <v>9</v>
      </c>
      <c r="I3" s="238" t="s">
        <v>10</v>
      </c>
      <c r="J3" s="238"/>
      <c r="K3" s="197" t="s">
        <v>13</v>
      </c>
      <c r="L3" s="197" t="s">
        <v>14</v>
      </c>
      <c r="M3" s="197" t="s">
        <v>15</v>
      </c>
      <c r="N3" s="197" t="s">
        <v>53</v>
      </c>
      <c r="O3" s="188" t="s">
        <v>83</v>
      </c>
      <c r="P3" s="189"/>
      <c r="Q3" s="189"/>
      <c r="R3" s="190"/>
      <c r="S3" s="188" t="s">
        <v>78</v>
      </c>
      <c r="T3" s="189"/>
      <c r="U3" s="189"/>
      <c r="V3" s="189"/>
      <c r="W3" s="189"/>
      <c r="X3" s="190"/>
      <c r="Y3" s="197" t="s">
        <v>16</v>
      </c>
      <c r="Z3" s="197" t="s">
        <v>17</v>
      </c>
    </row>
    <row r="4" spans="1:26" ht="108.75" customHeight="1" x14ac:dyDescent="0.25">
      <c r="A4" s="197"/>
      <c r="B4" s="197"/>
      <c r="C4" s="197"/>
      <c r="D4" s="197"/>
      <c r="E4" s="197"/>
      <c r="F4" s="197"/>
      <c r="G4" s="197"/>
      <c r="H4" s="197"/>
      <c r="I4" s="137" t="s">
        <v>11</v>
      </c>
      <c r="J4" s="137" t="s">
        <v>12</v>
      </c>
      <c r="K4" s="197"/>
      <c r="L4" s="197"/>
      <c r="M4" s="197"/>
      <c r="N4" s="197"/>
      <c r="O4" s="138" t="s">
        <v>79</v>
      </c>
      <c r="P4" s="139" t="s">
        <v>80</v>
      </c>
      <c r="Q4" s="139" t="s">
        <v>81</v>
      </c>
      <c r="R4" s="139" t="s">
        <v>82</v>
      </c>
      <c r="S4" s="140" t="s">
        <v>29</v>
      </c>
      <c r="T4" s="140" t="s">
        <v>35</v>
      </c>
      <c r="U4" s="140" t="s">
        <v>30</v>
      </c>
      <c r="V4" s="140" t="s">
        <v>31</v>
      </c>
      <c r="W4" s="161" t="s">
        <v>32</v>
      </c>
      <c r="X4" s="141" t="s">
        <v>51</v>
      </c>
      <c r="Y4" s="197"/>
      <c r="Z4" s="197"/>
    </row>
    <row r="5" spans="1:26" ht="177.75" customHeight="1" x14ac:dyDescent="0.25">
      <c r="A5" s="142">
        <v>1</v>
      </c>
      <c r="B5" s="143" t="s">
        <v>102</v>
      </c>
      <c r="C5" s="143">
        <v>56</v>
      </c>
      <c r="D5" s="143" t="s">
        <v>103</v>
      </c>
      <c r="E5" s="143" t="s">
        <v>104</v>
      </c>
      <c r="F5" s="167" t="s">
        <v>105</v>
      </c>
      <c r="G5" s="145">
        <v>42369</v>
      </c>
      <c r="H5" s="145">
        <v>43335</v>
      </c>
      <c r="I5" s="143" t="s">
        <v>106</v>
      </c>
      <c r="J5" s="146">
        <v>1</v>
      </c>
      <c r="K5" s="166">
        <v>14023284244</v>
      </c>
      <c r="L5" s="148">
        <f>'Hoja 1 variables'!E13</f>
        <v>781242</v>
      </c>
      <c r="M5" s="148">
        <f>K5/L5</f>
        <v>17949.987640193434</v>
      </c>
      <c r="N5" s="149">
        <f>M5*J5</f>
        <v>17949.987640193434</v>
      </c>
      <c r="O5" s="149">
        <v>17949.98</v>
      </c>
      <c r="P5" s="143" t="s">
        <v>102</v>
      </c>
      <c r="Q5" s="143" t="s">
        <v>104</v>
      </c>
      <c r="R5" s="150">
        <v>1</v>
      </c>
      <c r="S5" s="151" t="s">
        <v>107</v>
      </c>
      <c r="T5" s="151" t="s">
        <v>107</v>
      </c>
      <c r="U5" s="151" t="s">
        <v>107</v>
      </c>
      <c r="V5" s="151" t="s">
        <v>108</v>
      </c>
      <c r="W5" s="152">
        <v>42369</v>
      </c>
      <c r="X5" s="151" t="s">
        <v>107</v>
      </c>
      <c r="Y5" s="142">
        <v>1</v>
      </c>
      <c r="Z5" s="153"/>
    </row>
    <row r="6" spans="1:26" ht="168.75" customHeight="1" x14ac:dyDescent="0.25">
      <c r="A6" s="142">
        <v>2</v>
      </c>
      <c r="B6" s="143" t="s">
        <v>109</v>
      </c>
      <c r="C6" s="142">
        <v>67</v>
      </c>
      <c r="D6" s="143" t="s">
        <v>110</v>
      </c>
      <c r="E6" s="143" t="s">
        <v>104</v>
      </c>
      <c r="F6" s="167" t="s">
        <v>111</v>
      </c>
      <c r="G6" s="145">
        <v>42369</v>
      </c>
      <c r="H6" s="145">
        <v>43464</v>
      </c>
      <c r="I6" s="143" t="s">
        <v>106</v>
      </c>
      <c r="J6" s="146">
        <v>1</v>
      </c>
      <c r="K6" s="147">
        <v>10284525369</v>
      </c>
      <c r="L6" s="148">
        <f>'Hoja 1 variables'!E13</f>
        <v>781242</v>
      </c>
      <c r="M6" s="148">
        <f>K6/L6</f>
        <v>13164.327275031297</v>
      </c>
      <c r="N6" s="149">
        <v>7794.96</v>
      </c>
      <c r="O6" s="149">
        <v>7794.96</v>
      </c>
      <c r="P6" s="143" t="s">
        <v>109</v>
      </c>
      <c r="Q6" s="143" t="s">
        <v>104</v>
      </c>
      <c r="R6" s="150">
        <v>1</v>
      </c>
      <c r="S6" s="151" t="s">
        <v>107</v>
      </c>
      <c r="T6" s="151" t="s">
        <v>107</v>
      </c>
      <c r="U6" s="151" t="s">
        <v>107</v>
      </c>
      <c r="V6" s="151" t="s">
        <v>108</v>
      </c>
      <c r="W6" s="152">
        <v>42369</v>
      </c>
      <c r="X6" s="151" t="s">
        <v>107</v>
      </c>
      <c r="Y6" s="142">
        <v>0</v>
      </c>
      <c r="Z6" s="153" t="s">
        <v>143</v>
      </c>
    </row>
    <row r="7" spans="1:26" ht="158.25" customHeight="1" x14ac:dyDescent="0.25">
      <c r="A7" s="142">
        <v>3</v>
      </c>
      <c r="B7" s="143" t="s">
        <v>109</v>
      </c>
      <c r="C7" s="142">
        <v>69</v>
      </c>
      <c r="D7" s="143" t="s">
        <v>110</v>
      </c>
      <c r="E7" s="143" t="s">
        <v>104</v>
      </c>
      <c r="F7" s="167" t="s">
        <v>115</v>
      </c>
      <c r="G7" s="145">
        <v>42369</v>
      </c>
      <c r="H7" s="145">
        <v>43449</v>
      </c>
      <c r="I7" s="143" t="s">
        <v>114</v>
      </c>
      <c r="J7" s="146">
        <v>0.5</v>
      </c>
      <c r="K7" s="147">
        <v>23379088515</v>
      </c>
      <c r="L7" s="148">
        <f>'Hoja 1 variables'!E13</f>
        <v>781242</v>
      </c>
      <c r="M7" s="148">
        <f>K7/L7</f>
        <v>29925.539736726903</v>
      </c>
      <c r="N7" s="149">
        <f>O7*J7</f>
        <v>8859.8649999999998</v>
      </c>
      <c r="O7" s="149">
        <f>17719.73</f>
        <v>17719.73</v>
      </c>
      <c r="P7" s="143" t="s">
        <v>113</v>
      </c>
      <c r="Q7" s="143" t="s">
        <v>104</v>
      </c>
      <c r="R7" s="150">
        <v>0.5</v>
      </c>
      <c r="S7" s="151" t="s">
        <v>107</v>
      </c>
      <c r="T7" s="151" t="s">
        <v>107</v>
      </c>
      <c r="U7" s="151" t="s">
        <v>107</v>
      </c>
      <c r="V7" s="149" t="s">
        <v>107</v>
      </c>
      <c r="W7" s="152">
        <v>42369</v>
      </c>
      <c r="X7" s="151" t="s">
        <v>107</v>
      </c>
      <c r="Y7" s="142">
        <v>0</v>
      </c>
      <c r="Z7" s="153" t="s">
        <v>146</v>
      </c>
    </row>
    <row r="8" spans="1:26" x14ac:dyDescent="0.25">
      <c r="A8" s="142">
        <v>4</v>
      </c>
      <c r="B8" s="142"/>
      <c r="C8" s="142"/>
      <c r="D8" s="143"/>
      <c r="E8" s="143"/>
      <c r="F8" s="144"/>
      <c r="G8" s="145"/>
      <c r="H8" s="145"/>
      <c r="I8" s="143"/>
      <c r="J8" s="146"/>
      <c r="K8" s="147"/>
      <c r="L8" s="148"/>
      <c r="M8" s="149"/>
      <c r="N8" s="149"/>
      <c r="O8" s="149"/>
      <c r="P8" s="149"/>
      <c r="Q8" s="149"/>
      <c r="R8" s="149"/>
      <c r="S8" s="151"/>
      <c r="T8" s="151"/>
      <c r="U8" s="151"/>
      <c r="V8" s="149"/>
      <c r="W8" s="149"/>
      <c r="X8" s="149"/>
      <c r="Y8" s="142"/>
      <c r="Z8" s="153"/>
    </row>
    <row r="9" spans="1:26" x14ac:dyDescent="0.25">
      <c r="A9" s="142">
        <v>5</v>
      </c>
      <c r="B9" s="142"/>
      <c r="C9" s="142"/>
      <c r="D9" s="143"/>
      <c r="E9" s="143"/>
      <c r="F9" s="144"/>
      <c r="G9" s="145"/>
      <c r="H9" s="145"/>
      <c r="I9" s="143"/>
      <c r="J9" s="146"/>
      <c r="K9" s="147"/>
      <c r="L9" s="148"/>
      <c r="M9" s="149"/>
      <c r="N9" s="149"/>
      <c r="O9" s="149"/>
      <c r="P9" s="149"/>
      <c r="Q9" s="149"/>
      <c r="R9" s="149"/>
      <c r="S9" s="151"/>
      <c r="T9" s="151"/>
      <c r="U9" s="151"/>
      <c r="V9" s="149"/>
      <c r="W9" s="149"/>
      <c r="X9" s="149"/>
      <c r="Y9" s="142"/>
      <c r="Z9" s="153"/>
    </row>
    <row r="10" spans="1:26" x14ac:dyDescent="0.25">
      <c r="A10" s="142">
        <v>6</v>
      </c>
      <c r="B10" s="142"/>
      <c r="C10" s="142"/>
      <c r="D10" s="143"/>
      <c r="E10" s="143"/>
      <c r="F10" s="144"/>
      <c r="G10" s="145"/>
      <c r="H10" s="145"/>
      <c r="I10" s="143"/>
      <c r="J10" s="146"/>
      <c r="K10" s="147"/>
      <c r="L10" s="148"/>
      <c r="M10" s="149"/>
      <c r="N10" s="149"/>
      <c r="O10" s="149"/>
      <c r="P10" s="149"/>
      <c r="Q10" s="149"/>
      <c r="R10" s="149"/>
      <c r="S10" s="151"/>
      <c r="T10" s="151"/>
      <c r="U10" s="151"/>
      <c r="V10" s="149"/>
      <c r="W10" s="149"/>
      <c r="X10" s="149"/>
      <c r="Y10" s="142"/>
      <c r="Z10" s="153"/>
    </row>
    <row r="11" spans="1:26" x14ac:dyDescent="0.25">
      <c r="N11" s="154">
        <f>+SUMPRODUCT($N$5:$N$10,$Y$5:$Y$10)</f>
        <v>17949.987640193434</v>
      </c>
      <c r="O11" s="155"/>
      <c r="P11" s="155"/>
      <c r="Q11" s="155"/>
      <c r="R11" s="155"/>
      <c r="S11" s="163"/>
      <c r="T11" s="163"/>
      <c r="U11" s="163"/>
      <c r="V11" s="155"/>
      <c r="W11" s="155"/>
      <c r="X11" s="155"/>
    </row>
    <row r="12" spans="1:26" x14ac:dyDescent="0.25">
      <c r="M12" s="155"/>
    </row>
    <row r="13" spans="1:26" x14ac:dyDescent="0.25">
      <c r="O13" s="156"/>
      <c r="R13" s="157"/>
    </row>
    <row r="14" spans="1:26" x14ac:dyDescent="0.25">
      <c r="L14" s="158"/>
      <c r="N14" s="175"/>
      <c r="O14" s="158"/>
      <c r="R14" s="159"/>
      <c r="S14" s="165"/>
    </row>
    <row r="15" spans="1:26" x14ac:dyDescent="0.25">
      <c r="O15" s="158"/>
      <c r="R15" s="160"/>
    </row>
    <row r="18" spans="2:15" x14ac:dyDescent="0.25">
      <c r="B18" s="93"/>
    </row>
    <row r="23" spans="2:15" x14ac:dyDescent="0.25">
      <c r="O23" s="90"/>
    </row>
  </sheetData>
  <sheetProtection algorithmName="SHA-512" hashValue="4kWQ0i1YA+OV4+SBn9wPLwvtyXhBswk/i3CcSq7Gk+nTJbnEzGuhnuXiSSLBU34c6ClZn8Bq6cbXJbS8ccJj4w==" saltValue="LQKIxj3bTxivHKuZJhe0ZQ==" spinCount="100000" sheet="1" objects="1" scenarios="1" selectLockedCells="1" selectUnlockedCells="1"/>
  <mergeCells count="20">
    <mergeCell ref="S2:X2"/>
    <mergeCell ref="O3:R3"/>
    <mergeCell ref="S3:X3"/>
    <mergeCell ref="H3:H4"/>
    <mergeCell ref="A1:B1"/>
    <mergeCell ref="A3:A4"/>
    <mergeCell ref="B3:B4"/>
    <mergeCell ref="C1:Z1"/>
    <mergeCell ref="Z3:Z4"/>
    <mergeCell ref="I3:J3"/>
    <mergeCell ref="K3:K4"/>
    <mergeCell ref="L3:L4"/>
    <mergeCell ref="M3:M4"/>
    <mergeCell ref="N3:N4"/>
    <mergeCell ref="C3:C4"/>
    <mergeCell ref="D3:D4"/>
    <mergeCell ref="E3:E4"/>
    <mergeCell ref="F3:F4"/>
    <mergeCell ref="G3:G4"/>
    <mergeCell ref="Y3:Y4"/>
  </mergeCells>
  <printOptions horizontalCentered="1" verticalCentered="1"/>
  <pageMargins left="0.70866141732283472" right="0.70866141732283472" top="1.4566929133858268" bottom="0.74803149606299213" header="0.31496062992125984" footer="0.31496062992125984"/>
  <pageSetup paperSize="14" scale="53" fitToWidth="2" fitToHeight="2"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disablePrompts="1" xWindow="1067" yWindow="589" count="1">
        <x14:dataValidation type="list" allowBlank="1" showInputMessage="1" showErrorMessage="1" prompt="1=SI_x000a_0=NO" xr:uid="{00000000-0002-0000-0200-000000000000}">
          <x14:formula1>
            <xm:f>'Hoja 1 variables'!$C$2:$C$3</xm:f>
          </x14:formula1>
          <xm:sqref>Y5:Y10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11"/>
  <sheetViews>
    <sheetView zoomScalePageLayoutView="70" workbookViewId="0">
      <selection activeCell="D4" sqref="D4"/>
    </sheetView>
  </sheetViews>
  <sheetFormatPr baseColWidth="10" defaultRowHeight="15" x14ac:dyDescent="0.25"/>
  <cols>
    <col min="1" max="1" width="3.140625" customWidth="1"/>
    <col min="2" max="2" width="29.7109375" customWidth="1"/>
    <col min="3" max="3" width="9.7109375" customWidth="1"/>
    <col min="4" max="4" width="16" customWidth="1"/>
    <col min="5" max="5" width="15.42578125" customWidth="1"/>
    <col min="6" max="6" width="5.7109375" customWidth="1"/>
    <col min="7" max="7" width="4.140625" customWidth="1"/>
    <col min="8" max="8" width="18.140625" customWidth="1"/>
    <col min="9" max="9" width="17.85546875" customWidth="1"/>
    <col min="10" max="10" width="15.140625" customWidth="1"/>
  </cols>
  <sheetData>
    <row r="1" spans="1:11" s="1" customFormat="1" ht="16.5" thickBot="1" x14ac:dyDescent="0.3">
      <c r="A1" s="240" t="s">
        <v>0</v>
      </c>
      <c r="B1" s="241"/>
      <c r="C1" s="242" t="str">
        <f>EVALUACIÓN!B3</f>
        <v>CONECTAMOS EL NORTE UT</v>
      </c>
      <c r="D1" s="243"/>
      <c r="E1" s="243"/>
      <c r="F1" s="243"/>
      <c r="G1" s="243"/>
      <c r="H1" s="243"/>
      <c r="I1" s="243"/>
      <c r="J1" s="244"/>
    </row>
    <row r="2" spans="1:11" s="1" customFormat="1" ht="15" customHeight="1" thickBot="1" x14ac:dyDescent="0.3">
      <c r="A2" s="240" t="s">
        <v>42</v>
      </c>
      <c r="B2" s="245"/>
      <c r="C2" s="245"/>
      <c r="D2" s="245"/>
      <c r="E2" s="245"/>
      <c r="F2" s="245"/>
      <c r="G2" s="245"/>
      <c r="H2" s="245"/>
      <c r="I2" s="245"/>
      <c r="J2" s="241"/>
    </row>
    <row r="3" spans="1:11" ht="15.75" thickBot="1" x14ac:dyDescent="0.3">
      <c r="A3" s="4" t="s">
        <v>41</v>
      </c>
      <c r="B3" s="11"/>
      <c r="C3" s="11"/>
      <c r="D3" s="11"/>
      <c r="E3" s="11"/>
      <c r="F3" s="11"/>
      <c r="G3" s="11"/>
      <c r="I3" s="11"/>
      <c r="J3" s="11"/>
    </row>
    <row r="4" spans="1:11" ht="50.25" customHeight="1" thickBot="1" x14ac:dyDescent="0.3">
      <c r="A4" s="11"/>
      <c r="B4" s="51" t="s">
        <v>54</v>
      </c>
      <c r="C4" s="50" t="s">
        <v>60</v>
      </c>
      <c r="D4" s="50" t="s">
        <v>61</v>
      </c>
      <c r="E4" s="31" t="s">
        <v>71</v>
      </c>
      <c r="F4" s="11"/>
      <c r="G4" s="13"/>
      <c r="H4" s="13"/>
      <c r="I4" s="13"/>
      <c r="J4" s="27"/>
      <c r="K4" s="22"/>
    </row>
    <row r="5" spans="1:11" ht="22.5" customHeight="1" x14ac:dyDescent="0.25">
      <c r="A5" s="11"/>
      <c r="B5" s="48" t="s">
        <v>55</v>
      </c>
      <c r="C5" s="29" t="s">
        <v>84</v>
      </c>
      <c r="D5" s="15">
        <v>0</v>
      </c>
      <c r="E5" s="49"/>
      <c r="F5" s="12"/>
      <c r="G5" s="28"/>
      <c r="H5" s="28"/>
      <c r="I5" s="28"/>
      <c r="J5" s="23"/>
      <c r="K5" s="23"/>
    </row>
    <row r="6" spans="1:11" ht="16.5" x14ac:dyDescent="0.25">
      <c r="A6" s="11"/>
      <c r="B6" s="43" t="s">
        <v>56</v>
      </c>
      <c r="C6" s="44" t="s">
        <v>57</v>
      </c>
      <c r="D6" s="47">
        <v>1</v>
      </c>
      <c r="E6" s="35"/>
      <c r="F6" s="12"/>
      <c r="G6" s="251"/>
      <c r="H6" s="251"/>
      <c r="I6" s="251"/>
      <c r="J6" s="27"/>
      <c r="K6" s="24"/>
    </row>
    <row r="7" spans="1:11" ht="17.25" thickBot="1" x14ac:dyDescent="0.3">
      <c r="A7" s="11"/>
      <c r="B7" s="45" t="s">
        <v>58</v>
      </c>
      <c r="C7" s="46" t="s">
        <v>59</v>
      </c>
      <c r="D7" s="15">
        <v>0</v>
      </c>
      <c r="E7" s="36"/>
      <c r="F7" s="12"/>
      <c r="G7" s="11"/>
      <c r="H7" s="250"/>
      <c r="I7" s="250"/>
      <c r="J7" s="20"/>
    </row>
    <row r="8" spans="1:11" ht="17.25" thickBot="1" x14ac:dyDescent="0.3">
      <c r="B8" s="252" t="s">
        <v>68</v>
      </c>
      <c r="C8" s="253"/>
      <c r="D8" s="88">
        <f>+IFERROR(_xlfn.IFS(D5,30,D6,49,D7,0),0)</f>
        <v>49</v>
      </c>
      <c r="E8" s="10"/>
      <c r="H8" s="246"/>
      <c r="I8" s="246"/>
      <c r="J8" s="246"/>
    </row>
    <row r="9" spans="1:11" x14ac:dyDescent="0.25">
      <c r="B9" s="5"/>
      <c r="C9" s="5"/>
      <c r="D9" s="10"/>
      <c r="E9" s="5"/>
    </row>
    <row r="10" spans="1:11" ht="105" customHeight="1" x14ac:dyDescent="0.25">
      <c r="B10" s="249"/>
      <c r="C10" s="249"/>
      <c r="D10" s="249"/>
      <c r="E10" s="5"/>
      <c r="H10" s="247"/>
      <c r="I10" s="248"/>
      <c r="J10" s="248"/>
    </row>
    <row r="11" spans="1:11" x14ac:dyDescent="0.25">
      <c r="B11" s="5"/>
      <c r="C11" s="5"/>
      <c r="D11" s="5"/>
      <c r="E11" s="5"/>
    </row>
  </sheetData>
  <sheetProtection algorithmName="SHA-512" hashValue="+B8aCyJaUrVEx7qPwdL0Qr1aQJ0xyM9dDBz68MoG2SGW1gcUy1UD7quumayRSpFob3bWp7xpFWPwfXXh25zXNw==" saltValue="sM/mp6Pm/oFETJMT3y8zEw==" spinCount="100000" sheet="1" objects="1" scenarios="1"/>
  <mergeCells count="9">
    <mergeCell ref="A1:B1"/>
    <mergeCell ref="C1:J1"/>
    <mergeCell ref="A2:J2"/>
    <mergeCell ref="H8:J8"/>
    <mergeCell ref="H10:J10"/>
    <mergeCell ref="B10:D10"/>
    <mergeCell ref="H7:I7"/>
    <mergeCell ref="G6:I6"/>
    <mergeCell ref="B8:C8"/>
  </mergeCells>
  <pageMargins left="0.70866141732283472" right="0.70866141732283472" top="1.4566929133858268" bottom="0.74803149606299213" header="0.31496062992125984" footer="0.31496062992125984"/>
  <pageSetup paperSize="14"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'Hoja 1 variables'!$C$2:$C$3</xm:f>
          </x14:formula1>
          <xm:sqref>D5:D7</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25"/>
  <sheetViews>
    <sheetView tabSelected="1" zoomScalePageLayoutView="70" workbookViewId="0">
      <selection activeCell="C5" sqref="C5"/>
    </sheetView>
  </sheetViews>
  <sheetFormatPr baseColWidth="10" defaultRowHeight="15" x14ac:dyDescent="0.25"/>
  <cols>
    <col min="1" max="1" width="14.5703125" customWidth="1"/>
    <col min="2" max="2" width="16.42578125" customWidth="1"/>
    <col min="3" max="3" width="11.42578125" customWidth="1"/>
    <col min="4" max="4" width="12.140625" customWidth="1"/>
    <col min="5" max="5" width="41.42578125" customWidth="1"/>
    <col min="6" max="6" width="8.85546875" customWidth="1"/>
  </cols>
  <sheetData>
    <row r="1" spans="1:7" ht="15.75" thickBot="1" x14ac:dyDescent="0.3">
      <c r="A1" s="16" t="s">
        <v>0</v>
      </c>
      <c r="B1" s="180" t="str">
        <f>EVALUACIÓN!B3</f>
        <v>CONECTAMOS EL NORTE UT</v>
      </c>
      <c r="C1" s="181"/>
      <c r="D1" s="181"/>
      <c r="E1" s="182"/>
      <c r="F1" s="5"/>
    </row>
    <row r="2" spans="1:7" ht="16.5" thickBot="1" x14ac:dyDescent="0.3">
      <c r="A2" s="180" t="s">
        <v>66</v>
      </c>
      <c r="B2" s="181"/>
      <c r="C2" s="181"/>
      <c r="D2" s="181"/>
      <c r="E2" s="182"/>
      <c r="F2" s="25"/>
    </row>
    <row r="3" spans="1:7" x14ac:dyDescent="0.25">
      <c r="A3" s="4" t="s">
        <v>41</v>
      </c>
    </row>
    <row r="4" spans="1:7" ht="15.75" thickBot="1" x14ac:dyDescent="0.3"/>
    <row r="5" spans="1:7" ht="65.25" customHeight="1" thickBot="1" x14ac:dyDescent="0.3">
      <c r="A5" s="30" t="s">
        <v>62</v>
      </c>
      <c r="B5" s="56" t="s">
        <v>116</v>
      </c>
      <c r="C5" s="56" t="s">
        <v>60</v>
      </c>
      <c r="D5" s="56" t="s">
        <v>97</v>
      </c>
      <c r="E5" s="57" t="s">
        <v>71</v>
      </c>
      <c r="F5" s="13"/>
    </row>
    <row r="6" spans="1:7" ht="35.25" customHeight="1" x14ac:dyDescent="0.25">
      <c r="A6" s="255" t="s">
        <v>75</v>
      </c>
      <c r="B6" s="44">
        <f>+VLOOKUP($A$6,'Hoja 1 variables'!$H$12:$J$17,2,0)</f>
        <v>834</v>
      </c>
      <c r="C6" s="44">
        <v>20</v>
      </c>
      <c r="D6" s="44">
        <v>0</v>
      </c>
      <c r="E6" s="58"/>
    </row>
    <row r="7" spans="1:7" ht="42" customHeight="1" x14ac:dyDescent="0.25">
      <c r="A7" s="256"/>
      <c r="B7" s="32">
        <f>+VLOOKUP($A$6,'Hoja 1 variables'!$H$12:$J$17,3,0)</f>
        <v>1391</v>
      </c>
      <c r="C7" s="32">
        <v>40</v>
      </c>
      <c r="D7" s="32">
        <v>1</v>
      </c>
      <c r="E7" s="89"/>
      <c r="G7" s="14"/>
    </row>
    <row r="8" spans="1:7" ht="15.75" thickBot="1" x14ac:dyDescent="0.3">
      <c r="A8" s="257" t="s">
        <v>67</v>
      </c>
      <c r="B8" s="258"/>
      <c r="C8" s="86"/>
      <c r="D8" s="63">
        <f>+IFERROR(_xlfn.IFS(D6,20,D7,40),0)</f>
        <v>40</v>
      </c>
      <c r="E8" s="59"/>
    </row>
    <row r="9" spans="1:7" ht="15.75" x14ac:dyDescent="0.25">
      <c r="A9" s="254"/>
      <c r="B9" s="254"/>
      <c r="C9" s="254"/>
      <c r="D9" s="254"/>
    </row>
    <row r="10" spans="1:7" ht="15" customHeight="1" x14ac:dyDescent="0.25"/>
    <row r="13" spans="1:7" ht="30.75" customHeight="1" x14ac:dyDescent="0.25"/>
    <row r="21" spans="6:6" ht="16.5" x14ac:dyDescent="0.25">
      <c r="F21" s="17"/>
    </row>
    <row r="22" spans="6:6" ht="16.5" x14ac:dyDescent="0.25">
      <c r="F22" s="18"/>
    </row>
    <row r="23" spans="6:6" ht="16.5" x14ac:dyDescent="0.25">
      <c r="F23" s="18"/>
    </row>
    <row r="24" spans="6:6" ht="16.5" x14ac:dyDescent="0.25">
      <c r="F24" s="19"/>
    </row>
    <row r="25" spans="6:6" ht="16.5" x14ac:dyDescent="0.25">
      <c r="F25" s="18"/>
    </row>
  </sheetData>
  <sheetProtection algorithmName="SHA-512" hashValue="J6f+3H2aF6n/esBuh1da4Ryc8XlQC8XO9Y1LBmy48ReCRvejtuqo/jBg3MP5WJhE7MW1dCX9J9N5PwtzA6Mhbg==" saltValue="EV31ZwCEgo8wSNA3pDZhTA==" spinCount="100000" sheet="1" objects="1" scenarios="1"/>
  <dataConsolidate/>
  <mergeCells count="5">
    <mergeCell ref="B1:E1"/>
    <mergeCell ref="A9:D9"/>
    <mergeCell ref="A6:A7"/>
    <mergeCell ref="A8:B8"/>
    <mergeCell ref="A2:E2"/>
  </mergeCells>
  <pageMargins left="0.70866141732283472" right="0.70866141732283472" top="1.4566929133858268" bottom="0.74803149606299213" header="0.31496062992125984" footer="0.31496062992125984"/>
  <pageSetup paperSize="14" orientation="landscape" r:id="rId1"/>
  <headerFooter>
    <oddHeader>&amp;L&amp;"-,Negrita"EVALUACIÓN TÉCNICA&amp;C&amp;"-,Negrita"
&amp;R&amp;G</oddHeader>
  </headerFooter>
  <legacyDrawingHF r:id="rId2"/>
  <extLst>
    <ext xmlns:x14="http://schemas.microsoft.com/office/spreadsheetml/2009/9/main" uri="{CCE6A557-97BC-4b89-ADB6-D9C93CAAB3DF}">
      <x14:dataValidations xmlns:xm="http://schemas.microsoft.com/office/excel/2006/main" count="2">
        <x14:dataValidation type="list" allowBlank="1" showInputMessage="1" showErrorMessage="1" xr:uid="{B633FD5C-FBF7-4AD7-8CBD-AFA2D39E4DDB}">
          <x14:formula1>
            <xm:f>'Hoja 1 variables'!$H$12:$H$17</xm:f>
          </x14:formula1>
          <xm:sqref>A6:A7</xm:sqref>
        </x14:dataValidation>
        <x14:dataValidation type="list" allowBlank="1" showInputMessage="1" showErrorMessage="1" xr:uid="{B8336404-8CD4-4FD2-8D8F-1048BB8743C5}">
          <x14:formula1>
            <xm:f>'Hoja 1 variables'!$H$21:$H$22</xm:f>
          </x14:formula1>
          <xm:sqref>D6:D7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S32"/>
  <sheetViews>
    <sheetView topLeftCell="F1" workbookViewId="0">
      <selection activeCell="L19" sqref="L19"/>
    </sheetView>
  </sheetViews>
  <sheetFormatPr baseColWidth="10" defaultRowHeight="15" x14ac:dyDescent="0.25"/>
  <cols>
    <col min="6" max="6" width="4.140625" customWidth="1"/>
    <col min="7" max="7" width="4.85546875" customWidth="1"/>
    <col min="8" max="8" width="20.28515625" customWidth="1"/>
    <col min="9" max="9" width="27.42578125" customWidth="1"/>
    <col min="10" max="10" width="21.85546875" customWidth="1"/>
    <col min="11" max="11" width="12.85546875" customWidth="1"/>
    <col min="12" max="12" width="15.140625" bestFit="1" customWidth="1"/>
    <col min="14" max="14" width="17.140625" customWidth="1"/>
    <col min="15" max="15" width="44.85546875" customWidth="1"/>
    <col min="18" max="18" width="28.85546875" customWidth="1"/>
  </cols>
  <sheetData>
    <row r="1" spans="2:19" ht="15.75" thickBot="1" x14ac:dyDescent="0.3"/>
    <row r="2" spans="2:19" s="8" customFormat="1" ht="54" customHeight="1" thickBot="1" x14ac:dyDescent="0.3">
      <c r="B2" s="8" t="s">
        <v>2</v>
      </c>
      <c r="C2" s="8">
        <v>1</v>
      </c>
      <c r="D2" s="7" t="s">
        <v>19</v>
      </c>
      <c r="E2" s="7" t="s">
        <v>20</v>
      </c>
      <c r="G2"/>
      <c r="H2" s="37" t="s">
        <v>62</v>
      </c>
      <c r="I2" s="38" t="s">
        <v>72</v>
      </c>
      <c r="J2" s="42">
        <v>0.3</v>
      </c>
      <c r="K2" s="42" t="s">
        <v>20</v>
      </c>
      <c r="N2" s="68"/>
      <c r="O2" s="69">
        <v>2020</v>
      </c>
      <c r="P2" s="69">
        <v>2021</v>
      </c>
      <c r="Q2" s="70">
        <v>2022</v>
      </c>
      <c r="R2" s="69">
        <v>2023</v>
      </c>
      <c r="S2" s="69" t="s">
        <v>26</v>
      </c>
    </row>
    <row r="3" spans="2:19" ht="23.25" customHeight="1" thickBot="1" x14ac:dyDescent="0.3">
      <c r="B3" t="s">
        <v>3</v>
      </c>
      <c r="C3">
        <v>0</v>
      </c>
      <c r="D3" s="3">
        <v>2008</v>
      </c>
      <c r="E3" s="2">
        <v>461500</v>
      </c>
      <c r="H3" s="39" t="s">
        <v>73</v>
      </c>
      <c r="I3" s="41">
        <f t="shared" ref="I3:I8" si="0">S3</f>
        <v>20291040000</v>
      </c>
      <c r="J3" s="41">
        <f>I3*J2</f>
        <v>6087312000</v>
      </c>
      <c r="K3" s="54">
        <f>J3/E14</f>
        <v>7350.7962652575243</v>
      </c>
      <c r="N3" s="71" t="s">
        <v>88</v>
      </c>
      <c r="O3" s="72">
        <v>2794876966</v>
      </c>
      <c r="P3" s="72">
        <v>6763680000</v>
      </c>
      <c r="Q3" s="73">
        <v>6763680000</v>
      </c>
      <c r="R3" s="72">
        <v>3968803034</v>
      </c>
      <c r="S3" s="74">
        <v>20291040000</v>
      </c>
    </row>
    <row r="4" spans="2:19" ht="36" customHeight="1" thickBot="1" x14ac:dyDescent="0.3">
      <c r="D4" s="3">
        <v>2009</v>
      </c>
      <c r="E4" s="2">
        <v>496900</v>
      </c>
      <c r="H4" s="39" t="s">
        <v>74</v>
      </c>
      <c r="I4" s="41">
        <f t="shared" si="0"/>
        <v>18336960000</v>
      </c>
      <c r="J4" s="41">
        <f>I4*J2</f>
        <v>5501088000</v>
      </c>
      <c r="K4" s="41">
        <f>J4/E14</f>
        <v>6642.8954397693078</v>
      </c>
      <c r="N4" s="71" t="s">
        <v>89</v>
      </c>
      <c r="O4" s="72">
        <v>2525723034</v>
      </c>
      <c r="P4" s="72">
        <v>6112320000</v>
      </c>
      <c r="Q4" s="73">
        <v>6112320000</v>
      </c>
      <c r="R4" s="72">
        <v>3586596966</v>
      </c>
      <c r="S4" s="74">
        <v>18336960000</v>
      </c>
    </row>
    <row r="5" spans="2:19" ht="17.25" thickBot="1" x14ac:dyDescent="0.3">
      <c r="B5">
        <v>100</v>
      </c>
      <c r="D5" s="3">
        <v>2010</v>
      </c>
      <c r="E5" s="2">
        <v>515000</v>
      </c>
      <c r="H5" s="39" t="s">
        <v>75</v>
      </c>
      <c r="I5" s="41">
        <f t="shared" si="0"/>
        <v>40049280000</v>
      </c>
      <c r="J5" s="41">
        <f>I5*J2</f>
        <v>12014784000</v>
      </c>
      <c r="K5" s="41">
        <f>J5/E14</f>
        <v>14508.576093204334</v>
      </c>
      <c r="N5" s="71" t="s">
        <v>90</v>
      </c>
      <c r="O5" s="72">
        <v>5516366345</v>
      </c>
      <c r="P5" s="72">
        <v>13349760000</v>
      </c>
      <c r="Q5" s="73">
        <v>13349760000</v>
      </c>
      <c r="R5" s="72">
        <v>7833393655</v>
      </c>
      <c r="S5" s="74">
        <v>40049280000</v>
      </c>
    </row>
    <row r="6" spans="2:19" ht="17.25" thickBot="1" x14ac:dyDescent="0.3">
      <c r="B6">
        <v>0</v>
      </c>
      <c r="D6" s="3">
        <v>2011</v>
      </c>
      <c r="E6" s="2">
        <v>535600</v>
      </c>
      <c r="H6" s="39" t="s">
        <v>76</v>
      </c>
      <c r="I6" s="75">
        <f t="shared" si="0"/>
        <v>39850560000</v>
      </c>
      <c r="J6" s="75">
        <f>I6*J2</f>
        <v>11955168000</v>
      </c>
      <c r="K6" s="75">
        <f>J6/E14</f>
        <v>14436.586178747904</v>
      </c>
      <c r="N6" s="71" t="s">
        <v>91</v>
      </c>
      <c r="O6" s="72">
        <v>5488994759</v>
      </c>
      <c r="P6" s="72">
        <v>13283520000</v>
      </c>
      <c r="Q6" s="73">
        <v>13283520000</v>
      </c>
      <c r="R6" s="72">
        <v>7794525241</v>
      </c>
      <c r="S6" s="74">
        <v>39850560000</v>
      </c>
    </row>
    <row r="7" spans="2:19" ht="17.25" thickBot="1" x14ac:dyDescent="0.3">
      <c r="D7" s="3">
        <v>2012</v>
      </c>
      <c r="E7" s="2">
        <v>566700</v>
      </c>
      <c r="H7" s="78" t="s">
        <v>94</v>
      </c>
      <c r="I7" s="77">
        <f t="shared" si="0"/>
        <v>30093120000</v>
      </c>
      <c r="J7" s="77">
        <f>I7*J2</f>
        <v>9027936000</v>
      </c>
      <c r="K7" s="77">
        <f>J7/E14</f>
        <v>10901.777045727893</v>
      </c>
      <c r="N7" s="71" t="s">
        <v>92</v>
      </c>
      <c r="O7" s="72">
        <v>4145010207</v>
      </c>
      <c r="P7" s="72">
        <v>10031040000</v>
      </c>
      <c r="Q7" s="73">
        <v>10031040000</v>
      </c>
      <c r="R7" s="72">
        <v>5886029793</v>
      </c>
      <c r="S7" s="74">
        <v>30093120000</v>
      </c>
    </row>
    <row r="8" spans="2:19" ht="17.25" thickBot="1" x14ac:dyDescent="0.3">
      <c r="D8" s="3">
        <v>2013</v>
      </c>
      <c r="E8" s="2">
        <v>589500</v>
      </c>
      <c r="H8" s="76" t="s">
        <v>95</v>
      </c>
      <c r="I8" s="77">
        <f t="shared" si="0"/>
        <v>60179040000</v>
      </c>
      <c r="J8" s="77">
        <f>I8*J2</f>
        <v>18053712000</v>
      </c>
      <c r="K8" s="77">
        <f>J8/E14</f>
        <v>21800.945761221858</v>
      </c>
      <c r="N8" s="71" t="s">
        <v>93</v>
      </c>
      <c r="O8" s="72">
        <v>8289028690</v>
      </c>
      <c r="P8" s="72">
        <v>20059680000</v>
      </c>
      <c r="Q8" s="73">
        <v>20059680000</v>
      </c>
      <c r="R8" s="72">
        <v>11770651310</v>
      </c>
      <c r="S8" s="74">
        <v>60179040000</v>
      </c>
    </row>
    <row r="9" spans="2:19" ht="17.25" thickBot="1" x14ac:dyDescent="0.3">
      <c r="D9" s="3">
        <v>2014</v>
      </c>
      <c r="E9" s="2">
        <v>616000</v>
      </c>
      <c r="H9" s="79" t="s">
        <v>77</v>
      </c>
      <c r="I9" s="80">
        <f>SUM(I3:I8)</f>
        <v>208800000000</v>
      </c>
      <c r="J9" s="81">
        <f>SUM(J3:J8)</f>
        <v>62640000000</v>
      </c>
      <c r="K9" s="82">
        <f>SUM(K3:K8)</f>
        <v>75641.576783928816</v>
      </c>
    </row>
    <row r="10" spans="2:19" ht="15.75" thickBot="1" x14ac:dyDescent="0.3">
      <c r="D10" s="3">
        <v>2015</v>
      </c>
      <c r="E10" s="2">
        <v>644350</v>
      </c>
      <c r="H10" s="9"/>
      <c r="J10" s="40"/>
    </row>
    <row r="11" spans="2:19" ht="33.75" thickBot="1" x14ac:dyDescent="0.3">
      <c r="D11" s="3">
        <v>2016</v>
      </c>
      <c r="E11" s="2">
        <v>689454</v>
      </c>
      <c r="G11" s="9"/>
      <c r="I11" s="40"/>
      <c r="J11" s="9"/>
      <c r="N11" s="37" t="s">
        <v>62</v>
      </c>
      <c r="O11" s="38" t="s">
        <v>117</v>
      </c>
      <c r="Q11" s="261" t="s">
        <v>85</v>
      </c>
      <c r="R11" s="171" t="s">
        <v>133</v>
      </c>
    </row>
    <row r="12" spans="2:19" ht="17.25" thickBot="1" x14ac:dyDescent="0.3">
      <c r="D12" s="3">
        <v>2017</v>
      </c>
      <c r="E12" s="2">
        <v>737717</v>
      </c>
      <c r="H12" s="83" t="s">
        <v>73</v>
      </c>
      <c r="I12" s="55">
        <v>423</v>
      </c>
      <c r="J12" s="85">
        <v>705</v>
      </c>
      <c r="K12">
        <v>0</v>
      </c>
      <c r="L12" s="40"/>
      <c r="M12" s="40"/>
      <c r="N12" s="259" t="s">
        <v>118</v>
      </c>
      <c r="O12" s="169" t="s">
        <v>119</v>
      </c>
      <c r="Q12" s="262"/>
      <c r="R12" s="172" t="s">
        <v>134</v>
      </c>
    </row>
    <row r="13" spans="2:19" ht="17.25" thickBot="1" x14ac:dyDescent="0.3">
      <c r="D13" s="3">
        <v>2018</v>
      </c>
      <c r="E13" s="2">
        <v>781242</v>
      </c>
      <c r="H13" s="39" t="s">
        <v>74</v>
      </c>
      <c r="I13" s="55">
        <v>382</v>
      </c>
      <c r="J13" s="85">
        <v>637</v>
      </c>
      <c r="K13">
        <v>1</v>
      </c>
      <c r="N13" s="260"/>
      <c r="O13" s="170" t="s">
        <v>120</v>
      </c>
      <c r="Q13" s="173" t="s">
        <v>135</v>
      </c>
      <c r="R13" s="174">
        <v>14091</v>
      </c>
    </row>
    <row r="14" spans="2:19" ht="17.25" thickBot="1" x14ac:dyDescent="0.3">
      <c r="D14" s="52">
        <v>2019</v>
      </c>
      <c r="E14" s="53">
        <v>828116</v>
      </c>
      <c r="H14" s="39" t="s">
        <v>75</v>
      </c>
      <c r="I14" s="55">
        <v>834</v>
      </c>
      <c r="J14" s="168">
        <v>1391</v>
      </c>
      <c r="N14" s="259" t="s">
        <v>75</v>
      </c>
      <c r="O14" s="169" t="s">
        <v>121</v>
      </c>
      <c r="Q14" s="173" t="s">
        <v>136</v>
      </c>
      <c r="R14" s="174">
        <v>12734</v>
      </c>
    </row>
    <row r="15" spans="2:19" ht="31.5" customHeight="1" thickBot="1" x14ac:dyDescent="0.3">
      <c r="H15" s="79" t="s">
        <v>76</v>
      </c>
      <c r="I15" s="85">
        <v>830</v>
      </c>
      <c r="J15" s="85">
        <v>1384</v>
      </c>
      <c r="N15" s="260"/>
      <c r="O15" s="170" t="s">
        <v>122</v>
      </c>
      <c r="Q15" s="173" t="s">
        <v>137</v>
      </c>
      <c r="R15" s="174">
        <v>27812</v>
      </c>
    </row>
    <row r="16" spans="2:19" ht="27.75" customHeight="1" thickBot="1" x14ac:dyDescent="0.3">
      <c r="H16" s="78" t="s">
        <v>94</v>
      </c>
      <c r="I16" s="85">
        <v>627</v>
      </c>
      <c r="J16" s="85">
        <v>1045</v>
      </c>
      <c r="N16" s="259" t="s">
        <v>123</v>
      </c>
      <c r="O16" s="169" t="s">
        <v>124</v>
      </c>
      <c r="Q16" s="173" t="s">
        <v>138</v>
      </c>
      <c r="R16" s="174">
        <v>27674</v>
      </c>
    </row>
    <row r="17" spans="7:18" ht="24.75" customHeight="1" thickBot="1" x14ac:dyDescent="0.3">
      <c r="H17" s="84" t="s">
        <v>95</v>
      </c>
      <c r="I17" s="85">
        <v>1254</v>
      </c>
      <c r="J17" s="85">
        <v>2090</v>
      </c>
      <c r="N17" s="260"/>
      <c r="O17" s="170" t="s">
        <v>125</v>
      </c>
      <c r="Q17" s="173" t="s">
        <v>139</v>
      </c>
      <c r="R17" s="174">
        <v>20898</v>
      </c>
    </row>
    <row r="18" spans="7:18" ht="28.5" customHeight="1" thickBot="1" x14ac:dyDescent="0.3">
      <c r="N18" s="259" t="s">
        <v>126</v>
      </c>
      <c r="O18" s="169" t="s">
        <v>127</v>
      </c>
      <c r="Q18" s="173" t="s">
        <v>140</v>
      </c>
      <c r="R18" s="174">
        <v>41791</v>
      </c>
    </row>
    <row r="19" spans="7:18" ht="24.75" customHeight="1" thickBot="1" x14ac:dyDescent="0.3">
      <c r="N19" s="260"/>
      <c r="O19" s="170" t="s">
        <v>128</v>
      </c>
      <c r="Q19" s="173" t="s">
        <v>141</v>
      </c>
      <c r="R19" s="174">
        <v>145000</v>
      </c>
    </row>
    <row r="20" spans="7:18" ht="16.5" x14ac:dyDescent="0.25">
      <c r="H20" s="65" t="s">
        <v>86</v>
      </c>
      <c r="N20" s="259" t="s">
        <v>73</v>
      </c>
      <c r="O20" s="169" t="s">
        <v>129</v>
      </c>
    </row>
    <row r="21" spans="7:18" ht="25.5" customHeight="1" thickBot="1" x14ac:dyDescent="0.3">
      <c r="H21">
        <v>0</v>
      </c>
      <c r="N21" s="260"/>
      <c r="O21" s="170" t="s">
        <v>130</v>
      </c>
    </row>
    <row r="22" spans="7:18" ht="16.5" x14ac:dyDescent="0.25">
      <c r="H22">
        <v>1</v>
      </c>
      <c r="N22" s="259" t="s">
        <v>74</v>
      </c>
      <c r="O22" s="169" t="s">
        <v>131</v>
      </c>
    </row>
    <row r="23" spans="7:18" ht="17.25" thickBot="1" x14ac:dyDescent="0.3">
      <c r="N23" s="260"/>
      <c r="O23" s="170" t="s">
        <v>132</v>
      </c>
    </row>
    <row r="24" spans="7:18" ht="16.5" x14ac:dyDescent="0.25">
      <c r="G24">
        <v>1</v>
      </c>
      <c r="H24" s="87" t="s">
        <v>96</v>
      </c>
      <c r="I24" s="87"/>
      <c r="J24" s="67"/>
    </row>
    <row r="25" spans="7:18" ht="17.25" thickBot="1" x14ac:dyDescent="0.3">
      <c r="H25" s="67"/>
      <c r="I25" s="67"/>
      <c r="J25" s="67"/>
    </row>
    <row r="26" spans="7:18" ht="66.75" thickBot="1" x14ac:dyDescent="0.3">
      <c r="H26" s="37" t="s">
        <v>62</v>
      </c>
      <c r="I26" s="38" t="s">
        <v>87</v>
      </c>
    </row>
    <row r="27" spans="7:18" ht="17.25" thickBot="1" x14ac:dyDescent="0.3">
      <c r="H27" s="39" t="s">
        <v>118</v>
      </c>
      <c r="I27" s="66">
        <v>1</v>
      </c>
    </row>
    <row r="28" spans="7:18" ht="17.25" thickBot="1" x14ac:dyDescent="0.3">
      <c r="H28" s="39" t="s">
        <v>75</v>
      </c>
      <c r="I28" s="66">
        <v>2</v>
      </c>
    </row>
    <row r="29" spans="7:18" ht="17.25" thickBot="1" x14ac:dyDescent="0.3">
      <c r="H29" s="39" t="s">
        <v>123</v>
      </c>
      <c r="I29" s="66">
        <v>3</v>
      </c>
    </row>
    <row r="30" spans="7:18" ht="17.25" thickBot="1" x14ac:dyDescent="0.3">
      <c r="H30" s="39" t="s">
        <v>126</v>
      </c>
      <c r="I30" s="66">
        <v>4</v>
      </c>
    </row>
    <row r="31" spans="7:18" ht="17.25" thickBot="1" x14ac:dyDescent="0.3">
      <c r="H31" s="39" t="s">
        <v>73</v>
      </c>
      <c r="I31" s="66">
        <v>5</v>
      </c>
    </row>
    <row r="32" spans="7:18" ht="17.25" thickBot="1" x14ac:dyDescent="0.3">
      <c r="H32" s="39" t="s">
        <v>74</v>
      </c>
      <c r="I32" s="66">
        <v>6</v>
      </c>
    </row>
  </sheetData>
  <mergeCells count="7">
    <mergeCell ref="N22:N23"/>
    <mergeCell ref="Q11:Q12"/>
    <mergeCell ref="N12:N13"/>
    <mergeCell ref="N14:N15"/>
    <mergeCell ref="N16:N17"/>
    <mergeCell ref="N18:N19"/>
    <mergeCell ref="N20:N21"/>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6</vt:i4>
      </vt:variant>
    </vt:vector>
  </HeadingPairs>
  <TitlesOfParts>
    <vt:vector size="12" baseType="lpstr">
      <vt:lpstr>EVALUACIÓN</vt:lpstr>
      <vt:lpstr>1.Carta y exp habilitante</vt:lpstr>
      <vt:lpstr>2. Experiencia habilitante</vt:lpstr>
      <vt:lpstr>4. PROPUESTA CALIDAD</vt:lpstr>
      <vt:lpstr>5. PROPUESTA ECONOMICA</vt:lpstr>
      <vt:lpstr>Hoja 1 variables</vt:lpstr>
      <vt:lpstr>'1.Carta y exp habilitante'!Área_de_impresión</vt:lpstr>
      <vt:lpstr>'2. Experiencia habilitante'!Área_de_impresión</vt:lpstr>
      <vt:lpstr>'4. PROPUESTA CALIDAD'!Área_de_impresión</vt:lpstr>
      <vt:lpstr>'5. PROPUESTA ECONOMICA'!Área_de_impresión</vt:lpstr>
      <vt:lpstr>EVALUACIÓN!Área_de_impresión</vt:lpstr>
      <vt:lpstr>RESPUESTASINO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2019-12-13T00:32:38Z</dcterms:modified>
</cp:coreProperties>
</file>