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C:\Users\angelica.sanchez\Desktop\PROPONENTES INTERVENTORIA MANT 2023\"/>
    </mc:Choice>
  </mc:AlternateContent>
  <xr:revisionPtr revIDLastSave="0" documentId="13_ncr:1_{33A8BEB4-AF0F-4345-9D78-3E990FCC2769}" xr6:coauthVersionLast="47" xr6:coauthVersionMax="47" xr10:uidLastSave="{00000000-0000-0000-0000-000000000000}"/>
  <bookViews>
    <workbookView xWindow="-120" yWindow="-120" windowWidth="29040" windowHeight="15720" tabRatio="898" xr2:uid="{00000000-000D-0000-FFFF-FFFF00000000}"/>
  </bookViews>
  <sheets>
    <sheet name="PONDERANTE FDLRUU " sheetId="37" r:id="rId1"/>
    <sheet name="evaluacion" sheetId="77" r:id="rId2"/>
    <sheet name="PROP 1" sheetId="8" r:id="rId3"/>
    <sheet name="DIRECTOR PROP1" sheetId="34" r:id="rId4"/>
    <sheet name="RESIDENTE PROP1" sheetId="35" r:id="rId5"/>
    <sheet name="PROP 2" sheetId="38" r:id="rId6"/>
    <sheet name="DIRECTOR PROP 2" sheetId="45" r:id="rId7"/>
    <sheet name="RESIDENTE PROP2" sheetId="46" r:id="rId8"/>
    <sheet name="PROP 3" sheetId="39" r:id="rId9"/>
    <sheet name="DIRECTOR PROP3" sheetId="47" r:id="rId10"/>
    <sheet name="RESIDENTE PROP 3" sheetId="48" r:id="rId11"/>
    <sheet name="PROP 4" sheetId="40" r:id="rId12"/>
    <sheet name="DIRECTOR PROP4" sheetId="49" r:id="rId13"/>
    <sheet name="RESIDENTE PROP4" sheetId="50" r:id="rId14"/>
    <sheet name="PROP 5" sheetId="42" r:id="rId15"/>
    <sheet name="DIRECTOR PROP5" sheetId="51" r:id="rId16"/>
    <sheet name="RESIDENTE PROP5" sheetId="53" r:id="rId17"/>
    <sheet name="PROP6" sheetId="43" r:id="rId18"/>
    <sheet name="DIRECTOR PROP 6" sheetId="75" r:id="rId19"/>
    <sheet name="RESID PROP6" sheetId="76" r:id="rId20"/>
    <sheet name="PROP 7" sheetId="44" r:id="rId21"/>
    <sheet name="DIRECTOR PROP7" sheetId="55" r:id="rId22"/>
    <sheet name="RESID PROP 7" sheetId="56" r:id="rId23"/>
    <sheet name="PROP 8" sheetId="57" r:id="rId24"/>
    <sheet name="DIRECTOR PROP8" sheetId="58" r:id="rId25"/>
    <sheet name="RESIDENTE PROP8" sheetId="59" r:id="rId26"/>
    <sheet name="PROP 9" sheetId="60" r:id="rId27"/>
    <sheet name="DIRECTOR PROP 9" sheetId="61" r:id="rId28"/>
    <sheet name="RESIDENTE PROP 9" sheetId="62" r:id="rId29"/>
    <sheet name="PROP 10" sheetId="63" r:id="rId30"/>
    <sheet name="DIRECTOR PROP 10" sheetId="64" r:id="rId31"/>
    <sheet name="RESIDENTE PROP 10" sheetId="65" r:id="rId32"/>
    <sheet name="PROP 11" sheetId="66" r:id="rId33"/>
    <sheet name="DIRECTOR PROP 11" sheetId="67" r:id="rId34"/>
    <sheet name="RESIDENTE PROP 11" sheetId="68" r:id="rId35"/>
    <sheet name="PROP 12" sheetId="69" r:id="rId36"/>
    <sheet name="DIRECTOR PROP 12" sheetId="70" r:id="rId37"/>
    <sheet name="RESIDENTE PROP 12" sheetId="71" r:id="rId38"/>
    <sheet name="PROP 13" sheetId="72" r:id="rId39"/>
    <sheet name="DIRECTOR PROP 13" sheetId="73" r:id="rId40"/>
    <sheet name="RESIDENTE PROP 13" sheetId="74" r:id="rId41"/>
    <sheet name="Hoja1" sheetId="33" r:id="rId42"/>
  </sheets>
  <externalReferences>
    <externalReference r:id="rId43"/>
  </externalReferences>
  <definedNames>
    <definedName name="_xlnm._FilterDatabase" localSheetId="1" hidden="1">evaluacion!$B$2:$G$7</definedName>
    <definedName name="_xlnm.Print_Area" localSheetId="30">'DIRECTOR PROP 10'!$A$1:$K$41</definedName>
    <definedName name="_xlnm.Print_Area" localSheetId="33">'DIRECTOR PROP 11'!$A$1:$K$41</definedName>
    <definedName name="_xlnm.Print_Area" localSheetId="36">'DIRECTOR PROP 12'!$A$1:$K$41</definedName>
    <definedName name="_xlnm.Print_Area" localSheetId="39">'DIRECTOR PROP 13'!$A$1:$K$41</definedName>
    <definedName name="_xlnm.Print_Area" localSheetId="27">'DIRECTOR PROP 9'!$A$1:$K$39</definedName>
    <definedName name="_xlnm.Print_Area" localSheetId="3">'DIRECTOR PROP1'!$A$1:$K$45</definedName>
    <definedName name="_xlnm.Print_Area" localSheetId="12">'DIRECTOR PROP4'!$A$1:$K$45</definedName>
    <definedName name="_xlnm.Print_Area" localSheetId="24">'DIRECTOR PROP8'!$A$1:$K$39</definedName>
    <definedName name="_xlnm.Print_Area" localSheetId="1">evaluacion!$A$1:$G$18</definedName>
    <definedName name="_xlnm.Print_Area" localSheetId="0">'PONDERANTE FDLRUU '!$B$1:$S$21</definedName>
    <definedName name="_xlnm.Print_Area" localSheetId="2">'PROP 1'!$A$1:$V$25</definedName>
    <definedName name="_xlnm.Print_Area" localSheetId="29">'PROP 10'!$A$1:$V$27</definedName>
    <definedName name="_xlnm.Print_Area" localSheetId="32">'PROP 11'!$A$1:$V$27</definedName>
    <definedName name="_xlnm.Print_Area" localSheetId="35">'PROP 12'!$A$1:$V$27</definedName>
    <definedName name="_xlnm.Print_Area" localSheetId="38">'PROP 13'!$A$1:$V$27</definedName>
    <definedName name="_xlnm.Print_Area" localSheetId="8">'PROP 3'!$A$1:$V$26</definedName>
    <definedName name="_xlnm.Print_Area" localSheetId="11">'PROP 4'!$A$1:$V$24</definedName>
    <definedName name="_xlnm.Print_Area" localSheetId="14">'PROP 5'!$A$1:$V$24</definedName>
    <definedName name="_xlnm.Print_Area" localSheetId="20">'PROP 7'!$A$1:$V$26</definedName>
    <definedName name="_xlnm.Print_Area" localSheetId="23">'PROP 8'!$A$1:$V$23</definedName>
    <definedName name="_xlnm.Print_Area" localSheetId="26">'PROP 9'!$A$1:$V$27</definedName>
    <definedName name="_xlnm.Print_Area" localSheetId="17">PROP6!$A$1:$V$24</definedName>
    <definedName name="_xlnm.Print_Area" localSheetId="22">'RESID PROP 7'!$A$1:$K$45</definedName>
    <definedName name="_xlnm.Print_Area" localSheetId="19">'RESID PROP6'!$A$1:$K$45</definedName>
    <definedName name="_xlnm.Print_Area" localSheetId="31">'RESIDENTE PROP 10'!$A$1:$K$46</definedName>
    <definedName name="_xlnm.Print_Area" localSheetId="34">'RESIDENTE PROP 11'!$A$1:$K$48</definedName>
    <definedName name="_xlnm.Print_Area" localSheetId="37">'RESIDENTE PROP 12'!$A$1:$K$48</definedName>
    <definedName name="_xlnm.Print_Area" localSheetId="40">'RESIDENTE PROP 13'!$A$1:$K$48</definedName>
    <definedName name="_xlnm.Print_Area" localSheetId="10">'RESIDENTE PROP 3'!$A$1:$K$45</definedName>
    <definedName name="_xlnm.Print_Area" localSheetId="28">'RESIDENTE PROP 9'!$A$1:$K$48</definedName>
    <definedName name="_xlnm.Print_Area" localSheetId="4">'RESIDENTE PROP1'!$A$1:$K$48</definedName>
    <definedName name="_xlnm.Print_Area" localSheetId="7">'RESIDENTE PROP2'!$A$1:$K$45</definedName>
    <definedName name="_xlnm.Print_Area" localSheetId="13">'RESIDENTE PROP4'!$A$1:$K$45</definedName>
    <definedName name="_xlnm.Print_Area" localSheetId="16">'RESIDENTE PROP5'!$A$1:$K$45</definedName>
    <definedName name="_xlnm.Print_Area" localSheetId="25">'RESIDENTE PROP8'!$A$1:$K$48</definedName>
    <definedName name="_xlnm.Print_Titles" localSheetId="30">'DIRECTOR PROP 10'!$1:$8</definedName>
    <definedName name="_xlnm.Print_Titles" localSheetId="33">'DIRECTOR PROP 11'!$1:$8</definedName>
    <definedName name="_xlnm.Print_Titles" localSheetId="36">'DIRECTOR PROP 12'!$1:$8</definedName>
    <definedName name="_xlnm.Print_Titles" localSheetId="39">'DIRECTOR PROP 13'!$1:$8</definedName>
    <definedName name="_xlnm.Print_Titles" localSheetId="27">'DIRECTOR PROP 9'!$1:$8</definedName>
    <definedName name="_xlnm.Print_Titles" localSheetId="3">'DIRECTOR PROP1'!$1:$8</definedName>
    <definedName name="_xlnm.Print_Titles" localSheetId="24">'DIRECTOR PROP8'!$1:$8</definedName>
    <definedName name="_xlnm.Print_Titles" localSheetId="0">'PONDERANTE FDLRUU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77" l="1"/>
  <c r="E6" i="77"/>
  <c r="E5" i="77"/>
  <c r="E4" i="77"/>
  <c r="E3" i="77"/>
  <c r="G11" i="77"/>
  <c r="G9" i="77"/>
  <c r="R8" i="37" l="1"/>
  <c r="D4" i="77"/>
  <c r="D3" i="77"/>
  <c r="F41" i="50"/>
  <c r="H26" i="50"/>
  <c r="H25" i="50"/>
  <c r="H37" i="50" s="1"/>
  <c r="H26" i="49"/>
  <c r="H25" i="49"/>
  <c r="H37" i="49" s="1"/>
  <c r="D6" i="77" l="1"/>
  <c r="D5" i="77"/>
  <c r="B10" i="77"/>
  <c r="F41" i="62" l="1"/>
  <c r="U10" i="44"/>
  <c r="U7" i="44"/>
  <c r="U10" i="43"/>
  <c r="U9" i="43"/>
  <c r="U7" i="43"/>
  <c r="H26" i="53"/>
  <c r="H25" i="53"/>
  <c r="H26" i="51"/>
  <c r="H25" i="51"/>
  <c r="U9" i="42"/>
  <c r="U7" i="42"/>
  <c r="U7" i="40"/>
  <c r="H26" i="48"/>
  <c r="H25" i="48"/>
  <c r="H30" i="47"/>
  <c r="H29" i="47"/>
  <c r="H28" i="47"/>
  <c r="H27" i="47"/>
  <c r="H26" i="47"/>
  <c r="H25" i="47"/>
  <c r="H37" i="46"/>
  <c r="H28" i="46"/>
  <c r="H27" i="46"/>
  <c r="H26" i="46"/>
  <c r="H25" i="46"/>
  <c r="H28" i="45"/>
  <c r="H27" i="45"/>
  <c r="H26" i="45"/>
  <c r="H25" i="45"/>
  <c r="U9" i="39"/>
  <c r="U7" i="39"/>
  <c r="H26" i="35"/>
  <c r="H25" i="35"/>
  <c r="H27" i="34"/>
  <c r="H26" i="34"/>
  <c r="H25" i="34"/>
  <c r="U14" i="8"/>
  <c r="U9" i="8"/>
  <c r="U7" i="8"/>
  <c r="H37" i="76"/>
  <c r="F41" i="74"/>
  <c r="H31" i="74"/>
  <c r="H30" i="74"/>
  <c r="H29" i="74"/>
  <c r="H28" i="74"/>
  <c r="H37" i="74" s="1"/>
  <c r="H31" i="73"/>
  <c r="H30" i="73"/>
  <c r="H29" i="73"/>
  <c r="H28" i="73"/>
  <c r="H27" i="73"/>
  <c r="H33" i="73" s="1"/>
  <c r="S21" i="72"/>
  <c r="T21" i="72" s="1"/>
  <c r="S20" i="72"/>
  <c r="T20" i="72" s="1"/>
  <c r="S19" i="72"/>
  <c r="T19" i="72" s="1"/>
  <c r="P16" i="72"/>
  <c r="X15" i="72"/>
  <c r="X13" i="72"/>
  <c r="X12" i="72"/>
  <c r="L10" i="72"/>
  <c r="X7" i="72"/>
  <c r="T7" i="72"/>
  <c r="U7" i="72" s="1"/>
  <c r="U16" i="72" s="1"/>
  <c r="R7" i="72"/>
  <c r="F41" i="71"/>
  <c r="H31" i="71"/>
  <c r="H30" i="71"/>
  <c r="H29" i="71"/>
  <c r="H28" i="71"/>
  <c r="H27" i="71"/>
  <c r="H37" i="71" s="1"/>
  <c r="H26" i="71"/>
  <c r="H25" i="71"/>
  <c r="F37" i="70"/>
  <c r="H33" i="70"/>
  <c r="H31" i="70"/>
  <c r="H30" i="70"/>
  <c r="H29" i="70"/>
  <c r="H28" i="70"/>
  <c r="H27" i="70"/>
  <c r="H26" i="70"/>
  <c r="H25" i="70"/>
  <c r="T21" i="69"/>
  <c r="S21" i="69"/>
  <c r="S20" i="69"/>
  <c r="T20" i="69" s="1"/>
  <c r="T19" i="69"/>
  <c r="S19" i="69"/>
  <c r="P16" i="69"/>
  <c r="X15" i="69"/>
  <c r="X13" i="69"/>
  <c r="X12" i="69"/>
  <c r="L10" i="69"/>
  <c r="R8" i="69"/>
  <c r="T8" i="69" s="1"/>
  <c r="U8" i="69" s="1"/>
  <c r="X7" i="69"/>
  <c r="R7" i="69"/>
  <c r="T7" i="69" s="1"/>
  <c r="F41" i="68"/>
  <c r="H31" i="68"/>
  <c r="H30" i="68"/>
  <c r="H29" i="68"/>
  <c r="H28" i="68"/>
  <c r="H27" i="68"/>
  <c r="H26" i="68"/>
  <c r="H25" i="68"/>
  <c r="H37" i="68" s="1"/>
  <c r="H31" i="67"/>
  <c r="H30" i="67"/>
  <c r="H29" i="67"/>
  <c r="H28" i="67"/>
  <c r="H27" i="67"/>
  <c r="H26" i="67"/>
  <c r="H25" i="67"/>
  <c r="S21" i="66"/>
  <c r="T21" i="66" s="1"/>
  <c r="S20" i="66"/>
  <c r="T20" i="66" s="1"/>
  <c r="T19" i="66"/>
  <c r="S19" i="66"/>
  <c r="P16" i="66"/>
  <c r="T15" i="66"/>
  <c r="X15" i="66" s="1"/>
  <c r="X13" i="66"/>
  <c r="X12" i="66"/>
  <c r="L10" i="66"/>
  <c r="R9" i="66"/>
  <c r="T9" i="66" s="1"/>
  <c r="U9" i="66" s="1"/>
  <c r="R8" i="66"/>
  <c r="T8" i="66" s="1"/>
  <c r="U8" i="66" s="1"/>
  <c r="X7" i="66"/>
  <c r="R7" i="66"/>
  <c r="T7" i="66" s="1"/>
  <c r="F41" i="65"/>
  <c r="H31" i="65"/>
  <c r="H30" i="65"/>
  <c r="H29" i="65"/>
  <c r="H28" i="65"/>
  <c r="H27" i="65"/>
  <c r="H26" i="65"/>
  <c r="H25" i="65"/>
  <c r="H37" i="65" s="1"/>
  <c r="F37" i="64"/>
  <c r="H31" i="64"/>
  <c r="H30" i="64"/>
  <c r="H29" i="64"/>
  <c r="H28" i="64"/>
  <c r="H27" i="64"/>
  <c r="H26" i="64"/>
  <c r="H25" i="64"/>
  <c r="H33" i="64" s="1"/>
  <c r="S21" i="63"/>
  <c r="T21" i="63" s="1"/>
  <c r="S20" i="63"/>
  <c r="T20" i="63" s="1"/>
  <c r="S19" i="63"/>
  <c r="T19" i="63" s="1"/>
  <c r="P16" i="63"/>
  <c r="X15" i="63"/>
  <c r="X13" i="63"/>
  <c r="X12" i="63"/>
  <c r="U10" i="63"/>
  <c r="R10" i="63"/>
  <c r="R9" i="63"/>
  <c r="T9" i="63" s="1"/>
  <c r="U9" i="63" s="1"/>
  <c r="R8" i="63"/>
  <c r="T8" i="63" s="1"/>
  <c r="U8" i="63" s="1"/>
  <c r="X7" i="63"/>
  <c r="R7" i="63"/>
  <c r="T7" i="63" s="1"/>
  <c r="H26" i="62"/>
  <c r="H25" i="62"/>
  <c r="T21" i="60"/>
  <c r="S21" i="60"/>
  <c r="S20" i="60"/>
  <c r="T20" i="60" s="1"/>
  <c r="S19" i="60"/>
  <c r="T19" i="60" s="1"/>
  <c r="P16" i="60"/>
  <c r="U8" i="60" s="1"/>
  <c r="R15" i="60"/>
  <c r="T15" i="60" s="1"/>
  <c r="R14" i="60"/>
  <c r="T14" i="60" s="1"/>
  <c r="U14" i="60" s="1"/>
  <c r="X13" i="60"/>
  <c r="R13" i="60"/>
  <c r="T13" i="60" s="1"/>
  <c r="U13" i="60" s="1"/>
  <c r="X12" i="60"/>
  <c r="T12" i="60"/>
  <c r="U12" i="60" s="1"/>
  <c r="R12" i="60"/>
  <c r="T11" i="60"/>
  <c r="R11" i="60"/>
  <c r="R10" i="60"/>
  <c r="T10" i="60" s="1"/>
  <c r="U10" i="60" s="1"/>
  <c r="R9" i="60"/>
  <c r="T9" i="60" s="1"/>
  <c r="U9" i="60" s="1"/>
  <c r="T8" i="60"/>
  <c r="X7" i="60"/>
  <c r="T7" i="60"/>
  <c r="U7" i="60" s="1"/>
  <c r="F41" i="59"/>
  <c r="H37" i="59"/>
  <c r="H27" i="59"/>
  <c r="H26" i="59"/>
  <c r="H25" i="59"/>
  <c r="F35" i="58"/>
  <c r="H30" i="58"/>
  <c r="H29" i="58"/>
  <c r="H28" i="58"/>
  <c r="H27" i="58"/>
  <c r="H26" i="58"/>
  <c r="H25" i="58"/>
  <c r="H31" i="58" s="1"/>
  <c r="T17" i="57"/>
  <c r="S17" i="57"/>
  <c r="T16" i="57"/>
  <c r="S16" i="57"/>
  <c r="S15" i="57"/>
  <c r="T15" i="57" s="1"/>
  <c r="P12" i="57"/>
  <c r="X11" i="57"/>
  <c r="U11" i="57"/>
  <c r="T11" i="57"/>
  <c r="R11" i="57"/>
  <c r="R10" i="57"/>
  <c r="T10" i="57" s="1"/>
  <c r="U10" i="57" s="1"/>
  <c r="X9" i="57"/>
  <c r="T9" i="57"/>
  <c r="U9" i="57" s="1"/>
  <c r="R9" i="57"/>
  <c r="X8" i="57"/>
  <c r="Q8" i="57"/>
  <c r="R8" i="57" s="1"/>
  <c r="T8" i="57" s="1"/>
  <c r="U8" i="57" s="1"/>
  <c r="X7" i="57"/>
  <c r="Q7" i="57"/>
  <c r="R7" i="57" s="1"/>
  <c r="T7" i="57" s="1"/>
  <c r="H33" i="67" l="1"/>
  <c r="H37" i="62"/>
  <c r="U7" i="66"/>
  <c r="U16" i="66" s="1"/>
  <c r="T16" i="66"/>
  <c r="X15" i="60"/>
  <c r="U15" i="60"/>
  <c r="T12" i="57"/>
  <c r="U7" i="57"/>
  <c r="U12" i="57" s="1"/>
  <c r="U7" i="63"/>
  <c r="U16" i="63" s="1"/>
  <c r="T16" i="63"/>
  <c r="D7" i="77" s="1"/>
  <c r="U7" i="69"/>
  <c r="U16" i="69" s="1"/>
  <c r="T16" i="69"/>
  <c r="U11" i="60"/>
  <c r="U16" i="60" s="1"/>
  <c r="T16" i="60"/>
  <c r="T16" i="72"/>
  <c r="H37" i="56" l="1"/>
  <c r="T10" i="44"/>
  <c r="T10" i="43"/>
  <c r="T9" i="43"/>
  <c r="T7" i="43"/>
  <c r="H37" i="53"/>
  <c r="H37" i="51"/>
  <c r="T7" i="42"/>
  <c r="T9" i="42"/>
  <c r="R7" i="42"/>
  <c r="T7" i="40"/>
  <c r="D12" i="33"/>
  <c r="H37" i="48"/>
  <c r="H37" i="47"/>
  <c r="R7" i="39"/>
  <c r="T7" i="39" s="1"/>
  <c r="H37" i="34"/>
  <c r="H37" i="35"/>
  <c r="R17" i="37" l="1"/>
  <c r="R14" i="37"/>
  <c r="R19" i="37"/>
  <c r="U13" i="42"/>
  <c r="T9" i="8"/>
  <c r="R7" i="8"/>
  <c r="T7" i="8"/>
  <c r="S20" i="44"/>
  <c r="T20" i="44" s="1"/>
  <c r="S19" i="44"/>
  <c r="T19" i="44" s="1"/>
  <c r="S18" i="44"/>
  <c r="T18" i="44" s="1"/>
  <c r="P15" i="44"/>
  <c r="R14" i="44"/>
  <c r="T14" i="44" s="1"/>
  <c r="X14" i="44" s="1"/>
  <c r="R13" i="44"/>
  <c r="T13" i="44" s="1"/>
  <c r="U13" i="44" s="1"/>
  <c r="X12" i="44"/>
  <c r="R12" i="44"/>
  <c r="T12" i="44" s="1"/>
  <c r="U12" i="44" s="1"/>
  <c r="X11" i="44"/>
  <c r="X7" i="44"/>
  <c r="R7" i="44"/>
  <c r="T7" i="44" s="1"/>
  <c r="T18" i="43"/>
  <c r="S18" i="43"/>
  <c r="S17" i="43"/>
  <c r="T17" i="43" s="1"/>
  <c r="T16" i="43"/>
  <c r="S16" i="43"/>
  <c r="P13" i="43"/>
  <c r="R12" i="43"/>
  <c r="T12" i="43" s="1"/>
  <c r="X12" i="43" s="1"/>
  <c r="R11" i="43"/>
  <c r="T11" i="43" s="1"/>
  <c r="U11" i="43" s="1"/>
  <c r="X10" i="43"/>
  <c r="R10" i="43"/>
  <c r="X9" i="43"/>
  <c r="R9" i="43"/>
  <c r="X7" i="43"/>
  <c r="R7" i="43"/>
  <c r="S18" i="42"/>
  <c r="T18" i="42" s="1"/>
  <c r="S17" i="42"/>
  <c r="T17" i="42" s="1"/>
  <c r="T16" i="42"/>
  <c r="S16" i="42"/>
  <c r="P13" i="42"/>
  <c r="R12" i="42"/>
  <c r="T12" i="42" s="1"/>
  <c r="X12" i="42" s="1"/>
  <c r="R11" i="42"/>
  <c r="T11" i="42" s="1"/>
  <c r="U11" i="42" s="1"/>
  <c r="X10" i="42"/>
  <c r="R10" i="42"/>
  <c r="T10" i="42" s="1"/>
  <c r="U10" i="42" s="1"/>
  <c r="X9" i="42"/>
  <c r="R9" i="42"/>
  <c r="X7" i="42"/>
  <c r="S18" i="40"/>
  <c r="T18" i="40" s="1"/>
  <c r="S17" i="40"/>
  <c r="T17" i="40" s="1"/>
  <c r="S16" i="40"/>
  <c r="T16" i="40" s="1"/>
  <c r="P13" i="40"/>
  <c r="R12" i="40"/>
  <c r="T12" i="40" s="1"/>
  <c r="X12" i="40" s="1"/>
  <c r="T11" i="40"/>
  <c r="U11" i="40" s="1"/>
  <c r="R11" i="40"/>
  <c r="X10" i="40"/>
  <c r="R10" i="40"/>
  <c r="T10" i="40" s="1"/>
  <c r="U10" i="40" s="1"/>
  <c r="X9" i="40"/>
  <c r="R9" i="40"/>
  <c r="T9" i="40" s="1"/>
  <c r="U9" i="40" s="1"/>
  <c r="X7" i="40"/>
  <c r="R7" i="40"/>
  <c r="S20" i="39"/>
  <c r="T20" i="39" s="1"/>
  <c r="S19" i="39"/>
  <c r="T19" i="39" s="1"/>
  <c r="S18" i="39"/>
  <c r="T18" i="39" s="1"/>
  <c r="P15" i="39"/>
  <c r="R14" i="39"/>
  <c r="T14" i="39" s="1"/>
  <c r="X14" i="39" s="1"/>
  <c r="R13" i="39"/>
  <c r="T13" i="39" s="1"/>
  <c r="U13" i="39" s="1"/>
  <c r="X12" i="39"/>
  <c r="R12" i="39"/>
  <c r="T12" i="39" s="1"/>
  <c r="U12" i="39" s="1"/>
  <c r="X11" i="39"/>
  <c r="R9" i="39"/>
  <c r="T9" i="39" s="1"/>
  <c r="X7" i="39"/>
  <c r="T11" i="38"/>
  <c r="U11" i="38" s="1"/>
  <c r="T7" i="38"/>
  <c r="S18" i="38"/>
  <c r="T18" i="38" s="1"/>
  <c r="S17" i="38"/>
  <c r="T17" i="38" s="1"/>
  <c r="S16" i="38"/>
  <c r="T16" i="38" s="1"/>
  <c r="P13" i="38"/>
  <c r="R12" i="38"/>
  <c r="T12" i="38" s="1"/>
  <c r="T10" i="38"/>
  <c r="U10" i="38" s="1"/>
  <c r="R9" i="38"/>
  <c r="T9" i="38" s="1"/>
  <c r="U9" i="38" s="1"/>
  <c r="R7" i="38"/>
  <c r="R20" i="37"/>
  <c r="R18" i="37"/>
  <c r="R15" i="37"/>
  <c r="R13" i="37"/>
  <c r="R12" i="37"/>
  <c r="R11" i="37"/>
  <c r="R7" i="37" l="1"/>
  <c r="R5" i="37"/>
  <c r="T13" i="38"/>
  <c r="U7" i="38"/>
  <c r="T15" i="39"/>
  <c r="U15" i="39"/>
  <c r="U15" i="44"/>
  <c r="T15" i="44"/>
  <c r="T13" i="43"/>
  <c r="U13" i="43"/>
  <c r="T13" i="42"/>
  <c r="T13" i="40"/>
  <c r="U13" i="40"/>
  <c r="U13" i="38"/>
  <c r="S17" i="8" l="1"/>
  <c r="T17" i="8" s="1"/>
  <c r="S19" i="8"/>
  <c r="T19" i="8" s="1"/>
  <c r="S18" i="8"/>
  <c r="T18" i="8" s="1"/>
  <c r="P14" i="8"/>
  <c r="X11" i="8" l="1"/>
  <c r="X10" i="8"/>
  <c r="X7" i="8"/>
  <c r="R9" i="8"/>
  <c r="R13" i="8" l="1"/>
  <c r="T13" i="8" s="1"/>
  <c r="U13" i="8" s="1"/>
  <c r="R12" i="8"/>
  <c r="T12" i="8" s="1"/>
  <c r="U12" i="8" s="1"/>
  <c r="X13" i="8" l="1"/>
  <c r="T14" i="8" l="1"/>
</calcChain>
</file>

<file path=xl/sharedStrings.xml><?xml version="1.0" encoding="utf-8"?>
<sst xmlns="http://schemas.openxmlformats.org/spreadsheetml/2006/main" count="2779" uniqueCount="586">
  <si>
    <t>No.</t>
  </si>
  <si>
    <t>OBSERVACIONES</t>
  </si>
  <si>
    <t>CUMPLE</t>
  </si>
  <si>
    <t>No
CONTRATO
QUE SE PRESENTA EN LA CERTIFICACION.</t>
  </si>
  <si>
    <t>ENTIDAD CONTRATANTE</t>
  </si>
  <si>
    <t>CONTRATISTA QUE PRESENTA LA CERTIFICACION</t>
  </si>
  <si>
    <t>OBJETO DEL CONTRATO DE LA CERTIFICACION PRESENTADA.</t>
  </si>
  <si>
    <t>CONSECUTIVO RUP
SI ES UN CONSORCIO SE PONDRÁN LOS CONSECUTIVOS DE CADA CONSORCIADO SI APLICA.</t>
  </si>
  <si>
    <t>INTEGRANTES DEL PROPONENTE PLURAL - % DE PARTICIPACION DE CADA INTEGRANTE EN LA CERTIFICACION PRESENTADA.</t>
  </si>
  <si>
    <t>CONSORCIADO QUE PRESENTA LA EXPERIENCIA EN EL CONTRATO O EN LA CERTIFICACION</t>
  </si>
  <si>
    <t>% PARTICIPACION</t>
  </si>
  <si>
    <t xml:space="preserve">FECHA DE INICIACION </t>
  </si>
  <si>
    <t>FECHA DE TERMINACION</t>
  </si>
  <si>
    <t>VALOR TOTAL DEL CONTRATO</t>
  </si>
  <si>
    <t>PORCENTAJE PARTICIPACION EN PESOS COLOMBIANOS</t>
  </si>
  <si>
    <t xml:space="preserve">SMMLV QUE HABILITAN EN TOTAL
1 a 2 =75%
3 a 4 = 120%
5 a 6 = 150%
</t>
  </si>
  <si>
    <t>SMMLV PROPONENTE
REFERIDO AL AÑO EN QUE SE TERMINO EL CONTRATO.</t>
  </si>
  <si>
    <t>% DE SMMLV SOBRE EL P.O.</t>
  </si>
  <si>
    <t xml:space="preserve">OBSERVACION </t>
  </si>
  <si>
    <t>1 a 2 = 1319,76
3 a 4 = 2111,62
5 a 6 = 2639,52</t>
  </si>
  <si>
    <t>SUMATORIA</t>
  </si>
  <si>
    <t>NOMBRE DE QUIEN CALIFICO FDLRUU</t>
  </si>
  <si>
    <t>P.O.</t>
  </si>
  <si>
    <t>% P.O.</t>
  </si>
  <si>
    <t>SMMLV</t>
  </si>
  <si>
    <t>EVALUACIÓN HOJA DE VIDA PROFESIONAL PROPUESTO</t>
  </si>
  <si>
    <t>CARGO PROPUESTO:</t>
  </si>
  <si>
    <t>Nombre Completo</t>
  </si>
  <si>
    <t>Profesión</t>
  </si>
  <si>
    <t>Tarjeta Profesional</t>
  </si>
  <si>
    <t>FOLIO</t>
  </si>
  <si>
    <t>Aporta carta de compromiso</t>
  </si>
  <si>
    <t>SI</t>
  </si>
  <si>
    <t>II. ESTUDIOS</t>
  </si>
  <si>
    <t>FORMACION ACADEMICA Y EXPERIENCIA</t>
  </si>
  <si>
    <t>PREGRADO</t>
  </si>
  <si>
    <t>N°</t>
  </si>
  <si>
    <t>ESTABLECIMIENTO</t>
  </si>
  <si>
    <t>TITULO OBTENIDO</t>
  </si>
  <si>
    <t>FECHA DE GRADO</t>
  </si>
  <si>
    <t>DIA</t>
  </si>
  <si>
    <t xml:space="preserve">MES </t>
  </si>
  <si>
    <t>AÑO</t>
  </si>
  <si>
    <t>POSTGRADO</t>
  </si>
  <si>
    <t>III. EXPERIENCIA ESPECIFICA</t>
  </si>
  <si>
    <t>EXPERIENCIA ESPECIFICA (Relacionar en orden cronológico, iniciando por el cargo actual</t>
  </si>
  <si>
    <t>ENTIDAD O FIRMA
CONTRATANTE</t>
  </si>
  <si>
    <t>PERIODO LABORADO</t>
  </si>
  <si>
    <t>FECHA 
INICIO</t>
  </si>
  <si>
    <t>FECHA
TERMINACION</t>
  </si>
  <si>
    <t>NO</t>
  </si>
  <si>
    <t xml:space="preserve"> EXPERIENCIA GENERAL  DEL PROPONENTE:</t>
  </si>
  <si>
    <t>EXPERIENCIA ESPECÍFICA DEL PROPONENTE:</t>
  </si>
  <si>
    <t>PERFIL PROFESIONAL SOLICITADO</t>
  </si>
  <si>
    <t>CUMPLE/NO CUMPLE</t>
  </si>
  <si>
    <t>Experiencia especifica</t>
  </si>
  <si>
    <t xml:space="preserve">REQUISITO HABILITANTE
</t>
  </si>
  <si>
    <t>DIRECTOR DE INTERVENTORIA</t>
  </si>
  <si>
    <t>TIEMPO LAB
(AÑOS)</t>
  </si>
  <si>
    <t>AÑOS</t>
  </si>
  <si>
    <t>CARGO</t>
  </si>
  <si>
    <t xml:space="preserve">Años dedicados al ejercicio de la profesión:  </t>
  </si>
  <si>
    <t>RESIDENTE DE INTERVENTORIA</t>
  </si>
  <si>
    <t>OBJETO DEL CONTRATO</t>
  </si>
  <si>
    <t xml:space="preserve"> </t>
  </si>
  <si>
    <t>NOMBRE PROPONENTE</t>
  </si>
  <si>
    <t>RESULTADO</t>
  </si>
  <si>
    <t>SMMLV 2023</t>
  </si>
  <si>
    <t>a.  Debe estar inscrita y en firme en el RUP y cumplir con todos los códigos del Clasificador de Bienes y Servicios, así: 80101600-81101500-80101500</t>
  </si>
  <si>
    <t>MONTO</t>
  </si>
  <si>
    <t>MENSUAL</t>
  </si>
  <si>
    <t>Experiencia General &gt;  seis (6) años en el ejercicio de la profesión, contados partir de la expedición de la tarjeta profesional.</t>
  </si>
  <si>
    <t xml:space="preserve">Experiencia General &gt; A 2 años </t>
  </si>
  <si>
    <t>Demostrar experiencia de dos (2) años, en proyectos como director o coordinador de Interventorías a la construcción de Edificios y /o mantenimiento de edificaciones institucionales y / o privadas</t>
  </si>
  <si>
    <t>INGENIERO Y /O ARQUITECTO/A. POSGRADO: EN CUALQUIER RAMA DE LA INGENIERIA</t>
  </si>
  <si>
    <t>INGENIERO (A) CIVIL. Y/O ARQQUITECTO POSGRADO: EN CUALQUIER RAMA DE LA INGENIERIA</t>
  </si>
  <si>
    <t>NOMBRE DE QUIEN CALIFICO FDLRUU
xxxxx
SOPORTE TÈCNICO</t>
  </si>
  <si>
    <t>Demostrar mediante certificaciones, experiencia en un (1) año, en proyectos como residenter de Interventorías a la construcción de Edificios y /o mantenimiento de edificaciones institucionales y / o privadas. y mantenimiento de edificaciones institucionales y / o privadas.</t>
  </si>
  <si>
    <t>FDLRUU CMA 005-2023  OBJETO:  “REALIZAR LA INTERVENTORÍA TÉCNICA, ADMINISTRATIVA, LEGAL, FINANCIERA, SOCIAL, AMBIENTAL Y DE SEGURIDAD Y SALUD EN EL TRABAJO (SST), DEL CONTRATO DE OBRA PÚBLICA QUE TIENE POR OBJETO: CONTRATAR A PRECIOS UNITARIOS FIJOS, LAS OBRAS REFERENTES AL MANTENIMIENTO Y REPARACIONES LOCATIVAS DE LOS SALONES COMUNALES EN LA LOCALIDAD DE RAFAEL URIBE URIBE EN LA CIUDAD DE BOGOTA”, DEL PROCESO DERIVADO DE SELECCIÓN ABREVIDA SAMC 006-2023”</t>
  </si>
  <si>
    <t>3.8.1 EXIGENCIA MÍNIMA DE LA EXPERIENCIA DEL PROPONENTE</t>
  </si>
  <si>
    <t xml:space="preserve">interventoría a construcción y/o terminación y/o ampliación y/o remodelación y/o reforzamiento y/o adecuación y/o mantenimiento y/o mejoramiento y/o modificación de edificaciones </t>
  </si>
  <si>
    <t>Los contratos aportados como experiencia válida y que corresponda a edificaciones debieron iniciar su ejecución luego de la expedición del Reglamento Colombiano de construcción Sismo Resistente – NSR-98., esto es, después del 09 de enero de 1998. 
1 de los contratos relacionados como experiencia en edificaciones podrá haber iniciado ejecución antes del 09 de enero de 1998, fecha en cual se expidió la NSR-98. 
1  único contrato para acreditar la experiencia solicitada, este deberá haber iniciado ejecución luego del 15 de julio de 2010, fecha en la cual entró en vigencia la NSR-10, y haya terminado su ejecución antes de la fecha del cierre del presente procedimiento de selección. 
Por lo menos uno (1) de los contratos validos aportados como experiencia debe haber iniciado ejecución con posteridad a la expedición de la NSR-10, el cual debió haberse ejecutado y terminado antes de la fecha del cierre del presente proceso de contratación</t>
  </si>
  <si>
    <t>xxxxx
SOPORTE TÈCNICO</t>
  </si>
  <si>
    <t>MIEMBROS PROPONENTE PLURAL</t>
  </si>
  <si>
    <t>TOTAL PUNTAJE</t>
  </si>
  <si>
    <t>No RADICADO MINTRABAJO DISCAPACIDAD</t>
  </si>
  <si>
    <t>3.8.2 EXIGENCIAS MÍNIMAS DE EXPERIENCIA Y FORMACIÓN ACADÉMICA DEL EQUIPO DE TRABAJO
(Personal Clave Evaluable)</t>
  </si>
  <si>
    <t>3.2 CAPACIDAD JURÍDICA</t>
  </si>
  <si>
    <t>3.5 CAPACIDAD FINANCIERA</t>
  </si>
  <si>
    <t>CAPÍTULO III. REQUISITOS HABILITANTES Y SU VERIFICACIÓN</t>
  </si>
  <si>
    <t xml:space="preserve">CAPÍTULO IV. CRITERIOS DE EVALUACIÓN, ASIGNACIÓN DE PUNTAJE </t>
  </si>
  <si>
    <t>4,1. EXPERIENCIA DEL PROPONENTE (67,75 PUNTOS)</t>
  </si>
  <si>
    <t>4.2 EQUIPO DE TRABAJO (Personal Clave Evaluable) (10 PUNTOS)</t>
  </si>
  <si>
    <t>4,2  EXPERIENCIA DIRECTOR DE INTERVENTORÍA DE OBRA (MÁXIMO 5 PUNTOS).</t>
  </si>
  <si>
    <t>4,2. EXPERIENCIA RESIDENTE DE INTERVENTORÍA DE OBRA (MÁXIMO 5 PUNTOS)</t>
  </si>
  <si>
    <t>4,5. INCENTIVOS POR VINCULACIÓN DE PERSONAS CON DISCAPACIDAD PREVISTOS EN EL DECRETO 392 DE 2018. (FORMATO 6- VINCULACION DE PERSONAS CON DISCAPACIDAD). Máximo 1 punto.</t>
  </si>
  <si>
    <t xml:space="preserve">asignará un (1) punto al Proponente que acredite el número mínimo de personas con discapacidad -artículo 2.2.1.2.4.2.6. del Decreto 1082 de 2015 
(1 PUNTO)
</t>
  </si>
  <si>
    <t>4.6 EMPRENDIMIENTOS Y EMPRESAS DE MUJERES
Formato 13
MAXIMO  0,25 PUNTOS</t>
  </si>
  <si>
    <t>4.3 FACTOR DE SOSTENIBILIDAD (Formato 12)
MAXIMO  1 PUNTOS.</t>
  </si>
  <si>
    <t>4.4. APOYO A LA INDUSTRIA NACIONAL (Formato 7)
MAXIMO  20 PUNTOS.</t>
  </si>
  <si>
    <t>MUNICIPIO DE
CHÍA</t>
  </si>
  <si>
    <t>INSTITUTO
COLOMBIANO
DE BIENESTAR
FAMILIAR</t>
  </si>
  <si>
    <t>2011-CT-
276</t>
  </si>
  <si>
    <t>669-07</t>
  </si>
  <si>
    <t>INTERVENTORÍA TÉCNICA ADMINISTRATIVA Y
FINANCIERA PARA LA EJECUCIÓN DE LAS OBRAS
CORRESPONDIENTES A LA "TEMRINACION DE LA
BIBLIOTECA Y PARTE DE SU ENTORNO DEL MUNIP
DE CHIA"</t>
  </si>
  <si>
    <t>INTERVENTORIA TÉCNICA, ADMINISTRATIVA Y
FINANCIERA PARA LA CONSTRUCCION DE UN HOGAR
MULTIPLE EN EL MUNICIPIO DE VALENCIA
(CÓRDOBA) (66)</t>
  </si>
  <si>
    <t>DEARCA S.A.S.</t>
  </si>
  <si>
    <t>GRUPO FAO S.A.S.</t>
  </si>
  <si>
    <t>CONSORCIO INTERVENTORES CHIA</t>
  </si>
  <si>
    <t xml:space="preserve"> Por lo menos uno (1) de los contratos válidos aportados como experiencia general deben contemplar un área intervenida o construida igual o superior al (50%) del total de metros cuadrados del proceso de selección, el cual corresponde a 725 M2 AREA A INTERVENIR]</t>
  </si>
  <si>
    <t>ORLANDO ORDOÑEZ ROCHA 50%</t>
  </si>
  <si>
    <t>CONSULTAR CON PROFESIONALES Y CIA LTDA 25%</t>
  </si>
  <si>
    <t>EXPERIENCIA HABILITANTE  DEL PROPONENTE :1 CONSORCIO COMUNALES
RAFAEL</t>
  </si>
  <si>
    <t>EXPERIENCIA HABILITANTE  DEL PROPONENTE :2.INTERDI SAS</t>
  </si>
  <si>
    <t>INTERVENTORIA VALLE DEL GUAMUEZ - LA HORMIGA (PUTUMAYO) CENTRO COMUNITARIO, INTERVENTORIA PUERTO LEGUIZAMO (PUTUMAYO) POLIDEPORTIVO.</t>
  </si>
  <si>
    <t>INTERVENTORIA TECNICA, ADMINISTRATIVA, AMBIENTAL Y FINANCIERA A LAS OBRAS DE INFRAESTRUCTURA EN LOS DEPARTAMENTOS DE CUNDINAMARCA Y BOYACA EN LOS MUNICIPIOS DE FACARATIVA, FUSAGASUGA, ANAPOIMA Y TENZA QUE EJECUTARA LA FEDERACION</t>
  </si>
  <si>
    <t xml:space="preserve">FEDERACION NACIONAL DE CAFETEROS </t>
  </si>
  <si>
    <t>FINDETER</t>
  </si>
  <si>
    <t>FONDO PAZ ( DEPARTAMENTO ADMINISTRATIVO DE LA PRESIDENCIA DE LA REPUBLICA )</t>
  </si>
  <si>
    <t>288 DE 2008</t>
  </si>
  <si>
    <t>196 DE 2011</t>
  </si>
  <si>
    <t>CONTRATO DE INTERVENTORÍA
NO. 3-1-102452-4631-02</t>
  </si>
  <si>
    <t>FP- 407 de 2020</t>
  </si>
  <si>
    <t xml:space="preserve">
81 10 15 00
80 10 16 00</t>
  </si>
  <si>
    <t xml:space="preserve">INTERDI </t>
  </si>
  <si>
    <t>81 10 15 00
80 10 16 01</t>
  </si>
  <si>
    <t>81 10 15 00
81 10 15 00
80 10 16 00</t>
  </si>
  <si>
    <t>82 10 15 00
81 10 15 00
80 10 16 00</t>
  </si>
  <si>
    <t>EXPERIENCIA HABILITANTE  DEL PROPONENTE :3,  NOGALL SA</t>
  </si>
  <si>
    <t>Interventoría Técnica para la construcción de aulas en la
Institución Educativa Tomás Cadavid del Municipio de Bello.</t>
  </si>
  <si>
    <t>INTERVENTORÍA TÉCNICA, ADMINISTRATIVA, FINANCIERA,
CONTABLE, JURÍDICA Y AMBIENTAL AL PROYECTO DE
CONSTRUCCIÓN MEGACOLEGIO BILBAO MUNICIPIO DE
PLANADAS, TOLIMA</t>
  </si>
  <si>
    <t>324 DE 2005</t>
  </si>
  <si>
    <t>1306 DE 2019</t>
  </si>
  <si>
    <t>GOBERNACION DEL
TOLIMA</t>
  </si>
  <si>
    <t>ESTUDIO, DISEÑO, CONSTRUCCIÓN Y COMERCIALIZACIÓN DE DOCE (12) VIVIENDAS EN LA AGRUPACIÓN VILLAS DE BELÉN, UBICADO EN LA CALLE 35 No. 24-05 BARRIO BELÉN DEL MUNICIPIO DE CÚCUTA, CON SUS ZONAS DE PARQUEADEROS, ZONAS COMUNES, URBANISMO: ACUEDUCTO, ALCANTARILLADO, ALUMBRADO ELÉCTRICO, VÍAS Y DOTACIÓN COMUNAL INCLUYENDO MANO DE OBRA Y SUMINISTRO DE MATERIALES DE CONSTRUCCION PARA EL PROYECTO VILLAS DE BELÉN</t>
  </si>
  <si>
    <t>LOS ROSALES CONSTRUCTORA INMOBILIARIA S.A.S.</t>
  </si>
  <si>
    <t>EXPERIENCIA HABILITANTE  DEL PROPONENTE : 4.LOS ROSALES CONSTRUCTORA INMOBILIARIA S.A.S.</t>
  </si>
  <si>
    <t>J&amp;G INGENIERIA SAS</t>
  </si>
  <si>
    <t>EXPERIENCIA HABILITANTE  DEL PROPONENTE :7.CONSORCIO SALONES 47</t>
  </si>
  <si>
    <t>BOGOTA DISTRITO CAPITAL / SECRETARIA DE
EDUCACION DISTRITAL</t>
  </si>
  <si>
    <t>ALCALDIA MAYOR DE BOGOTA D.C - SECRETARIA DE EDUCACION</t>
  </si>
  <si>
    <t xml:space="preserve">INTEVENTORÍA TÉCNICA ADMINISTRATIVA Y FINANCIERA DE LAS OBRAS DE ADECUACIÓN, MEJORAMIENTO LOCATIVO Y MANTENIMIENTO CORRECTIVO DE LA INFRAESTRUCTURA EN GENERAL DE LOS ESTABLECIMIENTOS EDUCATIVOS DEL DISTRITO CAPITAL. </t>
  </si>
  <si>
    <t>INTERVENTORÍA TÉCNICA, ADMINSTRATIVA, JURÍDICA, AMBIENTAL Y FINANCIERA AL CONTRATO DE AMPLIACION DE LA INFRAESTRUCTURA EDUCATIVA DEL COLEGIO MARSELLA CPF 817, MEDIANTE LA EJECUCIÓN DE LOS OBRAS DEL MÓDULO DE PRIMERA INFANCIA, UBICADO EN LA LOCALIDAD DE KENNEDY, DE ACUERDO CON LOS PLANOS, ESPECIFICACIONES Y CANTIDADES DE OBRA ENTREGADAS POR LA SED</t>
  </si>
  <si>
    <t>3683-2015</t>
  </si>
  <si>
    <t>628031-2016</t>
  </si>
  <si>
    <t>OTRA - ACCIONISTA GRUPO G&amp;B S.A.S.</t>
  </si>
  <si>
    <t>ARQUITECTURA GB S.A.S.</t>
  </si>
  <si>
    <t>GB10 CONSULTORES S.A.S.</t>
  </si>
  <si>
    <t>801016
811015
801015</t>
  </si>
  <si>
    <t>NO CUMPLE</t>
  </si>
  <si>
    <t>CONSORCIO FENIX</t>
  </si>
  <si>
    <t>ORLANDO ORDOÑEZ ROCHA 60%</t>
  </si>
  <si>
    <t>HUGO EFREC CORREA MOTTA 40%</t>
  </si>
  <si>
    <t>ALEXANDER TANAKA TANAKA</t>
  </si>
  <si>
    <t>INGENIERO CIVIL</t>
  </si>
  <si>
    <t>7620266833 VLL</t>
  </si>
  <si>
    <t>UNIVERSIDAD DEL VALLE</t>
  </si>
  <si>
    <t>ESPECIALISTA EN GERENCIA DE PROYECTOS EN INGENIERÍA</t>
  </si>
  <si>
    <t>UNIVERSIDAD DE LA SALLE</t>
  </si>
  <si>
    <t>CONSORCIO PUERTO CONCORDIA PARA MUNICIPIO DE PUERTO CONCORDIA
(META)</t>
  </si>
  <si>
    <t>CONSORCIO INTERAEROPUERTOS
PARA AGENCIA
NACIONAL DE INFRAESTRUCTURA</t>
  </si>
  <si>
    <t>SUBDIRECTOR DE
INTERVENTORIA</t>
  </si>
  <si>
    <t>. Velar por el cumplimiento de las
obligaciones establecidas en el contrato de Concesión
Esquema APP No. 003 de 05 de marzo
de 2015 – Proyecto Aeropuerto Internacional Ernesto Cortissoz.</t>
  </si>
  <si>
    <t>CONSORCIO INTERVENTORES –
PARA EL MUNICIPIO DE CHIA .</t>
  </si>
  <si>
    <t>DIRECTOR -
ASESOR</t>
  </si>
  <si>
    <t>Control y análisis de proyectos, en
sus áreas de factibilidad, análisis, mitigación y manejo
de riesgos, en las fases precontractuales y contractuales de los
contratos de Interventoría.
. Realizar la
interventoría
técnica, administrativa y financiera del contrato de DE LA TERMINACION DE LA BIBLIOTECA Y PARTE DE SU ENTORNO EN EL MUNICIPIO DE CHIA,</t>
  </si>
  <si>
    <t>X</t>
  </si>
  <si>
    <t>ANGELICA MARIA SANCHEZ RODRIGUEZ
SOPORTE TÈCNICO</t>
  </si>
  <si>
    <t>EDWARD ALFONSO PEÑALOZA VÁSQUEZ</t>
  </si>
  <si>
    <t>25202-55832 CND</t>
  </si>
  <si>
    <t>UNIVERSIDAD SANTO TOMAS DE AQUINO</t>
  </si>
  <si>
    <t>UNIVERSIDAD MILITAR NUEVA GRANADA</t>
  </si>
  <si>
    <t>RESIDENTE DE
INTERVENTORIA</t>
  </si>
  <si>
    <t>CONSORCIO INTERVENTORIA LA
MESA PARA MUNICIPIO DE LA
MESA</t>
  </si>
  <si>
    <t>Verificar que la obra del contrato de adecuación,
mejoramiento y construcción escenario deportivo y cultural del
barrio la perla - la mesa Cundinamarca, centro,
se llevase a cabo de acuerdo con los planos,
especificaciones y normativas aplicables.</t>
  </si>
  <si>
    <t>CONSORCIO PUERTO CONCORDIA PARA MUNICIPIO DE
PUERTO CONCORDIA (META)</t>
  </si>
  <si>
    <t>Verificar que la obra del contrato de adecuación,
mejoramiento y construcción escenario deportivo y cultural del barrio la perla - la mesa Cundinamarca, centro, se llevase a cabo de acuerdo con los planos, especificaciones y normativas aplicables.</t>
  </si>
  <si>
    <t>CUMPLE/</t>
  </si>
  <si>
    <t>HABILITADO</t>
  </si>
  <si>
    <t>Interventoría Técnica, Financiera, Administrativa, Legal Ambiental para la construcción del parque infantil en la cabecera municipal de López de Micay, departamento del Cauca.
ALCANCE:
La Solicitud de Contratación, los Antecedentes, los términos de referencia y el Anexo Técnico, cuyo conocimiento y aceptación ratifican las partes con la suscripción de este contrato, se entienden incorporados en él, aun cuando éste no reproduzca su contenido.</t>
  </si>
  <si>
    <t>CLARA LUZ JARAMILLO HENAO</t>
  </si>
  <si>
    <t>63202 – 59789 QND</t>
  </si>
  <si>
    <t xml:space="preserve">UNIVERSIDAD DEL QUINDIO </t>
  </si>
  <si>
    <t xml:space="preserve">ESPECIALISTA EN PATOLOGIA </t>
  </si>
  <si>
    <t>UNIVERSIDAD SANTO TOMAS</t>
  </si>
  <si>
    <t>INTERVENTORIA PARA EL MEJORAMIENTO ROVIRA SAN ANTONIO ZANJA HONDA, MUNICIPIO SAN ANTONIO- TOLIMA, CONSTRUCCION DORMITORIOS COLEGIO ALVARO MOLINA- DEPARTAMENTO DEL CHAPARRAL ( TOLIMA), MEJORAMIENTO INSTALACIONES COLEGIO JOSE MARIA CARBONELL - MUNICIPIO SAN</t>
  </si>
  <si>
    <t>REALIZAR  LA INTERVENTORÍA TÉCNICA, ADMINISTRATIVA Y FINANCIERA DE LOS DIAGNÓSTICOS Y MEJORAMIENTOS A LAS SEDES EDUCATIVAS UBICADAS EN LOS DIFERENTES DEPARTAMENTOS A NIVEL NACIONAL.</t>
  </si>
  <si>
    <t>INTERVENTORÍA TÉCNICO, ADMINISTRATIVA, FINANCIERA, LEGAL, AMBIENTAL Y SOCIAL PARA LA CONSTRUCCIÓN Y DOTACIÓN ESTACIÓN DE POLICÍA NIMAIMA- CUNDINAMARCA, A PRECIOS UNITARIOS FIJOS SIN FÓRMULA DE REAJUSTE</t>
  </si>
  <si>
    <t>“LA “INTERVENTORÍA TÉCNICA, ADMINISTRATIVA, FINANCIERA, CONTABLE, AMBIENTAL, SOCIAL Y JURÍDICA A LOS CONTRATOS ELABORACIÓN PARA LA ELABORACIÓN DE LOS DIAGNÓSTICOS, ESTUDIOS Y DISEÑOS TÉCNICOS, REHABILITACIÓN, RECONSTRUCCIÓN Y CONSTRUCCION DE LAS INFRAESTRUCTURAS CULTURALES DE LA ISLA DE PROVIDENCIA</t>
  </si>
  <si>
    <t>LA ORGANIZACIÓN INTERNACIONAL PARA LAS MIGRACIONES- OIM</t>
  </si>
  <si>
    <t>POLICIA NACIONAL</t>
  </si>
  <si>
    <t>DIRECTOR DE INTEVENTORIA</t>
  </si>
  <si>
    <t>EVALUACIÓN HOJA DE VIDA PROFESIONAL PROPUESTOPROPONENTE 2.</t>
  </si>
  <si>
    <t xml:space="preserve">GUIDO ALFREDO GONZALEZ GARCIA </t>
  </si>
  <si>
    <t>44202-405545 GJA</t>
  </si>
  <si>
    <t>UNIVERSIDAD DE LA GUAJIRA</t>
  </si>
  <si>
    <t>GERENCIA DE CONSTRUCCIONES</t>
  </si>
  <si>
    <t xml:space="preserve"> REALIZAR  LA INTERVENTORÍA TÉCNICA, ADMINISTRATIVA Y FINANCIERA DE LOS DIAGNÓSTICOS Y MEJORAMIENTOS A LAS SEDES EDUCATIVAS UBICADAS EN LOS DIFERENTES DEPARTAMENTOS A NIVEL NACIONAL.</t>
  </si>
  <si>
    <r>
      <rPr>
        <sz val="10"/>
        <color theme="1"/>
        <rFont val="Calibri"/>
        <family val="2"/>
        <scheme val="minor"/>
      </rPr>
      <t>REALIZAR  LA INTERVENTORÍA TÉCNICA, ADMINISTRATIVA Y FINANCIERA DE LOS DIAGNÓSTICOS Y MEJORAMIENTOS A LAS SEDES EDUCATIVAS UBICADAS EN LOS DIFERENTES DEPARTAMENTOS A NIVEL NACIONA</t>
    </r>
    <r>
      <rPr>
        <sz val="11"/>
        <color theme="1"/>
        <rFont val="Calibri"/>
        <family val="2"/>
        <scheme val="minor"/>
      </rPr>
      <t>L.</t>
    </r>
  </si>
  <si>
    <t>INTERVENTORIA TÉCNICA, ADMINISTRATIVA, FINACIERA Y AMBIENTAL A OBRAS DE INFRAESTRUCTURA DE EDIFICACIONES EN PROCESO DE CONTRATACION, PARA LAS AREAS PROTEGIDAS PRIORIZADAS DEL PROGRAMA AREAS PROTEGIDAS Y DIVERSIDAD BIOLOGICA FASE I EN LA DIRECCION TERRITORIAL CARIBE DE PARQUES NACIONALES NATURALES DE COLOMBIA.</t>
  </si>
  <si>
    <t>LA INTERVENTORIA TECNICA, ADMINISTRATIVA, FINANCIERA, CONTABLE, AMBIENTAL, SOCIAL Y JURIDICA DE
LA CONSTRUCCION DEL PROYECTO DE LA NUEVA SEDE DE LA FISCALIA GENERAL DE LA NACION EN EL MUNICIPIO DE PROVIDENCIA, DEPARTAMENTO ARCHIPIELAGO DE SAN ANDRES, PROVIDENCIA Y SANTA CATALINA</t>
  </si>
  <si>
    <t>PATRIMONIO NATURAL FONDO PARA LA DIVERSIDAD Y ÁREAS PROTEGIDAS</t>
  </si>
  <si>
    <t>29 AÑOS</t>
  </si>
  <si>
    <t>27 AÑOS</t>
  </si>
  <si>
    <t>5 AÑOS</t>
  </si>
  <si>
    <t>INTERDI SAS.:REP LEGAL LUIS IVAN MUÑOZ</t>
  </si>
  <si>
    <t>DIANA CAROLINA HERRAN ORJUELA</t>
  </si>
  <si>
    <t>“LA “INTERVENTORÍA TÉCNICA, ADMINISTRATIVA, FINANCIERA, CONTABLE, AMBIENTAL, SOCIAL Y JURÍDICA A LOS CONTRATOS ELABORACIÓN PARA LA ELABORACIÓN DE LOS DIAGNÓSTICOS, ESTUDIOS Y DISEÑOS TÉCNICOS, REHABILITACIÓN, RECONSTRUCCIÓN Y CONSTRUCCION DE LAS INFRAESTRUCTURAS CULTURALES DE LA ISLA DE PROVIDENCIA AFECTADAS POR EL HURACAN IOTA”</t>
  </si>
  <si>
    <t>SECREATARIA DE EDUCACION MUNICIPIO DE BELLO</t>
  </si>
  <si>
    <t>NOGAALL PROYEC EU</t>
  </si>
  <si>
    <t>CONSORCIO EDIFICACIONES NTC</t>
  </si>
  <si>
    <t>CONSORCIO EDIFICACIONES NTC 36%</t>
  </si>
  <si>
    <t>TNM INGENIERIA S.AS. 34%</t>
  </si>
  <si>
    <t>GPM PROYECTOS DE INGENIERIA S.A.S</t>
  </si>
  <si>
    <t>26/062/2019</t>
  </si>
  <si>
    <t>ARLEY MONTAÑEZ MENDEZ</t>
  </si>
  <si>
    <t>INTERVENTORIA LEGAL, TÉCNICA, ADMINISTRATIVA,
FINANCIERA Y AMBIENTAL A LA CONSTRUCCIÓN DEL CENTRO
DE INTEGRACIÓN CIUDADANA EN EL MUNICIPIO DE OTANCHE -</t>
  </si>
  <si>
    <t>REALIZAR LA INTERVENTORIA TECNICA, SOCIAL,
ADMINISTRATIVA, JURIDICA, FINANCIERA Y CONTABLE A LOS
PROYECTOS RESULTADO DE LOS CONTRATOS QUE TIENE POR
OBJETO "ESTRUCTURAR, DISEÑAR, Y EJECUTAR LAS
ACCIONES NECESARIAS PARA LA IMPLEMENTACIÓN DE LA
ESTRATEGIA DE PROYECTOS DE PEQUEÑA INFRAESTRUCTURA
SOCIAL Y COMUNITARIA "PIC" EN SU FASE II, ASI COMO
EJECUTAR LAS ACCIONES DE FORTALECIMIENTO
COMUNITARIO EN LOS TERRITORIOS DETERMINADOS POR LA
ART" DE ACUERDO CON LAS ESPECIFICACIONES
DETERMINADAS POR LA AGENCIA DE RENOVACIÓN DEL</t>
  </si>
  <si>
    <t>REALIZAR LA INTERVENTORÍA TÉCNICA, FINANCIERA,
CONTABLE, ADMINISTRATIVA, LEGAL, SOCIAL Y AMBIENTAL A
LOS CONTRATOS QUE SE ADJUDIQUEN PARA REALIZAR LA
OPTIMIZACIÓN DE LA INFRAESTRUCTURA DE LOS CENTROS,
SEDES Y PREDIOS DONDE LA SECRETARÍA DISTRITAL DE
INTEGRACIÓN SOCIAL PRESTA SUS SERVICIOS SOCIALES O
REQUIERA DE SU INTERVENCIÓN, EN EL MARCO DE LA
IMPLEMENTACIÓN DEL SISTEMA DISTRITAL DE CUIDADO. -</t>
  </si>
  <si>
    <t>DIRECTOR DE
INTERVENTORIA</t>
  </si>
  <si>
    <t>MUNICIPIO DE OTANCHE</t>
  </si>
  <si>
    <t>FONPAZ</t>
  </si>
  <si>
    <t>SEC INTEGRACION
SOCIAL</t>
  </si>
  <si>
    <t>UNIVERSIDAD INTERNACIONAL IBEROAMERICANA</t>
  </si>
  <si>
    <t>MAESTRIA EN DISEÑO Y DIRECCION DE PROYECTOS</t>
  </si>
  <si>
    <t>INTERVENTORIA TECNICA, ADMINISTRATIVA, FINANCIERA,
CONTABLE, JURIDICA Y AMBIENTAL AL PROYECTO DE
CONSTRUCCIÓN MEGACOLEGIO BILBAO, MUNICIPIO DE
PLANADAS TOLIMA</t>
  </si>
  <si>
    <t>EXPERIENCIA ESPECIFICA ADICIONAL</t>
  </si>
  <si>
    <t>FINANCIERA, JURIDICA, CONTABLE Y AMBIENTAL, PARA EL
MANTENIMIENTO PREDICTIVO, PREVENTIVO, CORRECTIVO,
REPARACIONES Y MEJORAS LOCATIVAS A LAS INSTALACIONES
DEL SERVICIO NACIONAL DE APRENDIZAJE SENA A NIVEL
NACIONAL, MEDIANTE EL SISTEMA DE PRECIOS UNITARIOS
FIJOS, SIN FÓRMULA DE REAJUSTE Y A MONTO AGOTABLE.</t>
  </si>
  <si>
    <t>SENA</t>
  </si>
  <si>
    <t>18 AÑOS</t>
  </si>
  <si>
    <t>JORGE EDUARDO AGUIRRE GARZON</t>
  </si>
  <si>
    <t>UNIVERSIDAD DE AMERICA</t>
  </si>
  <si>
    <t>ARQUITECTO</t>
  </si>
  <si>
    <t>REALIZAR LA INTERVENTORÍA TÉCNICA, FINANCIERA, CONTABLE, ADMINISTRATIVA, LEGAL, SOCIAL Y AMBIENTAL A LOS CONTRATOS QUE SE ADJUDIQUEN PARA REALIZAR LA OPTIMIZACIÓN DE LA INFRAESTRUCTURA DE LOS CENTROS, SEDES Y PREDIOS DONDE LA SECRETARÍA DISTRITAL DE INTEGRACIÓN SOCIAL PRESTA SUS SERVICIOS SOCIALES O REQUIERA DE SU INTERVENCIÓN, EN EL MARCO DE LA IMPLEMENTACIÓN DEL SISTEMA DISTRITAL DE CUIDADO. -</t>
  </si>
  <si>
    <t xml:space="preserve">INTERVENTORIA INTEGRAL (ADMINISTRATIVA, FINANCIERA, CONTABLE, AMBIENTAL, SOCIAL, JURIDICA Y TÉCNICA) DE LA ELABORACIÓN DE DIAGNÓSTICOS, ESTUDIOS TÉCNICOS, AJUSTES A DISEÑOS O DISEÑOS INTEGRALES, CONSTRUCCIÓN Y PUESTA EN FUNCIONAMIENTO DE LAS OBRAS DE INFRAESTRUCTURA EDUCATIVA· UBICADA EN EL </t>
  </si>
  <si>
    <t>21 AÑOS</t>
  </si>
  <si>
    <t>NOGALL  S.A:REP LEG: JORGE HERNANDO BELTRAN CATUMA</t>
  </si>
  <si>
    <t>NORBERTO GARCES 25%</t>
  </si>
  <si>
    <t>JORGE BELTRAN 24%</t>
  </si>
  <si>
    <t>VICTORIA MULGANONN 51%</t>
  </si>
  <si>
    <t>CESAR ALFONSO JIMENEZ QUINTERO</t>
  </si>
  <si>
    <t>54202-094158</t>
  </si>
  <si>
    <t>UNIVERSIDAD FRANCISCO DE PAULA SANTANDER</t>
  </si>
  <si>
    <t>REALIZAR LA INTERVENTORIA TECNICA DEL PROYECTO DE CONSTRUCCION DE LA NUEVA TERMINAL DE TRANSPORTE
DE SAN JOSE DE CUCUTA</t>
  </si>
  <si>
    <t>Interventoría técnica y administrativa, para el proyecto reserva de
Sienna 2, consistente en cuatro, (3) torres de cinco, (14) pisos cada una para un total de 222 apartamentos</t>
  </si>
  <si>
    <t>MESES</t>
  </si>
  <si>
    <t>UNIVERSIDAD ISANTO TOMAS</t>
  </si>
  <si>
    <t>ESPECIALISTA EN GESTION TERRITORIAL Y AVALUOS</t>
  </si>
  <si>
    <t>MYRIAM ZOHELIA JIMENEZ</t>
  </si>
  <si>
    <t>ARQUITECTA</t>
  </si>
  <si>
    <t>INTERVENTORIA TECNICA ADMINISTRATIVA Y FINANCIERA CON CONTROL DE PRESUPUESTOS Y PROGRAMACION EN LA ETAPA DE DISEÑOS Y COORDINACION PARA  LA CONSTRUCCION DEL CENTRO COMERCIAL LA COLINA PARQUE ARAUCO</t>
  </si>
  <si>
    <t>INTERVENTORIA TECNICA ADMINISTRATIVA Y FINANCIERA A LOS CONTRATOS DE EJECUCION DE LASOBRAS  DE REPARACION,ADECUACION,Y MANTENIMIENTO DE LA INFRAESTRUCTURA FISICA DE LA AGRUPACION DE VICIENDA PORTAL DE CAOBOS PH</t>
  </si>
  <si>
    <t>GUTIERREZ DIAZ Y CIA LTDA</t>
  </si>
  <si>
    <t>4202-094158</t>
  </si>
  <si>
    <t>RESIDENTE DE CONSULTORIA</t>
  </si>
  <si>
    <t>LOS  ROSALES.REP LEGAL:CESAR ALFONSO JIMENEZ QUINTERO</t>
  </si>
  <si>
    <t>J.V.M INGENIERIA</t>
  </si>
  <si>
    <t xml:space="preserve">EXPERIENCIA HABILITANTE  DEL PROPONENTE : 5. JM INGENIERIA </t>
  </si>
  <si>
    <t>GOBERNACION DEL ATLANTICO/SECRETARIA DE EDUCACION</t>
  </si>
  <si>
    <t>INTERVENTORIA TECNICA-ADMINISTRATIVA  FINANCIERA Y AMBIENTAL DE LAS OBRAS  CIVILES DE CONSTRUCCION DE 19 AULAS Y DOS BATERIAS SANITARIAS EN LA INSTITUCION EDUCATIVA NORMAL SUPERIRORMANATI DE CINCO AULAS, UNA BATERIA SANITARIA, 1 LABORATORIO EN LA INSTITUCION EDUCATIVA TECNICA,COMERCIAL DE SANTO TOMAS, 5 AULAS UNA BATERIA SANITARIA Y UN LABORATORIO EN LA INSTITUCION EDUCATIVA BACHILLERATO MUNICIPAL MIXTO DE PUERTO GIRALDO -PROVENZA EN EL DEPARTAMENTO DEL ATLANTICO.</t>
  </si>
  <si>
    <t>0107-2010-000047</t>
  </si>
  <si>
    <t>CARLOS ARTURO VERGARA NEGRETE</t>
  </si>
  <si>
    <t>ALCALDIA MUNICIPAL SAN BERNARDO DEL VIENTO</t>
  </si>
  <si>
    <t>086-2013</t>
  </si>
  <si>
    <t>81 10 15 00
80 10 16 00</t>
  </si>
  <si>
    <t>INTERVENTORIA TECNICA ADMINISTRATIVA Y FINANCIERA A LAS OBRAS DE CONSTRUCCION Y DOTACION DEL CENTRO DE DESARROLLO INFANTIL DE CHIQUI Y ADECIUACION DEL HOGAR AGRUPADO 23 DE NOVIEMBRE DEL MUNICIPIO DE SAN BERNARDO DEL VIENTO CORDOBA</t>
  </si>
  <si>
    <t>ALEXANDER PALACIO RODRIGUEZ</t>
  </si>
  <si>
    <t>A23232001-11036554 CNA</t>
  </si>
  <si>
    <t>UNIVERSIDAD DEL SINU</t>
  </si>
  <si>
    <t>ALCALDIA LOCAL DE USME</t>
  </si>
  <si>
    <t>ALCALDIA DE MEDELLIN</t>
  </si>
  <si>
    <t>ANTONIO JOSE ARDILA GALINDO</t>
  </si>
  <si>
    <t>22202-246584</t>
  </si>
  <si>
    <t>MUNICIPIO DE MONTELIBANO-KAREN PEREZ NISPERUZA</t>
  </si>
  <si>
    <t>SECRETARIA DE EDUCACION DEL DISTRITO-CARLOS VERGARA NEGRETE</t>
  </si>
  <si>
    <t>INTREVENTORIA TECNICA,ADMINISTRATIVA Y FINANCIERA  PARA LA ELABORACION DE LOS ESTUDIOS Y DISSEÑOS REQUERIDOS, PARA LA OBTENCION DE LAS LICENCIAS DE CONSTRUCCION Y/ O URBANISMO EN CUALQUIERA DE SUS MODALIDADES, JUNTO CON LOS PERMISOS Y APROBACIONES NECESARIOS, ASI COMO LA EJECUCION DE LAS OBRAS DERIVADAS DE LOS DISEÑOS PARA UN COLEGIO UBICADO EN EL PREDIO MIRANDELA CPF 1164L, EN LA CIUDAD DE BOGOTA</t>
  </si>
  <si>
    <t>ESPECIALISTA EN GENRENCIA Y DIRECCION DE OBRA</t>
  </si>
  <si>
    <t>11 AÑOS</t>
  </si>
  <si>
    <t>EXPERIENCIA HABILITANTE  DEL PROPONENTE : 6 .R&amp;M CONSTRUCCIONES E INTERVENTORIAS S.A.S</t>
  </si>
  <si>
    <t>REALIZAR LA INTERVENTORIA TECNICA,
ADMINISTRATIVA, FINANCIERA, SOCIAL,
CONTABLE, AMBIENTAL Y JURIDICA AL
CONTRATO QUE TIENE POR OBJETO “REALIZAR
LA ADECUACION Y MANTENIMIENTO DE
JARDINES INFANTILES UBICADOS EN LA
LOCALIDAD DE USME EN BOGOTA D.C.
PERTENECIENTES A LA SECRETARIA
DISTRITAL DE INTEGRACION SOCIAL</t>
  </si>
  <si>
    <t>INTERVENTORÍA TÉCNICA, ADMINISTRATIVA,
FINANCIERA Y AMBIENTAL PARA LA
CONSTRUCCION DEL CENTRO DE
INTEGRACION CIUDADANA EN EL COMPLEJO
DEPORTIVO UBICADO EN EL BARRIO LA
PORTADA DEL MUNICIPIO DE LA CALERA
CUNDINAMARCA</t>
  </si>
  <si>
    <t>INTERVENTORIA TÉCNICA, FINANCIERA,
ADMINISTRATIVA, LEGAL, SOCIAL Y AMBIENTAL
AL CONTRATO QUE SE ADJUDIQUE PARA
REALIZAR LAS OBRAS DE DEMOLICIÓN
PARCIAL, AMPLIACIÓN, ADECUACIÓN Y
REFORZAMIENTO ESTRUCTURAL PARA EL
JARDÍN INFANTIL VILLA CRISTINA UBICADO EN
LA LOCALIDAD DE ENGATIVA EN LA CIUDAD DE
BOGOTA D.C</t>
  </si>
  <si>
    <t>ALCALDIA DE
USME</t>
  </si>
  <si>
    <t>ALCALDIA
MUNICPAL DE LA
CALERA</t>
  </si>
  <si>
    <t>SECRETARIA DE
INTEGRACION
SOCIAL</t>
  </si>
  <si>
    <t>397 DE
2020</t>
  </si>
  <si>
    <t>425-2016</t>
  </si>
  <si>
    <t>12890-2015</t>
  </si>
  <si>
    <t>R&amp;M
CONSTRUCCIONES E
INTERVENTORIAS SAS</t>
  </si>
  <si>
    <t>801016,811015,8010
15</t>
  </si>
  <si>
    <t>NO HABILITADO</t>
  </si>
  <si>
    <t>ALICIA CAJIAO PAREJA 55%</t>
  </si>
  <si>
    <t>JUAN SEBASTIAN GARCIA 35%</t>
  </si>
  <si>
    <t>GRUPO G&amp;B LTDA 10%</t>
  </si>
  <si>
    <t>PROMOTORA DE VALORES S.AS 60%</t>
  </si>
  <si>
    <t>JCB INGENIERIA S.A.S 40%</t>
  </si>
  <si>
    <t>1 a 2 = 72,34
3 a 4 = 116,38
5 a 6 = 145,47</t>
  </si>
  <si>
    <t xml:space="preserve"> JAVIER ALFONSO MORA DAZA</t>
  </si>
  <si>
    <t>15202-113702</t>
  </si>
  <si>
    <t>UNIVERSIDAD PEDAGOGICA Y TECNOLOGICA DE COLOMBIA</t>
  </si>
  <si>
    <t>INTERVENTORÍA TÉCNICA ADMINISTRATIVA Y CONTABLE PARA LA ADECUACIÓN, MEJORAMIENTO, MANTENIMIENTO Y REDISTRIBUCCIÓN DE LA INFRAESTRUCTURA FISICA DE LAS INSTALACIONES INTERNAS, ÁEREAS DE APOYO Y EXTERNAS DEL ESTABLECIMIENTO PENITENCIARÍO Y CARCELARIO DE PALMIRA</t>
  </si>
  <si>
    <t>INTERVENTORIA TECNICA, ADMINISTRATIVA Y FINANCIERA DEL CONTRATO DE "CONSTRUCCION DE OBRA NUEVA DE LA ESE HOSPITAL NUESTRA SEÑOIRA DE FATIMA -  SUAZA - HUILA"</t>
  </si>
  <si>
    <t xml:space="preserve">Instituto Nacional Penitenciaria y Carcelario - INPEC
Grupo G&amp;B LTDA </t>
  </si>
  <si>
    <t>SE HOSPITAL NUESTRA SEÑOIRA DE FATIMA -  SUAZA - HUILA
CONSORCIO HJ-MAC 16</t>
  </si>
  <si>
    <t>19 AÑOS</t>
  </si>
  <si>
    <t>ESPECIALISTA EN GERENCIA DE OBRA</t>
  </si>
  <si>
    <t>UNIVERSIDAD CATOLICA DE COLOMBIA</t>
  </si>
  <si>
    <t>IVONNE CONSTANZA ZABALA COLMENARES</t>
  </si>
  <si>
    <t>INGENIERIA CIVIL</t>
  </si>
  <si>
    <t>25202-12376</t>
  </si>
  <si>
    <t>REALIZACION DE LA INTERVENTORIA TECNICA, ADMINISTRATIVA Y FINANCIERA DE LA CONSTRUCCION DE LOS CENTROS DE ATENCION FAMILIAR INTEGRAL, “CAFI RESTREPO”, “CAFI PUENTE ARANDA”, “CAFI VENECIA”, “CAFI CEMES CHAPINERO”, “CAFI CALLE 100”, “CAFI PEREIRA”, “CAFI BUCARAMANGA”, “CAFI CARTAGENA”, “CAFI IBAGUE”, DEL CENTRO MEDICO DIAGNOSTICO, DE LAS OFICINAS DE CARTAGENA, CUCUTA, IBAGUE, MEDELLIN, PEREIRA, Y DE LAS OFICINAS DE PRESIDENCIA.</t>
  </si>
  <si>
    <t>INTERVENTORIA TECNICA, FINANCIERA Y ADMINISTRATIVA PARA LA CONSTRUCCION DE LA SEGUNDA ETAPA DEL ALOJAMIENTO DE TROPA PARA EL BATALLON DE Nº48 - PROCER MANUEL RODRIGUEZ TORICES EN SANTA ROSA SUR - BOLIVAR</t>
  </si>
  <si>
    <t xml:space="preserve">CAFESALUD -
Grupo G&amp;B LTDA </t>
  </si>
  <si>
    <t xml:space="preserve">AGENCIA LOGISTICA DE LAS FUERZAS MILITARES - 
Grupo G&amp;B LTDA </t>
  </si>
  <si>
    <t>20 AÑOS</t>
  </si>
  <si>
    <t>ESCUELA COLOMBIANA DE INGENIERIA JULIO  GARAVITO</t>
  </si>
  <si>
    <t>ESPECIALISTA EN RECURSOS HIDRAULICOS Y MEDIO09 12AMBIENTE</t>
  </si>
  <si>
    <t>REALIZAR LA CONTINUACION DE LA INTERVENTORIA TECNICA, ADMINISTRATIVA, TECNICA Y FINANCIERA DEL CONTRATO DE OBRA 185-FDL-2015 QUE TIENE POR OBJETO LA CONSTRUCCION DE LA NUEVA SEDE ADMINISTRATIVA DE LA ALCALDIA LOCAL DE USME</t>
  </si>
  <si>
    <t>INTERVENTORIA TECNICA ADMINISTRATIVA ,FINANCIERA, JURIDICA Y AMBIENTAL PARA LA CONSTRUCCION DEL CENTRO DE INNOVACION MAESTRO</t>
  </si>
  <si>
    <t>MUNICIPIO DE SAN JOSE DE CUCUTA</t>
  </si>
  <si>
    <t>LOS ROSALES CONSTRUCTORA INMOBILIARIA</t>
  </si>
  <si>
    <t xml:space="preserve"> Por lo menos uno (1) de los contratos válidos aportados como experiencia general deben contemplar un área intervenida o construida igual o superior al (50%) del total de metros cuadrados del proceso de selección, el cual corresponde a [725 M2 AREA A INTERVENIR]</t>
  </si>
  <si>
    <t>CO1.PCCNTR.274962
5</t>
  </si>
  <si>
    <t>Secretaría de 
Educación del Distrito</t>
  </si>
  <si>
    <t>CONSORCIO SED C&amp;I.</t>
  </si>
  <si>
    <t>Interventoría integral a las obras de adecuación, mejoramiento y atención de emergencias de las instituciones educativas y sedes administrativas a cargo de la secretaria de educación distrital para garantizar la prestación del servicio educativo</t>
  </si>
  <si>
    <t xml:space="preserve"> CELQO S.A.S.  75%,
 INGEPLAN 25%</t>
  </si>
  <si>
    <t>INGEPLAN.CO</t>
  </si>
  <si>
    <t>ENTERRITORIO</t>
  </si>
  <si>
    <t>CONSORCIO CENTRO DE COMERCIALIZACION</t>
  </si>
  <si>
    <t>Interventoría técnica, administrativa, financiera, ambiental y de control social, legal y presupuestal para la construcción centro de comercialización agropecuaria del municipio de Puerres departamento de Nariño</t>
  </si>
  <si>
    <t>INGEPLAN.CO SAS 49%
CELQO SAS 51%</t>
  </si>
  <si>
    <t>N..A</t>
  </si>
  <si>
    <t>Banco Agrario de 
Colombia</t>
  </si>
  <si>
    <t>MUR PROYECTO LTDA</t>
  </si>
  <si>
    <t xml:space="preserve">Interventoría (mejoramiento) en los aspectos técnicos, administrativos y contables del proyecto denominado "resguardo de pastas" municipio de Aldana, departamento de Nariño" </t>
  </si>
  <si>
    <t>ESTA EXPERIENCIA NO SE TIENE EN CUENTA POR QUE EL CONTRATO FUE SUSCRITO CON MUR PROYECTO LTDA, EL CUAL NO HACE PARTE DE LA CONFORMACIÓN DEL CONSORCIO CONSULTORES 9010</t>
  </si>
  <si>
    <t>ANGELICA SANCHEZ
SOPORTE TÈCNICO</t>
  </si>
  <si>
    <t>Olga Lucia Torres Camargo</t>
  </si>
  <si>
    <t>Ingenieria Civil</t>
  </si>
  <si>
    <t>25202-76472</t>
  </si>
  <si>
    <t>Universidad Catolica de Colombia</t>
  </si>
  <si>
    <t>Alcaldía Municipal de Chipaque</t>
  </si>
  <si>
    <t>Director de Interventoria</t>
  </si>
  <si>
    <t xml:space="preserve">Interventoría técnica, administrativa y financiera de la construcción de la escuela cerezos chiquitos del  municipio de Chipaque Cundinamarca. </t>
  </si>
  <si>
    <t>Consorcio Buenaventura Inter 2021</t>
  </si>
  <si>
    <t xml:space="preserve">Interventoría técnica, administrativa, financiera, ambiental y de control presupuestal para la construcción de cubierta de las canchas deportivas exteriores, graderías y urbanismos en el proyecto en la I.E. San Antonio  (Buenaventura) </t>
  </si>
  <si>
    <t>Consorcio SED C&amp;I</t>
  </si>
  <si>
    <t xml:space="preserve">Interventoría integral a las obras de adecuación, mejoramiento y atención de emergencias de las instituciones educativas y sedes administrativas a cargo de la secretaria de educación distrital  para garantizar la prestación del servicio educativo.” GRUPO 7 KENNEDY – FONTIBÓN” </t>
  </si>
  <si>
    <t>PROMCIVILES</t>
  </si>
  <si>
    <t xml:space="preserve">lnterventoría técnica, administrativa, financiera, contable, jurídica y ambiental a: (i) construcción de la  estación de bomberos bellavista; (ii) realizar el  mantenimiento predictivo, preventivo, correctivo,  adecuaciones y mejoras a las instalaciones de las  dependencias de la unidad administrativa especial  cuerpo oficial de bomberos de Bogotá D.C. y, (iii)  estudios, diseños, y obras de la estación de bomberos las ferias. </t>
  </si>
  <si>
    <t>Terminal de Transportes de Manizales</t>
  </si>
  <si>
    <t>Contratar la Interventoria Tecnica, administrativa y financiera de los contratos de obra de: Adecuación de baño, tasa de uso y cocina y la Construcción de Cuarto de Basuras de la Terminal de Transporte de Manizales S.A.</t>
  </si>
  <si>
    <t>Interventoria Tecnica, Administrativa y Financiera de la Construcción de Veinticinco de Unidades Sanitarias Municipio de Chipaque</t>
  </si>
  <si>
    <t xml:space="preserve">NO CUMPLE
NO PRESENTA SOPORTE DEL POSGRADO </t>
  </si>
  <si>
    <t>NOMBRE DE QUIEN CALIFICO FDLRUU
ANGELICA SANCHEZ
SOPORTE TÈCNICO</t>
  </si>
  <si>
    <t>Luz Solange Valbuena Torres</t>
  </si>
  <si>
    <t>Arquitecta</t>
  </si>
  <si>
    <t>A25192003-52824887</t>
  </si>
  <si>
    <t>Universidad La Gran Colombia</t>
  </si>
  <si>
    <t>Universidad Catolica</t>
  </si>
  <si>
    <t>Especialista en gerencia de obras</t>
  </si>
  <si>
    <t>Interventoría técnica, administrativa, financiera y jurídica a las obras de construcción y mejoramiento del conservatorio la favorita</t>
  </si>
  <si>
    <t>Interventoría técnico administrativa, financiera, legal, ambiental y social para la construcción y dotación primera fase estaciones de policía en el departamento de Cundinamarca a precios unitarios fijos sin fórmula de reajuste</t>
  </si>
  <si>
    <t>Realizar la Interventoría Técnica, Administrativa y Financiera para los contratos de diseño y Construcción de Jardines Infantiles en diferentes localidades del distrito Capital partiendo del esquema básico y programa requerido entregado por la secretaria de educación frente a Institución educativa Marsella de Bogotá D.C.</t>
  </si>
  <si>
    <t xml:space="preserve"> CUMPLE</t>
  </si>
  <si>
    <t>PROPONENTE: 9 CONSORCIO RAFAEL URIBE</t>
  </si>
  <si>
    <t xml:space="preserve">0651-2017 </t>
  </si>
  <si>
    <t>SECRETARÍA DISTRITAL DE SEGURIDAD, CONVIVENCIA Y JUSTICIA DE BOGOTÁ DC</t>
  </si>
  <si>
    <t>CONSORCIO JMS</t>
  </si>
  <si>
    <t>LA INTERVENTORÍA TÉCNICA, ADMINISTRATIVA, JURÍDICA, FINANIERA Y AMBIENTAL AL CONTRATO DE OBRA PÚBLICA MEDIANTE El QUE SE REALICE LA CONSTRUCCIÓN DE LOS COMANDOS DE ACCIÓN INMEDIATA (CAi) BRITALIA, PERDOMO Y USME DE LA CIUDAD DE BOGOTÁ.</t>
  </si>
  <si>
    <t>5 RUP JMS INGENEIRÍA Y 
ARQUITECTURA SAS BIC 101 
RUP JOSÉ MARÍA SIERRA 
CARRASQUILLA</t>
  </si>
  <si>
    <t>801016 - 811015</t>
  </si>
  <si>
    <t>22/08/20017</t>
  </si>
  <si>
    <t>NO PRESENTA LA CONFORMACIÓN DELCONSORCIO JMS</t>
  </si>
  <si>
    <t>1182-2022</t>
  </si>
  <si>
    <t>DEPARTAMENTO 
DEL HUILA</t>
  </si>
  <si>
    <t>CONSORCIO EDIFICACIONES</t>
  </si>
  <si>
    <t>INTERVENTORÍA TECNICA, ADMINISTRATIVA, FINANCIERA Y AMBIENTAL AL CONTRATO DE OBRA CUYO OBJETO ES: REALIZAR MANTENIMIENTO, ADECUACIONES Y REPARACIONES LOCATIVAS EN DIFERENTES SEDES Y EDIFICIO CENTRAL DEL DEPARTAMENTO DEL HUILA</t>
  </si>
  <si>
    <t>44 RUP JMS INGENIERÍA Y 
RQUITECTURA SAS BIC 108 
RUP JOSÉ MARÍA SIERRA 
CARRASQUILLA</t>
  </si>
  <si>
    <t xml:space="preserve">CONSORCIO EDIFICACIONES </t>
  </si>
  <si>
    <t>NO PRESENTA LA CONFORMACIÓN CONSORCIO EDIFICACIONES</t>
  </si>
  <si>
    <t>393-2019</t>
  </si>
  <si>
    <t>BOGOTÁ DC - ALCALDÍA LOCAL  DE SUBA</t>
  </si>
  <si>
    <t>JMS INGENIERÍA Y ARQUITECTURA SAS BIC</t>
  </si>
  <si>
    <t>REALIZAR LA INTERVENTORÍA TÉCNICA, ADMINISTRATIVA, LEGAL, FINANCIERA, CONTABLE, SEGURIDAD Y SALUD EN EL TRABAJO, SOCIAL Y AMBIENTAL PARA EL CONTRATO DE OBRA PÚBLICA 333 DE 2018 -CONTRATO DE INTERVENTORÍA NO 393 DE 2019</t>
  </si>
  <si>
    <t>33 RUP JMS INGENIERÍA Y 
ARQUITECTURA SAS BIC</t>
  </si>
  <si>
    <t xml:space="preserve">032-2015 </t>
  </si>
  <si>
    <t xml:space="preserve">FISCALIA GENERAL DE LA NACIÓN </t>
  </si>
  <si>
    <t>CONSORCIO JMS 2015</t>
  </si>
  <si>
    <t>Realizar la interventoría administrativa, técnica y financiera sobre las obras de mantenimiento y adecuaciones locativas para la Sede  Manuel Gaona Cruz, ubicado en la Carrera 33 No 18-33, de Bogotá. 
D.C, de la Fiscalía General de la Nació</t>
  </si>
  <si>
    <t>91 RUP JMS INGENIERÍA Y 
ARQUITECTURA SAS BIC 87 
RUP JOSÉ MARÍA SIERRA 
CARRASQUILLA</t>
  </si>
  <si>
    <t>JMS INGENIERÍA Y ARQUITECTURA SAS 95%
JOSE MARIA SIERRA 5%</t>
  </si>
  <si>
    <t xml:space="preserve"> IGLESIA LA LUZ DEL  MUNDO</t>
  </si>
  <si>
    <t>JOSÉ MARÍA SIERRA CARRASQUILLA</t>
  </si>
  <si>
    <t>ESTUDIOS Y DISEÑOS DEL PROYECTO INTEGRAL DEL LOTE LOCALIZADO EN EL MUNICIPIO DE ZIPAQUIRA, VEREDA SAN JORGE, DEPARTAMENTO DE CUNDINAMARCA CON UN AREA TOTAL DE 50.667.08 M2. INCLUYÓ LEVANTAMIENTOS TOPOGRAFICOS CORRESPONDIENTES A LA PLANIMENTRIA Y ALTRIMETRIA, ESTUDIOS DE SUELOS Y LABORATORIOS, ESTUDIO DE TRÁNSITO VEHICULAR Y PEATONAL PARA  LOS DISEÑOS DE VIAS INTERNAS Y SENDEROS PEATONALES, DISEÑOS ARQUITECTÓNICOS DE TEMPLO PRINCIPAL 1.850M2, SALÓN DE REUNIONES Y CONVENCIONES 450 M2, AULAS DE CLASES 102 M2, CENTRO COMUNITARIO 780 M2, CASA PASTORAL 1. 388 M2, CASA PASTORAL 2. 790 M2, AREAS RECREODEPORTIVAS 700 M2, DISEÑOS ESTRUCTURALES, DISEÑOS ELECTRICOS DE EDIFICACIONES Y EXTERIORES, DISEÑOS HIDROSANITARIOS DE EDIFICACIONES EXTERIORES, DISEÑO DE REDES ELÉCTRICAS DE BT Y MT, DISEÑOS PAISAJISTICOS Y PLAN DE MANEJO AMBIENTAL. INTERVENTORIA TÉCNICA, ADMINISTRATIVA, JURÍDICA, FINANCIERA Y AMBIENTAL DE LA CONSTRUCCION DE VIAS INTERNAS Y SENDEROS PEATONALES 3.820 M2, SALÓN DE REUNIONES Y CONVENCIONES 450 M2, AULAS DE CLASES 102 M2, CENTRO COMUNITARIO 780 M2, CASA PASTORAL 1. 388 M2, AREAS RECREODEPORTIVAS 700 M2. INSTALACIONES Y REDES DE LAS AREAS  CONSTRUIDAS.</t>
  </si>
  <si>
    <t>68 RUP JOSÉ MARÍA SIERRA 
CARRASQUILLA</t>
  </si>
  <si>
    <t>JOSÉ MARÍA SIERRA 
CARRASQUILLA</t>
  </si>
  <si>
    <t>INTERVENTORÍA PARA LA CONSTRUCCIÓN, MANTENIMIENTO DE VARIAS EDIFICACIONES A NIVEL NACIONAL</t>
  </si>
  <si>
    <t>AGAPITO SIERRA CARRASQUILLA</t>
  </si>
  <si>
    <t>UNIVERSIDAD LA GRAN COLOMBIA</t>
  </si>
  <si>
    <t xml:space="preserve">UNIVERSIDAD LIBRE </t>
  </si>
  <si>
    <t>GERENCIA AMBIENTAL</t>
  </si>
  <si>
    <t xml:space="preserve">IGLESIA LA LUZ DEL MUNDO </t>
  </si>
  <si>
    <t>INTERVENTORÍA TECNICA,ADMINISTRATIVA Y FINANCIERA SOBRE LAS OBRAS DE MANTENIMIENTO Y ADECUACIONES LOCATIVAS PARA LA SEDE MANUEL GAONA CRUZ, UBICADO EN LA CARRERA 33 #18-33 EN BOGOTÁ D.C</t>
  </si>
  <si>
    <t>PROPONENTE: 10 CONSORCIO CAMINOS 2021</t>
  </si>
  <si>
    <t>144 del 
30/10/07</t>
  </si>
  <si>
    <t>SUPÉRINTENDENCIA DE NOTARIADO Y REGISTRO</t>
  </si>
  <si>
    <t>CONSORCIO SNR</t>
  </si>
  <si>
    <t>Interventoría técnica y administrativa control de costos y control de programación, de los contratos de obra resultantes de la Licitación publica 04 y la adquisición de muebles Licitación Publica 05 de 2007 para algunas oficinas de registro de Instrumentos Públicosdel País o de las invitaciones publicas que de estas se deriven en caso de que fueren declaradas desiertas parcial o totalmente según el pliego de condiciones, y la propuesta del contratista cuales forman parte integral de este contrato</t>
  </si>
  <si>
    <t xml:space="preserve">
54 - PABLO MAURICIO 
CASTRO AVILA</t>
  </si>
  <si>
    <t>JORGE ALVARO SANCHEZ 40%
CODEOBRAS LTDA 20%
PABLO MAURICIO CASTRO 40%</t>
  </si>
  <si>
    <t>PABLO MAURICIO 
CASTRO AVILA</t>
  </si>
  <si>
    <t>80101600 / 81101500 /
80101500</t>
  </si>
  <si>
    <t>044-2004</t>
  </si>
  <si>
    <t>CONSEJO SUPERIOR DE LA JUDICATURA</t>
  </si>
  <si>
    <t>Interventoría técnica, administrativa, financiera y contable de la ejecución de las obras necesarias para construcción de la II Etapa del Palacio de Justicia de Cúcuta - Norte de Santander</t>
  </si>
  <si>
    <t>43 - PABLO MAURICIO 
CASTRO AVILA</t>
  </si>
  <si>
    <t>3526 de 2009</t>
  </si>
  <si>
    <t xml:space="preserve">UNIVERSIDAD  NACIONAL  ABIERTA Y A DISTANCIA - UNAD </t>
  </si>
  <si>
    <t>FUNDACION CAMINOS INTEGRALES - FUNCAMINOS</t>
  </si>
  <si>
    <t xml:space="preserve">Realizar la interventoría técnica, Administrativa y Contable a los Diseños y obras de construcción del Jardín lnfantil Portal de Ia Localidad de Fontibón en desarrollo de Ia licitación publica UEL-SDIS-LP_x0002_2008 celebrado con Ia Secretaria Distrital de lntegración Social – SDlS. </t>
  </si>
  <si>
    <t>6 - FUNDACION CAMINOS  INTEGRALES</t>
  </si>
  <si>
    <t xml:space="preserve">FUNDACION CAMINOS  INTEGRALES </t>
  </si>
  <si>
    <t>161 DE 2017</t>
  </si>
  <si>
    <t>USPEC</t>
  </si>
  <si>
    <t>CONSORCIO CAMINOS</t>
  </si>
  <si>
    <t>INTERVENTORÍA TÉCNICA, ADMINISTRATIVA Y FINANCIERA PARA EL PROYECTO DE FORTALECIMIENTO DE LA INFRAESTRUCTURA FÍSICA DE LOS ESTABLECIMIENTOS DE RECLUSIÓN DEL ORDEN NACIONAL –ERON- A CARGO DEL INPEC”</t>
  </si>
  <si>
    <t>30 - FUNDACION 
CAMINOS INTEGRALES
86 - PABLO MAURICIO 
CASTRO AVILA</t>
  </si>
  <si>
    <t>: EDGAR AUGUSTO REVELO AVILA</t>
  </si>
  <si>
    <t>25202-63557</t>
  </si>
  <si>
    <t>PONTIFICIA UNIVERSIDAD JAVERIANA</t>
  </si>
  <si>
    <t>UNIVERSIDAD DEL CAUCA</t>
  </si>
  <si>
    <t xml:space="preserve">INGENIERIA DE LA CONSTRUCCIÓN </t>
  </si>
  <si>
    <t>PABLO MAURICIO CASTRO 
AVILA (CONSEJO 
SUPERIOR DE LA 
JUDICATURA)</t>
  </si>
  <si>
    <t>Interventoria tecnica, administrtaiva, economica y ambiental a las obras de construccion de la tercera etapa del Hogar Infantil Carrusel de la Alegria Bosa Naranjos, localidad de Bosa</t>
  </si>
  <si>
    <t>FUNDACION CAMINOS  INTEGRALES (Asociación  Panamericana de Instituciones de Crédito Educativo – APICE)</t>
  </si>
  <si>
    <t>INTERVENTORIA TECNICA, ADMINISTRATIVA, JURIDICA Y FINANCIERA DEL CONTRATO DEMOLICION, ESTUDIOS Y DISEÑOS Y CONSTRUCCION DEL CDI DEL BARRIO COMPARTIR DEL MUNICIPIO DE SOACHA</t>
  </si>
  <si>
    <t xml:space="preserve">PABLO MAURICIO CASTRO  AVILA (SUPERINTENDENCIA DE NOTARIADO Y REGISTRO) </t>
  </si>
  <si>
    <t>INTERVENTORÍA TÉCNICA, ADMINISTRATIVA, FINANCIERA, LEGAL, CONTROL DE COSTOS Y CONTROL DE PROGRAMACIÓN A LAS OBRAS DE REPOSICIÓN Y ADECUACIÓN DE 15 OFICINAS DE REGISTRO DE INSTRUMENTOS PÚBLICOS A NIVEL NACIONAL</t>
  </si>
  <si>
    <t>CONSORCIO CAMINOS 
(USPEC)</t>
  </si>
  <si>
    <t>INTERVENTORIA TECNICA, ADMINISTRATIVA Y FINANCIERA PARA EL FORTALECIMIENTO DE LA INFRAESTRUCTURA FÍSICA DE LOS ESTABLECIMIENTOS DE RECLUSIÓN DEL ORDEN NACIONAL –ERON- A CARGO DEL INPEC</t>
  </si>
  <si>
    <t>PABLO MAURICIO CASTRO AVILA (USPEC)</t>
  </si>
  <si>
    <t>INTERVENTORÍA TÉCNICA, ADMINISTRATIVA, CONTABLE, JURÌDICA Y FINANCIERA PARA LAS OBRAS DE MANTENIMIENTO GENERAL RECURRENTE DE LA INFRAESTRUCTURA FÍSICA DEL PRIMER GRUPO DE ATENCIÓN EN LOS ERON A CARGO DEL INPEC – GRUPO 11 ESTABLECIMIENTOS EPMSCAS VALLEDUPAR, EPMSC RIOHACHA, EPMSC AGUACHICA</t>
  </si>
  <si>
    <t xml:space="preserve">CONSORCIO CAMINOS 2021 (SUPERINTENDENCIA DE NOTARIADO Y REGISTRO) </t>
  </si>
  <si>
    <t>Innterventoría técnica, administrativa, financiera, legal, ambiental, control de costos y control de programación para las obras de mantenimiento, adecuación y mejoramiento de inmuebles donde funcionan las oficinas de registro de instrumentos públicos a nivel nacional divida en agrupaciones</t>
  </si>
  <si>
    <t>WILLIAM CICERON TORDECILLA</t>
  </si>
  <si>
    <t>N°22202-097112 COR</t>
  </si>
  <si>
    <t>PONTIFICA UNIVERSIDAD BOLIVARIAN</t>
  </si>
  <si>
    <t>ESPECIALISTA EN VIAS Y TRANSPORTE</t>
  </si>
  <si>
    <t>CONSORCIO INTERCAI 
(FONDO DE VIGILANCIA Y 
SEGURIDAD DE BOGOTA)</t>
  </si>
  <si>
    <t>INTERVENTORIA TECNICA, ADMINISTRATIVA Y FINANCIERA PARA EJECUTAR LOS ESTUDIOS PREVIOS Y DISEÑOS DETALLADOS PARA LA REALIZACION DE LAS OBRAS CIVILES, TRAMITAR Y OBTENER APROBACION DE LICENCIAS, CONSTRUCCION, FABRICACION, MONTAJE Y PUESTA EN MARCHA DE LOS BLOQUES QUE CORRESPONDEN A LOS ALOJAMIENTOS Y EL COMEDOR DE LA ESCUELA DE FORMACION DE PATRULLEROS DE LA POLICIA METROPOLITANA DE BOGOTA Y LA CONSTRUCCION DE (6) CAI’S EN LA CUIDAD DE BOGOTA</t>
  </si>
  <si>
    <t>PABLO MAURICIO CASTRO 
AVILA (FUERZA AEREA 
COLOMBIANA)</t>
  </si>
  <si>
    <t>Interventoría técnica, financiera y administrativa, para la obra pública “Estudios, diseños, construcción, adecuación y ampliación del edificio de la Dirección de contrainteligencia y centro de protección de datos en la base Aérea BG (H) Camilo Daza Álvarez ubicada en Bogotá D.C.- Cundinamarca</t>
  </si>
  <si>
    <t>PROPONENTE: 11. CONSORCIO INTER 2L 2023</t>
  </si>
  <si>
    <t>001-192-
2015</t>
  </si>
  <si>
    <t>AGENCIA  LOGISTICA DE  LAS FUERZAS  MILITARES</t>
  </si>
  <si>
    <t>CONSORCIO SAN GABRIEL</t>
  </si>
  <si>
    <t>CONTRATAR LA INTERVENTORÍA  TÉCNICA, FINANCIERA, JURÍDICA, ADMINISTRATIVA Y AMBIENTAL PARA LA CONSTRUCCION DE LA SEGUNDA ETAPA DEL EDIFICIO DE AULAS PARA LA ESCUELA SUPERIOR DE GUERRA UBICADA EN EL CANTON NORTE EN LA CIUDAD DE BOGOTA.</t>
  </si>
  <si>
    <t>YOHAN BERMUDEZ PARRA 20%
CSI CONSTRUCCIONES SERVICIOS E INGENIERIA EU 70%
FEDERICO GARCIA ARBELAEZ 10%</t>
  </si>
  <si>
    <t>2L PROYECTOS
IBP INGENIERIA</t>
  </si>
  <si>
    <t>811015
801016</t>
  </si>
  <si>
    <t>848 DE 
2017</t>
  </si>
  <si>
    <t>CENAC</t>
  </si>
  <si>
    <t>CONSORCIO BUENAVISTA</t>
  </si>
  <si>
    <t>INTERVENTORÍA TÉCNICA,  ADMINISTRATIVA, FINANCIERA,  AMBIENTAL, JURÍDICA Y CONTABLE AL  CONTRATO DE OBRA ACTIVIDADES  CONSTRUCTIVAS PARA LAS  INSTALACIONES PARA EL CENTRO DE  ARMAS COMBINADAS FUERTE MILITAR 
DE BUENAVISTA - GUAJIRA  (CONSTRUCCIÓN DE HANGARES Y  PATIO DE MANIOBRAS - PARQUEO)</t>
  </si>
  <si>
    <t xml:space="preserve">YOHAN BERMUDEZ PARRA 99%
CSI CONSTRUCCIONES SERVICIOS E INGENIERIA EU 1%
</t>
  </si>
  <si>
    <t xml:space="preserve">2L PROYECTOS
IBP INGENIERIA </t>
  </si>
  <si>
    <t>335 DE 
2014</t>
  </si>
  <si>
    <t>GOBERNACIÓN DE SANTANDER</t>
  </si>
  <si>
    <t>CSI CONSTRUCCIONES SERVICIOS E INGENIERIA</t>
  </si>
  <si>
    <t>INTERVENTORÍA A LA CONSTRUCCION SEGUNDA FASE CENTRO DE SALUD CHIPATÁ, SANTANDER</t>
  </si>
  <si>
    <t xml:space="preserve">2L PROYECTOS
</t>
  </si>
  <si>
    <t>NO CUMPLE
NO PRESENTA SOPORTE PARA VERIFICAR EL CUMPLIMIENTO DEL PERFIL</t>
  </si>
  <si>
    <t>NO PRESENTAN FORMATO DE RELACION DE LA EXPERIENCIA ESPECIFICA NI RELACIONA AL PROFESIONAL DE CARGO DE DIRECTOR</t>
  </si>
  <si>
    <t>PROPONENTE: 12. CABA INTERVENTORIA SAS</t>
  </si>
  <si>
    <t>4649 de 2021</t>
  </si>
  <si>
    <t>MINISTERIO DE  CULTURA</t>
  </si>
  <si>
    <t>INFRA-CULTURAL</t>
  </si>
  <si>
    <t>Realizar la interventoría Técnica, Administrativa, Financiera, Contable, Económico, Ambiental, industrial y aseguramiento de calidad para los contratos de obra cuyo objeto es: “realizar la interventoría técnica, administrativa, financiera, contable, económico, ambiental, industrial y aseguramiento de calidad para los contratos de obra cuyo objeto es : “realizar por el sistema de precios unitarios fijos, la construcción de las casas de cultura de los municipios de tausa del departamento de Cundinamarca, Cajamarca del departamento de Tolima y sacama del departamento de Casanare</t>
  </si>
  <si>
    <t>GEAGOR SAS 50%
CLEMENTE ALFREDO BUITRAGO 50%</t>
  </si>
  <si>
    <t>CLEMENTE ALFREDO BUITRAGO SAS-CABA INTERVENTORÍA SAS</t>
  </si>
  <si>
    <t>80101600
81101500</t>
  </si>
  <si>
    <t>0834 DE 2016</t>
  </si>
  <si>
    <t>CENTRAL ADMINISTRATIVA Y CONTABLE ESPECIALIZADA CENAC INGENIEROS</t>
  </si>
  <si>
    <t>CONSORCIO DELTA</t>
  </si>
  <si>
    <t>REALIZAR LA INTERVENTORIA TÉCNICA, ADMINISTRATIVA, FINANCIERA, AMBIENTAL, JURÍDICA Y CONTABLE AL CONTRATO DE OBRA RESULTANTE DEL PROCESO DE LICITACIÓN NO 142 ESPECIALIZADA DE INGENIEROS - 2016, CUYO OBJETO ES: "REALIZARLA PRIMERA ETAPA DE MANTENIMIENTO Y ADECUACIÓN DE LAS AULAS DE INSTRUCCIÓN UBICADAS EN EL CANTÓN NORTE - CIUDAD DE BOGOTÁ D.C</t>
  </si>
  <si>
    <t>INPLAYCO LTDA 50%
CLEMENTE ALFREDO BUITRAGO 50%</t>
  </si>
  <si>
    <t>DIANA PATRICIA RAMÍREZ ZABALA</t>
  </si>
  <si>
    <t>INGENIERA CIVIL</t>
  </si>
  <si>
    <t>25202-086045</t>
  </si>
  <si>
    <t>Universidad de la Salle</t>
  </si>
  <si>
    <t>FUNDACION DE UNIVERSIDAD DE AMERICA</t>
  </si>
  <si>
    <t>ESPECIALISTA EN GERENCIAS DE EMPRESAS CONSTRUCTORAS</t>
  </si>
  <si>
    <t>INSTITUTO COLOMBIANO DE BIENESTAR FAMILIAR - CLEMENTE ALFREDO BUITRAGO AMARILLO</t>
  </si>
  <si>
    <t>NTERVENTORIA TÉCNICA, ADMINISTRATIVA, FINANCIERA Y CONTABLE A LA CONSTRUCCIÓN DE TRES HOGARES MÚLTIPLES EN LOS MUNICIPIOS DE MADRID, SUBACHOQUE Y ZIPAQUIRÁ</t>
  </si>
  <si>
    <t>UNIVERSIDAD MILITAR NUEVA GRANADA-CLEMENTE ALFREDO BUITRAGO AMARILLO</t>
  </si>
  <si>
    <t>REALIZAR LA INTERVENTORIA TÉCNICA, ADMINISTRATIVA Y DE CONTROL PRESUPUESTAL AL CONTRATO DE OBRA NO. 001 DE 2013 SUSCRITO CON EL CONSORCIO EDIFICIO POSGRADOS CUYO OBJETO ES LA CONSTRUCCIÓN Y DOTACIÓN DEL
MOBILIARIO DEL EDIFICIO DE POSGRADOS E INVESTIGACIÓN EN EL CAMPUS NUEVA GRANADA EN CAJICÁ</t>
  </si>
  <si>
    <t>JAMES ORLANDO SANDOVAL RODRIGUEZ</t>
  </si>
  <si>
    <t>A15322006-7177471</t>
  </si>
  <si>
    <t xml:space="preserve"> UNIVERSIDAD DE BOYACA</t>
  </si>
  <si>
    <t>SECRETARIA DE EDUCACIÓN DISTRITAL - CONSORCIO INCA 2016</t>
  </si>
  <si>
    <t>INTERVENTORIA TÉCNICA, ADMINISTRATIVA, JURÍDICA Y FINANCIERA AL CONTRATO DE OBRA NO. 3677 CUYO OBJETO ES LA EJECUCIÓN DE LAS OBRAS DE DEMOLICIÓN PARCIAL, REFORZAMIENTO, AMPLIACIÓN Y OBRAS NUEVAS DEL COLEGIO DISTRITAL QUIROGA ALIANZA SEDE "A" CPF 1841 DE LA LOCALIDAD DE RAFAEL URIBE URIBE DE ACUERDO CON LA LICENCIA DE CONSTRUCCIÓN, LOS ESTUDIOS TÉCNICOS, DISEÑOS, PRESUPUESTO Y ESPECIFICACIONES ENTREGADOS POR LA SED.</t>
  </si>
  <si>
    <t>SECRETARIA DE EDUCACIÓN DISTRITAL-CONSORCIO CR 2015</t>
  </si>
  <si>
    <t xml:space="preserve">REALIZAR LA INTERVENTORIA TÉCNICA, ADMINISTRATIVA, FINANCIERA Y JURÍDICA PARA LA CONSTRUCCIÓN DEL EQUIPAMIENTO EDUCATIVO, PEDAGÓGICO Y CULTURAL EN EL ENSUEÑO EN LA CIUDAD DE BOGOTÁ </t>
  </si>
  <si>
    <t>MINISTERIO DE COMERCIO INDUSTRIA Y TURISMO - CONSORCIO INTERVENTORES</t>
  </si>
  <si>
    <t>INTERVENTORIA TÉCNICA, ADMINISTRATIVA, FINANCIERA, CONTABLE Y JURÍDICA, AL CONTRATO DE DISEÑO, REMODELACIÓN Y ACONDICIONAMIENTO DE LAS OFICINAS DEL MINISTERIO DE COMERCIO INDUSTRIA Y TURISMO UBICADAS EN LOS PISOS 3, 4, 5, 9
Y 18 DEL EDIFICIO CENTRO DE COMERCIO INTERNACIONAL UBICADO EN LA CALLE 28 # 13 A - 15 DE LA CIUDAD DE BOGOTÁ D.C BAJO LA MODALIDAD LLAVE EN MANO.</t>
  </si>
  <si>
    <t>PROPONENTE: 13 ALMA INTERVENTORÍA &amp; CONSULTORÍA S.A.S</t>
  </si>
  <si>
    <t>3-1-92756-13</t>
  </si>
  <si>
    <t>CONSORCIO SVP-IDF</t>
  </si>
  <si>
    <t>ONTRATAR LA INTERVENTORÍA TÉCNICA, ADMINISTRATIVA, FINANCIERA, CONTABLE, AMBIENTAL, SOCIAL Y JURÍDICA PARA LA EJECUCIÓN DEL PROYECTO DENOMINADO “EJECUCIÓN DE ESTUDIOS, DISEÑOS, CONSTRUCCIÓN Y PUESTA EN FUNCIONAMIENTO DE UN CENTRO DE DESARROLLO INFANTIL UBICADO EN EL MUNICIPIO DE PALMIRA, DEPARTAMENTO DEL VALLE DEL CAUCA</t>
  </si>
  <si>
    <t xml:space="preserve">INGENIERIA DEL FUTURO SA  50%, 
 SVP INGENIERIA SAS  50%, 
</t>
  </si>
  <si>
    <t>ALMA (Socio INGENIERÍA DEL FUTURO S.A.S)</t>
  </si>
  <si>
    <t>801016 - 811015 - 801015</t>
  </si>
  <si>
    <t>OBSERVACION</t>
  </si>
  <si>
    <t>CONSORCIO COMUNALES RAFAEL: REP DANIEL ORDOÑEZ PINTO</t>
  </si>
  <si>
    <t>DEARCA 75%</t>
  </si>
  <si>
    <t>GRUPO FAO S.A.S 25%</t>
  </si>
  <si>
    <t xml:space="preserve">Realizar la interventoría técnica, administrativa y financiera del contrato DE LA CONSTRUCCIÓN PRIMARIA Y DIRECTOR DE INTERVENTORIA 5/01/2012 15/10/2013 21 CARGO PROPUESTO: DIRECTOR DE INTERVENTORÍA NOMBRES Y APELLIDOS: ALEXANDER TANAKA TANAKA
TIPO Y NO. DOCUMENTO DE IDENTIDAD: C.C. 79.569.443 DIRECCIÓN: CARRERA 4 N. 59 - 54 TELEFONO: 311-8504133 CORREO ELECTRÓNICO: hugomarroquin@hotmail.com BACHILLERATO SEDE SAN FERNANDO DEL MUNICIPIO DE PUERTO CONCORDIA, </t>
  </si>
  <si>
    <t>NO CUMPLE
NO PRESENTA SOPORTE DE LA ESPECIALIZACIÓN</t>
  </si>
  <si>
    <t>NOMBRE DE QUIEN CALIFICO FDLRUU
ANGELICA MARIA SANCHEZ RODRIGUEZ
SOPORTE TÈCNICO</t>
  </si>
  <si>
    <t>ANGELICA MARIA SANCHEZ RODRIGUEZ
SOPORTE TÈCNICO</t>
  </si>
  <si>
    <t>R&amp;M CONSTRUCCIONES E INTERVENTORIAS S.A.S</t>
  </si>
  <si>
    <t>CON SALONES 47</t>
  </si>
  <si>
    <t>CONSORCIO CONSULTORES 9010</t>
  </si>
  <si>
    <t>INGEPLAN.CO SAS BIC 90%
INGEPLAN.CO INFRAESTRUCTURA S.A.S. BIC 10%</t>
  </si>
  <si>
    <t>CONSORCIO RAFAEL URIBE</t>
  </si>
  <si>
    <t>JMS INGENIERÍA Y ARQUITECTURA SAS BIC 99%
OSÉ MARÍA SIERRA CARRASQUILLA 1%</t>
  </si>
  <si>
    <t>CONSORCIO CAMINOS 2021</t>
  </si>
  <si>
    <t>PABLO MAURICIO CASTRO AVILA 50%
FUNDACION CAMINOS INTEGRALES  50%</t>
  </si>
  <si>
    <t>CONSORCIO INTER 2L 2023</t>
  </si>
  <si>
    <t>2L PROYECTOS SAS 90%
PHVA CONSTRUCTORESSAS 10%</t>
  </si>
  <si>
    <t>CABA INTERVENTORIA SAS</t>
  </si>
  <si>
    <t>ALMA INTERVENTORÍA &amp; CONSULTORÍA S.A.S</t>
  </si>
  <si>
    <t>ESPECIALISTA EN VIAS Y PAVIMENTOS</t>
  </si>
  <si>
    <t>11EE2023712500000004688</t>
  </si>
  <si>
    <t>11EE202372100000034710</t>
  </si>
  <si>
    <t>11EE2023712300100002909</t>
  </si>
  <si>
    <t>11EE2023721100000035544</t>
  </si>
  <si>
    <t>2520200537 CND</t>
  </si>
  <si>
    <t>UNIVERSIDAD GRAN COLOMBIA</t>
  </si>
  <si>
    <t>CORPORACION UNIVERSITARIA UNITER</t>
  </si>
  <si>
    <t>ESPECIALISTA EN GERENCIA DE PROYECTOS</t>
  </si>
  <si>
    <t>IGLESIA LA LUZ DEL MUNDO</t>
  </si>
  <si>
    <t xml:space="preserve">FISCALIA GENERAL DE LA 
NACIÓN </t>
  </si>
  <si>
    <t xml:space="preserve">NTERVENTORÍA TECNICA, ADMINISTRATIVA Y FINANCIERA SOBRE LAS OBRAS DE MANTENIMIENTO Y ADECUACIONES LOCATIVAS PARA LA SEDE MANUEL GAONA CRUZ, UBICADO EN LA CARRERA 33 #18-33 EN BOGOTÁ D.C </t>
  </si>
  <si>
    <t>13EE2023261100000187328</t>
  </si>
  <si>
    <t xml:space="preserve">
</t>
  </si>
  <si>
    <t>FDLRUU CMA-05-2023 : REALIZAR LA INTERVENTORÍA TÉCNICA, ADMINISTRATIVA, LEGAL, FINANCIERA, SOCIAL, AMBIENTAL Y DE SEGURIDAD Y SALUD EN EL TRABAJO (SST), DEL CONTRATO DE OBRA PÚBLICA QUE TIENE POR OBJETO: CONTRATAR A PRECIOS UNITARIOS FIJOS, LAS OBRAS REFERENTES AL MANTENIMIENTO Y REPARACIONES LOCATIVAS DE LOS SALONESFDLRUU COMUNALES EN LA LOCALIDAD DE RAFAEL URIBE URIBE EN LA CIUDAD DE BOGOTA", DEL PROCESO DERIVADO DE SELECCIÓN ABREVIDA SAMC 006-2023</t>
  </si>
  <si>
    <t>PROPONENTE</t>
  </si>
  <si>
    <t>PROPUESTAS IMPAR 
PUNTAJE OTORGADO 
Puntaje=((1-ABS(Me-Vi)/Me))*67,75</t>
  </si>
  <si>
    <t>PROPUESTAS PAR
PUNTAJE OTORGADO 
Puntaje=((1-ABS(Me-Vi)/Me))*60</t>
  </si>
  <si>
    <t>Po</t>
  </si>
  <si>
    <t>Mediana con valor absoluto (Me)</t>
  </si>
  <si>
    <t>Valor de la propuesta econòmica vàlida inmediatamente por debajo de la media Me</t>
  </si>
  <si>
    <t>m</t>
  </si>
  <si>
    <t>Valor promedio (Vme)</t>
  </si>
  <si>
    <t>FORMULA APLICADA MEDIANA CON VALOR ABSOLUTO SEGÚN LA TRM DEL 22 DE DICIEMBRE DE 2023</t>
  </si>
  <si>
    <r>
      <t>Comité E</t>
    </r>
    <r>
      <rPr>
        <sz val="11"/>
        <color indexed="8"/>
        <rFont val="Arial Narrow"/>
        <family val="2"/>
      </rPr>
      <t>valuador Componente Técnico-Económico</t>
    </r>
  </si>
  <si>
    <t>FECHA</t>
  </si>
  <si>
    <t>TRM</t>
  </si>
  <si>
    <t>3,943.03</t>
  </si>
  <si>
    <t xml:space="preserve">CONSORCIO COMUNALES RAFAEL:   </t>
  </si>
  <si>
    <t>INTERDI SAS.</t>
  </si>
  <si>
    <t>NOTA: La ponderación de los profesionales clave de acuerdo al númeral 4.2 del pliego de condiciones se interpreta de la siguiente manera (por cada año adicoonl de experiencia expecifica de cada uno de ellos se asiganran 3 puntos, y por cada posgrado adicional de cada uno de ellos se asignaran 2 puntos, para un total de 5 puntos por cada uno de ellos).</t>
  </si>
  <si>
    <t>TOTAL SMMLV PROPONENTE
REFERIDO AL AÑO EN QUE SE TERMINO EL CONTRATO.
(Vi)</t>
  </si>
  <si>
    <t>SMMLV PROMEDIO DEL PROPONENTE
REFERIDO AL AÑO EN QUE SE TERMINO EL CONTRATO.
(Vi)</t>
  </si>
  <si>
    <t>NO PRESENTO FORMATO 15A CAUSAL DE RECHAZO LITERAL P DEL PLIEGO DE CONDICIONES</t>
  </si>
  <si>
    <t>VER FORMATO DIRECTOR Y RESIDENTE NO CUMPLE CON LA EXPERIENCIA Y PERFIL PROFESIONAL
CAUSAL DE RECHAZO LITERAL P DEL PLIEGO DE CONDICIONES</t>
  </si>
  <si>
    <t>NO PRESENTA SOPORTES PARA VERIFICAR PERFIL PROFESIONAL. NI  PRESENTAN FORMATO DE RELACION DE LA EXPERIENCIA ESPECIFICA NI RELACIONA AL PROFESIONAL DE CARGO DE DIRECTOR
CAUSAL DE RECHAZO LITERAL P DEL PLIEGO DE CONDICIONES</t>
  </si>
  <si>
    <t>SU SUBSANACIONES NO SERA TENIDA EN CUENTA DEBIDO A LA
 CAUSAL DE RECHAZO LITEAL P</t>
  </si>
  <si>
    <t>PROPONENTE: 1 CONSORCIO COMUNALES RAFAEL: REP DANIEL ORDOÑEZ PINTO</t>
  </si>
  <si>
    <t>PROPONENTE: 2 INTERDI SAS.:REP LEGAL LUIS IVAN MUÑOZ</t>
  </si>
  <si>
    <t>PROPONENTE: 3 NOGALL  S.A:REP LEG: JORGE HERNANDO BELTRAN CATUMA</t>
  </si>
  <si>
    <t>PROPONENTE:4 SALES.REP LEGAL:CESAR ALFONSO JIMENEZ QUINTERO</t>
  </si>
  <si>
    <t>PROPONENTE: 5 J.V.M INGENIERIA</t>
  </si>
  <si>
    <t>PROPONENTE: 6R&amp;M CONSTRUCCIONES E INTERVENTORIAS S.A.S</t>
  </si>
  <si>
    <t>PROPONENTE: 7 CON SALONES 47</t>
  </si>
  <si>
    <t>PROPONENTE 8: CONSORCIO CONSULTORES 9010</t>
  </si>
  <si>
    <t>EXPERIENCIA HABILITANTE  DEL PROPONENTE 8 CONSORCIO CONSULTORES 9010</t>
  </si>
  <si>
    <t>EXPERIENCIA HABILITANTE  DEL PROPONENTE 9 CONSORCIO RAFAEL URIBE</t>
  </si>
  <si>
    <t>EXPERIENCIA HABILITANTE  DEL PROPONENTE 10  CONSORCIO CAMINOS 2021</t>
  </si>
  <si>
    <t>EXPERIENCIA HABILITANTE  DEL PROPONENTE 11. CONSORCIO INTER 2L 2023</t>
  </si>
  <si>
    <t>EXPERIENCIA HABILITANTE  DEL PROPONENTE 12. CABA INTERVENTORIA SAS</t>
  </si>
  <si>
    <t>EXPERIENCIA HABILITANTE  DEL PROPONENTE 13 ALMA INTERVENTORÍA &amp; CONSULTORÍA S.A.S</t>
  </si>
  <si>
    <t>ORDEN DE LEGIBILIDAD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</si>
</sst>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quot;$&quot;\ * #,##0.00_ ;_ &quot;$&quot;\ * \-#,##0.00_ ;_ &quot;$&quot;\ * &quot;-&quot;??_ ;_ @_ "/>
    <numFmt numFmtId="165" formatCode="&quot;$&quot;#,##0.00;[Red]\-&quot;$&quot;#,##0.00"/>
    <numFmt numFmtId="166" formatCode="_ * #,##0.00_ ;_ * \-#,##0.00_ ;_ * &quot;-&quot;??_ ;_ @_ "/>
    <numFmt numFmtId="167" formatCode="_ &quot;$&quot;\ * #,##0_ ;_ &quot;$&quot;\ * \-#,##0_ ;_ &quot;$&quot;\ * &quot;-&quot;??_ ;_ @_ "/>
    <numFmt numFmtId="168" formatCode="_-* #,##0_-;\-* #,##0_-;_-* &quot;-&quot;??_-;_-@_-"/>
    <numFmt numFmtId="169" formatCode="0_);\(0\)"/>
    <numFmt numFmtId="170" formatCode="dd/mm/yyyy;@"/>
    <numFmt numFmtId="171" formatCode="#,##0.0000000"/>
    <numFmt numFmtId="172" formatCode="#,##0.0000"/>
    <numFmt numFmtId="173" formatCode="_ * #,##0.00_ ;_ * \-#,##0.00_ ;_ * \-??_ ;_ @_ "/>
  </numFmts>
  <fonts count="62"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0"/>
      <name val="Arial"/>
      <family val="2"/>
    </font>
    <font>
      <sz val="11"/>
      <color theme="1"/>
      <name val="Calibri"/>
      <family val="2"/>
      <scheme val="minor"/>
    </font>
    <font>
      <b/>
      <sz val="16"/>
      <name val="Arial"/>
      <family val="2"/>
    </font>
    <font>
      <b/>
      <sz val="14"/>
      <name val="Arial"/>
      <family val="2"/>
    </font>
    <font>
      <sz val="11"/>
      <name val="Arial"/>
      <family val="2"/>
    </font>
    <font>
      <b/>
      <sz val="10"/>
      <color theme="1"/>
      <name val="Arial"/>
      <family val="2"/>
    </font>
    <font>
      <b/>
      <sz val="11"/>
      <color indexed="8"/>
      <name val="Arial"/>
      <family val="2"/>
    </font>
    <font>
      <sz val="10"/>
      <color theme="1"/>
      <name val="Arial"/>
      <family val="2"/>
    </font>
    <font>
      <sz val="10"/>
      <color rgb="FF000000"/>
      <name val="Arial"/>
      <family val="2"/>
    </font>
    <font>
      <b/>
      <sz val="18"/>
      <color rgb="FF000000"/>
      <name val="Arial"/>
      <family val="2"/>
    </font>
    <font>
      <b/>
      <sz val="12"/>
      <color theme="1"/>
      <name val="Arial"/>
      <family val="2"/>
    </font>
    <font>
      <sz val="12"/>
      <color theme="1"/>
      <name val="Arial"/>
      <family val="2"/>
    </font>
    <font>
      <b/>
      <sz val="11"/>
      <name val="Arial"/>
      <family val="2"/>
    </font>
    <font>
      <b/>
      <sz val="16"/>
      <color theme="1"/>
      <name val="Arial"/>
      <family val="2"/>
    </font>
    <font>
      <sz val="16"/>
      <color theme="1"/>
      <name val="Arial"/>
      <family val="2"/>
    </font>
    <font>
      <b/>
      <sz val="14"/>
      <color theme="1"/>
      <name val="Arial"/>
      <family val="2"/>
    </font>
    <font>
      <b/>
      <sz val="11"/>
      <color rgb="FF000000"/>
      <name val="Arial"/>
      <family val="2"/>
    </font>
    <font>
      <b/>
      <sz val="9"/>
      <color rgb="FFFF0000"/>
      <name val="Arial"/>
      <family val="2"/>
    </font>
    <font>
      <sz val="12"/>
      <name val="Arial"/>
      <family val="2"/>
    </font>
    <font>
      <sz val="16"/>
      <name val="Arial"/>
      <family val="2"/>
    </font>
    <font>
      <sz val="14"/>
      <color rgb="FF00B4FF"/>
      <name val="Arial"/>
      <family val="2"/>
    </font>
    <font>
      <b/>
      <sz val="10"/>
      <name val="Arial"/>
      <family val="2"/>
    </font>
    <font>
      <sz val="14"/>
      <name val="Arial"/>
      <family val="2"/>
    </font>
    <font>
      <sz val="18"/>
      <name val="Arial"/>
      <family val="2"/>
    </font>
    <font>
      <b/>
      <u/>
      <sz val="11"/>
      <color theme="1"/>
      <name val="Calibri"/>
      <family val="2"/>
      <scheme val="minor"/>
    </font>
    <font>
      <b/>
      <i/>
      <u/>
      <sz val="11"/>
      <color theme="1"/>
      <name val="Calibri"/>
      <family val="2"/>
      <scheme val="minor"/>
    </font>
    <font>
      <sz val="10"/>
      <color theme="1"/>
      <name val="Tahoma"/>
      <family val="2"/>
    </font>
    <font>
      <sz val="11"/>
      <color theme="1"/>
      <name val="Tahoma"/>
      <family val="2"/>
    </font>
    <font>
      <sz val="8"/>
      <color rgb="FF000000"/>
      <name val="Arial Narrow"/>
      <family val="2"/>
    </font>
    <font>
      <sz val="12"/>
      <color rgb="FF000000"/>
      <name val="Arial Narrow"/>
      <family val="2"/>
    </font>
    <font>
      <b/>
      <sz val="8"/>
      <name val="Arial"/>
      <family val="2"/>
    </font>
    <font>
      <sz val="8"/>
      <name val="Arial"/>
      <family val="2"/>
    </font>
    <font>
      <b/>
      <sz val="8"/>
      <color rgb="FF000000"/>
      <name val="Arial Narrow"/>
      <family val="2"/>
    </font>
    <font>
      <sz val="10"/>
      <name val="Calibri"/>
      <family val="2"/>
      <scheme val="minor"/>
    </font>
    <font>
      <sz val="11"/>
      <color rgb="FF000000"/>
      <name val="Arial"/>
      <family val="2"/>
    </font>
    <font>
      <b/>
      <sz val="10"/>
      <name val="Calibri"/>
      <family val="2"/>
    </font>
    <font>
      <sz val="10"/>
      <color rgb="FF000000"/>
      <name val="Calibri"/>
      <family val="2"/>
    </font>
    <font>
      <b/>
      <sz val="10"/>
      <color rgb="FF000000"/>
      <name val="Calibri"/>
      <family val="2"/>
    </font>
    <font>
      <sz val="14"/>
      <color rgb="FF000000"/>
      <name val="Calibri"/>
      <family val="2"/>
    </font>
    <font>
      <sz val="12"/>
      <color theme="1"/>
      <name val="Calibri"/>
      <family val="2"/>
      <scheme val="minor"/>
    </font>
    <font>
      <sz val="12"/>
      <name val="Arial Narrow"/>
      <family val="2"/>
    </font>
    <font>
      <sz val="10"/>
      <name val="Arial Narrow"/>
      <family val="2"/>
    </font>
    <font>
      <sz val="8"/>
      <color rgb="FF000000"/>
      <name val="Arial"/>
      <family val="2"/>
    </font>
    <font>
      <sz val="8"/>
      <color theme="1"/>
      <name val="Calibri"/>
      <family val="2"/>
      <scheme val="minor"/>
    </font>
    <font>
      <sz val="9"/>
      <color rgb="FF000000"/>
      <name val="Arial"/>
      <family val="2"/>
    </font>
    <font>
      <b/>
      <sz val="12"/>
      <name val="Arial Narrow"/>
      <family val="2"/>
    </font>
    <font>
      <b/>
      <sz val="12"/>
      <color rgb="FF000000"/>
      <name val="Arial"/>
      <family val="2"/>
    </font>
    <font>
      <b/>
      <sz val="14"/>
      <color rgb="FF000000"/>
      <name val="Arial"/>
      <family val="2"/>
    </font>
    <font>
      <sz val="14"/>
      <color rgb="FF000000"/>
      <name val="Arial"/>
      <family val="2"/>
    </font>
    <font>
      <b/>
      <sz val="11"/>
      <color theme="1"/>
      <name val="Arial"/>
      <family val="2"/>
    </font>
    <font>
      <sz val="11"/>
      <color theme="1"/>
      <name val="Arial"/>
      <family val="2"/>
    </font>
    <font>
      <b/>
      <sz val="11"/>
      <name val="Calibri"/>
      <family val="2"/>
      <scheme val="minor"/>
    </font>
    <font>
      <sz val="12"/>
      <color rgb="FF000000"/>
      <name val="Arial"/>
      <family val="2"/>
    </font>
    <font>
      <b/>
      <sz val="9"/>
      <name val="Arial"/>
      <family val="2"/>
    </font>
    <font>
      <b/>
      <sz val="12"/>
      <name val="Arial"/>
      <family val="2"/>
    </font>
    <font>
      <sz val="11"/>
      <name val="Arial Narrow"/>
      <family val="2"/>
    </font>
    <font>
      <sz val="11"/>
      <color indexed="8"/>
      <name val="Arial Narrow"/>
      <family val="2"/>
    </font>
    <font>
      <b/>
      <sz val="1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rgb="FF00B0F0"/>
        <bgColor indexed="64"/>
      </patternFill>
    </fill>
    <fill>
      <patternFill patternType="solid">
        <fgColor theme="0"/>
        <bgColor indexed="64"/>
      </patternFill>
    </fill>
    <fill>
      <patternFill patternType="solid">
        <fgColor rgb="FFD9E2F3"/>
        <bgColor indexed="64"/>
      </patternFill>
    </fill>
    <fill>
      <patternFill patternType="solid">
        <fgColor rgb="FFFF0000"/>
        <bgColor indexed="64"/>
      </patternFill>
    </fill>
    <fill>
      <patternFill patternType="solid">
        <fgColor rgb="FFC00000"/>
        <bgColor indexed="64"/>
      </patternFill>
    </fill>
    <fill>
      <patternFill patternType="solid">
        <fgColor rgb="FFFFC000"/>
        <bgColor indexed="64"/>
      </patternFill>
    </fill>
  </fills>
  <borders count="78">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medium">
        <color indexed="64"/>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right/>
      <top style="medium">
        <color indexed="64"/>
      </top>
      <bottom/>
      <diagonal/>
    </border>
    <border>
      <left style="thin">
        <color auto="1"/>
      </left>
      <right/>
      <top/>
      <bottom style="thin">
        <color auto="1"/>
      </bottom>
      <diagonal/>
    </border>
    <border>
      <left style="thin">
        <color auto="1"/>
      </left>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thin">
        <color auto="1"/>
      </right>
      <top style="thin">
        <color auto="1"/>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diagonal/>
    </border>
    <border>
      <left/>
      <right style="thin">
        <color auto="1"/>
      </right>
      <top/>
      <bottom style="thin">
        <color auto="1"/>
      </bottom>
      <diagonal/>
    </border>
    <border>
      <left style="thin">
        <color auto="1"/>
      </left>
      <right style="medium">
        <color indexed="64"/>
      </right>
      <top style="medium">
        <color indexed="64"/>
      </top>
      <bottom style="medium">
        <color indexed="64"/>
      </bottom>
      <diagonal/>
    </border>
    <border>
      <left style="thin">
        <color auto="1"/>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bottom style="medium">
        <color indexed="64"/>
      </bottom>
      <diagonal/>
    </border>
    <border>
      <left/>
      <right/>
      <top/>
      <bottom style="thin">
        <color auto="1"/>
      </bottom>
      <diagonal/>
    </border>
    <border>
      <left/>
      <right/>
      <top style="thin">
        <color auto="1"/>
      </top>
      <bottom style="thin">
        <color auto="1"/>
      </bottom>
      <diagonal/>
    </border>
    <border>
      <left/>
      <right style="thin">
        <color auto="1"/>
      </right>
      <top style="medium">
        <color indexed="64"/>
      </top>
      <bottom style="thin">
        <color auto="1"/>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style="thin">
        <color auto="1"/>
      </right>
      <top/>
      <bottom style="medium">
        <color indexed="64"/>
      </bottom>
      <diagonal/>
    </border>
    <border>
      <left style="medium">
        <color auto="1"/>
      </left>
      <right style="medium">
        <color auto="1"/>
      </right>
      <top/>
      <bottom/>
      <diagonal/>
    </border>
    <border>
      <left style="medium">
        <color indexed="64"/>
      </left>
      <right style="medium">
        <color indexed="64"/>
      </right>
      <top style="medium">
        <color indexed="64"/>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rgb="FF000000"/>
      </bottom>
      <diagonal/>
    </border>
    <border>
      <left/>
      <right style="thin">
        <color rgb="FF000000"/>
      </right>
      <top style="thin">
        <color auto="1"/>
      </top>
      <bottom style="thin">
        <color rgb="FF000000"/>
      </bottom>
      <diagonal/>
    </border>
    <border>
      <left/>
      <right/>
      <top style="medium">
        <color indexed="64"/>
      </top>
      <bottom style="thin">
        <color auto="1"/>
      </bottom>
      <diagonal/>
    </border>
    <border>
      <left style="thin">
        <color auto="1"/>
      </left>
      <right/>
      <top/>
      <bottom style="medium">
        <color indexed="64"/>
      </bottom>
      <diagonal/>
    </border>
    <border>
      <left/>
      <right style="thin">
        <color auto="1"/>
      </right>
      <top style="medium">
        <color indexed="64"/>
      </top>
      <bottom/>
      <diagonal/>
    </border>
    <border>
      <left/>
      <right style="medium">
        <color indexed="64"/>
      </right>
      <top style="medium">
        <color indexed="64"/>
      </top>
      <bottom style="thin">
        <color auto="1"/>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medium">
        <color indexed="64"/>
      </right>
      <top style="thin">
        <color auto="1"/>
      </top>
      <bottom/>
      <diagonal/>
    </border>
    <border>
      <left style="medium">
        <color indexed="64"/>
      </left>
      <right style="thin">
        <color auto="1"/>
      </right>
      <top/>
      <bottom/>
      <diagonal/>
    </border>
    <border>
      <left style="thin">
        <color auto="1"/>
      </left>
      <right style="medium">
        <color auto="1"/>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style="medium">
        <color indexed="64"/>
      </top>
      <bottom style="medium">
        <color indexed="64"/>
      </bottom>
      <diagonal/>
    </border>
    <border>
      <left style="medium">
        <color indexed="64"/>
      </left>
      <right/>
      <top/>
      <bottom style="thin">
        <color auto="1"/>
      </bottom>
      <diagonal/>
    </border>
    <border>
      <left style="medium">
        <color indexed="64"/>
      </left>
      <right/>
      <top style="thin">
        <color auto="1"/>
      </top>
      <bottom/>
      <diagonal/>
    </border>
    <border>
      <left style="medium">
        <color indexed="64"/>
      </left>
      <right/>
      <top style="thin">
        <color auto="1"/>
      </top>
      <bottom style="medium">
        <color indexed="64"/>
      </bottom>
      <diagonal/>
    </border>
    <border>
      <left style="thin">
        <color auto="1"/>
      </left>
      <right/>
      <top style="thin">
        <color rgb="FF000000"/>
      </top>
      <bottom style="thin">
        <color auto="1"/>
      </bottom>
      <diagonal/>
    </border>
    <border>
      <left/>
      <right style="thin">
        <color rgb="FF000000"/>
      </right>
      <top style="thin">
        <color rgb="FF000000"/>
      </top>
      <bottom style="thin">
        <color auto="1"/>
      </bottom>
      <diagonal/>
    </border>
    <border>
      <left/>
      <right style="thin">
        <color rgb="FF000000"/>
      </right>
      <top style="thin">
        <color auto="1"/>
      </top>
      <bottom style="thin">
        <color auto="1"/>
      </bottom>
      <diagonal/>
    </border>
    <border>
      <left/>
      <right/>
      <top style="thin">
        <color auto="1"/>
      </top>
      <bottom style="medium">
        <color indexed="64"/>
      </bottom>
      <diagonal/>
    </border>
    <border>
      <left style="thin">
        <color auto="1"/>
      </left>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auto="1"/>
      </top>
      <bottom style="thin">
        <color auto="1"/>
      </bottom>
      <diagonal/>
    </border>
  </borders>
  <cellStyleXfs count="13">
    <xf numFmtId="0" fontId="0" fillId="0" borderId="0"/>
    <xf numFmtId="0" fontId="4" fillId="0" borderId="0"/>
    <xf numFmtId="43" fontId="5"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5" fillId="0" borderId="0"/>
    <xf numFmtId="166" fontId="4" fillId="0" borderId="0" applyFont="0" applyFill="0" applyBorder="0" applyAlignment="0" applyProtection="0"/>
    <xf numFmtId="9" fontId="4"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4" fillId="0" borderId="0" applyFont="0" applyFill="0" applyBorder="0" applyAlignment="0" applyProtection="0"/>
    <xf numFmtId="173" fontId="4" fillId="0" borderId="0" applyFill="0" applyBorder="0" applyAlignment="0" applyProtection="0"/>
    <xf numFmtId="9" fontId="4" fillId="0" borderId="0" applyFill="0" applyBorder="0" applyAlignment="0" applyProtection="0"/>
  </cellStyleXfs>
  <cellXfs count="705">
    <xf numFmtId="0" fontId="0" fillId="0" borderId="0" xfId="0"/>
    <xf numFmtId="0" fontId="1" fillId="0" borderId="1" xfId="0" applyFont="1" applyBorder="1" applyAlignment="1">
      <alignment horizontal="center" vertical="center"/>
    </xf>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0" xfId="0" applyFont="1"/>
    <xf numFmtId="0" fontId="1" fillId="0" borderId="0" xfId="0" applyFont="1" applyAlignment="1">
      <alignment horizontal="center"/>
    </xf>
    <xf numFmtId="0" fontId="6" fillId="0" borderId="29" xfId="1" applyFont="1" applyBorder="1" applyAlignment="1">
      <alignment horizontal="center" wrapText="1"/>
    </xf>
    <xf numFmtId="0" fontId="4" fillId="0" borderId="0" xfId="1"/>
    <xf numFmtId="0" fontId="8" fillId="0" borderId="0" xfId="1" applyFont="1" applyAlignment="1">
      <alignment horizontal="justify" vertical="center"/>
    </xf>
    <xf numFmtId="0" fontId="11" fillId="0" borderId="6" xfId="1" applyFont="1" applyBorder="1" applyAlignment="1">
      <alignment horizontal="center" vertical="center" wrapText="1"/>
    </xf>
    <xf numFmtId="0" fontId="4" fillId="0" borderId="0" xfId="1" applyAlignment="1">
      <alignment horizontal="center"/>
    </xf>
    <xf numFmtId="0" fontId="16" fillId="0" borderId="0" xfId="1" applyFont="1" applyAlignment="1">
      <alignment horizontal="center" vertical="center"/>
    </xf>
    <xf numFmtId="164" fontId="11" fillId="4" borderId="1" xfId="4" applyFont="1" applyFill="1" applyBorder="1" applyAlignment="1">
      <alignment horizontal="center" vertical="center" wrapText="1"/>
    </xf>
    <xf numFmtId="4" fontId="14" fillId="4" borderId="1" xfId="1" applyNumberFormat="1" applyFont="1" applyFill="1" applyBorder="1" applyAlignment="1">
      <alignment horizontal="center" vertical="center" wrapText="1"/>
    </xf>
    <xf numFmtId="4" fontId="15" fillId="2" borderId="1" xfId="1" applyNumberFormat="1" applyFont="1" applyFill="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9" fontId="11" fillId="0" borderId="6" xfId="3" applyFont="1" applyFill="1" applyBorder="1" applyAlignment="1">
      <alignment horizontal="center" vertical="center" wrapText="1"/>
    </xf>
    <xf numFmtId="14" fontId="11" fillId="0" borderId="6" xfId="1" applyNumberFormat="1" applyFont="1" applyBorder="1" applyAlignment="1">
      <alignment horizontal="center" vertical="center" wrapText="1"/>
    </xf>
    <xf numFmtId="164" fontId="11" fillId="0" borderId="6" xfId="4" applyFont="1" applyFill="1" applyBorder="1" applyAlignment="1">
      <alignment horizontal="center" vertical="center" wrapText="1"/>
    </xf>
    <xf numFmtId="164" fontId="11" fillId="4" borderId="6" xfId="4" applyFont="1" applyFill="1" applyBorder="1" applyAlignment="1">
      <alignment horizontal="center" vertical="center" wrapText="1"/>
    </xf>
    <xf numFmtId="4" fontId="14" fillId="4" borderId="6" xfId="1" applyNumberFormat="1" applyFont="1" applyFill="1" applyBorder="1" applyAlignment="1">
      <alignment horizontal="center" vertical="center" wrapText="1"/>
    </xf>
    <xf numFmtId="4" fontId="15" fillId="2" borderId="6" xfId="1" applyNumberFormat="1" applyFont="1" applyFill="1" applyBorder="1" applyAlignment="1">
      <alignment horizontal="center" vertical="center" wrapText="1"/>
    </xf>
    <xf numFmtId="0" fontId="15" fillId="0" borderId="32" xfId="5" applyFont="1" applyBorder="1" applyAlignment="1">
      <alignment horizontal="left" vertical="distributed" wrapText="1"/>
    </xf>
    <xf numFmtId="0" fontId="15" fillId="0" borderId="0" xfId="5" applyFont="1" applyAlignment="1">
      <alignment horizontal="left" vertical="distributed" wrapText="1"/>
    </xf>
    <xf numFmtId="0" fontId="15" fillId="0" borderId="0" xfId="5" applyFont="1" applyAlignment="1">
      <alignment vertical="distributed" wrapText="1"/>
    </xf>
    <xf numFmtId="0" fontId="15" fillId="0" borderId="0" xfId="5" applyFont="1" applyAlignment="1">
      <alignment horizontal="left" vertical="top" wrapText="1"/>
    </xf>
    <xf numFmtId="9" fontId="15" fillId="0" borderId="0" xfId="5" applyNumberFormat="1" applyFont="1" applyAlignment="1">
      <alignment horizontal="center" vertical="distributed" wrapText="1"/>
    </xf>
    <xf numFmtId="0" fontId="15" fillId="0" borderId="0" xfId="5" applyFont="1" applyAlignment="1">
      <alignment horizontal="center" vertical="distributed" wrapText="1"/>
    </xf>
    <xf numFmtId="164" fontId="15" fillId="0" borderId="0" xfId="4" applyFont="1" applyFill="1" applyBorder="1" applyAlignment="1">
      <alignment horizontal="center" vertical="distributed" wrapText="1"/>
    </xf>
    <xf numFmtId="0" fontId="11" fillId="0" borderId="0" xfId="1" applyFont="1" applyAlignment="1">
      <alignment wrapText="1"/>
    </xf>
    <xf numFmtId="2" fontId="17" fillId="0" borderId="0" xfId="1" applyNumberFormat="1" applyFont="1" applyAlignment="1">
      <alignment horizontal="center" vertical="center" wrapText="1"/>
    </xf>
    <xf numFmtId="0" fontId="18" fillId="0" borderId="33" xfId="1" applyFont="1" applyBorder="1" applyAlignment="1">
      <alignment horizontal="center" vertical="center" wrapText="1"/>
    </xf>
    <xf numFmtId="0" fontId="19" fillId="0" borderId="32" xfId="1" applyFont="1" applyBorder="1" applyAlignment="1">
      <alignment horizontal="left" wrapText="1"/>
    </xf>
    <xf numFmtId="0" fontId="19" fillId="0" borderId="0" xfId="1" applyFont="1" applyAlignment="1">
      <alignment horizontal="left" wrapText="1"/>
    </xf>
    <xf numFmtId="0" fontId="4" fillId="0" borderId="0" xfId="1" applyAlignment="1">
      <alignment wrapText="1"/>
    </xf>
    <xf numFmtId="0" fontId="20" fillId="0" borderId="0" xfId="1" applyFont="1" applyAlignment="1">
      <alignment horizontal="left" vertical="center" wrapText="1"/>
    </xf>
    <xf numFmtId="0" fontId="11" fillId="0" borderId="0" xfId="1" applyFont="1"/>
    <xf numFmtId="0" fontId="11" fillId="0" borderId="33" xfId="1" applyFont="1" applyBorder="1"/>
    <xf numFmtId="0" fontId="7" fillId="0" borderId="25" xfId="1" applyFont="1" applyBorder="1" applyAlignment="1">
      <alignment horizontal="center" wrapText="1"/>
    </xf>
    <xf numFmtId="0" fontId="19" fillId="0" borderId="0" xfId="1" applyFont="1" applyAlignment="1">
      <alignment horizontal="center" vertical="center" wrapText="1"/>
    </xf>
    <xf numFmtId="165" fontId="19" fillId="0" borderId="0" xfId="1" applyNumberFormat="1" applyFont="1" applyAlignment="1">
      <alignment horizontal="center" vertical="center" wrapText="1"/>
    </xf>
    <xf numFmtId="9" fontId="19" fillId="0" borderId="0" xfId="3" applyFont="1" applyBorder="1" applyAlignment="1">
      <alignment horizontal="center"/>
    </xf>
    <xf numFmtId="0" fontId="21" fillId="0" borderId="0" xfId="1" applyFont="1" applyAlignment="1">
      <alignment horizontal="left" wrapText="1"/>
    </xf>
    <xf numFmtId="0" fontId="22" fillId="0" borderId="0" xfId="1" applyFont="1" applyAlignment="1">
      <alignment horizontal="center" wrapText="1"/>
    </xf>
    <xf numFmtId="2" fontId="19" fillId="0" borderId="0" xfId="1" applyNumberFormat="1" applyFont="1" applyAlignment="1">
      <alignment horizontal="center" vertical="center" wrapText="1"/>
    </xf>
    <xf numFmtId="166" fontId="19" fillId="0" borderId="0" xfId="6" applyFont="1" applyBorder="1" applyAlignment="1">
      <alignment horizontal="center" vertical="center"/>
    </xf>
    <xf numFmtId="0" fontId="19" fillId="0" borderId="30" xfId="1" applyFont="1" applyBorder="1" applyAlignment="1">
      <alignment horizontal="left" wrapText="1"/>
    </xf>
    <xf numFmtId="0" fontId="19" fillId="0" borderId="35" xfId="1" applyFont="1" applyBorder="1" applyAlignment="1">
      <alignment horizontal="left" wrapText="1"/>
    </xf>
    <xf numFmtId="0" fontId="19" fillId="0" borderId="35" xfId="1" applyFont="1" applyBorder="1" applyAlignment="1">
      <alignment horizontal="center" vertical="center" wrapText="1"/>
    </xf>
    <xf numFmtId="0" fontId="11" fillId="0" borderId="35" xfId="1" applyFont="1" applyBorder="1"/>
    <xf numFmtId="0" fontId="23" fillId="0" borderId="35" xfId="1" applyFont="1" applyBorder="1"/>
    <xf numFmtId="3" fontId="24" fillId="0" borderId="35" xfId="1" applyNumberFormat="1" applyFont="1" applyBorder="1" applyAlignment="1">
      <alignment horizontal="center" vertical="center" wrapText="1"/>
    </xf>
    <xf numFmtId="0" fontId="11" fillId="0" borderId="31" xfId="1" applyFont="1" applyBorder="1"/>
    <xf numFmtId="0" fontId="25" fillId="0" borderId="0" xfId="1" applyFont="1" applyAlignment="1">
      <alignment horizontal="left" wrapText="1"/>
    </xf>
    <xf numFmtId="167" fontId="4" fillId="0" borderId="0" xfId="4" applyNumberFormat="1" applyFont="1"/>
    <xf numFmtId="0" fontId="7" fillId="0" borderId="0" xfId="1" applyFont="1" applyAlignment="1">
      <alignment horizontal="center" wrapText="1"/>
    </xf>
    <xf numFmtId="0" fontId="26" fillId="0" borderId="0" xfId="1" applyFont="1" applyAlignment="1">
      <alignment horizontal="center" wrapText="1"/>
    </xf>
    <xf numFmtId="0" fontId="27" fillId="0" borderId="0" xfId="1" applyFont="1"/>
    <xf numFmtId="0" fontId="12" fillId="0" borderId="4" xfId="1" applyFont="1" applyBorder="1" applyAlignment="1">
      <alignment horizontal="justify" vertical="center" wrapText="1"/>
    </xf>
    <xf numFmtId="0" fontId="12" fillId="0" borderId="6" xfId="1" applyFont="1" applyBorder="1" applyAlignment="1">
      <alignment horizontal="justify" vertical="center" wrapText="1"/>
    </xf>
    <xf numFmtId="0" fontId="13" fillId="0" borderId="6" xfId="1" applyFont="1" applyBorder="1" applyAlignment="1">
      <alignment horizontal="center" vertical="center" wrapText="1"/>
    </xf>
    <xf numFmtId="0" fontId="28" fillId="0" borderId="0" xfId="0" applyFont="1"/>
    <xf numFmtId="0" fontId="29" fillId="0" borderId="0" xfId="0" applyFont="1"/>
    <xf numFmtId="0" fontId="0" fillId="0" borderId="36" xfId="0" applyBorder="1" applyAlignment="1">
      <alignment horizontal="center"/>
    </xf>
    <xf numFmtId="0" fontId="30" fillId="0" borderId="0" xfId="0" applyFont="1" applyAlignment="1">
      <alignment horizontal="justify" vertical="center"/>
    </xf>
    <xf numFmtId="0" fontId="0" fillId="0" borderId="1" xfId="0" applyBorder="1"/>
    <xf numFmtId="0" fontId="0" fillId="0" borderId="1" xfId="0" applyBorder="1" applyAlignment="1">
      <alignment horizontal="center"/>
    </xf>
    <xf numFmtId="0" fontId="31" fillId="0" borderId="0" xfId="0" applyFont="1"/>
    <xf numFmtId="0" fontId="29" fillId="0" borderId="22" xfId="0" applyFont="1" applyBorder="1" applyAlignment="1">
      <alignment vertical="center"/>
    </xf>
    <xf numFmtId="0" fontId="29" fillId="0" borderId="0" xfId="0" applyFont="1" applyAlignment="1">
      <alignment vertical="center"/>
    </xf>
    <xf numFmtId="0" fontId="2" fillId="0" borderId="21" xfId="0" applyFont="1" applyBorder="1" applyAlignment="1">
      <alignment horizontal="center" vertical="center"/>
    </xf>
    <xf numFmtId="0" fontId="0" fillId="5" borderId="21" xfId="0" applyFill="1" applyBorder="1" applyAlignment="1">
      <alignment horizontal="justify" vertical="center" wrapText="1"/>
    </xf>
    <xf numFmtId="0" fontId="0" fillId="5" borderId="21" xfId="0" applyFill="1" applyBorder="1" applyAlignment="1">
      <alignment horizontal="center" vertical="center"/>
    </xf>
    <xf numFmtId="0" fontId="0" fillId="5" borderId="1" xfId="0" applyFill="1" applyBorder="1" applyAlignment="1">
      <alignment horizontal="center" vertical="center"/>
    </xf>
    <xf numFmtId="0" fontId="0" fillId="0" borderId="21" xfId="0" applyBorder="1" applyAlignment="1">
      <alignment horizontal="center" vertical="center"/>
    </xf>
    <xf numFmtId="0" fontId="22" fillId="0" borderId="0" xfId="0" applyFont="1" applyAlignment="1">
      <alignment vertical="center"/>
    </xf>
    <xf numFmtId="0" fontId="0" fillId="0" borderId="36" xfId="0" applyBorder="1"/>
    <xf numFmtId="0" fontId="9" fillId="0" borderId="32" xfId="1" applyFont="1" applyBorder="1" applyAlignment="1">
      <alignment horizontal="center" vertical="center" wrapText="1"/>
    </xf>
    <xf numFmtId="0" fontId="11" fillId="0" borderId="0" xfId="1" applyFont="1" applyAlignment="1">
      <alignment horizontal="center" vertical="center" wrapText="1"/>
    </xf>
    <xf numFmtId="0" fontId="9" fillId="0" borderId="0" xfId="1" applyFont="1" applyAlignment="1">
      <alignment horizontal="center" vertical="center" wrapText="1"/>
    </xf>
    <xf numFmtId="4" fontId="14" fillId="0" borderId="0" xfId="1" applyNumberFormat="1" applyFont="1" applyAlignment="1">
      <alignment horizontal="center" vertical="center" wrapText="1"/>
    </xf>
    <xf numFmtId="4" fontId="15" fillId="0" borderId="0" xfId="1" applyNumberFormat="1" applyFont="1" applyAlignment="1">
      <alignment horizontal="center" vertical="center" wrapText="1"/>
    </xf>
    <xf numFmtId="9" fontId="15" fillId="0" borderId="0" xfId="3" applyFont="1" applyFill="1" applyBorder="1" applyAlignment="1">
      <alignment horizontal="center" vertical="center" wrapText="1"/>
    </xf>
    <xf numFmtId="0" fontId="12" fillId="0" borderId="0" xfId="1" applyFont="1" applyAlignment="1">
      <alignment horizontal="justify" vertical="center" wrapText="1"/>
    </xf>
    <xf numFmtId="0" fontId="1" fillId="0" borderId="0" xfId="0" applyFont="1" applyAlignment="1">
      <alignment horizontal="center" vertical="center" wrapText="1"/>
    </xf>
    <xf numFmtId="0" fontId="9" fillId="0" borderId="20" xfId="1" applyFont="1" applyBorder="1" applyAlignment="1">
      <alignment horizontal="center" vertical="center" wrapText="1"/>
    </xf>
    <xf numFmtId="0" fontId="11" fillId="0" borderId="21" xfId="1" applyFont="1" applyBorder="1" applyAlignment="1">
      <alignment horizontal="center" vertical="center" wrapText="1"/>
    </xf>
    <xf numFmtId="0" fontId="12" fillId="0" borderId="21" xfId="1" applyFont="1" applyBorder="1" applyAlignment="1">
      <alignment horizontal="justify" vertical="center" wrapText="1"/>
    </xf>
    <xf numFmtId="0" fontId="13" fillId="0" borderId="21" xfId="1" applyFont="1" applyBorder="1" applyAlignment="1">
      <alignment horizontal="center" vertical="center" wrapText="1"/>
    </xf>
    <xf numFmtId="0" fontId="9" fillId="0" borderId="21" xfId="1" applyFont="1" applyBorder="1" applyAlignment="1">
      <alignment horizontal="center" vertical="center" wrapText="1"/>
    </xf>
    <xf numFmtId="0" fontId="12" fillId="0" borderId="39" xfId="1" applyFont="1" applyBorder="1" applyAlignment="1">
      <alignment horizontal="justify" vertical="center" wrapText="1"/>
    </xf>
    <xf numFmtId="168" fontId="0" fillId="0" borderId="0" xfId="2" applyNumberFormat="1" applyFont="1" applyBorder="1" applyAlignment="1">
      <alignment horizontal="center" vertical="center" wrapText="1"/>
    </xf>
    <xf numFmtId="10" fontId="17" fillId="0" borderId="13" xfId="3" applyNumberFormat="1" applyFont="1" applyBorder="1" applyAlignment="1">
      <alignment horizontal="center" vertical="center" wrapText="1"/>
    </xf>
    <xf numFmtId="0" fontId="17" fillId="2" borderId="40" xfId="1" applyFont="1" applyFill="1" applyBorder="1" applyAlignment="1">
      <alignment horizontal="center" vertical="center" wrapText="1"/>
    </xf>
    <xf numFmtId="0" fontId="12" fillId="0" borderId="7" xfId="1" applyFont="1" applyBorder="1" applyAlignment="1">
      <alignment horizontal="justify" vertical="center" wrapText="1"/>
    </xf>
    <xf numFmtId="164" fontId="11" fillId="4" borderId="11" xfId="4" applyFont="1" applyFill="1" applyBorder="1" applyAlignment="1">
      <alignment horizontal="center" vertical="center" wrapText="1"/>
    </xf>
    <xf numFmtId="9" fontId="15" fillId="4" borderId="11" xfId="3" applyFont="1" applyFill="1" applyBorder="1" applyAlignment="1">
      <alignment horizontal="center" vertical="center" wrapText="1"/>
    </xf>
    <xf numFmtId="2" fontId="0" fillId="5" borderId="21" xfId="0" applyNumberFormat="1" applyFill="1" applyBorder="1" applyAlignment="1">
      <alignment horizontal="center" vertical="center"/>
    </xf>
    <xf numFmtId="2" fontId="0" fillId="0" borderId="1" xfId="0" applyNumberFormat="1" applyBorder="1"/>
    <xf numFmtId="0" fontId="3" fillId="5" borderId="9" xfId="0" applyFont="1" applyFill="1" applyBorder="1" applyAlignment="1">
      <alignment horizontal="justify" vertical="center" wrapText="1"/>
    </xf>
    <xf numFmtId="14" fontId="0" fillId="0" borderId="0" xfId="0" applyNumberFormat="1"/>
    <xf numFmtId="0" fontId="0" fillId="2" borderId="36" xfId="0" applyFill="1" applyBorder="1" applyAlignment="1">
      <alignment horizontal="center"/>
    </xf>
    <xf numFmtId="0" fontId="0" fillId="0" borderId="1" xfId="0" applyBorder="1" applyAlignment="1">
      <alignment horizontal="justify" vertical="center" wrapText="1"/>
    </xf>
    <xf numFmtId="0" fontId="0" fillId="0" borderId="0" xfId="0" applyAlignment="1">
      <alignment horizontal="center"/>
    </xf>
    <xf numFmtId="0" fontId="4" fillId="0" borderId="0" xfId="1" applyAlignment="1">
      <alignment horizontal="center" vertical="center"/>
    </xf>
    <xf numFmtId="9" fontId="19" fillId="0" borderId="46" xfId="1" applyNumberFormat="1" applyFont="1" applyBorder="1" applyAlignment="1">
      <alignment horizontal="center" vertical="center" wrapText="1"/>
    </xf>
    <xf numFmtId="2" fontId="15" fillId="0" borderId="47" xfId="1" applyNumberFormat="1" applyFont="1" applyBorder="1" applyAlignment="1">
      <alignment horizontal="center" vertical="center" wrapText="1"/>
    </xf>
    <xf numFmtId="0" fontId="15" fillId="0" borderId="46" xfId="1" applyFont="1" applyBorder="1" applyAlignment="1">
      <alignment horizontal="center" vertical="center" wrapText="1"/>
    </xf>
    <xf numFmtId="0" fontId="9" fillId="0" borderId="16" xfId="1" applyFont="1" applyBorder="1" applyAlignment="1">
      <alignment horizontal="center" vertical="center" wrapText="1"/>
    </xf>
    <xf numFmtId="164" fontId="11" fillId="0" borderId="21" xfId="4" applyFont="1" applyFill="1" applyBorder="1" applyAlignment="1">
      <alignment horizontal="center" vertical="center" wrapText="1"/>
    </xf>
    <xf numFmtId="4" fontId="15" fillId="2" borderId="21" xfId="1" applyNumberFormat="1" applyFont="1" applyFill="1" applyBorder="1" applyAlignment="1">
      <alignment horizontal="center" vertical="center" wrapText="1"/>
    </xf>
    <xf numFmtId="4" fontId="14" fillId="4" borderId="21" xfId="1" applyNumberFormat="1" applyFont="1" applyFill="1" applyBorder="1" applyAlignment="1">
      <alignment horizontal="center" vertical="center" wrapText="1"/>
    </xf>
    <xf numFmtId="0" fontId="8" fillId="0" borderId="0" xfId="1" applyFont="1" applyAlignment="1">
      <alignment horizontal="center" wrapText="1"/>
    </xf>
    <xf numFmtId="9" fontId="11" fillId="0" borderId="21" xfId="3" applyFont="1" applyFill="1" applyBorder="1" applyAlignment="1">
      <alignment horizontal="center" vertical="center" wrapText="1"/>
    </xf>
    <xf numFmtId="14" fontId="11" fillId="0" borderId="21" xfId="1" applyNumberFormat="1" applyFont="1" applyBorder="1" applyAlignment="1">
      <alignment horizontal="center" vertical="center" wrapText="1"/>
    </xf>
    <xf numFmtId="164" fontId="11" fillId="4" borderId="21" xfId="4" applyFont="1" applyFill="1" applyBorder="1" applyAlignment="1">
      <alignment horizontal="center" vertical="center" wrapText="1"/>
    </xf>
    <xf numFmtId="9" fontId="15" fillId="4" borderId="10" xfId="3" applyFont="1" applyFill="1" applyBorder="1" applyAlignment="1">
      <alignment horizontal="center" vertical="center" wrapText="1"/>
    </xf>
    <xf numFmtId="0" fontId="9" fillId="0" borderId="12" xfId="1" applyFont="1" applyBorder="1" applyAlignment="1">
      <alignment horizontal="center" vertical="center" wrapText="1"/>
    </xf>
    <xf numFmtId="0" fontId="12" fillId="0" borderId="40" xfId="1" applyFont="1" applyBorder="1" applyAlignment="1">
      <alignment horizontal="justify" vertical="center" wrapText="1"/>
    </xf>
    <xf numFmtId="0" fontId="13" fillId="0" borderId="1" xfId="1" applyFont="1" applyBorder="1" applyAlignment="1">
      <alignment horizontal="center" vertical="center" wrapText="1"/>
    </xf>
    <xf numFmtId="9" fontId="19" fillId="0" borderId="0" xfId="0" applyNumberFormat="1" applyFont="1" applyAlignment="1">
      <alignment horizontal="center" vertical="center" wrapText="1"/>
    </xf>
    <xf numFmtId="165" fontId="19" fillId="0" borderId="0" xfId="0" applyNumberFormat="1" applyFont="1" applyAlignment="1">
      <alignment horizontal="center" vertical="center" wrapText="1"/>
    </xf>
    <xf numFmtId="2" fontId="19" fillId="0" borderId="0" xfId="4" applyNumberFormat="1" applyFont="1" applyBorder="1"/>
    <xf numFmtId="0" fontId="4" fillId="0" borderId="0" xfId="0" applyFont="1" applyAlignment="1">
      <alignment horizontal="center" wrapText="1"/>
    </xf>
    <xf numFmtId="9" fontId="19" fillId="0" borderId="46" xfId="0" applyNumberFormat="1" applyFont="1" applyBorder="1" applyAlignment="1">
      <alignment horizontal="center" vertical="center" wrapText="1"/>
    </xf>
    <xf numFmtId="165" fontId="19" fillId="0" borderId="49" xfId="0" applyNumberFormat="1" applyFont="1" applyBorder="1" applyAlignment="1">
      <alignment horizontal="center" vertical="center" wrapText="1"/>
    </xf>
    <xf numFmtId="165" fontId="19" fillId="0" borderId="46" xfId="0" applyNumberFormat="1" applyFont="1" applyBorder="1" applyAlignment="1">
      <alignment horizontal="center" vertical="center" wrapText="1"/>
    </xf>
    <xf numFmtId="2" fontId="19" fillId="0" borderId="49" xfId="0" applyNumberFormat="1" applyFont="1" applyBorder="1" applyAlignment="1">
      <alignment horizontal="center" vertical="center" wrapText="1"/>
    </xf>
    <xf numFmtId="2" fontId="19" fillId="0" borderId="46" xfId="0" applyNumberFormat="1" applyFont="1" applyBorder="1" applyAlignment="1">
      <alignment horizontal="center" vertical="center" wrapText="1"/>
    </xf>
    <xf numFmtId="170" fontId="38" fillId="0" borderId="50" xfId="0" applyNumberFormat="1" applyFont="1" applyBorder="1" applyAlignment="1">
      <alignment horizontal="justify" vertical="center" wrapText="1" shrinkToFit="1"/>
    </xf>
    <xf numFmtId="0" fontId="39" fillId="0" borderId="0" xfId="1" applyFont="1" applyAlignment="1">
      <alignment horizontal="center" vertical="center" wrapText="1"/>
    </xf>
    <xf numFmtId="0" fontId="40" fillId="0" borderId="0" xfId="1" applyFont="1" applyAlignment="1">
      <alignment horizontal="center" vertical="center" wrapText="1"/>
    </xf>
    <xf numFmtId="4" fontId="41" fillId="0" borderId="0" xfId="1" applyNumberFormat="1" applyFont="1" applyAlignment="1">
      <alignment horizontal="center" vertical="center" wrapText="1"/>
    </xf>
    <xf numFmtId="0" fontId="40" fillId="6" borderId="0" xfId="1" applyFont="1" applyFill="1" applyAlignment="1">
      <alignment horizontal="center" vertical="center" wrapText="1"/>
    </xf>
    <xf numFmtId="4" fontId="41" fillId="6" borderId="0" xfId="1" applyNumberFormat="1" applyFont="1" applyFill="1" applyAlignment="1">
      <alignment horizontal="center" vertical="center" wrapText="1"/>
    </xf>
    <xf numFmtId="0" fontId="42" fillId="0" borderId="0" xfId="1" applyFont="1" applyAlignment="1">
      <alignment horizontal="center" vertical="center" wrapText="1"/>
    </xf>
    <xf numFmtId="15" fontId="0" fillId="0" borderId="0" xfId="0" applyNumberFormat="1"/>
    <xf numFmtId="0" fontId="2" fillId="0" borderId="45"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37" xfId="0" applyBorder="1"/>
    <xf numFmtId="0" fontId="2" fillId="0" borderId="43" xfId="0" applyFont="1" applyBorder="1" applyAlignment="1">
      <alignment vertical="center" wrapText="1"/>
    </xf>
    <xf numFmtId="0" fontId="2" fillId="0" borderId="31"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4" xfId="0" applyFont="1" applyBorder="1" applyAlignment="1">
      <alignment horizontal="center" vertical="center" wrapText="1"/>
    </xf>
    <xf numFmtId="0" fontId="37" fillId="0" borderId="41"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vertical="center" wrapText="1"/>
    </xf>
    <xf numFmtId="0" fontId="2" fillId="0" borderId="12" xfId="0" applyFont="1" applyBorder="1" applyAlignment="1">
      <alignment vertical="center" wrapText="1"/>
    </xf>
    <xf numFmtId="0" fontId="2" fillId="0" borderId="12" xfId="0" applyFont="1" applyBorder="1" applyAlignment="1">
      <alignment horizontal="center" vertical="center"/>
    </xf>
    <xf numFmtId="0" fontId="2" fillId="0" borderId="40" xfId="0" applyFont="1" applyBorder="1" applyAlignment="1">
      <alignment horizontal="center" vertical="center"/>
    </xf>
    <xf numFmtId="0" fontId="43" fillId="5" borderId="1" xfId="0" applyFont="1" applyFill="1" applyBorder="1" applyAlignment="1">
      <alignment horizontal="center" vertical="center" wrapText="1"/>
    </xf>
    <xf numFmtId="0" fontId="15" fillId="0" borderId="1" xfId="1" applyFont="1" applyBorder="1" applyAlignment="1">
      <alignment horizontal="center" vertical="center" wrapText="1"/>
    </xf>
    <xf numFmtId="0" fontId="22" fillId="5" borderId="1" xfId="0" applyFont="1" applyFill="1" applyBorder="1" applyAlignment="1">
      <alignment horizontal="center" vertical="center" wrapText="1"/>
    </xf>
    <xf numFmtId="0" fontId="14" fillId="0" borderId="1" xfId="1" applyFont="1" applyBorder="1" applyAlignment="1">
      <alignment horizontal="center" vertical="center" wrapText="1"/>
    </xf>
    <xf numFmtId="0" fontId="14" fillId="0" borderId="1" xfId="1" applyFont="1" applyBorder="1" applyAlignment="1">
      <alignment vertical="center" wrapText="1"/>
    </xf>
    <xf numFmtId="14" fontId="43" fillId="5" borderId="1" xfId="0" applyNumberFormat="1" applyFont="1" applyFill="1" applyBorder="1" applyAlignment="1">
      <alignment horizontal="center" vertical="center"/>
    </xf>
    <xf numFmtId="0" fontId="9" fillId="0" borderId="10" xfId="1" applyFont="1" applyBorder="1" applyAlignment="1">
      <alignment horizontal="justify" vertical="center" wrapText="1"/>
    </xf>
    <xf numFmtId="0" fontId="10" fillId="0" borderId="10" xfId="1" applyFont="1" applyBorder="1" applyAlignment="1">
      <alignment horizontal="justify" vertical="center" wrapText="1"/>
    </xf>
    <xf numFmtId="0" fontId="44" fillId="0" borderId="1" xfId="1" applyFont="1" applyBorder="1" applyAlignment="1">
      <alignment horizontal="center" vertical="center" wrapText="1"/>
    </xf>
    <xf numFmtId="9" fontId="44" fillId="0" borderId="1" xfId="7" applyFont="1" applyFill="1" applyBorder="1" applyAlignment="1">
      <alignment horizontal="center" vertical="center" wrapText="1"/>
    </xf>
    <xf numFmtId="164" fontId="15" fillId="0" borderId="1" xfId="4" applyFont="1" applyFill="1" applyBorder="1" applyAlignment="1">
      <alignment horizontal="center" vertical="center" wrapText="1"/>
    </xf>
    <xf numFmtId="4" fontId="14" fillId="4" borderId="11" xfId="1" applyNumberFormat="1" applyFont="1" applyFill="1" applyBorder="1" applyAlignment="1">
      <alignment horizontal="center" vertical="center" wrapText="1"/>
    </xf>
    <xf numFmtId="9" fontId="15" fillId="4" borderId="13" xfId="3" applyFont="1" applyFill="1" applyBorder="1" applyAlignment="1">
      <alignment horizontal="center" vertical="center" wrapText="1"/>
    </xf>
    <xf numFmtId="4" fontId="15" fillId="2" borderId="11" xfId="1" applyNumberFormat="1" applyFont="1" applyFill="1" applyBorder="1" applyAlignment="1">
      <alignment horizontal="center" vertical="center" wrapText="1"/>
    </xf>
    <xf numFmtId="0" fontId="47" fillId="5" borderId="1" xfId="0" applyFont="1" applyFill="1" applyBorder="1" applyAlignment="1">
      <alignment horizontal="center" vertical="center" wrapText="1"/>
    </xf>
    <xf numFmtId="0" fontId="3" fillId="5" borderId="9" xfId="0" applyFont="1" applyFill="1" applyBorder="1" applyAlignment="1">
      <alignment horizontal="center" vertical="center" wrapText="1"/>
    </xf>
    <xf numFmtId="170" fontId="38" fillId="0" borderId="50" xfId="0" applyNumberFormat="1" applyFont="1" applyBorder="1" applyAlignment="1">
      <alignment horizontal="center" vertical="center" wrapText="1" shrinkToFit="1"/>
    </xf>
    <xf numFmtId="0" fontId="2" fillId="0" borderId="34" xfId="0" applyFont="1" applyBorder="1" applyAlignment="1">
      <alignment vertical="center" wrapText="1"/>
    </xf>
    <xf numFmtId="0" fontId="0" fillId="5" borderId="21" xfId="0" applyFill="1" applyBorder="1" applyAlignment="1">
      <alignment horizontal="center" vertical="center" wrapText="1"/>
    </xf>
    <xf numFmtId="0" fontId="47" fillId="5" borderId="21" xfId="0" applyFont="1" applyFill="1" applyBorder="1" applyAlignment="1">
      <alignment horizontal="justify" vertical="center"/>
    </xf>
    <xf numFmtId="0" fontId="47" fillId="5" borderId="21" xfId="0" applyFont="1" applyFill="1" applyBorder="1" applyAlignment="1">
      <alignment horizontal="justify" vertical="center" wrapText="1"/>
    </xf>
    <xf numFmtId="0" fontId="3" fillId="5" borderId="21" xfId="0" applyFont="1" applyFill="1" applyBorder="1" applyAlignment="1">
      <alignment horizontal="justify" vertical="center" wrapText="1"/>
    </xf>
    <xf numFmtId="0" fontId="22" fillId="5" borderId="1" xfId="0" applyFont="1" applyFill="1" applyBorder="1" applyAlignment="1">
      <alignment vertical="center" wrapText="1"/>
    </xf>
    <xf numFmtId="170" fontId="12" fillId="0" borderId="50" xfId="0" applyNumberFormat="1" applyFont="1" applyBorder="1" applyAlignment="1">
      <alignment horizontal="center" vertical="center" wrapText="1" shrinkToFit="1"/>
    </xf>
    <xf numFmtId="43" fontId="4" fillId="0" borderId="0" xfId="2" applyFont="1"/>
    <xf numFmtId="0" fontId="50" fillId="0" borderId="1" xfId="1" applyFont="1" applyBorder="1" applyAlignment="1">
      <alignment horizontal="center" vertical="center" wrapText="1"/>
    </xf>
    <xf numFmtId="0" fontId="51" fillId="0" borderId="1" xfId="1" applyFont="1" applyBorder="1" applyAlignment="1">
      <alignment horizontal="center" vertical="center" wrapText="1"/>
    </xf>
    <xf numFmtId="0" fontId="15" fillId="0" borderId="1" xfId="1" applyFont="1" applyBorder="1" applyAlignment="1">
      <alignment vertical="center" wrapText="1"/>
    </xf>
    <xf numFmtId="14" fontId="47" fillId="5" borderId="21" xfId="0" applyNumberFormat="1" applyFont="1" applyFill="1" applyBorder="1" applyAlignment="1">
      <alignment horizontal="justify" vertical="center" wrapText="1"/>
    </xf>
    <xf numFmtId="0" fontId="9" fillId="0" borderId="13" xfId="1" applyFont="1" applyBorder="1" applyAlignment="1">
      <alignment horizontal="justify" vertical="center" wrapText="1"/>
    </xf>
    <xf numFmtId="0" fontId="10" fillId="0" borderId="13" xfId="1" applyFont="1" applyBorder="1" applyAlignment="1">
      <alignment horizontal="justify" vertical="center" wrapText="1"/>
    </xf>
    <xf numFmtId="0" fontId="53" fillId="0" borderId="2" xfId="1" applyFont="1" applyBorder="1" applyAlignment="1">
      <alignment horizontal="center" vertical="center" wrapText="1"/>
    </xf>
    <xf numFmtId="0" fontId="54" fillId="5" borderId="3" xfId="0" applyFont="1" applyFill="1" applyBorder="1" applyAlignment="1">
      <alignment horizontal="center" vertical="center" wrapText="1"/>
    </xf>
    <xf numFmtId="0" fontId="8" fillId="0" borderId="3" xfId="1" applyFont="1" applyBorder="1" applyAlignment="1">
      <alignment horizontal="center" vertical="center" wrapText="1"/>
    </xf>
    <xf numFmtId="0" fontId="54" fillId="0" borderId="3" xfId="1" applyFont="1" applyBorder="1" applyAlignment="1">
      <alignment horizontal="center" vertical="center" wrapText="1"/>
    </xf>
    <xf numFmtId="0" fontId="8" fillId="5" borderId="3" xfId="0" applyFont="1" applyFill="1" applyBorder="1" applyAlignment="1">
      <alignment horizontal="justify" vertical="center" wrapText="1"/>
    </xf>
    <xf numFmtId="0" fontId="20" fillId="0" borderId="3" xfId="1" applyFont="1" applyBorder="1" applyAlignment="1">
      <alignment horizontal="center" vertical="center" wrapText="1"/>
    </xf>
    <xf numFmtId="0" fontId="54" fillId="0" borderId="0" xfId="0" applyFont="1" applyAlignment="1">
      <alignment horizontal="center" vertical="center"/>
    </xf>
    <xf numFmtId="0" fontId="53" fillId="0" borderId="3" xfId="1" applyFont="1" applyBorder="1" applyAlignment="1">
      <alignment horizontal="center" vertical="center" wrapText="1"/>
    </xf>
    <xf numFmtId="9" fontId="8" fillId="0" borderId="38" xfId="7" applyFont="1" applyFill="1" applyBorder="1" applyAlignment="1">
      <alignment horizontal="center" vertical="center" wrapText="1"/>
    </xf>
    <xf numFmtId="14" fontId="54" fillId="5" borderId="3" xfId="0" applyNumberFormat="1" applyFont="1" applyFill="1" applyBorder="1" applyAlignment="1">
      <alignment horizontal="center" vertical="center"/>
    </xf>
    <xf numFmtId="164" fontId="54" fillId="0" borderId="3" xfId="4" applyFont="1" applyFill="1" applyBorder="1" applyAlignment="1">
      <alignment horizontal="center" vertical="center" wrapText="1"/>
    </xf>
    <xf numFmtId="0" fontId="53" fillId="0" borderId="20" xfId="1" applyFont="1" applyBorder="1" applyAlignment="1">
      <alignment horizontal="center" vertical="center" wrapText="1"/>
    </xf>
    <xf numFmtId="0" fontId="54" fillId="5" borderId="1" xfId="0" applyFont="1" applyFill="1" applyBorder="1" applyAlignment="1">
      <alignment horizontal="center" vertical="center" wrapText="1"/>
    </xf>
    <xf numFmtId="0" fontId="8" fillId="0" borderId="21" xfId="1" applyFont="1" applyBorder="1" applyAlignment="1">
      <alignment horizontal="center" vertical="center" wrapText="1"/>
    </xf>
    <xf numFmtId="0" fontId="54" fillId="0" borderId="1" xfId="1" applyFont="1" applyBorder="1" applyAlignment="1">
      <alignment horizontal="center" vertical="center" wrapText="1"/>
    </xf>
    <xf numFmtId="0" fontId="8" fillId="5" borderId="1" xfId="0" applyFont="1" applyFill="1" applyBorder="1" applyAlignment="1">
      <alignment horizontal="justify" vertical="center" wrapText="1"/>
    </xf>
    <xf numFmtId="0" fontId="20" fillId="0" borderId="1" xfId="1" applyFont="1" applyBorder="1" applyAlignment="1">
      <alignment horizontal="center" vertical="center" wrapText="1"/>
    </xf>
    <xf numFmtId="0" fontId="54" fillId="0" borderId="1" xfId="0" applyFont="1" applyBorder="1" applyAlignment="1">
      <alignment horizontal="center" vertical="center"/>
    </xf>
    <xf numFmtId="0" fontId="53" fillId="0" borderId="1" xfId="1" applyFont="1" applyBorder="1" applyAlignment="1">
      <alignment horizontal="center" vertical="center" wrapText="1"/>
    </xf>
    <xf numFmtId="9" fontId="8" fillId="0" borderId="9" xfId="7" applyFont="1" applyFill="1" applyBorder="1" applyAlignment="1">
      <alignment horizontal="center" vertical="center" wrapText="1"/>
    </xf>
    <xf numFmtId="14" fontId="54" fillId="5" borderId="1" xfId="0" applyNumberFormat="1" applyFont="1" applyFill="1" applyBorder="1" applyAlignment="1">
      <alignment horizontal="center" vertical="center"/>
    </xf>
    <xf numFmtId="164" fontId="54" fillId="0" borderId="21" xfId="4" applyFont="1" applyFill="1" applyBorder="1" applyAlignment="1">
      <alignment horizontal="center" vertical="center" wrapText="1"/>
    </xf>
    <xf numFmtId="9" fontId="15" fillId="4" borderId="1" xfId="3" applyFont="1" applyFill="1" applyBorder="1" applyAlignment="1">
      <alignment horizontal="center" vertical="center" wrapText="1"/>
    </xf>
    <xf numFmtId="0" fontId="53" fillId="0" borderId="12" xfId="1" applyFont="1" applyBorder="1" applyAlignment="1">
      <alignment horizontal="center" vertical="center" wrapText="1"/>
    </xf>
    <xf numFmtId="0" fontId="8" fillId="0" borderId="47" xfId="1" applyFont="1" applyBorder="1" applyAlignment="1">
      <alignment horizontal="center" vertical="center" wrapText="1"/>
    </xf>
    <xf numFmtId="0" fontId="8" fillId="0" borderId="6" xfId="1" applyFont="1" applyBorder="1" applyAlignment="1">
      <alignment horizontal="center" vertical="center" wrapText="1"/>
    </xf>
    <xf numFmtId="0" fontId="54" fillId="0" borderId="13" xfId="1" applyFont="1" applyBorder="1" applyAlignment="1">
      <alignment horizontal="center" vertical="center" wrapText="1"/>
    </xf>
    <xf numFmtId="0" fontId="8" fillId="5" borderId="13" xfId="0" applyFont="1" applyFill="1" applyBorder="1" applyAlignment="1">
      <alignment horizontal="justify" vertical="center" wrapText="1"/>
    </xf>
    <xf numFmtId="0" fontId="20" fillId="0" borderId="13" xfId="1" applyFont="1" applyBorder="1" applyAlignment="1">
      <alignment horizontal="center" vertical="center" wrapText="1"/>
    </xf>
    <xf numFmtId="0" fontId="54" fillId="0" borderId="6" xfId="0" applyFont="1" applyBorder="1" applyAlignment="1">
      <alignment horizontal="center" vertical="center"/>
    </xf>
    <xf numFmtId="0" fontId="53" fillId="0" borderId="13" xfId="1" applyFont="1" applyBorder="1" applyAlignment="1">
      <alignment horizontal="center" vertical="center" wrapText="1"/>
    </xf>
    <xf numFmtId="9" fontId="8" fillId="0" borderId="47" xfId="7" applyFont="1" applyFill="1" applyBorder="1" applyAlignment="1">
      <alignment horizontal="center" vertical="center" wrapText="1"/>
    </xf>
    <xf numFmtId="14" fontId="54" fillId="5" borderId="13" xfId="0" applyNumberFormat="1" applyFont="1" applyFill="1" applyBorder="1" applyAlignment="1">
      <alignment horizontal="center" vertical="center"/>
    </xf>
    <xf numFmtId="164" fontId="54" fillId="0" borderId="6" xfId="4" applyFont="1" applyFill="1" applyBorder="1" applyAlignment="1">
      <alignment horizontal="center" vertical="center" wrapText="1"/>
    </xf>
    <xf numFmtId="4" fontId="15" fillId="2" borderId="13" xfId="1" applyNumberFormat="1" applyFont="1" applyFill="1" applyBorder="1" applyAlignment="1">
      <alignment horizontal="center" vertical="center" wrapText="1"/>
    </xf>
    <xf numFmtId="9" fontId="15" fillId="4" borderId="6" xfId="3" applyFont="1" applyFill="1" applyBorder="1" applyAlignment="1">
      <alignment horizontal="center" vertical="center" wrapText="1"/>
    </xf>
    <xf numFmtId="0" fontId="3" fillId="5" borderId="9" xfId="0" applyFont="1" applyFill="1" applyBorder="1" applyAlignment="1">
      <alignment horizontal="justify" vertical="center"/>
    </xf>
    <xf numFmtId="169" fontId="38" fillId="0" borderId="50" xfId="0" applyNumberFormat="1" applyFont="1" applyBorder="1" applyAlignment="1">
      <alignment horizontal="justify" vertical="center" shrinkToFit="1"/>
    </xf>
    <xf numFmtId="169" fontId="38" fillId="0" borderId="50" xfId="0" applyNumberFormat="1" applyFont="1" applyBorder="1" applyAlignment="1">
      <alignment horizontal="justify" vertical="center" wrapText="1" shrinkToFit="1"/>
    </xf>
    <xf numFmtId="14" fontId="38" fillId="0" borderId="50" xfId="0" applyNumberFormat="1" applyFont="1" applyBorder="1" applyAlignment="1">
      <alignment horizontal="center" vertical="center" shrinkToFit="1"/>
    </xf>
    <xf numFmtId="0" fontId="38" fillId="0" borderId="50" xfId="0" applyFont="1" applyBorder="1" applyAlignment="1">
      <alignment horizontal="justify" vertical="center" wrapText="1"/>
    </xf>
    <xf numFmtId="14" fontId="38" fillId="0" borderId="50" xfId="0" applyNumberFormat="1" applyFont="1" applyBorder="1" applyAlignment="1">
      <alignment horizontal="center" vertical="center" wrapText="1"/>
    </xf>
    <xf numFmtId="0" fontId="8" fillId="0" borderId="1" xfId="1" applyFont="1" applyBorder="1" applyAlignment="1">
      <alignment horizontal="center" vertical="center" wrapText="1"/>
    </xf>
    <xf numFmtId="0" fontId="38" fillId="0" borderId="1" xfId="1" applyFont="1" applyBorder="1" applyAlignment="1">
      <alignment horizontal="center" vertical="center" wrapText="1"/>
    </xf>
    <xf numFmtId="9" fontId="8" fillId="0" borderId="1" xfId="7" applyFont="1" applyFill="1" applyBorder="1" applyAlignment="1">
      <alignment horizontal="center" vertical="center" wrapText="1"/>
    </xf>
    <xf numFmtId="164" fontId="54" fillId="0" borderId="1" xfId="4" applyFont="1" applyFill="1" applyBorder="1" applyAlignment="1">
      <alignment horizontal="center" vertical="center" wrapText="1"/>
    </xf>
    <xf numFmtId="0" fontId="12" fillId="0" borderId="1" xfId="1" applyFont="1" applyBorder="1" applyAlignment="1">
      <alignment horizontal="justify" vertical="center" wrapText="1"/>
    </xf>
    <xf numFmtId="0" fontId="53" fillId="0" borderId="1" xfId="1" applyFont="1" applyBorder="1" applyAlignment="1">
      <alignment vertical="center" wrapText="1"/>
    </xf>
    <xf numFmtId="0" fontId="8" fillId="0" borderId="13" xfId="1" applyFont="1" applyBorder="1" applyAlignment="1">
      <alignment horizontal="center" vertical="center" wrapText="1"/>
    </xf>
    <xf numFmtId="0" fontId="38" fillId="0" borderId="13" xfId="1" applyFont="1" applyBorder="1" applyAlignment="1">
      <alignment horizontal="center" vertical="center" wrapText="1"/>
    </xf>
    <xf numFmtId="0" fontId="54" fillId="0" borderId="13" xfId="0" applyFont="1" applyBorder="1" applyAlignment="1">
      <alignment horizontal="center" vertical="center"/>
    </xf>
    <xf numFmtId="0" fontId="53" fillId="0" borderId="13" xfId="1" applyFont="1" applyBorder="1" applyAlignment="1">
      <alignment vertical="center" wrapText="1"/>
    </xf>
    <xf numFmtId="0" fontId="53" fillId="0" borderId="47" xfId="1" applyFont="1" applyBorder="1" applyAlignment="1">
      <alignment vertical="center" wrapText="1"/>
    </xf>
    <xf numFmtId="164" fontId="54" fillId="0" borderId="13" xfId="4" applyFont="1" applyFill="1" applyBorder="1" applyAlignment="1">
      <alignment horizontal="center" vertical="center" wrapText="1"/>
    </xf>
    <xf numFmtId="164" fontId="11" fillId="4" borderId="13" xfId="4" applyFont="1" applyFill="1" applyBorder="1" applyAlignment="1">
      <alignment horizontal="center" vertical="center" wrapText="1"/>
    </xf>
    <xf numFmtId="4" fontId="14" fillId="4" borderId="13" xfId="1" applyNumberFormat="1" applyFont="1" applyFill="1" applyBorder="1" applyAlignment="1">
      <alignment horizontal="center" vertical="center" wrapText="1"/>
    </xf>
    <xf numFmtId="0" fontId="0" fillId="0" borderId="0" xfId="0" applyAlignment="1">
      <alignment wrapText="1"/>
    </xf>
    <xf numFmtId="0" fontId="54" fillId="0" borderId="1" xfId="0" applyFont="1" applyBorder="1" applyAlignment="1">
      <alignment horizontal="center" vertical="center" wrapText="1"/>
    </xf>
    <xf numFmtId="0" fontId="53" fillId="0" borderId="10" xfId="1" applyFont="1" applyBorder="1" applyAlignment="1">
      <alignment vertical="center" wrapText="1"/>
    </xf>
    <xf numFmtId="0" fontId="53" fillId="0" borderId="21" xfId="1" applyFont="1" applyBorder="1" applyAlignment="1">
      <alignment vertical="center" wrapText="1"/>
    </xf>
    <xf numFmtId="0" fontId="53" fillId="0" borderId="19" xfId="1" applyFont="1" applyBorder="1" applyAlignment="1">
      <alignment vertical="center" wrapText="1"/>
    </xf>
    <xf numFmtId="14" fontId="54" fillId="5" borderId="13" xfId="0" applyNumberFormat="1" applyFont="1" applyFill="1" applyBorder="1" applyAlignment="1">
      <alignment vertical="center"/>
    </xf>
    <xf numFmtId="0" fontId="8" fillId="5" borderId="13" xfId="0" applyFont="1" applyFill="1" applyBorder="1" applyAlignment="1">
      <alignment vertical="center" wrapText="1"/>
    </xf>
    <xf numFmtId="164" fontId="54" fillId="4" borderId="6" xfId="4" applyFont="1" applyFill="1" applyBorder="1" applyAlignment="1">
      <alignment horizontal="center" vertical="center" wrapText="1"/>
    </xf>
    <xf numFmtId="4" fontId="53" fillId="4" borderId="6" xfId="1" applyNumberFormat="1" applyFont="1" applyFill="1" applyBorder="1" applyAlignment="1">
      <alignment horizontal="center" vertical="center" wrapText="1"/>
    </xf>
    <xf numFmtId="4" fontId="54" fillId="2" borderId="6" xfId="1" applyNumberFormat="1" applyFont="1" applyFill="1" applyBorder="1" applyAlignment="1">
      <alignment horizontal="center" vertical="center" wrapText="1"/>
    </xf>
    <xf numFmtId="9" fontId="54" fillId="4" borderId="13" xfId="3" applyFont="1" applyFill="1" applyBorder="1" applyAlignment="1">
      <alignment horizontal="center" vertical="center" wrapText="1"/>
    </xf>
    <xf numFmtId="0" fontId="38" fillId="0" borderId="40" xfId="1" applyFont="1" applyBorder="1" applyAlignment="1">
      <alignment horizontal="justify" vertical="center" wrapText="1"/>
    </xf>
    <xf numFmtId="2" fontId="17" fillId="0" borderId="47" xfId="1" applyNumberFormat="1" applyFont="1" applyBorder="1" applyAlignment="1">
      <alignment horizontal="center" vertical="center" wrapText="1"/>
    </xf>
    <xf numFmtId="0" fontId="11" fillId="0" borderId="1" xfId="1" applyFont="1" applyBorder="1" applyAlignment="1">
      <alignment horizontal="center" vertical="center" wrapText="1"/>
    </xf>
    <xf numFmtId="0" fontId="9" fillId="0" borderId="1" xfId="1" applyFont="1" applyBorder="1" applyAlignment="1">
      <alignment horizontal="center" vertical="center" wrapText="1"/>
    </xf>
    <xf numFmtId="9" fontId="19" fillId="0" borderId="45" xfId="1" applyNumberFormat="1" applyFont="1" applyBorder="1" applyAlignment="1">
      <alignment horizontal="center" vertical="center" wrapText="1"/>
    </xf>
    <xf numFmtId="0" fontId="15" fillId="0" borderId="45" xfId="1" applyFont="1" applyBorder="1" applyAlignment="1">
      <alignment horizontal="center" vertical="center" wrapText="1"/>
    </xf>
    <xf numFmtId="0" fontId="12" fillId="0" borderId="1" xfId="1" applyFont="1" applyBorder="1" applyAlignment="1">
      <alignment horizontal="center" vertical="center" wrapText="1"/>
    </xf>
    <xf numFmtId="9" fontId="11" fillId="0" borderId="1" xfId="3" applyFont="1" applyFill="1" applyBorder="1" applyAlignment="1">
      <alignment horizontal="center" vertical="center" wrapText="1"/>
    </xf>
    <xf numFmtId="14" fontId="11" fillId="0" borderId="1" xfId="1" applyNumberFormat="1" applyFont="1" applyBorder="1" applyAlignment="1">
      <alignment horizontal="center" vertical="center" wrapText="1"/>
    </xf>
    <xf numFmtId="164" fontId="11" fillId="0" borderId="1" xfId="4" applyFont="1" applyFill="1" applyBorder="1" applyAlignment="1">
      <alignment horizontal="center" vertical="center" wrapText="1"/>
    </xf>
    <xf numFmtId="0" fontId="15" fillId="0" borderId="3" xfId="1" applyFont="1" applyBorder="1" applyAlignment="1">
      <alignment horizontal="center" vertical="center" wrapText="1"/>
    </xf>
    <xf numFmtId="0" fontId="9" fillId="0" borderId="64" xfId="1" applyFont="1" applyBorder="1" applyAlignment="1">
      <alignment horizontal="center" vertical="center" wrapText="1"/>
    </xf>
    <xf numFmtId="0" fontId="12" fillId="0" borderId="65" xfId="1" applyFont="1" applyBorder="1" applyAlignment="1">
      <alignment horizontal="justify" vertical="center" wrapText="1"/>
    </xf>
    <xf numFmtId="0" fontId="14" fillId="0" borderId="64" xfId="1" applyFont="1" applyBorder="1" applyAlignment="1">
      <alignment horizontal="center" vertical="center" wrapText="1"/>
    </xf>
    <xf numFmtId="164" fontId="15" fillId="4" borderId="1" xfId="4" applyFont="1" applyFill="1" applyBorder="1" applyAlignment="1">
      <alignment horizontal="center" vertical="center" wrapText="1"/>
    </xf>
    <xf numFmtId="0" fontId="56" fillId="0" borderId="65" xfId="1" applyFont="1" applyBorder="1" applyAlignment="1">
      <alignment horizontal="justify" vertical="center" wrapText="1"/>
    </xf>
    <xf numFmtId="0" fontId="56" fillId="0" borderId="65" xfId="1" applyFont="1" applyBorder="1" applyAlignment="1">
      <alignment horizontal="center" vertical="center" wrapText="1"/>
    </xf>
    <xf numFmtId="0" fontId="14"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56" fillId="0" borderId="6" xfId="1" applyFont="1" applyBorder="1" applyAlignment="1">
      <alignment horizontal="justify" vertical="center" wrapText="1"/>
    </xf>
    <xf numFmtId="0" fontId="50" fillId="0" borderId="6" xfId="1" applyFont="1" applyBorder="1" applyAlignment="1">
      <alignment horizontal="center" vertical="center" wrapText="1"/>
    </xf>
    <xf numFmtId="0" fontId="14" fillId="0" borderId="6" xfId="1" applyFont="1" applyBorder="1" applyAlignment="1">
      <alignment horizontal="center" vertical="center" wrapText="1"/>
    </xf>
    <xf numFmtId="9" fontId="15" fillId="0" borderId="6" xfId="3" applyFont="1" applyFill="1" applyBorder="1" applyAlignment="1">
      <alignment horizontal="center" vertical="center" wrapText="1"/>
    </xf>
    <xf numFmtId="14" fontId="15" fillId="0" borderId="6" xfId="1" applyNumberFormat="1" applyFont="1" applyBorder="1" applyAlignment="1">
      <alignment horizontal="center" vertical="center" wrapText="1"/>
    </xf>
    <xf numFmtId="164" fontId="15" fillId="0" borderId="6" xfId="4" applyFont="1" applyFill="1" applyBorder="1" applyAlignment="1">
      <alignment horizontal="center" vertical="center" wrapText="1"/>
    </xf>
    <xf numFmtId="164" fontId="15" fillId="4" borderId="6" xfId="4" applyFont="1" applyFill="1" applyBorder="1" applyAlignment="1">
      <alignment horizontal="center" vertical="center" wrapText="1"/>
    </xf>
    <xf numFmtId="0" fontId="56" fillId="0" borderId="7" xfId="1" applyFont="1" applyBorder="1" applyAlignment="1">
      <alignment horizontal="justify" vertical="center" wrapText="1"/>
    </xf>
    <xf numFmtId="9" fontId="15" fillId="4" borderId="21" xfId="3" applyFont="1" applyFill="1" applyBorder="1" applyAlignment="1">
      <alignment vertical="center" wrapText="1"/>
    </xf>
    <xf numFmtId="9" fontId="15" fillId="4" borderId="10" xfId="3" applyFont="1" applyFill="1" applyBorder="1" applyAlignment="1">
      <alignment vertical="center" wrapText="1"/>
    </xf>
    <xf numFmtId="0" fontId="45" fillId="0" borderId="1" xfId="1" applyFont="1" applyBorder="1" applyAlignment="1">
      <alignment horizontal="center" vertical="center" wrapText="1"/>
    </xf>
    <xf numFmtId="0" fontId="4" fillId="5" borderId="1" xfId="0" applyFont="1" applyFill="1" applyBorder="1" applyAlignment="1">
      <alignment horizontal="center" vertical="center" wrapText="1"/>
    </xf>
    <xf numFmtId="0" fontId="9" fillId="0" borderId="1" xfId="1" applyFont="1" applyBorder="1" applyAlignment="1">
      <alignment vertical="center" wrapText="1"/>
    </xf>
    <xf numFmtId="0" fontId="56" fillId="0" borderId="1" xfId="1" applyFont="1" applyBorder="1" applyAlignment="1">
      <alignment horizontal="center" vertical="center" wrapText="1"/>
    </xf>
    <xf numFmtId="0" fontId="56" fillId="0" borderId="1" xfId="1" applyFont="1" applyBorder="1" applyAlignment="1">
      <alignment horizontal="justify" vertical="center" wrapText="1"/>
    </xf>
    <xf numFmtId="9" fontId="15" fillId="0" borderId="1" xfId="3" applyFont="1" applyFill="1" applyBorder="1" applyAlignment="1">
      <alignment horizontal="center" vertical="center" wrapText="1"/>
    </xf>
    <xf numFmtId="14" fontId="15" fillId="0" borderId="1" xfId="1" applyNumberFormat="1" applyFont="1" applyBorder="1" applyAlignment="1">
      <alignment horizontal="center" vertical="center" wrapText="1"/>
    </xf>
    <xf numFmtId="0" fontId="7" fillId="0" borderId="36" xfId="1" applyFont="1" applyBorder="1" applyAlignment="1">
      <alignment horizontal="center" wrapText="1"/>
    </xf>
    <xf numFmtId="0" fontId="11" fillId="0" borderId="14" xfId="1" applyFont="1" applyBorder="1" applyAlignment="1">
      <alignment horizontal="center" vertical="center" wrapText="1"/>
    </xf>
    <xf numFmtId="0" fontId="9" fillId="0" borderId="14" xfId="1" applyFont="1" applyBorder="1" applyAlignment="1">
      <alignment horizontal="center" vertical="center" wrapText="1"/>
    </xf>
    <xf numFmtId="9" fontId="19" fillId="0" borderId="14" xfId="0" applyNumberFormat="1" applyFont="1" applyBorder="1" applyAlignment="1">
      <alignment horizontal="center" vertical="center" wrapText="1"/>
    </xf>
    <xf numFmtId="2" fontId="19" fillId="0" borderId="14" xfId="4" applyNumberFormat="1" applyFont="1" applyBorder="1"/>
    <xf numFmtId="2" fontId="15" fillId="0" borderId="66" xfId="1" applyNumberFormat="1" applyFont="1" applyBorder="1" applyAlignment="1">
      <alignment horizontal="center" vertical="center" wrapText="1"/>
    </xf>
    <xf numFmtId="10" fontId="17" fillId="0" borderId="18" xfId="3" applyNumberFormat="1" applyFont="1" applyBorder="1" applyAlignment="1">
      <alignment horizontal="center" vertical="center" wrapText="1"/>
    </xf>
    <xf numFmtId="0" fontId="17" fillId="2" borderId="27" xfId="1" applyFont="1" applyFill="1" applyBorder="1" applyAlignment="1">
      <alignment horizontal="center" vertical="center" wrapText="1"/>
    </xf>
    <xf numFmtId="0" fontId="12" fillId="0" borderId="33" xfId="1" applyFont="1" applyBorder="1" applyAlignment="1">
      <alignment horizontal="justify" vertical="center" wrapText="1"/>
    </xf>
    <xf numFmtId="0" fontId="4" fillId="0" borderId="33" xfId="1" applyBorder="1"/>
    <xf numFmtId="167" fontId="4" fillId="0" borderId="0" xfId="4" applyNumberFormat="1" applyFont="1" applyBorder="1"/>
    <xf numFmtId="0" fontId="52" fillId="0" borderId="1" xfId="1" applyFont="1" applyBorder="1" applyAlignment="1">
      <alignment horizontal="justify" vertical="center" wrapText="1"/>
    </xf>
    <xf numFmtId="0" fontId="9" fillId="0" borderId="67" xfId="1" applyFont="1" applyBorder="1" applyAlignment="1">
      <alignment horizontal="center" vertical="center" wrapText="1"/>
    </xf>
    <xf numFmtId="0" fontId="9" fillId="0" borderId="30" xfId="1" applyFont="1" applyBorder="1" applyAlignment="1">
      <alignment horizontal="center" vertical="center" wrapText="1"/>
    </xf>
    <xf numFmtId="0" fontId="9" fillId="0" borderId="69" xfId="1" applyFont="1" applyBorder="1" applyAlignment="1">
      <alignment horizontal="center" vertical="center" wrapText="1"/>
    </xf>
    <xf numFmtId="0" fontId="15" fillId="0" borderId="3" xfId="1" applyFont="1" applyBorder="1" applyAlignment="1">
      <alignment vertical="center" wrapText="1"/>
    </xf>
    <xf numFmtId="0" fontId="45" fillId="0" borderId="64" xfId="1" applyFont="1" applyBorder="1" applyAlignment="1">
      <alignment horizontal="center" vertical="center" wrapText="1"/>
    </xf>
    <xf numFmtId="0" fontId="11" fillId="0" borderId="64" xfId="1" applyFont="1" applyBorder="1" applyAlignment="1">
      <alignment horizontal="center" vertical="center" wrapText="1"/>
    </xf>
    <xf numFmtId="0" fontId="11" fillId="0" borderId="5" xfId="1" applyFont="1" applyBorder="1" applyAlignment="1">
      <alignment horizontal="center" vertical="center" wrapText="1"/>
    </xf>
    <xf numFmtId="0" fontId="2" fillId="7" borderId="45" xfId="0" applyFont="1" applyFill="1" applyBorder="1" applyAlignment="1">
      <alignment horizontal="center" vertical="center" wrapText="1"/>
    </xf>
    <xf numFmtId="0" fontId="2" fillId="0" borderId="54" xfId="0" applyFont="1" applyBorder="1" applyAlignment="1">
      <alignment horizontal="center" vertical="center"/>
    </xf>
    <xf numFmtId="0" fontId="2" fillId="0" borderId="60"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40" xfId="0" applyFont="1" applyBorder="1" applyAlignment="1">
      <alignment horizontal="center" vertical="center" wrapText="1"/>
    </xf>
    <xf numFmtId="4" fontId="4" fillId="0" borderId="0" xfId="1" applyNumberFormat="1"/>
    <xf numFmtId="4" fontId="22" fillId="0" borderId="1" xfId="1" applyNumberFormat="1" applyFont="1" applyBorder="1" applyAlignment="1">
      <alignment vertical="center"/>
    </xf>
    <xf numFmtId="172" fontId="4" fillId="0" borderId="0" xfId="1" applyNumberFormat="1"/>
    <xf numFmtId="0" fontId="0" fillId="0" borderId="1" xfId="0" applyBorder="1" applyAlignment="1">
      <alignment vertical="center"/>
    </xf>
    <xf numFmtId="4" fontId="8" fillId="0" borderId="1" xfId="1" applyNumberFormat="1" applyFont="1" applyBorder="1" applyAlignment="1">
      <alignment horizontal="center" vertical="center"/>
    </xf>
    <xf numFmtId="0" fontId="58" fillId="0" borderId="2" xfId="1" applyFont="1" applyBorder="1" applyAlignment="1">
      <alignment horizontal="left"/>
    </xf>
    <xf numFmtId="4" fontId="22" fillId="0" borderId="4" xfId="1" applyNumberFormat="1" applyFont="1" applyBorder="1" applyAlignment="1">
      <alignment vertical="center"/>
    </xf>
    <xf numFmtId="4" fontId="22" fillId="0" borderId="4" xfId="1" applyNumberFormat="1" applyFont="1" applyBorder="1" applyAlignment="1">
      <alignment horizontal="center" vertical="center"/>
    </xf>
    <xf numFmtId="0" fontId="25" fillId="0" borderId="64" xfId="1" applyFont="1" applyBorder="1" applyAlignment="1">
      <alignment horizontal="left"/>
    </xf>
    <xf numFmtId="0" fontId="22" fillId="0" borderId="65" xfId="1" applyFont="1" applyBorder="1"/>
    <xf numFmtId="4" fontId="8" fillId="0" borderId="65" xfId="1" applyNumberFormat="1" applyFont="1" applyBorder="1" applyAlignment="1">
      <alignment horizontal="center" vertical="center"/>
    </xf>
    <xf numFmtId="0" fontId="58" fillId="0" borderId="5" xfId="1" applyFont="1" applyBorder="1" applyAlignment="1">
      <alignment horizontal="left"/>
    </xf>
    <xf numFmtId="0" fontId="22" fillId="0" borderId="7" xfId="1" applyFont="1" applyBorder="1" applyAlignment="1">
      <alignment horizontal="right"/>
    </xf>
    <xf numFmtId="4" fontId="8" fillId="0" borderId="7" xfId="1" applyNumberFormat="1" applyFont="1" applyBorder="1" applyAlignment="1">
      <alignment horizontal="center" vertical="center"/>
    </xf>
    <xf numFmtId="0" fontId="58" fillId="0" borderId="0" xfId="1" applyFont="1" applyAlignment="1">
      <alignment horizontal="center"/>
    </xf>
    <xf numFmtId="0" fontId="26" fillId="0" borderId="0" xfId="1" applyFont="1" applyAlignment="1">
      <alignment horizontal="right"/>
    </xf>
    <xf numFmtId="0" fontId="25" fillId="0" borderId="0" xfId="1" applyFont="1" applyAlignment="1">
      <alignment horizontal="justify" vertical="center" wrapText="1"/>
    </xf>
    <xf numFmtId="0" fontId="25" fillId="0" borderId="2" xfId="1" applyFont="1" applyBorder="1" applyAlignment="1">
      <alignment horizontal="center"/>
    </xf>
    <xf numFmtId="0" fontId="25" fillId="0" borderId="4" xfId="1" applyFont="1" applyBorder="1" applyAlignment="1">
      <alignment horizontal="center"/>
    </xf>
    <xf numFmtId="14" fontId="4" fillId="0" borderId="5" xfId="1" applyNumberFormat="1" applyBorder="1" applyAlignment="1">
      <alignment horizontal="center"/>
    </xf>
    <xf numFmtId="0" fontId="4" fillId="0" borderId="7" xfId="1" applyBorder="1" applyAlignment="1">
      <alignment horizontal="center"/>
    </xf>
    <xf numFmtId="0" fontId="0" fillId="0" borderId="1" xfId="0" applyBorder="1" applyAlignment="1">
      <alignment vertical="center" wrapText="1"/>
    </xf>
    <xf numFmtId="4" fontId="22" fillId="0" borderId="53" xfId="1" applyNumberFormat="1" applyFont="1" applyBorder="1" applyAlignment="1">
      <alignment vertical="center"/>
    </xf>
    <xf numFmtId="0" fontId="22" fillId="0" borderId="37" xfId="1" applyFont="1" applyBorder="1"/>
    <xf numFmtId="0" fontId="22" fillId="0" borderId="73" xfId="1" applyFont="1" applyBorder="1" applyAlignment="1">
      <alignment horizontal="right"/>
    </xf>
    <xf numFmtId="0" fontId="59" fillId="0" borderId="0" xfId="1" applyFont="1" applyAlignment="1">
      <alignment horizontal="left"/>
    </xf>
    <xf numFmtId="43" fontId="2" fillId="0" borderId="35" xfId="2" applyFont="1" applyBorder="1" applyAlignment="1">
      <alignment horizontal="center" vertical="center" wrapText="1"/>
    </xf>
    <xf numFmtId="43" fontId="2" fillId="0" borderId="54" xfId="2" applyFont="1" applyBorder="1" applyAlignment="1">
      <alignment horizontal="center" vertical="center"/>
    </xf>
    <xf numFmtId="43" fontId="0" fillId="0" borderId="0" xfId="2" applyFont="1" applyAlignment="1">
      <alignment vertical="center"/>
    </xf>
    <xf numFmtId="43" fontId="2" fillId="0" borderId="45" xfId="2" applyFont="1" applyBorder="1" applyAlignment="1">
      <alignment vertical="center" wrapText="1"/>
    </xf>
    <xf numFmtId="43" fontId="0" fillId="0" borderId="0" xfId="2" applyFont="1"/>
    <xf numFmtId="0" fontId="2" fillId="0" borderId="4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74" xfId="0" applyFont="1" applyBorder="1" applyAlignment="1">
      <alignment horizontal="center" vertical="center" wrapText="1"/>
    </xf>
    <xf numFmtId="43" fontId="2" fillId="0" borderId="42" xfId="2" applyFont="1" applyBorder="1" applyAlignment="1">
      <alignment horizontal="center" vertical="center" wrapText="1"/>
    </xf>
    <xf numFmtId="43" fontId="2" fillId="0" borderId="46" xfId="2" applyFont="1" applyBorder="1" applyAlignment="1">
      <alignment vertical="center" wrapText="1"/>
    </xf>
    <xf numFmtId="0" fontId="2" fillId="7" borderId="46" xfId="0" applyFont="1" applyFill="1" applyBorder="1" applyAlignment="1">
      <alignment horizontal="center" vertical="center" wrapText="1"/>
    </xf>
    <xf numFmtId="0" fontId="2" fillId="0" borderId="17" xfId="0" applyFont="1" applyBorder="1" applyAlignment="1">
      <alignment vertical="center" wrapText="1"/>
    </xf>
    <xf numFmtId="0" fontId="3" fillId="0" borderId="31"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40" xfId="0" applyFont="1" applyBorder="1" applyAlignment="1">
      <alignment horizontal="center" vertical="center" wrapText="1"/>
    </xf>
    <xf numFmtId="0" fontId="61" fillId="0" borderId="45" xfId="0" applyFont="1" applyBorder="1" applyAlignment="1">
      <alignment horizontal="center" vertical="center" wrapText="1"/>
    </xf>
    <xf numFmtId="0" fontId="61" fillId="0" borderId="35"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5" xfId="0" applyFont="1" applyBorder="1" applyAlignment="1">
      <alignment horizontal="center" vertical="center" wrapText="1"/>
    </xf>
    <xf numFmtId="43" fontId="2" fillId="0" borderId="34" xfId="2" applyFont="1" applyBorder="1" applyAlignment="1">
      <alignment horizontal="center" vertical="center" wrapText="1"/>
    </xf>
    <xf numFmtId="43" fontId="2" fillId="0" borderId="30" xfId="2"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40" xfId="0" applyFont="1" applyBorder="1" applyAlignment="1">
      <alignment horizontal="center" vertical="center" wrapText="1"/>
    </xf>
    <xf numFmtId="43" fontId="2" fillId="0" borderId="44" xfId="2" applyFont="1" applyBorder="1" applyAlignment="1">
      <alignment horizontal="center" vertical="center" wrapText="1"/>
    </xf>
    <xf numFmtId="43" fontId="2" fillId="0" borderId="45" xfId="2"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3" fillId="0" borderId="41" xfId="0" applyFont="1" applyBorder="1" applyAlignment="1">
      <alignment horizontal="center"/>
    </xf>
    <xf numFmtId="0" fontId="3" fillId="0" borderId="42" xfId="0" applyFont="1" applyBorder="1" applyAlignment="1">
      <alignment horizontal="center"/>
    </xf>
    <xf numFmtId="0" fontId="3" fillId="0" borderId="43" xfId="0" applyFont="1" applyBorder="1" applyAlignment="1">
      <alignment horizontal="center"/>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9" xfId="0" applyFont="1" applyBorder="1" applyAlignment="1">
      <alignment horizontal="center" vertical="center"/>
    </xf>
    <xf numFmtId="0" fontId="2" fillId="0" borderId="19"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43" fontId="2" fillId="0" borderId="48" xfId="2" applyFont="1" applyBorder="1" applyAlignment="1">
      <alignment horizontal="center" vertical="center" wrapText="1"/>
    </xf>
    <xf numFmtId="0" fontId="2" fillId="0" borderId="3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61" xfId="0" applyFont="1" applyBorder="1" applyAlignment="1">
      <alignment horizontal="center" vertical="center" wrapText="1"/>
    </xf>
    <xf numFmtId="43" fontId="2" fillId="0" borderId="32" xfId="2" applyFont="1" applyBorder="1" applyAlignment="1">
      <alignment horizontal="center" vertical="center" wrapText="1"/>
    </xf>
    <xf numFmtId="0" fontId="2" fillId="0" borderId="7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63" xfId="0" applyFont="1" applyBorder="1" applyAlignment="1">
      <alignment horizontal="center" vertical="center" wrapText="1"/>
    </xf>
    <xf numFmtId="43" fontId="2" fillId="0" borderId="44" xfId="2" applyFont="1" applyFill="1" applyBorder="1" applyAlignment="1">
      <alignment horizontal="center" vertical="center" wrapText="1"/>
    </xf>
    <xf numFmtId="43" fontId="2" fillId="0" borderId="48" xfId="2" applyFont="1" applyFill="1" applyBorder="1" applyAlignment="1">
      <alignment horizontal="center" vertical="center" wrapText="1"/>
    </xf>
    <xf numFmtId="43" fontId="2" fillId="0" borderId="45" xfId="2" applyFont="1" applyFill="1" applyBorder="1" applyAlignment="1">
      <alignment horizontal="center" vertical="center" wrapText="1"/>
    </xf>
    <xf numFmtId="0" fontId="2" fillId="0" borderId="10" xfId="0" applyFont="1" applyBorder="1" applyAlignment="1">
      <alignment horizontal="center" vertical="center" wrapText="1"/>
    </xf>
    <xf numFmtId="0" fontId="2" fillId="8" borderId="44" xfId="0" applyFont="1" applyFill="1" applyBorder="1" applyAlignment="1">
      <alignment horizontal="center" vertical="center" wrapText="1"/>
    </xf>
    <xf numFmtId="0" fontId="2" fillId="8" borderId="48"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59" fillId="0" borderId="0" xfId="1" applyFont="1" applyAlignment="1">
      <alignment horizontal="left"/>
    </xf>
    <xf numFmtId="0" fontId="4" fillId="0" borderId="0" xfId="1" applyAlignment="1">
      <alignment horizontal="center" wrapText="1"/>
    </xf>
    <xf numFmtId="0" fontId="25" fillId="0" borderId="2" xfId="1" applyFont="1" applyBorder="1" applyAlignment="1">
      <alignment horizontal="left" vertical="center" wrapText="1"/>
    </xf>
    <xf numFmtId="0" fontId="25" fillId="0" borderId="3" xfId="1" applyFont="1" applyBorder="1" applyAlignment="1">
      <alignment horizontal="left" vertical="center" wrapText="1"/>
    </xf>
    <xf numFmtId="0" fontId="25" fillId="0" borderId="64" xfId="1" applyFont="1" applyBorder="1" applyAlignment="1">
      <alignment horizontal="left" vertical="center" wrapText="1"/>
    </xf>
    <xf numFmtId="0" fontId="25" fillId="0" borderId="1" xfId="1" applyFont="1" applyBorder="1" applyAlignment="1">
      <alignment horizontal="left" vertical="center" wrapText="1"/>
    </xf>
    <xf numFmtId="0" fontId="25" fillId="0" borderId="5" xfId="1" applyFont="1" applyBorder="1" applyAlignment="1">
      <alignment horizontal="left" vertical="center" wrapText="1"/>
    </xf>
    <xf numFmtId="0" fontId="25" fillId="0" borderId="6" xfId="1" applyFont="1" applyBorder="1" applyAlignment="1">
      <alignment horizontal="left" vertical="center" wrapText="1"/>
    </xf>
    <xf numFmtId="0" fontId="57" fillId="0" borderId="34" xfId="1" applyFont="1" applyBorder="1" applyAlignment="1">
      <alignment horizontal="center" vertical="center" wrapText="1"/>
    </xf>
    <xf numFmtId="0" fontId="57" fillId="0" borderId="29" xfId="1" applyFont="1" applyBorder="1" applyAlignment="1">
      <alignment horizontal="center" vertical="center" wrapText="1"/>
    </xf>
    <xf numFmtId="0" fontId="57" fillId="0" borderId="30" xfId="1" applyFont="1" applyBorder="1" applyAlignment="1">
      <alignment horizontal="center" vertical="center" wrapText="1"/>
    </xf>
    <xf numFmtId="0" fontId="57" fillId="0" borderId="31" xfId="1" applyFont="1" applyBorder="1" applyAlignment="1">
      <alignment horizontal="center" vertical="center" wrapText="1"/>
    </xf>
    <xf numFmtId="164" fontId="54" fillId="0" borderId="1" xfId="4" applyFont="1" applyFill="1" applyBorder="1" applyAlignment="1">
      <alignment horizontal="center" vertical="center" wrapText="1"/>
    </xf>
    <xf numFmtId="4" fontId="53" fillId="4" borderId="11" xfId="1" applyNumberFormat="1" applyFont="1" applyFill="1" applyBorder="1" applyAlignment="1">
      <alignment horizontal="center" vertical="center" wrapText="1"/>
    </xf>
    <xf numFmtId="4" fontId="53" fillId="4" borderId="21" xfId="1" applyNumberFormat="1" applyFont="1" applyFill="1" applyBorder="1" applyAlignment="1">
      <alignment horizontal="center" vertical="center" wrapText="1"/>
    </xf>
    <xf numFmtId="9" fontId="54" fillId="4" borderId="11" xfId="3" applyFont="1" applyFill="1" applyBorder="1" applyAlignment="1">
      <alignment horizontal="center" vertical="center" wrapText="1"/>
    </xf>
    <xf numFmtId="9" fontId="54" fillId="4" borderId="10" xfId="3" applyFont="1" applyFill="1" applyBorder="1" applyAlignment="1">
      <alignment horizontal="center" vertical="center" wrapText="1"/>
    </xf>
    <xf numFmtId="9" fontId="8" fillId="0" borderId="1" xfId="7" applyFont="1" applyFill="1" applyBorder="1" applyAlignment="1">
      <alignment horizontal="center" vertical="center" wrapText="1"/>
    </xf>
    <xf numFmtId="14" fontId="54" fillId="5" borderId="1" xfId="0" applyNumberFormat="1" applyFont="1" applyFill="1" applyBorder="1" applyAlignment="1">
      <alignment horizontal="center" vertical="center"/>
    </xf>
    <xf numFmtId="164" fontId="54" fillId="4" borderId="11" xfId="4" applyFont="1" applyFill="1" applyBorder="1" applyAlignment="1">
      <alignment horizontal="center" vertical="center" wrapText="1"/>
    </xf>
    <xf numFmtId="164" fontId="54" fillId="4" borderId="21" xfId="4" applyFont="1" applyFill="1" applyBorder="1" applyAlignment="1">
      <alignment horizontal="center" vertical="center" wrapText="1"/>
    </xf>
    <xf numFmtId="4" fontId="54" fillId="2" borderId="11" xfId="1" applyNumberFormat="1" applyFont="1" applyFill="1" applyBorder="1" applyAlignment="1">
      <alignment horizontal="center" vertical="center" wrapText="1"/>
    </xf>
    <xf numFmtId="4" fontId="54" fillId="2" borderId="21" xfId="1" applyNumberFormat="1" applyFont="1" applyFill="1" applyBorder="1" applyAlignment="1">
      <alignment horizontal="center" vertical="center" wrapText="1"/>
    </xf>
    <xf numFmtId="0" fontId="53" fillId="0" borderId="57" xfId="1" applyFont="1" applyBorder="1" applyAlignment="1">
      <alignment horizontal="center" vertical="center" wrapText="1"/>
    </xf>
    <xf numFmtId="0" fontId="53" fillId="0" borderId="20" xfId="1" applyFont="1" applyBorder="1" applyAlignment="1">
      <alignment horizontal="center" vertical="center" wrapText="1"/>
    </xf>
    <xf numFmtId="0" fontId="8" fillId="0" borderId="1" xfId="1" applyFont="1" applyBorder="1" applyAlignment="1">
      <alignment horizontal="center" vertical="center" wrapText="1"/>
    </xf>
    <xf numFmtId="0" fontId="54" fillId="0" borderId="1" xfId="1" applyFont="1" applyBorder="1" applyAlignment="1">
      <alignment horizontal="center" vertical="center" wrapText="1"/>
    </xf>
    <xf numFmtId="0" fontId="8" fillId="5"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0" borderId="34" xfId="1" applyFont="1" applyBorder="1" applyAlignment="1">
      <alignment horizontal="center" wrapText="1"/>
    </xf>
    <xf numFmtId="0" fontId="6" fillId="0" borderId="14" xfId="1" applyFont="1" applyBorder="1" applyAlignment="1">
      <alignment horizontal="center" wrapText="1"/>
    </xf>
    <xf numFmtId="0" fontId="7" fillId="0" borderId="32" xfId="1" applyFont="1" applyBorder="1" applyAlignment="1">
      <alignment horizontal="justify" vertical="center" wrapText="1"/>
    </xf>
    <xf numFmtId="0" fontId="7" fillId="0" borderId="0" xfId="1" applyFont="1" applyAlignment="1">
      <alignment horizontal="justify" vertical="center" wrapText="1"/>
    </xf>
    <xf numFmtId="0" fontId="7" fillId="0" borderId="33" xfId="1" applyFont="1" applyBorder="1" applyAlignment="1">
      <alignment horizontal="justify" vertical="center" wrapText="1"/>
    </xf>
    <xf numFmtId="0" fontId="7" fillId="0" borderId="32" xfId="1" applyFont="1" applyBorder="1" applyAlignment="1">
      <alignment horizontal="left" vertical="center" wrapText="1"/>
    </xf>
    <xf numFmtId="0" fontId="7" fillId="0" borderId="0" xfId="1" applyFont="1" applyAlignment="1">
      <alignment horizontal="left" vertical="center" wrapText="1"/>
    </xf>
    <xf numFmtId="0" fontId="7" fillId="0" borderId="33" xfId="1" applyFont="1" applyBorder="1" applyAlignment="1">
      <alignment horizontal="left" vertical="center" wrapText="1"/>
    </xf>
    <xf numFmtId="0" fontId="7" fillId="3" borderId="17" xfId="1" applyFont="1" applyFill="1" applyBorder="1" applyAlignment="1">
      <alignment horizontal="center" vertical="center" wrapText="1"/>
    </xf>
    <xf numFmtId="0" fontId="7" fillId="3" borderId="18" xfId="1" applyFont="1" applyFill="1" applyBorder="1" applyAlignment="1">
      <alignment horizontal="center" vertical="center" wrapText="1"/>
    </xf>
    <xf numFmtId="0" fontId="7" fillId="3" borderId="27" xfId="1" applyFont="1" applyFill="1" applyBorder="1" applyAlignment="1">
      <alignment horizontal="center" vertical="center" wrapText="1"/>
    </xf>
    <xf numFmtId="0" fontId="9" fillId="0" borderId="2" xfId="1" applyFont="1" applyBorder="1" applyAlignment="1">
      <alignment horizontal="center" vertical="center" wrapText="1"/>
    </xf>
    <xf numFmtId="0" fontId="9" fillId="0" borderId="5"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9" xfId="1" applyFont="1" applyBorder="1" applyAlignment="1">
      <alignment horizontal="center" vertical="center" wrapText="1"/>
    </xf>
    <xf numFmtId="0" fontId="9" fillId="0" borderId="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53" xfId="1" applyFont="1" applyBorder="1" applyAlignment="1">
      <alignment horizontal="center" vertical="center" wrapText="1"/>
    </xf>
    <xf numFmtId="0" fontId="9" fillId="0" borderId="38" xfId="1" applyFont="1" applyBorder="1" applyAlignment="1">
      <alignment horizontal="center" vertical="center" wrapText="1"/>
    </xf>
    <xf numFmtId="0" fontId="19" fillId="0" borderId="35" xfId="1" applyFont="1" applyBorder="1" applyAlignment="1">
      <alignment horizontal="center" vertical="center" wrapText="1"/>
    </xf>
    <xf numFmtId="0" fontId="1" fillId="0" borderId="0" xfId="0" applyFont="1" applyAlignment="1">
      <alignment horizontal="center" vertical="center" wrapText="1"/>
    </xf>
    <xf numFmtId="0" fontId="33" fillId="0" borderId="0" xfId="0" applyFont="1" applyAlignment="1">
      <alignment horizontal="justify" vertical="center" wrapText="1"/>
    </xf>
    <xf numFmtId="0" fontId="13" fillId="0" borderId="0" xfId="1" applyFont="1" applyAlignment="1">
      <alignment horizontal="center" vertical="center" wrapText="1"/>
    </xf>
    <xf numFmtId="0" fontId="11" fillId="0" borderId="0" xfId="1" applyFont="1" applyAlignment="1">
      <alignment horizontal="center" wrapText="1"/>
    </xf>
    <xf numFmtId="165" fontId="19" fillId="0" borderId="0" xfId="0" applyNumberFormat="1" applyFont="1" applyAlignment="1">
      <alignment horizontal="center" vertical="center" wrapText="1"/>
    </xf>
    <xf numFmtId="0" fontId="54" fillId="5" borderId="1" xfId="0" applyFont="1" applyFill="1" applyBorder="1" applyAlignment="1">
      <alignment horizontal="center" vertical="center" wrapText="1"/>
    </xf>
    <xf numFmtId="0" fontId="53" fillId="0" borderId="59" xfId="1" applyFont="1" applyBorder="1" applyAlignment="1">
      <alignment horizontal="center" vertical="center" wrapText="1"/>
    </xf>
    <xf numFmtId="0" fontId="8" fillId="0" borderId="19" xfId="1" applyFont="1" applyBorder="1" applyAlignment="1">
      <alignment horizontal="center" vertical="center" wrapText="1"/>
    </xf>
    <xf numFmtId="0" fontId="8" fillId="0" borderId="21" xfId="1" applyFont="1" applyBorder="1" applyAlignment="1">
      <alignment horizontal="center" vertical="center" wrapText="1"/>
    </xf>
    <xf numFmtId="0" fontId="54" fillId="0" borderId="19" xfId="1" applyFont="1" applyBorder="1" applyAlignment="1">
      <alignment horizontal="center" vertical="center" wrapText="1"/>
    </xf>
    <xf numFmtId="0" fontId="54" fillId="0" borderId="21" xfId="1" applyFont="1" applyBorder="1" applyAlignment="1">
      <alignment horizontal="center" vertical="center" wrapText="1"/>
    </xf>
    <xf numFmtId="0" fontId="8" fillId="5" borderId="19"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20" fillId="0" borderId="19" xfId="1" applyFont="1" applyBorder="1" applyAlignment="1">
      <alignment horizontal="center" vertical="center" wrapText="1"/>
    </xf>
    <xf numFmtId="0" fontId="20" fillId="0" borderId="21" xfId="1" applyFont="1" applyBorder="1" applyAlignment="1">
      <alignment horizontal="center" vertical="center" wrapText="1"/>
    </xf>
    <xf numFmtId="4" fontId="54" fillId="2" borderId="19" xfId="1" applyNumberFormat="1" applyFont="1" applyFill="1" applyBorder="1" applyAlignment="1">
      <alignment horizontal="center" vertical="center" wrapText="1"/>
    </xf>
    <xf numFmtId="9" fontId="54" fillId="4" borderId="1" xfId="3" applyFont="1" applyFill="1" applyBorder="1" applyAlignment="1">
      <alignment horizontal="center" vertical="center" wrapText="1"/>
    </xf>
    <xf numFmtId="0" fontId="38" fillId="0" borderId="60" xfId="1" applyFont="1" applyBorder="1" applyAlignment="1">
      <alignment horizontal="center" vertical="center" wrapText="1"/>
    </xf>
    <xf numFmtId="0" fontId="38" fillId="0" borderId="39" xfId="1" applyFont="1" applyBorder="1" applyAlignment="1">
      <alignment horizontal="center" vertical="center" wrapText="1"/>
    </xf>
    <xf numFmtId="0" fontId="38" fillId="0" borderId="58" xfId="1" applyFont="1" applyBorder="1" applyAlignment="1">
      <alignment horizontal="center" vertical="center" wrapText="1"/>
    </xf>
    <xf numFmtId="0" fontId="54" fillId="5" borderId="19" xfId="0" applyFont="1" applyFill="1" applyBorder="1" applyAlignment="1">
      <alignment horizontal="center" vertical="center" wrapText="1"/>
    </xf>
    <xf numFmtId="0" fontId="54" fillId="5" borderId="21" xfId="0" applyFont="1" applyFill="1" applyBorder="1" applyAlignment="1">
      <alignment horizontal="center" vertical="center" wrapText="1"/>
    </xf>
    <xf numFmtId="9" fontId="8" fillId="0" borderId="19" xfId="7" applyFont="1" applyFill="1" applyBorder="1" applyAlignment="1">
      <alignment horizontal="center" vertical="center" wrapText="1"/>
    </xf>
    <xf numFmtId="9" fontId="8" fillId="0" borderId="21" xfId="7" applyFont="1" applyFill="1" applyBorder="1" applyAlignment="1">
      <alignment horizontal="center" vertical="center" wrapText="1"/>
    </xf>
    <xf numFmtId="14" fontId="54" fillId="5" borderId="19" xfId="0" applyNumberFormat="1" applyFont="1" applyFill="1" applyBorder="1" applyAlignment="1">
      <alignment horizontal="center" vertical="center"/>
    </xf>
    <xf numFmtId="14" fontId="54" fillId="5" borderId="21" xfId="0" applyNumberFormat="1" applyFont="1" applyFill="1" applyBorder="1" applyAlignment="1">
      <alignment horizontal="center" vertical="center"/>
    </xf>
    <xf numFmtId="164" fontId="54" fillId="0" borderId="19" xfId="4" applyFont="1" applyFill="1" applyBorder="1" applyAlignment="1">
      <alignment horizontal="center" vertical="center" wrapText="1"/>
    </xf>
    <xf numFmtId="164" fontId="54" fillId="0" borderId="21" xfId="4" applyFont="1" applyFill="1" applyBorder="1" applyAlignment="1">
      <alignment horizontal="center" vertical="center" wrapText="1"/>
    </xf>
    <xf numFmtId="164" fontId="54" fillId="4" borderId="19" xfId="4" applyFont="1" applyFill="1" applyBorder="1" applyAlignment="1">
      <alignment horizontal="center" vertical="center" wrapText="1"/>
    </xf>
    <xf numFmtId="4" fontId="53" fillId="4" borderId="19" xfId="1" applyNumberFormat="1" applyFont="1" applyFill="1" applyBorder="1" applyAlignment="1">
      <alignment horizontal="center" vertical="center" wrapText="1"/>
    </xf>
    <xf numFmtId="0" fontId="53" fillId="0" borderId="19" xfId="1" applyFont="1" applyBorder="1" applyAlignment="1">
      <alignment horizontal="center" vertical="center" wrapText="1"/>
    </xf>
    <xf numFmtId="0" fontId="53" fillId="0" borderId="10" xfId="1" applyFont="1" applyBorder="1" applyAlignment="1">
      <alignment horizontal="center" vertical="center" wrapText="1"/>
    </xf>
    <xf numFmtId="0" fontId="53" fillId="0" borderId="21" xfId="1" applyFont="1" applyBorder="1" applyAlignment="1">
      <alignment horizontal="center" vertical="center" wrapText="1"/>
    </xf>
    <xf numFmtId="0" fontId="1" fillId="0" borderId="0" xfId="0" applyFont="1" applyAlignment="1">
      <alignment horizontal="center" vertical="center"/>
    </xf>
    <xf numFmtId="0" fontId="29" fillId="0" borderId="0" xfId="0" applyFont="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25" xfId="0" applyBorder="1" applyAlignment="1">
      <alignment horizontal="center"/>
    </xf>
    <xf numFmtId="0" fontId="1" fillId="0" borderId="0" xfId="0" applyFont="1" applyAlignment="1">
      <alignment horizontal="left"/>
    </xf>
    <xf numFmtId="0" fontId="1" fillId="0" borderId="1" xfId="0" applyFont="1" applyBorder="1" applyAlignment="1">
      <alignment horizontal="center" vertical="center"/>
    </xf>
    <xf numFmtId="0" fontId="0" fillId="0" borderId="1" xfId="0" applyBorder="1" applyAlignment="1">
      <alignment horizontal="left" vertical="center" wrapText="1"/>
    </xf>
    <xf numFmtId="0" fontId="0" fillId="0" borderId="0" xfId="0" applyAlignment="1">
      <alignment horizontal="center" vertical="center"/>
    </xf>
    <xf numFmtId="0" fontId="1" fillId="0" borderId="1" xfId="0" applyFont="1" applyBorder="1" applyAlignment="1">
      <alignment horizontal="center"/>
    </xf>
    <xf numFmtId="169" fontId="38" fillId="0" borderId="51" xfId="0" applyNumberFormat="1" applyFont="1" applyBorder="1" applyAlignment="1">
      <alignment horizontal="center" vertical="center" wrapText="1" shrinkToFit="1"/>
    </xf>
    <xf numFmtId="169" fontId="38" fillId="0" borderId="52" xfId="0" applyNumberFormat="1" applyFont="1" applyBorder="1" applyAlignment="1">
      <alignment horizontal="center" vertical="center" wrapText="1" shrinkToFit="1"/>
    </xf>
    <xf numFmtId="0" fontId="1" fillId="0" borderId="0" xfId="0" applyFont="1" applyAlignment="1">
      <alignment horizontal="center"/>
    </xf>
    <xf numFmtId="0" fontId="2" fillId="0" borderId="19" xfId="0" applyFont="1" applyBorder="1" applyAlignment="1">
      <alignment horizontal="center" vertical="center"/>
    </xf>
    <xf numFmtId="0" fontId="2" fillId="0" borderId="1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1" xfId="0" applyFont="1" applyBorder="1" applyAlignment="1">
      <alignment horizontal="center" vertical="center" wrapText="1"/>
    </xf>
    <xf numFmtId="0" fontId="1" fillId="0" borderId="8" xfId="0" applyFont="1" applyBorder="1" applyAlignment="1">
      <alignment horizontal="center"/>
    </xf>
    <xf numFmtId="0" fontId="1" fillId="0" borderId="9" xfId="0" applyFont="1" applyBorder="1" applyAlignment="1">
      <alignment horizont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15" xfId="0" applyFont="1" applyBorder="1" applyAlignment="1">
      <alignment horizontal="center" vertical="center"/>
    </xf>
    <xf numFmtId="0" fontId="2" fillId="0" borderId="26" xfId="0" applyFont="1" applyBorder="1" applyAlignment="1">
      <alignment horizontal="center" vertical="center"/>
    </xf>
    <xf numFmtId="169" fontId="46" fillId="0" borderId="51" xfId="0" applyNumberFormat="1" applyFont="1" applyBorder="1" applyAlignment="1">
      <alignment horizontal="center" vertical="center" wrapText="1" shrinkToFit="1"/>
    </xf>
    <xf numFmtId="169" fontId="46" fillId="0" borderId="52" xfId="0" applyNumberFormat="1" applyFont="1" applyBorder="1" applyAlignment="1">
      <alignment horizontal="center" vertical="center" wrapText="1" shrinkToFit="1"/>
    </xf>
    <xf numFmtId="0" fontId="1" fillId="2" borderId="8" xfId="0" applyFont="1" applyFill="1" applyBorder="1" applyAlignment="1">
      <alignment horizontal="center"/>
    </xf>
    <xf numFmtId="0" fontId="1" fillId="2" borderId="9" xfId="0" applyFont="1" applyFill="1" applyBorder="1" applyAlignment="1">
      <alignment horizontal="center"/>
    </xf>
    <xf numFmtId="0" fontId="1" fillId="2" borderId="37" xfId="0" applyFont="1" applyFill="1" applyBorder="1" applyAlignment="1">
      <alignment horizontal="center"/>
    </xf>
    <xf numFmtId="0" fontId="34" fillId="0" borderId="25" xfId="1" applyFont="1" applyBorder="1" applyAlignment="1">
      <alignment horizontal="center" wrapText="1"/>
    </xf>
    <xf numFmtId="0" fontId="35" fillId="0" borderId="0" xfId="1" applyFont="1" applyAlignment="1">
      <alignment horizontal="center" wrapText="1"/>
    </xf>
    <xf numFmtId="0" fontId="0" fillId="0" borderId="8" xfId="0" applyBorder="1" applyAlignment="1">
      <alignment horizontal="center"/>
    </xf>
    <xf numFmtId="0" fontId="0" fillId="0" borderId="9" xfId="0" applyBorder="1" applyAlignment="1">
      <alignment horizont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0" fillId="0" borderId="22" xfId="0" applyBorder="1" applyAlignment="1">
      <alignment horizontal="justify" vertical="center" wrapText="1"/>
    </xf>
    <xf numFmtId="0" fontId="0" fillId="0" borderId="23" xfId="0" applyBorder="1" applyAlignment="1">
      <alignment horizontal="justify" vertical="center" wrapText="1"/>
    </xf>
    <xf numFmtId="0" fontId="0" fillId="0" borderId="15" xfId="0" applyBorder="1" applyAlignment="1">
      <alignment horizontal="justify" vertical="center" wrapText="1"/>
    </xf>
    <xf numFmtId="0" fontId="0" fillId="0" borderId="26" xfId="0" applyBorder="1" applyAlignment="1">
      <alignment horizontal="justify" vertical="center" wrapText="1"/>
    </xf>
    <xf numFmtId="0" fontId="1" fillId="0" borderId="22"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26" xfId="0" applyFont="1" applyBorder="1" applyAlignment="1">
      <alignment horizontal="center" vertical="center" wrapText="1"/>
    </xf>
    <xf numFmtId="0" fontId="32" fillId="0" borderId="22" xfId="0" applyFont="1" applyBorder="1" applyAlignment="1">
      <alignment horizontal="justify" vertical="center" wrapText="1"/>
    </xf>
    <xf numFmtId="0" fontId="32" fillId="0" borderId="23" xfId="0" applyFont="1" applyBorder="1" applyAlignment="1">
      <alignment horizontal="justify" vertical="center" wrapText="1"/>
    </xf>
    <xf numFmtId="0" fontId="32" fillId="0" borderId="15" xfId="0" applyFont="1" applyBorder="1" applyAlignment="1">
      <alignment horizontal="justify" vertical="center" wrapText="1"/>
    </xf>
    <xf numFmtId="0" fontId="32" fillId="0" borderId="26" xfId="0" applyFont="1" applyBorder="1" applyAlignment="1">
      <alignment horizontal="justify" vertical="center" wrapText="1"/>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26" xfId="0" applyFont="1" applyFill="1" applyBorder="1" applyAlignment="1">
      <alignment horizontal="center" vertical="center"/>
    </xf>
    <xf numFmtId="0" fontId="36" fillId="0" borderId="1" xfId="0" applyFont="1" applyBorder="1" applyAlignment="1">
      <alignment horizontal="center" vertical="center" wrapText="1"/>
    </xf>
    <xf numFmtId="0" fontId="32" fillId="0" borderId="25" xfId="0" applyFont="1" applyBorder="1" applyAlignment="1">
      <alignment horizontal="justify" vertical="center" wrapText="1"/>
    </xf>
    <xf numFmtId="0" fontId="0" fillId="0" borderId="1" xfId="0" applyBorder="1" applyAlignment="1">
      <alignment horizontal="center"/>
    </xf>
    <xf numFmtId="0" fontId="1" fillId="2" borderId="22" xfId="0" applyFont="1" applyFill="1" applyBorder="1" applyAlignment="1">
      <alignment horizontal="center" vertical="center"/>
    </xf>
    <xf numFmtId="0" fontId="36" fillId="5" borderId="1" xfId="0" applyFont="1" applyFill="1" applyBorder="1" applyAlignment="1">
      <alignment horizontal="center" vertical="center" wrapText="1"/>
    </xf>
    <xf numFmtId="169" fontId="48" fillId="0" borderId="51" xfId="0" applyNumberFormat="1" applyFont="1" applyBorder="1" applyAlignment="1">
      <alignment horizontal="center" vertical="center" wrapText="1" shrinkToFit="1"/>
    </xf>
    <xf numFmtId="169" fontId="48" fillId="0" borderId="52" xfId="0" applyNumberFormat="1" applyFont="1" applyBorder="1" applyAlignment="1">
      <alignment horizontal="center" vertical="center" shrinkToFit="1"/>
    </xf>
    <xf numFmtId="0" fontId="56" fillId="0" borderId="58" xfId="1" applyFont="1" applyBorder="1" applyAlignment="1">
      <alignment horizontal="center" vertical="center" wrapText="1"/>
    </xf>
    <xf numFmtId="0" fontId="56" fillId="0" borderId="39" xfId="1" applyFont="1" applyBorder="1" applyAlignment="1">
      <alignment horizontal="center" vertical="center" wrapText="1"/>
    </xf>
    <xf numFmtId="0" fontId="9" fillId="0" borderId="59" xfId="1" applyFont="1" applyBorder="1" applyAlignment="1">
      <alignment horizontal="center" vertical="center" wrapText="1"/>
    </xf>
    <xf numFmtId="0" fontId="9" fillId="0" borderId="60"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1"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64" xfId="1" applyFont="1" applyBorder="1" applyAlignment="1">
      <alignment horizontal="center" vertical="center" wrapText="1"/>
    </xf>
    <xf numFmtId="0" fontId="43" fillId="5" borderId="3"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15" fillId="0" borderId="3" xfId="1" applyFont="1" applyBorder="1" applyAlignment="1">
      <alignment horizontal="center" vertical="center" wrapText="1"/>
    </xf>
    <xf numFmtId="0" fontId="15" fillId="0" borderId="1" xfId="1" applyFont="1" applyBorder="1" applyAlignment="1">
      <alignment horizontal="center" vertical="center" wrapText="1"/>
    </xf>
    <xf numFmtId="0" fontId="22" fillId="5" borderId="3" xfId="0" applyFont="1" applyFill="1" applyBorder="1" applyAlignment="1">
      <alignment horizontal="center" vertical="center" wrapText="1"/>
    </xf>
    <xf numFmtId="0" fontId="22" fillId="5" borderId="1" xfId="0" applyFont="1" applyFill="1" applyBorder="1" applyAlignment="1">
      <alignment horizontal="center" vertical="center" wrapText="1"/>
    </xf>
    <xf numFmtId="9" fontId="15" fillId="4" borderId="11" xfId="3" applyFont="1" applyFill="1" applyBorder="1" applyAlignment="1">
      <alignment horizontal="center" vertical="center" wrapText="1"/>
    </xf>
    <xf numFmtId="9" fontId="15" fillId="4" borderId="21" xfId="3" applyFont="1" applyFill="1" applyBorder="1" applyAlignment="1">
      <alignment horizontal="center" vertical="center" wrapText="1"/>
    </xf>
    <xf numFmtId="164" fontId="15" fillId="4" borderId="11" xfId="4" applyFont="1" applyFill="1" applyBorder="1" applyAlignment="1">
      <alignment horizontal="center" vertical="center" wrapText="1"/>
    </xf>
    <xf numFmtId="164" fontId="15" fillId="4" borderId="21" xfId="4" applyFont="1" applyFill="1" applyBorder="1" applyAlignment="1">
      <alignment horizontal="center" vertical="center" wrapText="1"/>
    </xf>
    <xf numFmtId="4" fontId="15" fillId="2" borderId="3" xfId="1" applyNumberFormat="1" applyFont="1" applyFill="1" applyBorder="1" applyAlignment="1">
      <alignment horizontal="center" vertical="center" wrapText="1"/>
    </xf>
    <xf numFmtId="4" fontId="15" fillId="2" borderId="1" xfId="1" applyNumberFormat="1" applyFont="1" applyFill="1" applyBorder="1" applyAlignment="1">
      <alignment horizontal="center" vertical="center" wrapText="1"/>
    </xf>
    <xf numFmtId="14" fontId="43" fillId="5" borderId="3" xfId="0" applyNumberFormat="1" applyFont="1" applyFill="1" applyBorder="1" applyAlignment="1">
      <alignment horizontal="center" vertical="center"/>
    </xf>
    <xf numFmtId="14" fontId="43" fillId="5" borderId="1" xfId="0" applyNumberFormat="1" applyFont="1" applyFill="1" applyBorder="1" applyAlignment="1">
      <alignment horizontal="center" vertical="center"/>
    </xf>
    <xf numFmtId="164" fontId="15" fillId="0" borderId="3" xfId="4" applyFont="1" applyFill="1" applyBorder="1" applyAlignment="1">
      <alignment horizontal="center" vertical="center" wrapText="1"/>
    </xf>
    <xf numFmtId="164" fontId="15" fillId="0" borderId="1" xfId="4" applyFont="1" applyFill="1" applyBorder="1" applyAlignment="1">
      <alignment horizontal="center" vertical="center" wrapText="1"/>
    </xf>
    <xf numFmtId="4" fontId="14" fillId="4" borderId="3" xfId="1" applyNumberFormat="1" applyFont="1" applyFill="1" applyBorder="1" applyAlignment="1">
      <alignment horizontal="center" vertical="center" wrapText="1"/>
    </xf>
    <xf numFmtId="4" fontId="14" fillId="4" borderId="1" xfId="1" applyNumberFormat="1" applyFont="1" applyFill="1" applyBorder="1" applyAlignment="1">
      <alignment horizontal="center" vertical="center" wrapText="1"/>
    </xf>
    <xf numFmtId="0" fontId="44" fillId="0" borderId="3" xfId="1" applyFont="1" applyBorder="1" applyAlignment="1">
      <alignment horizontal="center" vertical="center" wrapText="1"/>
    </xf>
    <xf numFmtId="0" fontId="44" fillId="0" borderId="1" xfId="1" applyFont="1" applyBorder="1" applyAlignment="1">
      <alignment horizontal="center" vertical="center" wrapText="1"/>
    </xf>
    <xf numFmtId="0" fontId="49" fillId="0" borderId="3" xfId="1" applyFont="1" applyBorder="1" applyAlignment="1">
      <alignment horizontal="center" vertical="center" wrapText="1"/>
    </xf>
    <xf numFmtId="0" fontId="49" fillId="0" borderId="1" xfId="1" applyFont="1" applyBorder="1" applyAlignment="1">
      <alignment horizontal="center" vertical="center" wrapText="1"/>
    </xf>
    <xf numFmtId="9" fontId="44" fillId="0" borderId="3" xfId="7" applyFont="1" applyFill="1" applyBorder="1" applyAlignment="1">
      <alignment horizontal="center" vertical="center" wrapText="1"/>
    </xf>
    <xf numFmtId="9" fontId="44" fillId="0" borderId="1" xfId="7" applyFont="1" applyFill="1" applyBorder="1" applyAlignment="1">
      <alignment horizontal="center" vertical="center" wrapText="1"/>
    </xf>
    <xf numFmtId="0" fontId="50" fillId="0" borderId="3" xfId="1" applyFont="1" applyBorder="1" applyAlignment="1">
      <alignment horizontal="center" vertical="center" wrapText="1"/>
    </xf>
    <xf numFmtId="0" fontId="50" fillId="0" borderId="1" xfId="1" applyFont="1" applyBorder="1" applyAlignment="1">
      <alignment horizontal="center" vertical="center" wrapText="1"/>
    </xf>
    <xf numFmtId="0" fontId="3" fillId="5" borderId="8"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56" fillId="0" borderId="60" xfId="1" applyFont="1" applyBorder="1" applyAlignment="1">
      <alignment horizontal="center" vertical="center" wrapText="1"/>
    </xf>
    <xf numFmtId="0" fontId="56" fillId="0" borderId="63" xfId="1" applyFont="1" applyBorder="1" applyAlignment="1">
      <alignment horizontal="center" vertical="center" wrapText="1"/>
    </xf>
    <xf numFmtId="9" fontId="15" fillId="4" borderId="3" xfId="3" applyFont="1" applyFill="1" applyBorder="1" applyAlignment="1">
      <alignment horizontal="center" vertical="center" wrapText="1"/>
    </xf>
    <xf numFmtId="9" fontId="15" fillId="4" borderId="1" xfId="3" applyFont="1" applyFill="1" applyBorder="1" applyAlignment="1">
      <alignment horizontal="center" vertical="center" wrapText="1"/>
    </xf>
    <xf numFmtId="164" fontId="15" fillId="4" borderId="3" xfId="4" applyFont="1" applyFill="1" applyBorder="1" applyAlignment="1">
      <alignment horizontal="center" vertical="center" wrapText="1"/>
    </xf>
    <xf numFmtId="164" fontId="15" fillId="4" borderId="1" xfId="4" applyFont="1" applyFill="1" applyBorder="1" applyAlignment="1">
      <alignment horizontal="center" vertical="center" wrapText="1"/>
    </xf>
    <xf numFmtId="0" fontId="56" fillId="0" borderId="1" xfId="1" applyFont="1" applyBorder="1" applyAlignment="1">
      <alignment horizontal="center" vertical="center" wrapText="1"/>
    </xf>
    <xf numFmtId="0" fontId="34" fillId="0" borderId="0" xfId="1" applyFont="1" applyAlignment="1">
      <alignment horizontal="center" wrapText="1"/>
    </xf>
    <xf numFmtId="0" fontId="9" fillId="0" borderId="57" xfId="1" applyFont="1" applyBorder="1" applyAlignment="1">
      <alignment horizontal="center" vertical="center" wrapText="1"/>
    </xf>
    <xf numFmtId="0" fontId="9" fillId="0" borderId="20" xfId="1" applyFont="1" applyBorder="1" applyAlignment="1">
      <alignment horizontal="center" vertical="center" wrapText="1"/>
    </xf>
    <xf numFmtId="0" fontId="0" fillId="0" borderId="0" xfId="0" applyAlignment="1">
      <alignment horizontal="center"/>
    </xf>
    <xf numFmtId="0" fontId="1" fillId="7" borderId="8" xfId="0" applyFont="1" applyFill="1" applyBorder="1" applyAlignment="1">
      <alignment horizontal="center"/>
    </xf>
    <xf numFmtId="0" fontId="1" fillId="7" borderId="37" xfId="0" applyFont="1" applyFill="1" applyBorder="1" applyAlignment="1">
      <alignment horizontal="center"/>
    </xf>
    <xf numFmtId="0" fontId="1" fillId="7" borderId="9" xfId="0" applyFont="1" applyFill="1" applyBorder="1" applyAlignment="1">
      <alignment horizontal="center"/>
    </xf>
    <xf numFmtId="0" fontId="1" fillId="7" borderId="22" xfId="0" applyFont="1" applyFill="1" applyBorder="1" applyAlignment="1">
      <alignment horizontal="center" vertical="center" wrapText="1"/>
    </xf>
    <xf numFmtId="0" fontId="1" fillId="7" borderId="23" xfId="0" applyFont="1" applyFill="1" applyBorder="1" applyAlignment="1">
      <alignment horizontal="center" vertical="center"/>
    </xf>
    <xf numFmtId="0" fontId="1" fillId="7" borderId="15" xfId="0" applyFont="1" applyFill="1" applyBorder="1" applyAlignment="1">
      <alignment horizontal="center" vertical="center"/>
    </xf>
    <xf numFmtId="0" fontId="1" fillId="7" borderId="26" xfId="0" applyFont="1" applyFill="1" applyBorder="1" applyAlignment="1">
      <alignment horizontal="center" vertical="center"/>
    </xf>
    <xf numFmtId="0" fontId="12" fillId="0" borderId="4" xfId="1" applyFont="1" applyBorder="1" applyAlignment="1">
      <alignment horizontal="center" vertical="center" wrapText="1"/>
    </xf>
    <xf numFmtId="0" fontId="12" fillId="0" borderId="65" xfId="1" applyFont="1" applyBorder="1" applyAlignment="1">
      <alignment horizontal="center" vertical="center" wrapText="1"/>
    </xf>
    <xf numFmtId="0" fontId="9" fillId="0" borderId="64" xfId="1" applyFont="1" applyBorder="1" applyAlignment="1">
      <alignment horizontal="center" vertical="center" wrapText="1"/>
    </xf>
    <xf numFmtId="164" fontId="11" fillId="4" borderId="3" xfId="4" applyFont="1" applyFill="1" applyBorder="1" applyAlignment="1">
      <alignment horizontal="center" vertical="center" wrapText="1"/>
    </xf>
    <xf numFmtId="164" fontId="11" fillId="4" borderId="1" xfId="4" applyFont="1" applyFill="1" applyBorder="1" applyAlignment="1">
      <alignment horizontal="center" vertical="center" wrapText="1"/>
    </xf>
    <xf numFmtId="0" fontId="1" fillId="0" borderId="34" xfId="0" applyFont="1" applyBorder="1" applyAlignment="1">
      <alignment horizontal="center" vertical="center" wrapText="1"/>
    </xf>
    <xf numFmtId="0" fontId="1" fillId="0" borderId="14" xfId="0" applyFont="1" applyBorder="1" applyAlignment="1">
      <alignment horizontal="center" vertical="center" wrapText="1"/>
    </xf>
    <xf numFmtId="165" fontId="19" fillId="0" borderId="14" xfId="0" applyNumberFormat="1" applyFont="1" applyBorder="1" applyAlignment="1">
      <alignment horizontal="center" vertical="center" wrapText="1"/>
    </xf>
    <xf numFmtId="0" fontId="1" fillId="0" borderId="32" xfId="0" applyFont="1" applyBorder="1" applyAlignment="1">
      <alignment horizontal="center" vertical="center" wrapText="1"/>
    </xf>
    <xf numFmtId="0" fontId="33" fillId="0" borderId="32" xfId="0" applyFont="1" applyBorder="1" applyAlignment="1">
      <alignment horizontal="justify" vertical="center" wrapText="1"/>
    </xf>
    <xf numFmtId="4" fontId="14" fillId="4" borderId="21" xfId="1" applyNumberFormat="1" applyFont="1" applyFill="1" applyBorder="1" applyAlignment="1">
      <alignment horizontal="center" vertical="center" wrapText="1"/>
    </xf>
    <xf numFmtId="0" fontId="51" fillId="0" borderId="21" xfId="1" applyFont="1" applyBorder="1" applyAlignment="1">
      <alignment horizontal="center" vertical="center" wrapText="1"/>
    </xf>
    <xf numFmtId="0" fontId="51" fillId="0" borderId="1" xfId="1" applyFont="1" applyBorder="1" applyAlignment="1">
      <alignment horizontal="center" vertical="center" wrapText="1"/>
    </xf>
    <xf numFmtId="0" fontId="15" fillId="0" borderId="21" xfId="1" applyFont="1" applyBorder="1" applyAlignment="1">
      <alignment horizontal="center" vertical="center" wrapText="1"/>
    </xf>
    <xf numFmtId="0" fontId="9" fillId="0" borderId="21" xfId="1" applyFont="1" applyBorder="1" applyAlignment="1">
      <alignment horizontal="center" vertical="center" wrapText="1"/>
    </xf>
    <xf numFmtId="0" fontId="9" fillId="0" borderId="1" xfId="1" applyFont="1" applyBorder="1" applyAlignment="1">
      <alignment horizontal="center" vertical="center" wrapText="1"/>
    </xf>
    <xf numFmtId="0" fontId="43" fillId="5" borderId="21" xfId="0" applyFont="1" applyFill="1" applyBorder="1" applyAlignment="1">
      <alignment horizontal="center" vertical="center" wrapText="1"/>
    </xf>
    <xf numFmtId="0" fontId="22" fillId="5" borderId="21" xfId="0" applyFont="1" applyFill="1" applyBorder="1" applyAlignment="1">
      <alignment horizontal="center" vertical="center" wrapText="1"/>
    </xf>
    <xf numFmtId="4" fontId="15" fillId="2" borderId="21" xfId="1" applyNumberFormat="1" applyFont="1" applyFill="1" applyBorder="1" applyAlignment="1">
      <alignment horizontal="center" vertical="center" wrapText="1"/>
    </xf>
    <xf numFmtId="0" fontId="44" fillId="0" borderId="21" xfId="1" applyFont="1" applyBorder="1" applyAlignment="1">
      <alignment horizontal="center" vertical="center" wrapText="1"/>
    </xf>
    <xf numFmtId="0" fontId="14" fillId="0" borderId="21" xfId="1" applyFont="1" applyBorder="1" applyAlignment="1">
      <alignment horizontal="center" vertical="center" wrapText="1"/>
    </xf>
    <xf numFmtId="9" fontId="44" fillId="0" borderId="21" xfId="7" applyFont="1" applyFill="1" applyBorder="1" applyAlignment="1">
      <alignment horizontal="center" vertical="center" wrapText="1"/>
    </xf>
    <xf numFmtId="14" fontId="43" fillId="5" borderId="21" xfId="0" applyNumberFormat="1" applyFont="1" applyFill="1" applyBorder="1" applyAlignment="1">
      <alignment horizontal="center" vertical="center"/>
    </xf>
    <xf numFmtId="164" fontId="15" fillId="0" borderId="21" xfId="4" applyFont="1" applyFill="1" applyBorder="1" applyAlignment="1">
      <alignment horizontal="center" vertical="center" wrapText="1"/>
    </xf>
    <xf numFmtId="164" fontId="11" fillId="4" borderId="21" xfId="4" applyFont="1" applyFill="1" applyBorder="1" applyAlignment="1">
      <alignment horizontal="center" vertical="center" wrapText="1"/>
    </xf>
    <xf numFmtId="0" fontId="0" fillId="0" borderId="8" xfId="0" applyBorder="1" applyAlignment="1">
      <alignment horizontal="justify" vertical="center" wrapText="1"/>
    </xf>
    <xf numFmtId="0" fontId="0" fillId="0" borderId="37" xfId="0" applyBorder="1" applyAlignment="1">
      <alignment horizontal="justify" vertical="center" wrapText="1"/>
    </xf>
    <xf numFmtId="0" fontId="0" fillId="0" borderId="9" xfId="0" applyBorder="1" applyAlignment="1">
      <alignment horizontal="justify" vertical="center" wrapText="1"/>
    </xf>
    <xf numFmtId="0" fontId="43" fillId="5" borderId="64" xfId="0" applyFont="1" applyFill="1" applyBorder="1" applyAlignment="1">
      <alignment horizontal="center" vertical="center" wrapText="1"/>
    </xf>
    <xf numFmtId="0" fontId="9" fillId="0" borderId="34" xfId="1" applyFont="1" applyBorder="1" applyAlignment="1">
      <alignment horizontal="center" vertical="center" wrapText="1"/>
    </xf>
    <xf numFmtId="0" fontId="9" fillId="0" borderId="32" xfId="1" applyFont="1" applyBorder="1" applyAlignment="1">
      <alignment horizontal="center" vertical="center" wrapText="1"/>
    </xf>
    <xf numFmtId="0" fontId="9" fillId="0" borderId="67" xfId="1" applyFont="1" applyBorder="1" applyAlignment="1">
      <alignment horizontal="center" vertical="center" wrapText="1"/>
    </xf>
    <xf numFmtId="0" fontId="43" fillId="5" borderId="2" xfId="0" applyFont="1" applyFill="1" applyBorder="1" applyAlignment="1">
      <alignment horizontal="center" vertical="center" wrapText="1"/>
    </xf>
    <xf numFmtId="0" fontId="9" fillId="0" borderId="68"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1" xfId="1" applyFont="1" applyBorder="1" applyAlignment="1">
      <alignment horizontal="center" vertical="center" wrapText="1"/>
    </xf>
    <xf numFmtId="0" fontId="53" fillId="0" borderId="11" xfId="1" applyFont="1" applyBorder="1" applyAlignment="1">
      <alignment horizontal="center" vertical="center" wrapText="1"/>
    </xf>
    <xf numFmtId="0" fontId="53" fillId="0" borderId="13" xfId="1" applyFont="1" applyBorder="1" applyAlignment="1">
      <alignment horizontal="center" vertical="center" wrapText="1"/>
    </xf>
    <xf numFmtId="0" fontId="55" fillId="7" borderId="22" xfId="0" applyFont="1" applyFill="1" applyBorder="1" applyAlignment="1">
      <alignment horizontal="center" vertical="center" wrapText="1"/>
    </xf>
    <xf numFmtId="0" fontId="55" fillId="7" borderId="23" xfId="0" applyFont="1" applyFill="1" applyBorder="1" applyAlignment="1">
      <alignment horizontal="center" vertical="center"/>
    </xf>
    <xf numFmtId="0" fontId="55" fillId="7" borderId="15" xfId="0" applyFont="1" applyFill="1" applyBorder="1" applyAlignment="1">
      <alignment horizontal="center" vertical="center"/>
    </xf>
    <xf numFmtId="0" fontId="55" fillId="7" borderId="26" xfId="0" applyFont="1" applyFill="1" applyBorder="1" applyAlignment="1">
      <alignment horizontal="center" vertical="center"/>
    </xf>
    <xf numFmtId="169" fontId="38" fillId="0" borderId="51" xfId="0" applyNumberFormat="1" applyFont="1" applyBorder="1" applyAlignment="1">
      <alignment horizontal="justify" vertical="center" shrinkToFit="1"/>
    </xf>
    <xf numFmtId="169" fontId="38" fillId="0" borderId="52" xfId="0" applyNumberFormat="1" applyFont="1" applyBorder="1" applyAlignment="1">
      <alignment horizontal="justify" vertical="center" shrinkToFit="1"/>
    </xf>
    <xf numFmtId="169" fontId="38" fillId="0" borderId="51" xfId="0" applyNumberFormat="1" applyFont="1" applyBorder="1" applyAlignment="1">
      <alignment horizontal="justify" vertical="center" wrapText="1" shrinkToFit="1"/>
    </xf>
    <xf numFmtId="169" fontId="38" fillId="0" borderId="70" xfId="0" applyNumberFormat="1" applyFont="1" applyBorder="1" applyAlignment="1">
      <alignment horizontal="center" vertical="center" wrapText="1" shrinkToFit="1"/>
    </xf>
    <xf numFmtId="169" fontId="38" fillId="0" borderId="71" xfId="0" applyNumberFormat="1" applyFont="1" applyBorder="1" applyAlignment="1">
      <alignment horizontal="center" vertical="center" wrapText="1" shrinkToFit="1"/>
    </xf>
    <xf numFmtId="169" fontId="38" fillId="0" borderId="8" xfId="0" applyNumberFormat="1" applyFont="1" applyBorder="1" applyAlignment="1">
      <alignment horizontal="center" vertical="center" wrapText="1" shrinkToFit="1"/>
    </xf>
    <xf numFmtId="169" fontId="38" fillId="0" borderId="72" xfId="0" applyNumberFormat="1" applyFont="1" applyBorder="1" applyAlignment="1">
      <alignment horizontal="center" vertical="center" wrapText="1" shrinkToFit="1"/>
    </xf>
    <xf numFmtId="0" fontId="39" fillId="0" borderId="0" xfId="1" applyFont="1" applyAlignment="1">
      <alignment horizontal="center" vertical="center" wrapText="1"/>
    </xf>
    <xf numFmtId="0" fontId="2" fillId="0" borderId="30" xfId="0" applyFont="1" applyFill="1" applyBorder="1" applyAlignment="1">
      <alignment horizontal="center" vertical="center" wrapText="1"/>
    </xf>
    <xf numFmtId="0" fontId="2" fillId="0" borderId="45"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54" xfId="0" applyFont="1" applyFill="1" applyBorder="1" applyAlignment="1">
      <alignment horizontal="center" vertical="center" wrapText="1"/>
    </xf>
    <xf numFmtId="43" fontId="2" fillId="0" borderId="35" xfId="2"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40" xfId="0" applyFont="1" applyFill="1" applyBorder="1" applyAlignment="1">
      <alignment horizontal="center" vertical="center" wrapText="1"/>
    </xf>
    <xf numFmtId="43" fontId="2" fillId="0" borderId="45" xfId="2" applyFont="1" applyFill="1" applyBorder="1" applyAlignment="1">
      <alignment vertical="center" wrapText="1"/>
    </xf>
    <xf numFmtId="0" fontId="0" fillId="0" borderId="0" xfId="0" applyFill="1"/>
    <xf numFmtId="0" fontId="25" fillId="0" borderId="34" xfId="1" applyFont="1" applyBorder="1" applyAlignment="1">
      <alignment horizontal="center" wrapText="1"/>
    </xf>
    <xf numFmtId="0" fontId="25" fillId="0" borderId="29" xfId="1" applyFont="1" applyBorder="1" applyAlignment="1">
      <alignment horizontal="center" wrapText="1"/>
    </xf>
    <xf numFmtId="0" fontId="57" fillId="0" borderId="1" xfId="1" applyFont="1" applyBorder="1" applyAlignment="1">
      <alignment horizontal="center" vertical="center" wrapText="1"/>
    </xf>
    <xf numFmtId="171" fontId="8" fillId="0" borderId="1" xfId="1" applyNumberFormat="1" applyFont="1" applyBorder="1" applyAlignment="1">
      <alignment vertical="center"/>
    </xf>
    <xf numFmtId="0" fontId="0" fillId="0" borderId="21" xfId="0" applyBorder="1" applyAlignment="1">
      <alignment vertical="center"/>
    </xf>
    <xf numFmtId="4" fontId="8" fillId="0" borderId="21" xfId="1" applyNumberFormat="1" applyFont="1" applyBorder="1" applyAlignment="1">
      <alignment horizontal="center" vertical="center"/>
    </xf>
    <xf numFmtId="171" fontId="8" fillId="0" borderId="21" xfId="1" applyNumberFormat="1" applyFont="1" applyBorder="1" applyAlignment="1">
      <alignment vertical="center"/>
    </xf>
    <xf numFmtId="0" fontId="57" fillId="0" borderId="21" xfId="1" applyFont="1" applyBorder="1" applyAlignment="1">
      <alignment horizontal="center" vertical="center" wrapText="1"/>
    </xf>
    <xf numFmtId="0" fontId="25" fillId="0" borderId="17" xfId="1" applyFont="1" applyBorder="1" applyAlignment="1">
      <alignment horizontal="center" vertical="center" wrapText="1"/>
    </xf>
    <xf numFmtId="0" fontId="25" fillId="0" borderId="18" xfId="1" applyFont="1" applyBorder="1" applyAlignment="1">
      <alignment horizontal="center" vertical="center" wrapText="1"/>
    </xf>
    <xf numFmtId="0" fontId="57" fillId="0" borderId="18" xfId="1" applyFont="1" applyBorder="1" applyAlignment="1">
      <alignment horizontal="center" vertical="center" wrapText="1"/>
    </xf>
    <xf numFmtId="0" fontId="57" fillId="0" borderId="27" xfId="1" applyFont="1" applyBorder="1" applyAlignment="1">
      <alignment horizontal="center" vertical="center" wrapText="1"/>
    </xf>
    <xf numFmtId="0" fontId="25" fillId="0" borderId="30" xfId="1" applyFont="1" applyBorder="1" applyAlignment="1">
      <alignment horizontal="center" vertical="center" wrapText="1"/>
    </xf>
    <xf numFmtId="0" fontId="25" fillId="0" borderId="35" xfId="1" applyFont="1" applyBorder="1" applyAlignment="1">
      <alignment horizontal="center" vertical="center" wrapText="1"/>
    </xf>
    <xf numFmtId="0" fontId="25" fillId="0" borderId="31" xfId="1" applyFont="1" applyBorder="1" applyAlignment="1">
      <alignment horizontal="center" vertical="center" wrapText="1"/>
    </xf>
    <xf numFmtId="0" fontId="2" fillId="9" borderId="30" xfId="0" applyFont="1" applyFill="1" applyBorder="1" applyAlignment="1">
      <alignment horizontal="center" vertical="center" wrapText="1"/>
    </xf>
    <xf numFmtId="0" fontId="2" fillId="9" borderId="45" xfId="0" applyFont="1" applyFill="1" applyBorder="1" applyAlignment="1">
      <alignment horizontal="center" vertical="center" wrapText="1"/>
    </xf>
    <xf numFmtId="0" fontId="2" fillId="9" borderId="35" xfId="0" applyFont="1" applyFill="1" applyBorder="1" applyAlignment="1">
      <alignment horizontal="center" vertical="center" wrapText="1"/>
    </xf>
    <xf numFmtId="0" fontId="2" fillId="9" borderId="54" xfId="0" applyFont="1" applyFill="1" applyBorder="1" applyAlignment="1">
      <alignment horizontal="center" vertical="center" wrapText="1"/>
    </xf>
    <xf numFmtId="43" fontId="2" fillId="9" borderId="35" xfId="2"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31" xfId="0" applyFont="1" applyFill="1" applyBorder="1" applyAlignment="1">
      <alignment horizontal="center" vertical="center" wrapText="1"/>
    </xf>
    <xf numFmtId="0" fontId="2" fillId="9" borderId="40" xfId="0" applyFont="1" applyFill="1" applyBorder="1" applyAlignment="1">
      <alignment horizontal="center" vertical="center" wrapText="1"/>
    </xf>
    <xf numFmtId="43" fontId="2" fillId="9" borderId="45" xfId="2" applyFont="1" applyFill="1" applyBorder="1" applyAlignment="1">
      <alignment vertical="center" wrapText="1"/>
    </xf>
    <xf numFmtId="0" fontId="2" fillId="0" borderId="34"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41" xfId="0" applyFont="1" applyFill="1"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2" fillId="0" borderId="32" xfId="0" applyFont="1" applyFill="1" applyBorder="1" applyAlignment="1">
      <alignment horizontal="center" vertical="center" wrapText="1"/>
    </xf>
    <xf numFmtId="0" fontId="2" fillId="0" borderId="76" xfId="0" applyFont="1" applyBorder="1" applyAlignment="1">
      <alignment horizontal="center" vertical="center" wrapText="1"/>
    </xf>
    <xf numFmtId="0" fontId="2" fillId="0" borderId="77" xfId="0" applyFont="1" applyBorder="1" applyAlignment="1">
      <alignment horizontal="center" vertical="center" wrapText="1"/>
    </xf>
    <xf numFmtId="0" fontId="37" fillId="0" borderId="46" xfId="0" applyFont="1" applyBorder="1" applyAlignment="1">
      <alignment horizontal="justify" vertical="center" wrapText="1"/>
    </xf>
  </cellXfs>
  <cellStyles count="13">
    <cellStyle name="Millares" xfId="2" builtinId="3"/>
    <cellStyle name="Millares 2" xfId="6" xr:uid="{68B376EC-8AC2-4F68-BBDF-D4AB8EB7F064}"/>
    <cellStyle name="Millares 2 2" xfId="10" xr:uid="{5534CF1D-1C7C-4DA7-BF75-141964FB5E3C}"/>
    <cellStyle name="Millares 2 3" xfId="9" xr:uid="{BD2856CE-C11C-4B94-8C07-6B0919BC7753}"/>
    <cellStyle name="Millares 3" xfId="8" xr:uid="{AAC5D9F2-1709-4342-B969-D0EC0AA1960C}"/>
    <cellStyle name="Millares 5" xfId="11" xr:uid="{4E8ACA9F-0F7B-42C3-8052-2FE3E598CE16}"/>
    <cellStyle name="Moneda 2" xfId="4" xr:uid="{993135B6-5B37-4DE9-99DC-04E099C73E32}"/>
    <cellStyle name="Normal" xfId="0" builtinId="0"/>
    <cellStyle name="Normal 2" xfId="5" xr:uid="{77FB676D-C2FF-47F3-A414-B8B70455C89E}"/>
    <cellStyle name="Normal 2 10" xfId="1" xr:uid="{C87A2FD9-BDFF-48DE-9E36-D89E14BB803D}"/>
    <cellStyle name="Porcentaje 2" xfId="3" xr:uid="{856F1497-9B5F-4435-9762-2CE7311A4963}"/>
    <cellStyle name="Porcentual 2" xfId="7" xr:uid="{5845997E-B3EA-41F1-9C98-9508CB6D3893}"/>
    <cellStyle name="Porcentual 4" xfId="12" xr:uid="{887FADBE-65FD-46E1-AFA9-180B8F1687F5}"/>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1" Type="http://schemas.openxmlformats.org/officeDocument/2006/relationships/image" Target="../media/image4.png"/></Relationships>
</file>

<file path=xl/drawings/_rels/drawing27.xml.rels><?xml version="1.0" encoding="UTF-8" standalone="yes"?>
<Relationships xmlns="http://schemas.openxmlformats.org/package/2006/relationships"><Relationship Id="rId1" Type="http://schemas.openxmlformats.org/officeDocument/2006/relationships/image" Target="../media/image4.png"/></Relationships>
</file>

<file path=xl/drawings/_rels/drawing28.xml.rels><?xml version="1.0" encoding="UTF-8" standalone="yes"?>
<Relationships xmlns="http://schemas.openxmlformats.org/package/2006/relationships"><Relationship Id="rId1" Type="http://schemas.openxmlformats.org/officeDocument/2006/relationships/image" Target="../media/image4.png"/></Relationships>
</file>

<file path=xl/drawings/_rels/drawing29.xml.rels><?xml version="1.0" encoding="UTF-8" standalone="yes"?>
<Relationships xmlns="http://schemas.openxmlformats.org/package/2006/relationships"><Relationship Id="rId1" Type="http://schemas.openxmlformats.org/officeDocument/2006/relationships/image" Target="../media/image4.png"/></Relationships>
</file>

<file path=xl/drawings/_rels/drawing30.xml.rels><?xml version="1.0" encoding="UTF-8" standalone="yes"?>
<Relationships xmlns="http://schemas.openxmlformats.org/package/2006/relationships"><Relationship Id="rId1" Type="http://schemas.openxmlformats.org/officeDocument/2006/relationships/image" Target="../media/image4.png"/></Relationships>
</file>

<file path=xl/drawings/_rels/drawing31.xml.rels><?xml version="1.0" encoding="UTF-8" standalone="yes"?>
<Relationships xmlns="http://schemas.openxmlformats.org/package/2006/relationships"><Relationship Id="rId1" Type="http://schemas.openxmlformats.org/officeDocument/2006/relationships/image" Target="../media/image4.png"/></Relationships>
</file>

<file path=xl/drawings/_rels/drawing3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3.xml.rels><?xml version="1.0" encoding="UTF-8" standalone="yes"?>
<Relationships xmlns="http://schemas.openxmlformats.org/package/2006/relationships"><Relationship Id="rId1" Type="http://schemas.openxmlformats.org/officeDocument/2006/relationships/image" Target="../media/image4.png"/></Relationships>
</file>

<file path=xl/drawings/_rels/drawing34.xml.rels><?xml version="1.0" encoding="UTF-8" standalone="yes"?>
<Relationships xmlns="http://schemas.openxmlformats.org/package/2006/relationships"><Relationship Id="rId1" Type="http://schemas.openxmlformats.org/officeDocument/2006/relationships/image" Target="../media/image4.png"/></Relationships>
</file>

<file path=xl/drawings/_rels/drawing35.xml.rels><?xml version="1.0" encoding="UTF-8" standalone="yes"?>
<Relationships xmlns="http://schemas.openxmlformats.org/package/2006/relationships"><Relationship Id="rId1" Type="http://schemas.openxmlformats.org/officeDocument/2006/relationships/image" Target="../media/image4.png"/></Relationships>
</file>

<file path=xl/drawings/_rels/drawing36.xml.rels><?xml version="1.0" encoding="UTF-8" standalone="yes"?>
<Relationships xmlns="http://schemas.openxmlformats.org/package/2006/relationships"><Relationship Id="rId1" Type="http://schemas.openxmlformats.org/officeDocument/2006/relationships/image" Target="../media/image4.png"/></Relationships>
</file>

<file path=xl/drawings/_rels/drawing37.xml.rels><?xml version="1.0" encoding="UTF-8" standalone="yes"?>
<Relationships xmlns="http://schemas.openxmlformats.org/package/2006/relationships"><Relationship Id="rId1" Type="http://schemas.openxmlformats.org/officeDocument/2006/relationships/image" Target="../media/image4.png"/></Relationships>
</file>

<file path=xl/drawings/_rels/drawing38.xml.rels><?xml version="1.0" encoding="UTF-8" standalone="yes"?>
<Relationships xmlns="http://schemas.openxmlformats.org/package/2006/relationships"><Relationship Id="rId1" Type="http://schemas.openxmlformats.org/officeDocument/2006/relationships/image" Target="../media/image4.png"/></Relationships>
</file>

<file path=xl/drawings/_rels/drawing3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396875</xdr:colOff>
      <xdr:row>0</xdr:row>
      <xdr:rowOff>63501</xdr:rowOff>
    </xdr:from>
    <xdr:to>
      <xdr:col>3</xdr:col>
      <xdr:colOff>2079625</xdr:colOff>
      <xdr:row>0</xdr:row>
      <xdr:rowOff>762001</xdr:rowOff>
    </xdr:to>
    <xdr:pic>
      <xdr:nvPicPr>
        <xdr:cNvPr id="2" name="Imagen 1">
          <a:extLst>
            <a:ext uri="{FF2B5EF4-FFF2-40B4-BE49-F238E27FC236}">
              <a16:creationId xmlns:a16="http://schemas.microsoft.com/office/drawing/2014/main" id="{074AA215-3191-4FE3-93B8-97FFB4A310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4525" y="63501"/>
          <a:ext cx="4044950" cy="698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275457</xdr:colOff>
      <xdr:row>0</xdr:row>
      <xdr:rowOff>71438</xdr:rowOff>
    </xdr:from>
    <xdr:to>
      <xdr:col>1</xdr:col>
      <xdr:colOff>1772855</xdr:colOff>
      <xdr:row>0</xdr:row>
      <xdr:rowOff>738188</xdr:rowOff>
    </xdr:to>
    <xdr:pic>
      <xdr:nvPicPr>
        <xdr:cNvPr id="2" name="Imagen 1">
          <a:extLst>
            <a:ext uri="{FF2B5EF4-FFF2-40B4-BE49-F238E27FC236}">
              <a16:creationId xmlns:a16="http://schemas.microsoft.com/office/drawing/2014/main" id="{D8334E72-43FB-42FB-B516-B58D9454EB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5457" y="71438"/>
          <a:ext cx="2060961" cy="666750"/>
        </a:xfrm>
        <a:prstGeom prst="rect">
          <a:avLst/>
        </a:prstGeom>
      </xdr:spPr>
    </xdr:pic>
    <xdr:clientData/>
  </xdr:twoCellAnchor>
  <xdr:twoCellAnchor editAs="oneCell">
    <xdr:from>
      <xdr:col>7</xdr:col>
      <xdr:colOff>685799</xdr:colOff>
      <xdr:row>7</xdr:row>
      <xdr:rowOff>133350</xdr:rowOff>
    </xdr:from>
    <xdr:to>
      <xdr:col>9</xdr:col>
      <xdr:colOff>552450</xdr:colOff>
      <xdr:row>18</xdr:row>
      <xdr:rowOff>9528</xdr:rowOff>
    </xdr:to>
    <xdr:pic>
      <xdr:nvPicPr>
        <xdr:cNvPr id="3" name="Imagen 2">
          <a:extLst>
            <a:ext uri="{FF2B5EF4-FFF2-40B4-BE49-F238E27FC236}">
              <a16:creationId xmlns:a16="http://schemas.microsoft.com/office/drawing/2014/main" id="{86C8A438-FCB2-4844-979C-E45A46845836}"/>
            </a:ext>
          </a:extLst>
        </xdr:cNvPr>
        <xdr:cNvPicPr>
          <a:picLocks noChangeAspect="1"/>
        </xdr:cNvPicPr>
      </xdr:nvPicPr>
      <xdr:blipFill rotWithShape="1">
        <a:blip xmlns:r="http://schemas.openxmlformats.org/officeDocument/2006/relationships" r:embed="rId2"/>
        <a:srcRect l="46674" t="34716" r="23455" b="47172"/>
        <a:stretch/>
      </xdr:blipFill>
      <xdr:spPr bwMode="auto">
        <a:xfrm>
          <a:off x="9753599" y="4610100"/>
          <a:ext cx="3248026" cy="209550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147031</xdr:colOff>
      <xdr:row>11</xdr:row>
      <xdr:rowOff>76713</xdr:rowOff>
    </xdr:from>
    <xdr:to>
      <xdr:col>1</xdr:col>
      <xdr:colOff>844971</xdr:colOff>
      <xdr:row>13</xdr:row>
      <xdr:rowOff>25572</xdr:rowOff>
    </xdr:to>
    <xdr:pic>
      <xdr:nvPicPr>
        <xdr:cNvPr id="5" name="Imagen 4">
          <a:extLst>
            <a:ext uri="{FF2B5EF4-FFF2-40B4-BE49-F238E27FC236}">
              <a16:creationId xmlns:a16="http://schemas.microsoft.com/office/drawing/2014/main" id="{34F43336-2320-478E-B5EE-B8EBBD1210E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9581" y="4589901"/>
          <a:ext cx="697940" cy="35159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1238250</xdr:colOff>
      <xdr:row>18</xdr:row>
      <xdr:rowOff>214313</xdr:rowOff>
    </xdr:from>
    <xdr:to>
      <xdr:col>5</xdr:col>
      <xdr:colOff>2505075</xdr:colOff>
      <xdr:row>20</xdr:row>
      <xdr:rowOff>161926</xdr:rowOff>
    </xdr:to>
    <xdr:pic>
      <xdr:nvPicPr>
        <xdr:cNvPr id="2" name="Imagen 1">
          <a:extLst>
            <a:ext uri="{FF2B5EF4-FFF2-40B4-BE49-F238E27FC236}">
              <a16:creationId xmlns:a16="http://schemas.microsoft.com/office/drawing/2014/main" id="{F0316C41-B6A3-1843-0504-7774962356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86438" y="18049876"/>
          <a:ext cx="1266825" cy="63817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1071563</xdr:colOff>
      <xdr:row>41</xdr:row>
      <xdr:rowOff>11906</xdr:rowOff>
    </xdr:from>
    <xdr:to>
      <xdr:col>3</xdr:col>
      <xdr:colOff>552451</xdr:colOff>
      <xdr:row>43</xdr:row>
      <xdr:rowOff>173831</xdr:rowOff>
    </xdr:to>
    <xdr:pic>
      <xdr:nvPicPr>
        <xdr:cNvPr id="2" name="Imagen 1">
          <a:extLst>
            <a:ext uri="{FF2B5EF4-FFF2-40B4-BE49-F238E27FC236}">
              <a16:creationId xmlns:a16="http://schemas.microsoft.com/office/drawing/2014/main" id="{FA95BBBE-6485-42C6-8276-C4529E69D5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1126" y="14489906"/>
          <a:ext cx="1266825" cy="6381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1291167</xdr:colOff>
      <xdr:row>42</xdr:row>
      <xdr:rowOff>349250</xdr:rowOff>
    </xdr:from>
    <xdr:to>
      <xdr:col>3</xdr:col>
      <xdr:colOff>155576</xdr:colOff>
      <xdr:row>43</xdr:row>
      <xdr:rowOff>542925</xdr:rowOff>
    </xdr:to>
    <xdr:pic>
      <xdr:nvPicPr>
        <xdr:cNvPr id="2" name="Imagen 1">
          <a:extLst>
            <a:ext uri="{FF2B5EF4-FFF2-40B4-BE49-F238E27FC236}">
              <a16:creationId xmlns:a16="http://schemas.microsoft.com/office/drawing/2014/main" id="{975DA1BA-1FD6-49FF-9194-5B151A5D3B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98084" y="13737167"/>
          <a:ext cx="1266825" cy="63817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1230312</xdr:colOff>
      <xdr:row>16</xdr:row>
      <xdr:rowOff>377031</xdr:rowOff>
    </xdr:from>
    <xdr:to>
      <xdr:col>5</xdr:col>
      <xdr:colOff>3254375</xdr:colOff>
      <xdr:row>19</xdr:row>
      <xdr:rowOff>67141</xdr:rowOff>
    </xdr:to>
    <xdr:pic>
      <xdr:nvPicPr>
        <xdr:cNvPr id="2" name="Imagen 1">
          <a:extLst>
            <a:ext uri="{FF2B5EF4-FFF2-40B4-BE49-F238E27FC236}">
              <a16:creationId xmlns:a16="http://schemas.microsoft.com/office/drawing/2014/main" id="{CC25C43B-20C5-4FE2-9453-70081BAA4B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4375" y="20955000"/>
          <a:ext cx="2024063" cy="1019641"/>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914400</xdr:colOff>
      <xdr:row>41</xdr:row>
      <xdr:rowOff>28575</xdr:rowOff>
    </xdr:from>
    <xdr:to>
      <xdr:col>3</xdr:col>
      <xdr:colOff>400050</xdr:colOff>
      <xdr:row>44</xdr:row>
      <xdr:rowOff>0</xdr:rowOff>
    </xdr:to>
    <xdr:pic>
      <xdr:nvPicPr>
        <xdr:cNvPr id="2" name="Imagen 1">
          <a:extLst>
            <a:ext uri="{FF2B5EF4-FFF2-40B4-BE49-F238E27FC236}">
              <a16:creationId xmlns:a16="http://schemas.microsoft.com/office/drawing/2014/main" id="{0F0AF459-D339-46C2-83BE-B75C76D3AB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2753975"/>
          <a:ext cx="1266825" cy="638175"/>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1219200</xdr:colOff>
      <xdr:row>42</xdr:row>
      <xdr:rowOff>371475</xdr:rowOff>
    </xdr:from>
    <xdr:to>
      <xdr:col>3</xdr:col>
      <xdr:colOff>85725</xdr:colOff>
      <xdr:row>43</xdr:row>
      <xdr:rowOff>561975</xdr:rowOff>
    </xdr:to>
    <xdr:pic>
      <xdr:nvPicPr>
        <xdr:cNvPr id="2" name="Imagen 1">
          <a:extLst>
            <a:ext uri="{FF2B5EF4-FFF2-40B4-BE49-F238E27FC236}">
              <a16:creationId xmlns:a16="http://schemas.microsoft.com/office/drawing/2014/main" id="{8DFED11F-AADB-494B-9792-C16125D801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14782800"/>
          <a:ext cx="1266825" cy="638175"/>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1231280</xdr:colOff>
      <xdr:row>18</xdr:row>
      <xdr:rowOff>92926</xdr:rowOff>
    </xdr:from>
    <xdr:to>
      <xdr:col>5</xdr:col>
      <xdr:colOff>3255343</xdr:colOff>
      <xdr:row>20</xdr:row>
      <xdr:rowOff>43908</xdr:rowOff>
    </xdr:to>
    <xdr:pic>
      <xdr:nvPicPr>
        <xdr:cNvPr id="2" name="Imagen 1">
          <a:extLst>
            <a:ext uri="{FF2B5EF4-FFF2-40B4-BE49-F238E27FC236}">
              <a16:creationId xmlns:a16="http://schemas.microsoft.com/office/drawing/2014/main" id="{30E2054C-4C84-441D-B7B9-C7FE317533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1158" y="21047926"/>
          <a:ext cx="2024063" cy="1019641"/>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971551</xdr:colOff>
      <xdr:row>41</xdr:row>
      <xdr:rowOff>9526</xdr:rowOff>
    </xdr:from>
    <xdr:to>
      <xdr:col>3</xdr:col>
      <xdr:colOff>400475</xdr:colOff>
      <xdr:row>43</xdr:row>
      <xdr:rowOff>142875</xdr:rowOff>
    </xdr:to>
    <xdr:pic>
      <xdr:nvPicPr>
        <xdr:cNvPr id="2" name="Imagen 1">
          <a:extLst>
            <a:ext uri="{FF2B5EF4-FFF2-40B4-BE49-F238E27FC236}">
              <a16:creationId xmlns:a16="http://schemas.microsoft.com/office/drawing/2014/main" id="{1106EE6A-D696-4517-9649-2CE7D8C6E5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1" y="12611101"/>
          <a:ext cx="1210099" cy="609599"/>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952501</xdr:colOff>
      <xdr:row>42</xdr:row>
      <xdr:rowOff>200026</xdr:rowOff>
    </xdr:from>
    <xdr:to>
      <xdr:col>3</xdr:col>
      <xdr:colOff>152401</xdr:colOff>
      <xdr:row>43</xdr:row>
      <xdr:rowOff>558467</xdr:rowOff>
    </xdr:to>
    <xdr:pic>
      <xdr:nvPicPr>
        <xdr:cNvPr id="2" name="Imagen 1">
          <a:extLst>
            <a:ext uri="{FF2B5EF4-FFF2-40B4-BE49-F238E27FC236}">
              <a16:creationId xmlns:a16="http://schemas.microsoft.com/office/drawing/2014/main" id="{F6DA9C38-35C0-4421-B547-7C1A5871C5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301" y="13754101"/>
          <a:ext cx="1600200" cy="806116"/>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2619373</xdr:colOff>
      <xdr:row>15</xdr:row>
      <xdr:rowOff>377031</xdr:rowOff>
    </xdr:from>
    <xdr:to>
      <xdr:col>6</xdr:col>
      <xdr:colOff>1190624</xdr:colOff>
      <xdr:row>18</xdr:row>
      <xdr:rowOff>159944</xdr:rowOff>
    </xdr:to>
    <xdr:pic>
      <xdr:nvPicPr>
        <xdr:cNvPr id="2" name="Imagen 1">
          <a:extLst>
            <a:ext uri="{FF2B5EF4-FFF2-40B4-BE49-F238E27FC236}">
              <a16:creationId xmlns:a16="http://schemas.microsoft.com/office/drawing/2014/main" id="{CA72C2B7-8848-4D77-B465-300AB6C1C2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3436" y="20478750"/>
          <a:ext cx="2956719" cy="1489475"/>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1114426</xdr:colOff>
      <xdr:row>41</xdr:row>
      <xdr:rowOff>38100</xdr:rowOff>
    </xdr:from>
    <xdr:to>
      <xdr:col>3</xdr:col>
      <xdr:colOff>298451</xdr:colOff>
      <xdr:row>44</xdr:row>
      <xdr:rowOff>19527</xdr:rowOff>
    </xdr:to>
    <xdr:pic>
      <xdr:nvPicPr>
        <xdr:cNvPr id="2" name="Imagen 1">
          <a:extLst>
            <a:ext uri="{FF2B5EF4-FFF2-40B4-BE49-F238E27FC236}">
              <a16:creationId xmlns:a16="http://schemas.microsoft.com/office/drawing/2014/main" id="{F97C89A1-ACC1-4024-85F1-AD04AD6A5E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6051" y="11833225"/>
          <a:ext cx="977900" cy="648177"/>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828675</xdr:colOff>
      <xdr:row>42</xdr:row>
      <xdr:rowOff>400050</xdr:rowOff>
    </xdr:from>
    <xdr:to>
      <xdr:col>2</xdr:col>
      <xdr:colOff>266700</xdr:colOff>
      <xdr:row>43</xdr:row>
      <xdr:rowOff>441802</xdr:rowOff>
    </xdr:to>
    <xdr:pic>
      <xdr:nvPicPr>
        <xdr:cNvPr id="2" name="Imagen 1">
          <a:extLst>
            <a:ext uri="{FF2B5EF4-FFF2-40B4-BE49-F238E27FC236}">
              <a16:creationId xmlns:a16="http://schemas.microsoft.com/office/drawing/2014/main" id="{D1F0EE40-7FC5-45FF-A5C3-44BE69645E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3475" y="13563600"/>
          <a:ext cx="971550" cy="489427"/>
        </a:xfrm>
        <a:prstGeom prst="rect">
          <a:avLst/>
        </a:prstGeom>
        <a:noFill/>
      </xdr:spPr>
    </xdr:pic>
    <xdr:clientData/>
  </xdr:twoCellAnchor>
  <xdr:twoCellAnchor editAs="oneCell">
    <xdr:from>
      <xdr:col>1</xdr:col>
      <xdr:colOff>828675</xdr:colOff>
      <xdr:row>42</xdr:row>
      <xdr:rowOff>400050</xdr:rowOff>
    </xdr:from>
    <xdr:to>
      <xdr:col>2</xdr:col>
      <xdr:colOff>266700</xdr:colOff>
      <xdr:row>43</xdr:row>
      <xdr:rowOff>441802</xdr:rowOff>
    </xdr:to>
    <xdr:pic>
      <xdr:nvPicPr>
        <xdr:cNvPr id="3" name="Imagen 2">
          <a:extLst>
            <a:ext uri="{FF2B5EF4-FFF2-40B4-BE49-F238E27FC236}">
              <a16:creationId xmlns:a16="http://schemas.microsoft.com/office/drawing/2014/main" id="{1778068C-C441-465A-915A-257B83A3C2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3475" y="13563600"/>
          <a:ext cx="971550" cy="489427"/>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1671735</xdr:colOff>
      <xdr:row>15</xdr:row>
      <xdr:rowOff>583164</xdr:rowOff>
    </xdr:from>
    <xdr:to>
      <xdr:col>5</xdr:col>
      <xdr:colOff>3986981</xdr:colOff>
      <xdr:row>18</xdr:row>
      <xdr:rowOff>58316</xdr:rowOff>
    </xdr:to>
    <xdr:pic>
      <xdr:nvPicPr>
        <xdr:cNvPr id="2" name="Imagen 1">
          <a:extLst>
            <a:ext uri="{FF2B5EF4-FFF2-40B4-BE49-F238E27FC236}">
              <a16:creationId xmlns:a16="http://schemas.microsoft.com/office/drawing/2014/main" id="{568173A1-78CD-4A1A-9206-239E541CCA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9286" y="21946378"/>
          <a:ext cx="2315246" cy="1166326"/>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685800</xdr:colOff>
      <xdr:row>41</xdr:row>
      <xdr:rowOff>123825</xdr:rowOff>
    </xdr:from>
    <xdr:to>
      <xdr:col>2</xdr:col>
      <xdr:colOff>123825</xdr:colOff>
      <xdr:row>43</xdr:row>
      <xdr:rowOff>137002</xdr:rowOff>
    </xdr:to>
    <xdr:pic>
      <xdr:nvPicPr>
        <xdr:cNvPr id="2" name="Imagen 1">
          <a:extLst>
            <a:ext uri="{FF2B5EF4-FFF2-40B4-BE49-F238E27FC236}">
              <a16:creationId xmlns:a16="http://schemas.microsoft.com/office/drawing/2014/main" id="{AC821695-487D-451D-A708-1E4F0C1EE1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11915775"/>
          <a:ext cx="971550" cy="489427"/>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1200150</xdr:colOff>
      <xdr:row>43</xdr:row>
      <xdr:rowOff>9525</xdr:rowOff>
    </xdr:from>
    <xdr:to>
      <xdr:col>2</xdr:col>
      <xdr:colOff>638175</xdr:colOff>
      <xdr:row>43</xdr:row>
      <xdr:rowOff>498952</xdr:rowOff>
    </xdr:to>
    <xdr:pic>
      <xdr:nvPicPr>
        <xdr:cNvPr id="2" name="Imagen 1">
          <a:extLst>
            <a:ext uri="{FF2B5EF4-FFF2-40B4-BE49-F238E27FC236}">
              <a16:creationId xmlns:a16="http://schemas.microsoft.com/office/drawing/2014/main" id="{16612597-410E-4071-AD18-BA40D87A51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4950" y="14011275"/>
          <a:ext cx="971550" cy="489427"/>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385534</xdr:colOff>
      <xdr:row>15</xdr:row>
      <xdr:rowOff>249464</xdr:rowOff>
    </xdr:from>
    <xdr:to>
      <xdr:col>5</xdr:col>
      <xdr:colOff>2925535</xdr:colOff>
      <xdr:row>17</xdr:row>
      <xdr:rowOff>259012</xdr:rowOff>
    </xdr:to>
    <xdr:pic>
      <xdr:nvPicPr>
        <xdr:cNvPr id="2" name="Imagen 1">
          <a:extLst>
            <a:ext uri="{FF2B5EF4-FFF2-40B4-BE49-F238E27FC236}">
              <a16:creationId xmlns:a16="http://schemas.microsoft.com/office/drawing/2014/main" id="{7DBFDC27-55FD-4CC4-AC85-9BFB4B84A38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66605" y="19140714"/>
          <a:ext cx="2540001" cy="1279548"/>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876300</xdr:colOff>
      <xdr:row>41</xdr:row>
      <xdr:rowOff>133350</xdr:rowOff>
    </xdr:from>
    <xdr:to>
      <xdr:col>3</xdr:col>
      <xdr:colOff>66675</xdr:colOff>
      <xdr:row>43</xdr:row>
      <xdr:rowOff>146527</xdr:rowOff>
    </xdr:to>
    <xdr:pic>
      <xdr:nvPicPr>
        <xdr:cNvPr id="2" name="Imagen 1">
          <a:extLst>
            <a:ext uri="{FF2B5EF4-FFF2-40B4-BE49-F238E27FC236}">
              <a16:creationId xmlns:a16="http://schemas.microsoft.com/office/drawing/2014/main" id="{C0AFAA8F-A1FA-4AF7-9281-3697958E89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100" y="12315825"/>
          <a:ext cx="971550" cy="489427"/>
        </a:xfrm>
        <a:prstGeom prst="rect">
          <a:avLst/>
        </a:prstGeom>
        <a:noFill/>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1438275</xdr:colOff>
      <xdr:row>42</xdr:row>
      <xdr:rowOff>419100</xdr:rowOff>
    </xdr:from>
    <xdr:to>
      <xdr:col>3</xdr:col>
      <xdr:colOff>9525</xdr:colOff>
      <xdr:row>43</xdr:row>
      <xdr:rowOff>460852</xdr:rowOff>
    </xdr:to>
    <xdr:pic>
      <xdr:nvPicPr>
        <xdr:cNvPr id="2" name="Imagen 1">
          <a:extLst>
            <a:ext uri="{FF2B5EF4-FFF2-40B4-BE49-F238E27FC236}">
              <a16:creationId xmlns:a16="http://schemas.microsoft.com/office/drawing/2014/main" id="{6476C32F-9CDF-4330-A53F-8DF372E08A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43075" y="13973175"/>
          <a:ext cx="971550" cy="489427"/>
        </a:xfrm>
        <a:prstGeom prst="rect">
          <a:avLst/>
        </a:prstGeom>
        <a:noFill/>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5</xdr:col>
      <xdr:colOff>1501398</xdr:colOff>
      <xdr:row>18</xdr:row>
      <xdr:rowOff>274448</xdr:rowOff>
    </xdr:from>
    <xdr:to>
      <xdr:col>5</xdr:col>
      <xdr:colOff>3231950</xdr:colOff>
      <xdr:row>20</xdr:row>
      <xdr:rowOff>80721</xdr:rowOff>
    </xdr:to>
    <xdr:pic>
      <xdr:nvPicPr>
        <xdr:cNvPr id="2" name="Imagen 1">
          <a:extLst>
            <a:ext uri="{FF2B5EF4-FFF2-40B4-BE49-F238E27FC236}">
              <a16:creationId xmlns:a16="http://schemas.microsoft.com/office/drawing/2014/main" id="{4A4992AD-0023-46A1-8170-F8DAF3175D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70169" y="21697626"/>
          <a:ext cx="1730552" cy="871781"/>
        </a:xfrm>
        <a:prstGeom prst="rect">
          <a:avLst/>
        </a:prstGeom>
        <a:noFill/>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1295400</xdr:colOff>
      <xdr:row>41</xdr:row>
      <xdr:rowOff>95250</xdr:rowOff>
    </xdr:from>
    <xdr:to>
      <xdr:col>3</xdr:col>
      <xdr:colOff>485775</xdr:colOff>
      <xdr:row>43</xdr:row>
      <xdr:rowOff>108427</xdr:rowOff>
    </xdr:to>
    <xdr:pic>
      <xdr:nvPicPr>
        <xdr:cNvPr id="2" name="Imagen 1">
          <a:extLst>
            <a:ext uri="{FF2B5EF4-FFF2-40B4-BE49-F238E27FC236}">
              <a16:creationId xmlns:a16="http://schemas.microsoft.com/office/drawing/2014/main" id="{4F26EFD7-9FCE-4F51-A263-F39BC9A0C2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0" y="12277725"/>
          <a:ext cx="971550" cy="489427"/>
        </a:xfrm>
        <a:prstGeom prst="rect">
          <a:avLst/>
        </a:prstGeom>
        <a:noFill/>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43</xdr:row>
      <xdr:rowOff>0</xdr:rowOff>
    </xdr:from>
    <xdr:to>
      <xdr:col>3</xdr:col>
      <xdr:colOff>104775</xdr:colOff>
      <xdr:row>43</xdr:row>
      <xdr:rowOff>489427</xdr:rowOff>
    </xdr:to>
    <xdr:pic>
      <xdr:nvPicPr>
        <xdr:cNvPr id="2" name="Imagen 1">
          <a:extLst>
            <a:ext uri="{FF2B5EF4-FFF2-40B4-BE49-F238E27FC236}">
              <a16:creationId xmlns:a16="http://schemas.microsoft.com/office/drawing/2014/main" id="{2AFBB18B-6C76-4438-BF51-8BABF2BFD4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8325" y="14001750"/>
          <a:ext cx="971550" cy="489427"/>
        </a:xfrm>
        <a:prstGeom prst="rect">
          <a:avLst/>
        </a:prstGeom>
        <a:noFill/>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285749</xdr:colOff>
      <xdr:row>15</xdr:row>
      <xdr:rowOff>63500</xdr:rowOff>
    </xdr:from>
    <xdr:to>
      <xdr:col>5</xdr:col>
      <xdr:colOff>2176534</xdr:colOff>
      <xdr:row>16</xdr:row>
      <xdr:rowOff>381000</xdr:rowOff>
    </xdr:to>
    <xdr:pic>
      <xdr:nvPicPr>
        <xdr:cNvPr id="2" name="Imagen 1">
          <a:extLst>
            <a:ext uri="{FF2B5EF4-FFF2-40B4-BE49-F238E27FC236}">
              <a16:creationId xmlns:a16="http://schemas.microsoft.com/office/drawing/2014/main" id="{5D6B6819-04C4-4FF1-B3C8-B473591E76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32374" y="17176750"/>
          <a:ext cx="1890785" cy="952500"/>
        </a:xfrm>
        <a:prstGeom prst="rect">
          <a:avLst/>
        </a:prstGeom>
        <a:noFill/>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1076325</xdr:colOff>
      <xdr:row>35</xdr:row>
      <xdr:rowOff>190500</xdr:rowOff>
    </xdr:from>
    <xdr:to>
      <xdr:col>3</xdr:col>
      <xdr:colOff>266700</xdr:colOff>
      <xdr:row>38</xdr:row>
      <xdr:rowOff>13177</xdr:rowOff>
    </xdr:to>
    <xdr:pic>
      <xdr:nvPicPr>
        <xdr:cNvPr id="2" name="Imagen 1">
          <a:extLst>
            <a:ext uri="{FF2B5EF4-FFF2-40B4-BE49-F238E27FC236}">
              <a16:creationId xmlns:a16="http://schemas.microsoft.com/office/drawing/2014/main" id="{862A2757-2BA1-4304-9962-D5A7AE1699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1125" y="16202025"/>
          <a:ext cx="971550" cy="489427"/>
        </a:xfrm>
        <a:prstGeom prst="rect">
          <a:avLst/>
        </a:prstGeom>
        <a:noFill/>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1375834</xdr:colOff>
      <xdr:row>42</xdr:row>
      <xdr:rowOff>412750</xdr:rowOff>
    </xdr:from>
    <xdr:to>
      <xdr:col>2</xdr:col>
      <xdr:colOff>812801</xdr:colOff>
      <xdr:row>43</xdr:row>
      <xdr:rowOff>457677</xdr:rowOff>
    </xdr:to>
    <xdr:pic>
      <xdr:nvPicPr>
        <xdr:cNvPr id="2" name="Imagen 1">
          <a:extLst>
            <a:ext uri="{FF2B5EF4-FFF2-40B4-BE49-F238E27FC236}">
              <a16:creationId xmlns:a16="http://schemas.microsoft.com/office/drawing/2014/main" id="{857FBB86-A056-4FDD-9349-208A617A24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2751" y="14139333"/>
          <a:ext cx="971550" cy="489427"/>
        </a:xfrm>
        <a:prstGeom prst="rect">
          <a:avLst/>
        </a:prstGeom>
        <a:noFill/>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5</xdr:col>
      <xdr:colOff>841374</xdr:colOff>
      <xdr:row>19</xdr:row>
      <xdr:rowOff>174625</xdr:rowOff>
    </xdr:from>
    <xdr:to>
      <xdr:col>5</xdr:col>
      <xdr:colOff>2732159</xdr:colOff>
      <xdr:row>21</xdr:row>
      <xdr:rowOff>47625</xdr:rowOff>
    </xdr:to>
    <xdr:pic>
      <xdr:nvPicPr>
        <xdr:cNvPr id="2" name="Imagen 1">
          <a:extLst>
            <a:ext uri="{FF2B5EF4-FFF2-40B4-BE49-F238E27FC236}">
              <a16:creationId xmlns:a16="http://schemas.microsoft.com/office/drawing/2014/main" id="{B8507F21-0C44-47C1-A070-0D4FA581D2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45124" y="28733750"/>
          <a:ext cx="1890785" cy="952500"/>
        </a:xfrm>
        <a:prstGeom prst="rect">
          <a:avLst/>
        </a:prstGeom>
        <a:noFill/>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952500</xdr:colOff>
      <xdr:row>35</xdr:row>
      <xdr:rowOff>114300</xdr:rowOff>
    </xdr:from>
    <xdr:to>
      <xdr:col>3</xdr:col>
      <xdr:colOff>142875</xdr:colOff>
      <xdr:row>37</xdr:row>
      <xdr:rowOff>127477</xdr:rowOff>
    </xdr:to>
    <xdr:pic>
      <xdr:nvPicPr>
        <xdr:cNvPr id="2" name="Imagen 1">
          <a:extLst>
            <a:ext uri="{FF2B5EF4-FFF2-40B4-BE49-F238E27FC236}">
              <a16:creationId xmlns:a16="http://schemas.microsoft.com/office/drawing/2014/main" id="{1149E462-F4BF-44C0-B89C-F5B37BB8E9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7300" y="12039600"/>
          <a:ext cx="971550" cy="489427"/>
        </a:xfrm>
        <a:prstGeom prst="rect">
          <a:avLst/>
        </a:prstGeom>
        <a:noFill/>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179917</xdr:colOff>
      <xdr:row>42</xdr:row>
      <xdr:rowOff>433917</xdr:rowOff>
    </xdr:from>
    <xdr:to>
      <xdr:col>3</xdr:col>
      <xdr:colOff>283634</xdr:colOff>
      <xdr:row>43</xdr:row>
      <xdr:rowOff>478844</xdr:rowOff>
    </xdr:to>
    <xdr:pic>
      <xdr:nvPicPr>
        <xdr:cNvPr id="2" name="Imagen 1">
          <a:extLst>
            <a:ext uri="{FF2B5EF4-FFF2-40B4-BE49-F238E27FC236}">
              <a16:creationId xmlns:a16="http://schemas.microsoft.com/office/drawing/2014/main" id="{C1138797-C2BA-4701-8A99-71FF3E4828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1417" y="13260917"/>
          <a:ext cx="971550" cy="489427"/>
        </a:xfrm>
        <a:prstGeom prst="rect">
          <a:avLst/>
        </a:prstGeom>
        <a:noFill/>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5</xdr:col>
      <xdr:colOff>2571749</xdr:colOff>
      <xdr:row>19</xdr:row>
      <xdr:rowOff>539750</xdr:rowOff>
    </xdr:from>
    <xdr:to>
      <xdr:col>6</xdr:col>
      <xdr:colOff>259687</xdr:colOff>
      <xdr:row>21</xdr:row>
      <xdr:rowOff>142875</xdr:rowOff>
    </xdr:to>
    <xdr:pic>
      <xdr:nvPicPr>
        <xdr:cNvPr id="2" name="Imagen 1">
          <a:extLst>
            <a:ext uri="{FF2B5EF4-FFF2-40B4-BE49-F238E27FC236}">
              <a16:creationId xmlns:a16="http://schemas.microsoft.com/office/drawing/2014/main" id="{8DB8C54F-FE2D-4159-8446-01E524BC4E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75499" y="30511750"/>
          <a:ext cx="1355063" cy="682625"/>
        </a:xfrm>
        <a:prstGeom prst="rect">
          <a:avLst/>
        </a:prstGeom>
        <a:noFill/>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809624</xdr:colOff>
      <xdr:row>37</xdr:row>
      <xdr:rowOff>78636</xdr:rowOff>
    </xdr:from>
    <xdr:to>
      <xdr:col>3</xdr:col>
      <xdr:colOff>209550</xdr:colOff>
      <xdr:row>40</xdr:row>
      <xdr:rowOff>6876</xdr:rowOff>
    </xdr:to>
    <xdr:pic>
      <xdr:nvPicPr>
        <xdr:cNvPr id="2" name="Imagen 1">
          <a:extLst>
            <a:ext uri="{FF2B5EF4-FFF2-40B4-BE49-F238E27FC236}">
              <a16:creationId xmlns:a16="http://schemas.microsoft.com/office/drawing/2014/main" id="{B055DAF0-1099-4679-A070-C0AFB35A93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4" y="18490461"/>
          <a:ext cx="1181101" cy="594990"/>
        </a:xfrm>
        <a:prstGeom prst="rect">
          <a:avLst/>
        </a:prstGeom>
        <a:noFill/>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1068916</xdr:colOff>
      <xdr:row>42</xdr:row>
      <xdr:rowOff>349250</xdr:rowOff>
    </xdr:from>
    <xdr:to>
      <xdr:col>2</xdr:col>
      <xdr:colOff>505883</xdr:colOff>
      <xdr:row>43</xdr:row>
      <xdr:rowOff>394177</xdr:rowOff>
    </xdr:to>
    <xdr:pic>
      <xdr:nvPicPr>
        <xdr:cNvPr id="2" name="Imagen 1">
          <a:extLst>
            <a:ext uri="{FF2B5EF4-FFF2-40B4-BE49-F238E27FC236}">
              <a16:creationId xmlns:a16="http://schemas.microsoft.com/office/drawing/2014/main" id="{A87755D1-3D36-4827-993F-61F235FFF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5833" y="18753667"/>
          <a:ext cx="971550" cy="489427"/>
        </a:xfrm>
        <a:prstGeom prst="rect">
          <a:avLst/>
        </a:prstGeom>
        <a:noFill/>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5</xdr:col>
      <xdr:colOff>3397250</xdr:colOff>
      <xdr:row>20</xdr:row>
      <xdr:rowOff>158750</xdr:rowOff>
    </xdr:from>
    <xdr:to>
      <xdr:col>6</xdr:col>
      <xdr:colOff>701675</xdr:colOff>
      <xdr:row>21</xdr:row>
      <xdr:rowOff>203677</xdr:rowOff>
    </xdr:to>
    <xdr:pic>
      <xdr:nvPicPr>
        <xdr:cNvPr id="2" name="Imagen 1">
          <a:extLst>
            <a:ext uri="{FF2B5EF4-FFF2-40B4-BE49-F238E27FC236}">
              <a16:creationId xmlns:a16="http://schemas.microsoft.com/office/drawing/2014/main" id="{2AE2BD4B-7A0B-4BCC-9974-015C56883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0" y="30765750"/>
          <a:ext cx="971550" cy="489427"/>
        </a:xfrm>
        <a:prstGeom prst="rect">
          <a:avLst/>
        </a:prstGeom>
        <a:noFill/>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1285875</xdr:colOff>
      <xdr:row>38</xdr:row>
      <xdr:rowOff>123825</xdr:rowOff>
    </xdr:from>
    <xdr:to>
      <xdr:col>3</xdr:col>
      <xdr:colOff>476250</xdr:colOff>
      <xdr:row>39</xdr:row>
      <xdr:rowOff>22702</xdr:rowOff>
    </xdr:to>
    <xdr:pic>
      <xdr:nvPicPr>
        <xdr:cNvPr id="2" name="Imagen 1">
          <a:extLst>
            <a:ext uri="{FF2B5EF4-FFF2-40B4-BE49-F238E27FC236}">
              <a16:creationId xmlns:a16="http://schemas.microsoft.com/office/drawing/2014/main" id="{F2976EA2-E030-4945-9D35-014F33012E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90675" y="11639550"/>
          <a:ext cx="971550" cy="489427"/>
        </a:xfrm>
        <a:prstGeom prst="rect">
          <a:avLst/>
        </a:prstGeom>
        <a:noFill/>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1047750</xdr:colOff>
      <xdr:row>37</xdr:row>
      <xdr:rowOff>171450</xdr:rowOff>
    </xdr:from>
    <xdr:to>
      <xdr:col>3</xdr:col>
      <xdr:colOff>238125</xdr:colOff>
      <xdr:row>39</xdr:row>
      <xdr:rowOff>184627</xdr:rowOff>
    </xdr:to>
    <xdr:pic>
      <xdr:nvPicPr>
        <xdr:cNvPr id="2" name="Imagen 1">
          <a:extLst>
            <a:ext uri="{FF2B5EF4-FFF2-40B4-BE49-F238E27FC236}">
              <a16:creationId xmlns:a16="http://schemas.microsoft.com/office/drawing/2014/main" id="{C18D31A8-9126-4A24-B39C-A6C0FAAF97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550" y="13573125"/>
          <a:ext cx="971550" cy="489427"/>
        </a:xfrm>
        <a:prstGeom prst="rect">
          <a:avLst/>
        </a:prstGeom>
        <a:noFill/>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2</xdr:col>
      <xdr:colOff>21167</xdr:colOff>
      <xdr:row>43</xdr:row>
      <xdr:rowOff>63500</xdr:rowOff>
    </xdr:from>
    <xdr:to>
      <xdr:col>3</xdr:col>
      <xdr:colOff>124884</xdr:colOff>
      <xdr:row>43</xdr:row>
      <xdr:rowOff>552927</xdr:rowOff>
    </xdr:to>
    <xdr:pic>
      <xdr:nvPicPr>
        <xdr:cNvPr id="2" name="Imagen 1">
          <a:extLst>
            <a:ext uri="{FF2B5EF4-FFF2-40B4-BE49-F238E27FC236}">
              <a16:creationId xmlns:a16="http://schemas.microsoft.com/office/drawing/2014/main" id="{599CD2E3-2A25-4CAB-8F4D-6AAA99C8BF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62667" y="16584083"/>
          <a:ext cx="971550" cy="489427"/>
        </a:xfrm>
        <a:prstGeom prst="rect">
          <a:avLst/>
        </a:prstGeom>
        <a:noFill/>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5</xdr:col>
      <xdr:colOff>2762249</xdr:colOff>
      <xdr:row>19</xdr:row>
      <xdr:rowOff>556987</xdr:rowOff>
    </xdr:from>
    <xdr:to>
      <xdr:col>6</xdr:col>
      <xdr:colOff>126999</xdr:colOff>
      <xdr:row>20</xdr:row>
      <xdr:rowOff>441803</xdr:rowOff>
    </xdr:to>
    <xdr:pic>
      <xdr:nvPicPr>
        <xdr:cNvPr id="2" name="Imagen 1">
          <a:extLst>
            <a:ext uri="{FF2B5EF4-FFF2-40B4-BE49-F238E27FC236}">
              <a16:creationId xmlns:a16="http://schemas.microsoft.com/office/drawing/2014/main" id="{1014506C-8D98-4B94-ABB3-A08C5B82A8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65999" y="30735362"/>
          <a:ext cx="1031875" cy="519816"/>
        </a:xfrm>
        <a:prstGeom prst="rect">
          <a:avLst/>
        </a:prstGeom>
        <a:noFill/>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990600</xdr:colOff>
      <xdr:row>38</xdr:row>
      <xdr:rowOff>95250</xdr:rowOff>
    </xdr:from>
    <xdr:to>
      <xdr:col>3</xdr:col>
      <xdr:colOff>180975</xdr:colOff>
      <xdr:row>39</xdr:row>
      <xdr:rowOff>60802</xdr:rowOff>
    </xdr:to>
    <xdr:pic>
      <xdr:nvPicPr>
        <xdr:cNvPr id="2" name="Imagen 1">
          <a:extLst>
            <a:ext uri="{FF2B5EF4-FFF2-40B4-BE49-F238E27FC236}">
              <a16:creationId xmlns:a16="http://schemas.microsoft.com/office/drawing/2014/main" id="{79D79B5E-6532-41E0-84E9-50A494D7C3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5400" y="11801475"/>
          <a:ext cx="971550" cy="489427"/>
        </a:xfrm>
        <a:prstGeom prst="rect">
          <a:avLst/>
        </a:prstGeom>
        <a:noFill/>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1322917</xdr:colOff>
      <xdr:row>43</xdr:row>
      <xdr:rowOff>10583</xdr:rowOff>
    </xdr:from>
    <xdr:to>
      <xdr:col>2</xdr:col>
      <xdr:colOff>759884</xdr:colOff>
      <xdr:row>43</xdr:row>
      <xdr:rowOff>500010</xdr:rowOff>
    </xdr:to>
    <xdr:pic>
      <xdr:nvPicPr>
        <xdr:cNvPr id="2" name="Imagen 1">
          <a:extLst>
            <a:ext uri="{FF2B5EF4-FFF2-40B4-BE49-F238E27FC236}">
              <a16:creationId xmlns:a16="http://schemas.microsoft.com/office/drawing/2014/main" id="{6D6D98A2-F3E9-49FF-B5C3-74E2B4CCAC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29834" y="12033250"/>
          <a:ext cx="971550" cy="489427"/>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gelica.sanchez/Desktop/VERIFICACION%20TECNICA%20%20%20cma%20005_202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NTE FDLRUU "/>
      <sheetName val="PROP 8"/>
      <sheetName val="DIRECTOR PROP8"/>
      <sheetName val="RESIDENTE PROP8"/>
      <sheetName val="PROP 9"/>
      <sheetName val="DIRECTOR PROP 9"/>
      <sheetName val="RESIDENTE PROP 9"/>
      <sheetName val="PROP 10"/>
      <sheetName val="DIRECTOR PROP 10"/>
      <sheetName val="RESIDENTE PROP 10"/>
      <sheetName val="PROP 11"/>
      <sheetName val="DIRECTOR PROP 11"/>
      <sheetName val="RESIDENTE PROP 11"/>
      <sheetName val="PROP 12"/>
      <sheetName val="DIRECTOR PROP 12"/>
      <sheetName val="RESIDENTE PROP 12"/>
      <sheetName val="PROP 13"/>
      <sheetName val="DIRECTOR PROP 13"/>
      <sheetName val="RESIDENTE PROP 1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B3">
            <v>1160000</v>
          </cell>
        </row>
        <row r="4">
          <cell r="B4">
            <v>1000000</v>
          </cell>
        </row>
        <row r="5">
          <cell r="B5">
            <v>908526</v>
          </cell>
        </row>
        <row r="8">
          <cell r="B8">
            <v>781242</v>
          </cell>
        </row>
        <row r="9">
          <cell r="B9">
            <v>737717</v>
          </cell>
        </row>
        <row r="11">
          <cell r="B11">
            <v>644350</v>
          </cell>
        </row>
        <row r="14">
          <cell r="B14">
            <v>566700</v>
          </cell>
        </row>
        <row r="18">
          <cell r="B18">
            <v>461500</v>
          </cell>
        </row>
        <row r="21">
          <cell r="B21">
            <v>381500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DD433-A277-4B03-A3F8-0EAE6B7C6D49}">
  <dimension ref="B1:S21"/>
  <sheetViews>
    <sheetView tabSelected="1" view="pageBreakPreview" topLeftCell="A2" zoomScale="80" zoomScaleNormal="80" zoomScaleSheetLayoutView="80" workbookViewId="0">
      <selection activeCell="L4" sqref="L4"/>
    </sheetView>
  </sheetViews>
  <sheetFormatPr baseColWidth="10" defaultRowHeight="15" x14ac:dyDescent="0.25"/>
  <cols>
    <col min="1" max="1" width="3.7109375" customWidth="1"/>
    <col min="2" max="2" width="8.85546875" customWidth="1"/>
    <col min="3" max="3" width="26.5703125" customWidth="1"/>
    <col min="4" max="4" width="32" customWidth="1"/>
    <col min="5" max="8" width="21" customWidth="1"/>
    <col min="9" max="9" width="17.140625" customWidth="1"/>
    <col min="10" max="10" width="19" style="342" customWidth="1"/>
    <col min="11" max="13" width="17.7109375" style="2" customWidth="1"/>
    <col min="14" max="14" width="14.5703125" style="2" customWidth="1"/>
    <col min="15" max="15" width="24" style="2" customWidth="1"/>
    <col min="16" max="17" width="30.85546875" style="2" customWidth="1"/>
    <col min="18" max="18" width="13.140625" style="344" customWidth="1"/>
    <col min="19" max="19" width="37.85546875" style="105" customWidth="1"/>
    <col min="21" max="21" width="31.140625" customWidth="1"/>
  </cols>
  <sheetData>
    <row r="1" spans="2:19" ht="68.25" customHeight="1" thickBot="1" x14ac:dyDescent="0.3">
      <c r="B1" s="380"/>
      <c r="C1" s="381"/>
      <c r="D1" s="382"/>
      <c r="E1" s="383" t="s">
        <v>78</v>
      </c>
      <c r="F1" s="384"/>
      <c r="G1" s="384"/>
      <c r="H1" s="384"/>
      <c r="I1" s="384"/>
      <c r="J1" s="384"/>
      <c r="K1" s="384"/>
      <c r="L1" s="384"/>
      <c r="M1" s="384"/>
      <c r="N1" s="384"/>
      <c r="O1" s="384"/>
      <c r="P1" s="384"/>
      <c r="Q1" s="384"/>
      <c r="R1" s="385"/>
      <c r="S1" s="142"/>
    </row>
    <row r="2" spans="2:19" ht="60.75" customHeight="1" thickBot="1" x14ac:dyDescent="0.3">
      <c r="B2" s="358" t="s">
        <v>0</v>
      </c>
      <c r="C2" s="362" t="s">
        <v>65</v>
      </c>
      <c r="D2" s="358" t="s">
        <v>83</v>
      </c>
      <c r="E2" s="362" t="s">
        <v>89</v>
      </c>
      <c r="F2" s="388"/>
      <c r="G2" s="388"/>
      <c r="H2" s="388"/>
      <c r="I2" s="389"/>
      <c r="J2" s="388" t="s">
        <v>90</v>
      </c>
      <c r="K2" s="388"/>
      <c r="L2" s="388"/>
      <c r="M2" s="388"/>
      <c r="N2" s="388"/>
      <c r="O2" s="388"/>
      <c r="P2" s="388"/>
      <c r="Q2" s="388"/>
      <c r="R2" s="364"/>
      <c r="S2" s="364" t="s">
        <v>514</v>
      </c>
    </row>
    <row r="3" spans="2:19" ht="94.5" customHeight="1" thickBot="1" x14ac:dyDescent="0.3">
      <c r="B3" s="386"/>
      <c r="C3" s="387"/>
      <c r="D3" s="387"/>
      <c r="E3" s="396" t="s">
        <v>87</v>
      </c>
      <c r="F3" s="391" t="s">
        <v>88</v>
      </c>
      <c r="G3" s="374" t="s">
        <v>79</v>
      </c>
      <c r="H3" s="374" t="s">
        <v>86</v>
      </c>
      <c r="I3" s="396" t="s">
        <v>66</v>
      </c>
      <c r="J3" s="372" t="s">
        <v>91</v>
      </c>
      <c r="K3" s="362" t="s">
        <v>92</v>
      </c>
      <c r="L3" s="388"/>
      <c r="M3" s="362" t="s">
        <v>98</v>
      </c>
      <c r="N3" s="362" t="s">
        <v>99</v>
      </c>
      <c r="O3" s="399" t="s">
        <v>95</v>
      </c>
      <c r="P3" s="400"/>
      <c r="Q3" s="366" t="s">
        <v>97</v>
      </c>
      <c r="R3" s="372" t="s">
        <v>84</v>
      </c>
      <c r="S3" s="395"/>
    </row>
    <row r="4" spans="2:19" ht="159.75" customHeight="1" thickBot="1" x14ac:dyDescent="0.3">
      <c r="B4" s="386"/>
      <c r="C4" s="387"/>
      <c r="D4" s="387"/>
      <c r="E4" s="397"/>
      <c r="F4" s="392"/>
      <c r="G4" s="390"/>
      <c r="H4" s="390"/>
      <c r="I4" s="397"/>
      <c r="J4" s="398"/>
      <c r="K4" s="170" t="s">
        <v>93</v>
      </c>
      <c r="L4" s="170" t="s">
        <v>94</v>
      </c>
      <c r="M4" s="387"/>
      <c r="N4" s="387"/>
      <c r="O4" s="312" t="s">
        <v>96</v>
      </c>
      <c r="P4" s="308" t="s">
        <v>85</v>
      </c>
      <c r="Q4" s="393"/>
      <c r="R4" s="394"/>
      <c r="S4" s="395"/>
    </row>
    <row r="5" spans="2:19" ht="57.75" customHeight="1" x14ac:dyDescent="0.25">
      <c r="B5" s="358">
        <v>1</v>
      </c>
      <c r="C5" s="695" t="s">
        <v>515</v>
      </c>
      <c r="D5" s="357" t="s">
        <v>516</v>
      </c>
      <c r="E5" s="358" t="s">
        <v>2</v>
      </c>
      <c r="F5" s="366" t="s">
        <v>2</v>
      </c>
      <c r="G5" s="368" t="s">
        <v>2</v>
      </c>
      <c r="H5" s="370" t="s">
        <v>2</v>
      </c>
      <c r="I5" s="358" t="s">
        <v>178</v>
      </c>
      <c r="J5" s="360">
        <v>57.819895600000002</v>
      </c>
      <c r="K5" s="374">
        <v>5</v>
      </c>
      <c r="L5" s="374">
        <v>5</v>
      </c>
      <c r="M5" s="364">
        <v>1</v>
      </c>
      <c r="N5" s="362">
        <v>20</v>
      </c>
      <c r="O5" s="376">
        <v>1</v>
      </c>
      <c r="P5" s="378" t="s">
        <v>535</v>
      </c>
      <c r="Q5" s="364">
        <v>0.25</v>
      </c>
      <c r="R5" s="372">
        <f>J5+K5+L5+M5+N5+O5+Q5</f>
        <v>90.069895599999995</v>
      </c>
      <c r="S5" s="358"/>
    </row>
    <row r="6" spans="2:19" ht="75" customHeight="1" thickBot="1" x14ac:dyDescent="0.3">
      <c r="B6" s="359"/>
      <c r="C6" s="696"/>
      <c r="D6" s="702" t="s">
        <v>517</v>
      </c>
      <c r="E6" s="359"/>
      <c r="F6" s="367"/>
      <c r="G6" s="369"/>
      <c r="H6" s="371"/>
      <c r="I6" s="359"/>
      <c r="J6" s="361"/>
      <c r="K6" s="375"/>
      <c r="L6" s="375"/>
      <c r="M6" s="365"/>
      <c r="N6" s="363"/>
      <c r="O6" s="377"/>
      <c r="P6" s="379"/>
      <c r="Q6" s="365"/>
      <c r="R6" s="373"/>
      <c r="S6" s="359"/>
    </row>
    <row r="7" spans="2:19" ht="159.75" customHeight="1" thickBot="1" x14ac:dyDescent="0.3">
      <c r="B7" s="309">
        <v>2</v>
      </c>
      <c r="C7" s="697" t="s">
        <v>205</v>
      </c>
      <c r="D7" s="345"/>
      <c r="E7" s="345" t="s">
        <v>2</v>
      </c>
      <c r="F7" s="310" t="s">
        <v>2</v>
      </c>
      <c r="G7" s="347" t="s">
        <v>2</v>
      </c>
      <c r="H7" s="347" t="s">
        <v>2</v>
      </c>
      <c r="I7" s="345" t="s">
        <v>178</v>
      </c>
      <c r="J7" s="348">
        <v>52.990138815528354</v>
      </c>
      <c r="K7" s="346">
        <v>5</v>
      </c>
      <c r="L7" s="311">
        <v>5</v>
      </c>
      <c r="M7" s="310">
        <v>1</v>
      </c>
      <c r="N7" s="309">
        <v>20</v>
      </c>
      <c r="O7" s="346">
        <v>1</v>
      </c>
      <c r="P7" s="353" t="s">
        <v>536</v>
      </c>
      <c r="Q7" s="311">
        <v>0.25</v>
      </c>
      <c r="R7" s="349">
        <f t="shared" ref="R7:R20" si="0">SUM(J7:Q7)</f>
        <v>85.240138815528354</v>
      </c>
      <c r="S7" s="311"/>
    </row>
    <row r="8" spans="2:19" ht="34.5" customHeight="1" x14ac:dyDescent="0.25">
      <c r="B8" s="358">
        <v>3</v>
      </c>
      <c r="C8" s="695" t="s">
        <v>236</v>
      </c>
      <c r="D8" s="357" t="s">
        <v>237</v>
      </c>
      <c r="E8" s="358" t="s">
        <v>149</v>
      </c>
      <c r="F8" s="366" t="s">
        <v>2</v>
      </c>
      <c r="G8" s="368" t="s">
        <v>2</v>
      </c>
      <c r="H8" s="370" t="s">
        <v>2</v>
      </c>
      <c r="I8" s="407" t="s">
        <v>290</v>
      </c>
      <c r="J8" s="403"/>
      <c r="K8" s="376"/>
      <c r="L8" s="370"/>
      <c r="M8" s="358"/>
      <c r="N8" s="362"/>
      <c r="O8" s="376"/>
      <c r="P8" s="370"/>
      <c r="Q8" s="364"/>
      <c r="R8" s="403">
        <f>+J8+K8+L8+M8+N8+O8+Q8</f>
        <v>0</v>
      </c>
      <c r="S8" s="358"/>
    </row>
    <row r="9" spans="2:19" ht="40.5" customHeight="1" x14ac:dyDescent="0.25">
      <c r="B9" s="386"/>
      <c r="C9" s="701"/>
      <c r="D9" s="703" t="s">
        <v>238</v>
      </c>
      <c r="E9" s="386"/>
      <c r="F9" s="393"/>
      <c r="G9" s="406"/>
      <c r="H9" s="402"/>
      <c r="I9" s="408"/>
      <c r="J9" s="404"/>
      <c r="K9" s="401"/>
      <c r="L9" s="402"/>
      <c r="M9" s="386"/>
      <c r="N9" s="387"/>
      <c r="O9" s="401"/>
      <c r="P9" s="402"/>
      <c r="Q9" s="395"/>
      <c r="R9" s="404"/>
      <c r="S9" s="386"/>
    </row>
    <row r="10" spans="2:19" ht="26.25" customHeight="1" thickBot="1" x14ac:dyDescent="0.3">
      <c r="B10" s="359"/>
      <c r="C10" s="696"/>
      <c r="D10" s="702" t="s">
        <v>239</v>
      </c>
      <c r="E10" s="359"/>
      <c r="F10" s="367"/>
      <c r="G10" s="369"/>
      <c r="H10" s="371"/>
      <c r="I10" s="409"/>
      <c r="J10" s="405"/>
      <c r="K10" s="377"/>
      <c r="L10" s="371"/>
      <c r="M10" s="359"/>
      <c r="N10" s="363"/>
      <c r="O10" s="377"/>
      <c r="P10" s="371"/>
      <c r="Q10" s="365"/>
      <c r="R10" s="405"/>
      <c r="S10" s="359"/>
    </row>
    <row r="11" spans="2:19" ht="78" customHeight="1" thickBot="1" x14ac:dyDescent="0.3">
      <c r="B11" s="309">
        <v>4</v>
      </c>
      <c r="C11" s="697" t="s">
        <v>255</v>
      </c>
      <c r="D11" s="345"/>
      <c r="E11" s="345" t="s">
        <v>2</v>
      </c>
      <c r="F11" s="310" t="s">
        <v>2</v>
      </c>
      <c r="G11" s="347" t="s">
        <v>2</v>
      </c>
      <c r="H11" s="347" t="s">
        <v>149</v>
      </c>
      <c r="I11" s="350" t="s">
        <v>290</v>
      </c>
      <c r="J11" s="348"/>
      <c r="K11" s="351"/>
      <c r="L11" s="142"/>
      <c r="M11" s="310"/>
      <c r="N11" s="309"/>
      <c r="O11" s="346"/>
      <c r="P11" s="353"/>
      <c r="Q11" s="311"/>
      <c r="R11" s="349">
        <f t="shared" si="0"/>
        <v>0</v>
      </c>
      <c r="S11" s="311" t="s">
        <v>567</v>
      </c>
    </row>
    <row r="12" spans="2:19" ht="108" customHeight="1" thickBot="1" x14ac:dyDescent="0.3">
      <c r="B12" s="686">
        <v>5</v>
      </c>
      <c r="C12" s="686" t="s">
        <v>256</v>
      </c>
      <c r="D12" s="687"/>
      <c r="E12" s="687" t="s">
        <v>2</v>
      </c>
      <c r="F12" s="688" t="s">
        <v>2</v>
      </c>
      <c r="G12" s="689" t="s">
        <v>2</v>
      </c>
      <c r="H12" s="689" t="s">
        <v>2</v>
      </c>
      <c r="I12" s="687" t="s">
        <v>178</v>
      </c>
      <c r="J12" s="690">
        <v>67.75</v>
      </c>
      <c r="K12" s="691">
        <v>5</v>
      </c>
      <c r="L12" s="692">
        <v>5</v>
      </c>
      <c r="M12" s="688">
        <v>1</v>
      </c>
      <c r="N12" s="686">
        <v>20</v>
      </c>
      <c r="O12" s="691">
        <v>1</v>
      </c>
      <c r="P12" s="693" t="s">
        <v>537</v>
      </c>
      <c r="Q12" s="692">
        <v>0.25</v>
      </c>
      <c r="R12" s="694">
        <f t="shared" si="0"/>
        <v>100</v>
      </c>
      <c r="S12" s="143"/>
    </row>
    <row r="13" spans="2:19" ht="159.75" customHeight="1" thickBot="1" x14ac:dyDescent="0.3">
      <c r="B13" s="140">
        <v>6</v>
      </c>
      <c r="C13" s="661" t="s">
        <v>522</v>
      </c>
      <c r="D13" s="139"/>
      <c r="E13" s="139" t="s">
        <v>2</v>
      </c>
      <c r="F13" s="144" t="s">
        <v>2</v>
      </c>
      <c r="G13" s="146" t="s">
        <v>2</v>
      </c>
      <c r="H13" s="146" t="s">
        <v>149</v>
      </c>
      <c r="I13" s="306" t="s">
        <v>290</v>
      </c>
      <c r="J13" s="340"/>
      <c r="K13" s="150"/>
      <c r="L13" s="149"/>
      <c r="M13" s="144"/>
      <c r="N13" s="140"/>
      <c r="O13" s="145"/>
      <c r="P13" s="313"/>
      <c r="Q13" s="143"/>
      <c r="R13" s="343">
        <f t="shared" si="0"/>
        <v>0</v>
      </c>
      <c r="S13" s="143" t="s">
        <v>569</v>
      </c>
    </row>
    <row r="14" spans="2:19" ht="159.75" customHeight="1" thickBot="1" x14ac:dyDescent="0.3">
      <c r="B14" s="140">
        <v>7</v>
      </c>
      <c r="C14" s="661" t="s">
        <v>523</v>
      </c>
      <c r="D14" s="139"/>
      <c r="E14" s="139" t="s">
        <v>2</v>
      </c>
      <c r="F14" s="144" t="s">
        <v>2</v>
      </c>
      <c r="G14" s="146" t="s">
        <v>2</v>
      </c>
      <c r="H14" s="146" t="s">
        <v>2</v>
      </c>
      <c r="I14" s="139" t="s">
        <v>178</v>
      </c>
      <c r="J14" s="340">
        <v>62.829608449164091</v>
      </c>
      <c r="K14" s="145">
        <v>5</v>
      </c>
      <c r="L14" s="143">
        <v>5</v>
      </c>
      <c r="M14" s="144">
        <v>1</v>
      </c>
      <c r="N14" s="140">
        <v>20</v>
      </c>
      <c r="O14" s="145">
        <v>1</v>
      </c>
      <c r="P14" s="313" t="s">
        <v>538</v>
      </c>
      <c r="Q14" s="143">
        <v>0.25</v>
      </c>
      <c r="R14" s="343">
        <f t="shared" si="0"/>
        <v>95.079608449164084</v>
      </c>
      <c r="S14" s="143"/>
    </row>
    <row r="15" spans="2:19" ht="159.75" customHeight="1" thickBot="1" x14ac:dyDescent="0.3">
      <c r="B15" s="140">
        <v>8</v>
      </c>
      <c r="C15" s="661" t="s">
        <v>524</v>
      </c>
      <c r="D15" s="139" t="s">
        <v>525</v>
      </c>
      <c r="E15" s="139" t="s">
        <v>2</v>
      </c>
      <c r="F15" s="144" t="s">
        <v>2</v>
      </c>
      <c r="G15" s="146" t="s">
        <v>2</v>
      </c>
      <c r="H15" s="146" t="s">
        <v>149</v>
      </c>
      <c r="I15" s="306" t="s">
        <v>290</v>
      </c>
      <c r="J15" s="340"/>
      <c r="K15" s="150"/>
      <c r="L15" s="149"/>
      <c r="M15" s="144"/>
      <c r="N15" s="140"/>
      <c r="O15" s="145"/>
      <c r="P15" s="313"/>
      <c r="Q15" s="143"/>
      <c r="R15" s="343">
        <f t="shared" si="0"/>
        <v>0</v>
      </c>
      <c r="S15" s="143" t="s">
        <v>568</v>
      </c>
    </row>
    <row r="16" spans="2:19" ht="159.75" customHeight="1" thickBot="1" x14ac:dyDescent="0.3">
      <c r="B16" s="140">
        <v>9</v>
      </c>
      <c r="C16" s="661" t="s">
        <v>526</v>
      </c>
      <c r="D16" s="139" t="s">
        <v>527</v>
      </c>
      <c r="E16" s="139" t="s">
        <v>149</v>
      </c>
      <c r="F16" s="144" t="s">
        <v>2</v>
      </c>
      <c r="G16" s="146" t="s">
        <v>2</v>
      </c>
      <c r="H16" s="146" t="s">
        <v>2</v>
      </c>
      <c r="I16" s="306" t="s">
        <v>290</v>
      </c>
      <c r="J16" s="340"/>
      <c r="K16" s="145"/>
      <c r="L16" s="143"/>
      <c r="M16" s="144"/>
      <c r="N16" s="140"/>
      <c r="O16" s="145"/>
      <c r="P16" s="313"/>
      <c r="Q16" s="143"/>
      <c r="R16" s="343"/>
      <c r="S16" s="143"/>
    </row>
    <row r="17" spans="2:19" ht="159.75" customHeight="1" thickBot="1" x14ac:dyDescent="0.3">
      <c r="B17" s="140">
        <v>10</v>
      </c>
      <c r="C17" s="661" t="s">
        <v>528</v>
      </c>
      <c r="D17" s="139" t="s">
        <v>529</v>
      </c>
      <c r="E17" s="139" t="s">
        <v>2</v>
      </c>
      <c r="F17" s="144" t="s">
        <v>2</v>
      </c>
      <c r="G17" s="146" t="s">
        <v>2</v>
      </c>
      <c r="H17" s="146" t="s">
        <v>2</v>
      </c>
      <c r="I17" s="139" t="s">
        <v>178</v>
      </c>
      <c r="J17" s="340">
        <v>-4.9956787176441741</v>
      </c>
      <c r="K17" s="145">
        <v>5</v>
      </c>
      <c r="L17" s="143">
        <v>5</v>
      </c>
      <c r="M17" s="144">
        <v>1</v>
      </c>
      <c r="N17" s="140">
        <v>20</v>
      </c>
      <c r="O17" s="145">
        <v>1</v>
      </c>
      <c r="P17" s="313" t="s">
        <v>546</v>
      </c>
      <c r="Q17" s="143"/>
      <c r="R17" s="343">
        <f t="shared" si="0"/>
        <v>27.004321282355825</v>
      </c>
      <c r="S17" s="143"/>
    </row>
    <row r="18" spans="2:19" ht="159.75" customHeight="1" thickBot="1" x14ac:dyDescent="0.3">
      <c r="B18" s="140">
        <v>11</v>
      </c>
      <c r="C18" s="661" t="s">
        <v>530</v>
      </c>
      <c r="D18" s="139" t="s">
        <v>531</v>
      </c>
      <c r="E18" s="139" t="s">
        <v>2</v>
      </c>
      <c r="F18" s="144" t="s">
        <v>2</v>
      </c>
      <c r="G18" s="146" t="s">
        <v>2</v>
      </c>
      <c r="H18" s="146" t="s">
        <v>149</v>
      </c>
      <c r="I18" s="306" t="s">
        <v>290</v>
      </c>
      <c r="J18" s="340"/>
      <c r="K18" s="150"/>
      <c r="L18" s="149"/>
      <c r="M18" s="144"/>
      <c r="N18" s="140"/>
      <c r="O18" s="145"/>
      <c r="P18" s="313"/>
      <c r="Q18" s="143"/>
      <c r="R18" s="343">
        <f t="shared" si="0"/>
        <v>0</v>
      </c>
      <c r="S18" s="143" t="s">
        <v>570</v>
      </c>
    </row>
    <row r="19" spans="2:19" s="670" customFormat="1" ht="109.5" customHeight="1" thickBot="1" x14ac:dyDescent="0.3">
      <c r="B19" s="661">
        <v>12</v>
      </c>
      <c r="C19" s="661" t="s">
        <v>532</v>
      </c>
      <c r="D19" s="662"/>
      <c r="E19" s="662" t="s">
        <v>149</v>
      </c>
      <c r="F19" s="663" t="s">
        <v>2</v>
      </c>
      <c r="G19" s="664" t="s">
        <v>2</v>
      </c>
      <c r="H19" s="664" t="s">
        <v>2</v>
      </c>
      <c r="I19" s="306" t="s">
        <v>290</v>
      </c>
      <c r="J19" s="665"/>
      <c r="K19" s="666"/>
      <c r="L19" s="667"/>
      <c r="M19" s="663"/>
      <c r="N19" s="661"/>
      <c r="O19" s="666"/>
      <c r="P19" s="668"/>
      <c r="Q19" s="667"/>
      <c r="R19" s="669">
        <f t="shared" si="0"/>
        <v>0</v>
      </c>
      <c r="S19" s="667" t="s">
        <v>585</v>
      </c>
    </row>
    <row r="20" spans="2:19" ht="114.75" customHeight="1" thickBot="1" x14ac:dyDescent="0.3">
      <c r="B20" s="147">
        <v>13</v>
      </c>
      <c r="C20" s="661" t="s">
        <v>533</v>
      </c>
      <c r="D20" s="704"/>
      <c r="E20" s="355" t="s">
        <v>149</v>
      </c>
      <c r="F20" s="356" t="s">
        <v>2</v>
      </c>
      <c r="G20" s="146" t="s">
        <v>2</v>
      </c>
      <c r="H20" s="146" t="s">
        <v>149</v>
      </c>
      <c r="I20" s="306" t="s">
        <v>290</v>
      </c>
      <c r="J20" s="341"/>
      <c r="K20" s="151"/>
      <c r="L20" s="152"/>
      <c r="M20" s="148"/>
      <c r="N20" s="307"/>
      <c r="O20" s="151"/>
      <c r="P20" s="354"/>
      <c r="Q20" s="352"/>
      <c r="R20" s="343">
        <f t="shared" si="0"/>
        <v>0</v>
      </c>
      <c r="S20" s="143" t="s">
        <v>568</v>
      </c>
    </row>
    <row r="21" spans="2:19" ht="50.25" customHeight="1" thickBot="1" x14ac:dyDescent="0.3">
      <c r="B21" s="698" t="s">
        <v>564</v>
      </c>
      <c r="C21" s="699"/>
      <c r="D21" s="699"/>
      <c r="E21" s="699"/>
      <c r="F21" s="699"/>
      <c r="G21" s="699"/>
      <c r="H21" s="699"/>
      <c r="I21" s="699"/>
      <c r="J21" s="699"/>
      <c r="K21" s="699"/>
      <c r="L21" s="699"/>
      <c r="M21" s="699"/>
      <c r="N21" s="699"/>
      <c r="O21" s="699"/>
      <c r="P21" s="699"/>
      <c r="Q21" s="699"/>
      <c r="R21" s="699"/>
      <c r="S21" s="700"/>
    </row>
  </sheetData>
  <mergeCells count="55">
    <mergeCell ref="R8:R10"/>
    <mergeCell ref="L5:L6"/>
    <mergeCell ref="S8:S10"/>
    <mergeCell ref="B8:B10"/>
    <mergeCell ref="E8:E10"/>
    <mergeCell ref="F8:F10"/>
    <mergeCell ref="G8:G10"/>
    <mergeCell ref="H8:H10"/>
    <mergeCell ref="M8:M10"/>
    <mergeCell ref="N8:N10"/>
    <mergeCell ref="O8:O10"/>
    <mergeCell ref="P8:P10"/>
    <mergeCell ref="Q8:Q10"/>
    <mergeCell ref="C8:C10"/>
    <mergeCell ref="I8:I10"/>
    <mergeCell ref="J8:J10"/>
    <mergeCell ref="B21:S21"/>
    <mergeCell ref="H3:H4"/>
    <mergeCell ref="F3:F4"/>
    <mergeCell ref="Q3:Q4"/>
    <mergeCell ref="R3:R4"/>
    <mergeCell ref="M3:M4"/>
    <mergeCell ref="S2:S4"/>
    <mergeCell ref="E3:E4"/>
    <mergeCell ref="G3:G4"/>
    <mergeCell ref="I3:I4"/>
    <mergeCell ref="J3:J4"/>
    <mergeCell ref="K3:L3"/>
    <mergeCell ref="N3:N4"/>
    <mergeCell ref="O3:P3"/>
    <mergeCell ref="K8:K10"/>
    <mergeCell ref="L8:L10"/>
    <mergeCell ref="B1:D1"/>
    <mergeCell ref="E1:R1"/>
    <mergeCell ref="B2:B4"/>
    <mergeCell ref="C2:C4"/>
    <mergeCell ref="D2:D4"/>
    <mergeCell ref="E2:I2"/>
    <mergeCell ref="J2:R2"/>
    <mergeCell ref="I5:I6"/>
    <mergeCell ref="J5:J6"/>
    <mergeCell ref="C5:C6"/>
    <mergeCell ref="B5:B6"/>
    <mergeCell ref="S5:S6"/>
    <mergeCell ref="M5:M6"/>
    <mergeCell ref="E5:E6"/>
    <mergeCell ref="F5:F6"/>
    <mergeCell ref="N5:N6"/>
    <mergeCell ref="G5:G6"/>
    <mergeCell ref="H5:H6"/>
    <mergeCell ref="Q5:Q6"/>
    <mergeCell ref="R5:R6"/>
    <mergeCell ref="K5:K6"/>
    <mergeCell ref="O5:O6"/>
    <mergeCell ref="P5:P6"/>
  </mergeCells>
  <printOptions horizontalCentered="1"/>
  <pageMargins left="1.2598425196850394" right="0.70866141732283472" top="0.74803149606299213" bottom="0.74803149606299213" header="0.31496062992125984" footer="0.31496062992125984"/>
  <pageSetup scale="2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522C-86D5-45D7-BBC1-0B596E457B07}">
  <dimension ref="A1:I17"/>
  <sheetViews>
    <sheetView view="pageBreakPreview" zoomScale="120" zoomScaleNormal="100" zoomScaleSheetLayoutView="120" workbookViewId="0">
      <selection activeCell="A15" sqref="A15:E17"/>
    </sheetView>
  </sheetViews>
  <sheetFormatPr baseColWidth="10" defaultRowHeight="12.75" x14ac:dyDescent="0.2"/>
  <cols>
    <col min="1" max="1" width="8.42578125" style="8" customWidth="1"/>
    <col min="2" max="3" width="34.5703125" style="8" customWidth="1"/>
    <col min="4" max="4" width="22.5703125" style="8" customWidth="1"/>
    <col min="5" max="6" width="25.140625" style="8" customWidth="1"/>
    <col min="7" max="7" width="20.140625" style="8" customWidth="1"/>
    <col min="8" max="8" width="19" style="8" bestFit="1" customWidth="1"/>
    <col min="9" max="9" width="31.7109375" style="8" customWidth="1"/>
    <col min="10" max="253" width="11.42578125" style="8"/>
    <col min="254" max="254" width="8.42578125" style="8" customWidth="1"/>
    <col min="255" max="255" width="34.5703125" style="8" customWidth="1"/>
    <col min="256" max="256" width="23.5703125" style="8" customWidth="1"/>
    <col min="257" max="257" width="24.7109375" style="8" customWidth="1"/>
    <col min="258" max="258" width="19.140625" style="8" customWidth="1"/>
    <col min="259" max="259" width="20.140625" style="8" customWidth="1"/>
    <col min="260" max="260" width="14.5703125" style="8" customWidth="1"/>
    <col min="261" max="261" width="14.42578125" style="8" customWidth="1"/>
    <col min="262" max="262" width="17.7109375" style="8" customWidth="1"/>
    <col min="263" max="263" width="15.140625" style="8" customWidth="1"/>
    <col min="264" max="509" width="11.42578125" style="8"/>
    <col min="510" max="510" width="8.42578125" style="8" customWidth="1"/>
    <col min="511" max="511" width="34.5703125" style="8" customWidth="1"/>
    <col min="512" max="512" width="23.5703125" style="8" customWidth="1"/>
    <col min="513" max="513" width="24.7109375" style="8" customWidth="1"/>
    <col min="514" max="514" width="19.140625" style="8" customWidth="1"/>
    <col min="515" max="515" width="20.140625" style="8" customWidth="1"/>
    <col min="516" max="516" width="14.5703125" style="8" customWidth="1"/>
    <col min="517" max="517" width="14.42578125" style="8" customWidth="1"/>
    <col min="518" max="518" width="17.7109375" style="8" customWidth="1"/>
    <col min="519" max="519" width="15.140625" style="8" customWidth="1"/>
    <col min="520" max="765" width="11.42578125" style="8"/>
    <col min="766" max="766" width="8.42578125" style="8" customWidth="1"/>
    <col min="767" max="767" width="34.5703125" style="8" customWidth="1"/>
    <col min="768" max="768" width="23.5703125" style="8" customWidth="1"/>
    <col min="769" max="769" width="24.7109375" style="8" customWidth="1"/>
    <col min="770" max="770" width="19.140625" style="8" customWidth="1"/>
    <col min="771" max="771" width="20.140625" style="8" customWidth="1"/>
    <col min="772" max="772" width="14.5703125" style="8" customWidth="1"/>
    <col min="773" max="773" width="14.42578125" style="8" customWidth="1"/>
    <col min="774" max="774" width="17.7109375" style="8" customWidth="1"/>
    <col min="775" max="775" width="15.140625" style="8" customWidth="1"/>
    <col min="776" max="1021" width="11.42578125" style="8"/>
    <col min="1022" max="1022" width="8.42578125" style="8" customWidth="1"/>
    <col min="1023" max="1023" width="34.5703125" style="8" customWidth="1"/>
    <col min="1024" max="1024" width="23.5703125" style="8" customWidth="1"/>
    <col min="1025" max="1025" width="24.7109375" style="8" customWidth="1"/>
    <col min="1026" max="1026" width="19.140625" style="8" customWidth="1"/>
    <col min="1027" max="1027" width="20.140625" style="8" customWidth="1"/>
    <col min="1028" max="1028" width="14.5703125" style="8" customWidth="1"/>
    <col min="1029" max="1029" width="14.42578125" style="8" customWidth="1"/>
    <col min="1030" max="1030" width="17.7109375" style="8" customWidth="1"/>
    <col min="1031" max="1031" width="15.140625" style="8" customWidth="1"/>
    <col min="1032" max="1277" width="11.42578125" style="8"/>
    <col min="1278" max="1278" width="8.42578125" style="8" customWidth="1"/>
    <col min="1279" max="1279" width="34.5703125" style="8" customWidth="1"/>
    <col min="1280" max="1280" width="23.5703125" style="8" customWidth="1"/>
    <col min="1281" max="1281" width="24.7109375" style="8" customWidth="1"/>
    <col min="1282" max="1282" width="19.140625" style="8" customWidth="1"/>
    <col min="1283" max="1283" width="20.140625" style="8" customWidth="1"/>
    <col min="1284" max="1284" width="14.5703125" style="8" customWidth="1"/>
    <col min="1285" max="1285" width="14.42578125" style="8" customWidth="1"/>
    <col min="1286" max="1286" width="17.7109375" style="8" customWidth="1"/>
    <col min="1287" max="1287" width="15.140625" style="8" customWidth="1"/>
    <col min="1288" max="1533" width="11.42578125" style="8"/>
    <col min="1534" max="1534" width="8.42578125" style="8" customWidth="1"/>
    <col min="1535" max="1535" width="34.5703125" style="8" customWidth="1"/>
    <col min="1536" max="1536" width="23.5703125" style="8" customWidth="1"/>
    <col min="1537" max="1537" width="24.7109375" style="8" customWidth="1"/>
    <col min="1538" max="1538" width="19.140625" style="8" customWidth="1"/>
    <col min="1539" max="1539" width="20.140625" style="8" customWidth="1"/>
    <col min="1540" max="1540" width="14.5703125" style="8" customWidth="1"/>
    <col min="1541" max="1541" width="14.42578125" style="8" customWidth="1"/>
    <col min="1542" max="1542" width="17.7109375" style="8" customWidth="1"/>
    <col min="1543" max="1543" width="15.140625" style="8" customWidth="1"/>
    <col min="1544" max="1789" width="11.42578125" style="8"/>
    <col min="1790" max="1790" width="8.42578125" style="8" customWidth="1"/>
    <col min="1791" max="1791" width="34.5703125" style="8" customWidth="1"/>
    <col min="1792" max="1792" width="23.5703125" style="8" customWidth="1"/>
    <col min="1793" max="1793" width="24.7109375" style="8" customWidth="1"/>
    <col min="1794" max="1794" width="19.140625" style="8" customWidth="1"/>
    <col min="1795" max="1795" width="20.140625" style="8" customWidth="1"/>
    <col min="1796" max="1796" width="14.5703125" style="8" customWidth="1"/>
    <col min="1797" max="1797" width="14.42578125" style="8" customWidth="1"/>
    <col min="1798" max="1798" width="17.7109375" style="8" customWidth="1"/>
    <col min="1799" max="1799" width="15.140625" style="8" customWidth="1"/>
    <col min="1800" max="2045" width="11.42578125" style="8"/>
    <col min="2046" max="2046" width="8.42578125" style="8" customWidth="1"/>
    <col min="2047" max="2047" width="34.5703125" style="8" customWidth="1"/>
    <col min="2048" max="2048" width="23.5703125" style="8" customWidth="1"/>
    <col min="2049" max="2049" width="24.7109375" style="8" customWidth="1"/>
    <col min="2050" max="2050" width="19.140625" style="8" customWidth="1"/>
    <col min="2051" max="2051" width="20.140625" style="8" customWidth="1"/>
    <col min="2052" max="2052" width="14.5703125" style="8" customWidth="1"/>
    <col min="2053" max="2053" width="14.42578125" style="8" customWidth="1"/>
    <col min="2054" max="2054" width="17.7109375" style="8" customWidth="1"/>
    <col min="2055" max="2055" width="15.140625" style="8" customWidth="1"/>
    <col min="2056" max="2301" width="11.42578125" style="8"/>
    <col min="2302" max="2302" width="8.42578125" style="8" customWidth="1"/>
    <col min="2303" max="2303" width="34.5703125" style="8" customWidth="1"/>
    <col min="2304" max="2304" width="23.5703125" style="8" customWidth="1"/>
    <col min="2305" max="2305" width="24.7109375" style="8" customWidth="1"/>
    <col min="2306" max="2306" width="19.140625" style="8" customWidth="1"/>
    <col min="2307" max="2307" width="20.140625" style="8" customWidth="1"/>
    <col min="2308" max="2308" width="14.5703125" style="8" customWidth="1"/>
    <col min="2309" max="2309" width="14.42578125" style="8" customWidth="1"/>
    <col min="2310" max="2310" width="17.7109375" style="8" customWidth="1"/>
    <col min="2311" max="2311" width="15.140625" style="8" customWidth="1"/>
    <col min="2312" max="2557" width="11.42578125" style="8"/>
    <col min="2558" max="2558" width="8.42578125" style="8" customWidth="1"/>
    <col min="2559" max="2559" width="34.5703125" style="8" customWidth="1"/>
    <col min="2560" max="2560" width="23.5703125" style="8" customWidth="1"/>
    <col min="2561" max="2561" width="24.7109375" style="8" customWidth="1"/>
    <col min="2562" max="2562" width="19.140625" style="8" customWidth="1"/>
    <col min="2563" max="2563" width="20.140625" style="8" customWidth="1"/>
    <col min="2564" max="2564" width="14.5703125" style="8" customWidth="1"/>
    <col min="2565" max="2565" width="14.42578125" style="8" customWidth="1"/>
    <col min="2566" max="2566" width="17.7109375" style="8" customWidth="1"/>
    <col min="2567" max="2567" width="15.140625" style="8" customWidth="1"/>
    <col min="2568" max="2813" width="11.42578125" style="8"/>
    <col min="2814" max="2814" width="8.42578125" style="8" customWidth="1"/>
    <col min="2815" max="2815" width="34.5703125" style="8" customWidth="1"/>
    <col min="2816" max="2816" width="23.5703125" style="8" customWidth="1"/>
    <col min="2817" max="2817" width="24.7109375" style="8" customWidth="1"/>
    <col min="2818" max="2818" width="19.140625" style="8" customWidth="1"/>
    <col min="2819" max="2819" width="20.140625" style="8" customWidth="1"/>
    <col min="2820" max="2820" width="14.5703125" style="8" customWidth="1"/>
    <col min="2821" max="2821" width="14.42578125" style="8" customWidth="1"/>
    <col min="2822" max="2822" width="17.7109375" style="8" customWidth="1"/>
    <col min="2823" max="2823" width="15.140625" style="8" customWidth="1"/>
    <col min="2824" max="3069" width="11.42578125" style="8"/>
    <col min="3070" max="3070" width="8.42578125" style="8" customWidth="1"/>
    <col min="3071" max="3071" width="34.5703125" style="8" customWidth="1"/>
    <col min="3072" max="3072" width="23.5703125" style="8" customWidth="1"/>
    <col min="3073" max="3073" width="24.7109375" style="8" customWidth="1"/>
    <col min="3074" max="3074" width="19.140625" style="8" customWidth="1"/>
    <col min="3075" max="3075" width="20.140625" style="8" customWidth="1"/>
    <col min="3076" max="3076" width="14.5703125" style="8" customWidth="1"/>
    <col min="3077" max="3077" width="14.42578125" style="8" customWidth="1"/>
    <col min="3078" max="3078" width="17.7109375" style="8" customWidth="1"/>
    <col min="3079" max="3079" width="15.140625" style="8" customWidth="1"/>
    <col min="3080" max="3325" width="11.42578125" style="8"/>
    <col min="3326" max="3326" width="8.42578125" style="8" customWidth="1"/>
    <col min="3327" max="3327" width="34.5703125" style="8" customWidth="1"/>
    <col min="3328" max="3328" width="23.5703125" style="8" customWidth="1"/>
    <col min="3329" max="3329" width="24.7109375" style="8" customWidth="1"/>
    <col min="3330" max="3330" width="19.140625" style="8" customWidth="1"/>
    <col min="3331" max="3331" width="20.140625" style="8" customWidth="1"/>
    <col min="3332" max="3332" width="14.5703125" style="8" customWidth="1"/>
    <col min="3333" max="3333" width="14.42578125" style="8" customWidth="1"/>
    <col min="3334" max="3334" width="17.7109375" style="8" customWidth="1"/>
    <col min="3335" max="3335" width="15.140625" style="8" customWidth="1"/>
    <col min="3336" max="3581" width="11.42578125" style="8"/>
    <col min="3582" max="3582" width="8.42578125" style="8" customWidth="1"/>
    <col min="3583" max="3583" width="34.5703125" style="8" customWidth="1"/>
    <col min="3584" max="3584" width="23.5703125" style="8" customWidth="1"/>
    <col min="3585" max="3585" width="24.7109375" style="8" customWidth="1"/>
    <col min="3586" max="3586" width="19.140625" style="8" customWidth="1"/>
    <col min="3587" max="3587" width="20.140625" style="8" customWidth="1"/>
    <col min="3588" max="3588" width="14.5703125" style="8" customWidth="1"/>
    <col min="3589" max="3589" width="14.42578125" style="8" customWidth="1"/>
    <col min="3590" max="3590" width="17.7109375" style="8" customWidth="1"/>
    <col min="3591" max="3591" width="15.140625" style="8" customWidth="1"/>
    <col min="3592" max="3837" width="11.42578125" style="8"/>
    <col min="3838" max="3838" width="8.42578125" style="8" customWidth="1"/>
    <col min="3839" max="3839" width="34.5703125" style="8" customWidth="1"/>
    <col min="3840" max="3840" width="23.5703125" style="8" customWidth="1"/>
    <col min="3841" max="3841" width="24.7109375" style="8" customWidth="1"/>
    <col min="3842" max="3842" width="19.140625" style="8" customWidth="1"/>
    <col min="3843" max="3843" width="20.140625" style="8" customWidth="1"/>
    <col min="3844" max="3844" width="14.5703125" style="8" customWidth="1"/>
    <col min="3845" max="3845" width="14.42578125" style="8" customWidth="1"/>
    <col min="3846" max="3846" width="17.7109375" style="8" customWidth="1"/>
    <col min="3847" max="3847" width="15.140625" style="8" customWidth="1"/>
    <col min="3848" max="4093" width="11.42578125" style="8"/>
    <col min="4094" max="4094" width="8.42578125" style="8" customWidth="1"/>
    <col min="4095" max="4095" width="34.5703125" style="8" customWidth="1"/>
    <col min="4096" max="4096" width="23.5703125" style="8" customWidth="1"/>
    <col min="4097" max="4097" width="24.7109375" style="8" customWidth="1"/>
    <col min="4098" max="4098" width="19.140625" style="8" customWidth="1"/>
    <col min="4099" max="4099" width="20.140625" style="8" customWidth="1"/>
    <col min="4100" max="4100" width="14.5703125" style="8" customWidth="1"/>
    <col min="4101" max="4101" width="14.42578125" style="8" customWidth="1"/>
    <col min="4102" max="4102" width="17.7109375" style="8" customWidth="1"/>
    <col min="4103" max="4103" width="15.140625" style="8" customWidth="1"/>
    <col min="4104" max="4349" width="11.42578125" style="8"/>
    <col min="4350" max="4350" width="8.42578125" style="8" customWidth="1"/>
    <col min="4351" max="4351" width="34.5703125" style="8" customWidth="1"/>
    <col min="4352" max="4352" width="23.5703125" style="8" customWidth="1"/>
    <col min="4353" max="4353" width="24.7109375" style="8" customWidth="1"/>
    <col min="4354" max="4354" width="19.140625" style="8" customWidth="1"/>
    <col min="4355" max="4355" width="20.140625" style="8" customWidth="1"/>
    <col min="4356" max="4356" width="14.5703125" style="8" customWidth="1"/>
    <col min="4357" max="4357" width="14.42578125" style="8" customWidth="1"/>
    <col min="4358" max="4358" width="17.7109375" style="8" customWidth="1"/>
    <col min="4359" max="4359" width="15.140625" style="8" customWidth="1"/>
    <col min="4360" max="4605" width="11.42578125" style="8"/>
    <col min="4606" max="4606" width="8.42578125" style="8" customWidth="1"/>
    <col min="4607" max="4607" width="34.5703125" style="8" customWidth="1"/>
    <col min="4608" max="4608" width="23.5703125" style="8" customWidth="1"/>
    <col min="4609" max="4609" width="24.7109375" style="8" customWidth="1"/>
    <col min="4610" max="4610" width="19.140625" style="8" customWidth="1"/>
    <col min="4611" max="4611" width="20.140625" style="8" customWidth="1"/>
    <col min="4612" max="4612" width="14.5703125" style="8" customWidth="1"/>
    <col min="4613" max="4613" width="14.42578125" style="8" customWidth="1"/>
    <col min="4614" max="4614" width="17.7109375" style="8" customWidth="1"/>
    <col min="4615" max="4615" width="15.140625" style="8" customWidth="1"/>
    <col min="4616" max="4861" width="11.42578125" style="8"/>
    <col min="4862" max="4862" width="8.42578125" style="8" customWidth="1"/>
    <col min="4863" max="4863" width="34.5703125" style="8" customWidth="1"/>
    <col min="4864" max="4864" width="23.5703125" style="8" customWidth="1"/>
    <col min="4865" max="4865" width="24.7109375" style="8" customWidth="1"/>
    <col min="4866" max="4866" width="19.140625" style="8" customWidth="1"/>
    <col min="4867" max="4867" width="20.140625" style="8" customWidth="1"/>
    <col min="4868" max="4868" width="14.5703125" style="8" customWidth="1"/>
    <col min="4869" max="4869" width="14.42578125" style="8" customWidth="1"/>
    <col min="4870" max="4870" width="17.7109375" style="8" customWidth="1"/>
    <col min="4871" max="4871" width="15.140625" style="8" customWidth="1"/>
    <col min="4872" max="5117" width="11.42578125" style="8"/>
    <col min="5118" max="5118" width="8.42578125" style="8" customWidth="1"/>
    <col min="5119" max="5119" width="34.5703125" style="8" customWidth="1"/>
    <col min="5120" max="5120" width="23.5703125" style="8" customWidth="1"/>
    <col min="5121" max="5121" width="24.7109375" style="8" customWidth="1"/>
    <col min="5122" max="5122" width="19.140625" style="8" customWidth="1"/>
    <col min="5123" max="5123" width="20.140625" style="8" customWidth="1"/>
    <col min="5124" max="5124" width="14.5703125" style="8" customWidth="1"/>
    <col min="5125" max="5125" width="14.42578125" style="8" customWidth="1"/>
    <col min="5126" max="5126" width="17.7109375" style="8" customWidth="1"/>
    <col min="5127" max="5127" width="15.140625" style="8" customWidth="1"/>
    <col min="5128" max="5373" width="11.42578125" style="8"/>
    <col min="5374" max="5374" width="8.42578125" style="8" customWidth="1"/>
    <col min="5375" max="5375" width="34.5703125" style="8" customWidth="1"/>
    <col min="5376" max="5376" width="23.5703125" style="8" customWidth="1"/>
    <col min="5377" max="5377" width="24.7109375" style="8" customWidth="1"/>
    <col min="5378" max="5378" width="19.140625" style="8" customWidth="1"/>
    <col min="5379" max="5379" width="20.140625" style="8" customWidth="1"/>
    <col min="5380" max="5380" width="14.5703125" style="8" customWidth="1"/>
    <col min="5381" max="5381" width="14.42578125" style="8" customWidth="1"/>
    <col min="5382" max="5382" width="17.7109375" style="8" customWidth="1"/>
    <col min="5383" max="5383" width="15.140625" style="8" customWidth="1"/>
    <col min="5384" max="5629" width="11.42578125" style="8"/>
    <col min="5630" max="5630" width="8.42578125" style="8" customWidth="1"/>
    <col min="5631" max="5631" width="34.5703125" style="8" customWidth="1"/>
    <col min="5632" max="5632" width="23.5703125" style="8" customWidth="1"/>
    <col min="5633" max="5633" width="24.7109375" style="8" customWidth="1"/>
    <col min="5634" max="5634" width="19.140625" style="8" customWidth="1"/>
    <col min="5635" max="5635" width="20.140625" style="8" customWidth="1"/>
    <col min="5636" max="5636" width="14.5703125" style="8" customWidth="1"/>
    <col min="5637" max="5637" width="14.42578125" style="8" customWidth="1"/>
    <col min="5638" max="5638" width="17.7109375" style="8" customWidth="1"/>
    <col min="5639" max="5639" width="15.140625" style="8" customWidth="1"/>
    <col min="5640" max="5885" width="11.42578125" style="8"/>
    <col min="5886" max="5886" width="8.42578125" style="8" customWidth="1"/>
    <col min="5887" max="5887" width="34.5703125" style="8" customWidth="1"/>
    <col min="5888" max="5888" width="23.5703125" style="8" customWidth="1"/>
    <col min="5889" max="5889" width="24.7109375" style="8" customWidth="1"/>
    <col min="5890" max="5890" width="19.140625" style="8" customWidth="1"/>
    <col min="5891" max="5891" width="20.140625" style="8" customWidth="1"/>
    <col min="5892" max="5892" width="14.5703125" style="8" customWidth="1"/>
    <col min="5893" max="5893" width="14.42578125" style="8" customWidth="1"/>
    <col min="5894" max="5894" width="17.7109375" style="8" customWidth="1"/>
    <col min="5895" max="5895" width="15.140625" style="8" customWidth="1"/>
    <col min="5896" max="6141" width="11.42578125" style="8"/>
    <col min="6142" max="6142" width="8.42578125" style="8" customWidth="1"/>
    <col min="6143" max="6143" width="34.5703125" style="8" customWidth="1"/>
    <col min="6144" max="6144" width="23.5703125" style="8" customWidth="1"/>
    <col min="6145" max="6145" width="24.7109375" style="8" customWidth="1"/>
    <col min="6146" max="6146" width="19.140625" style="8" customWidth="1"/>
    <col min="6147" max="6147" width="20.140625" style="8" customWidth="1"/>
    <col min="6148" max="6148" width="14.5703125" style="8" customWidth="1"/>
    <col min="6149" max="6149" width="14.42578125" style="8" customWidth="1"/>
    <col min="6150" max="6150" width="17.7109375" style="8" customWidth="1"/>
    <col min="6151" max="6151" width="15.140625" style="8" customWidth="1"/>
    <col min="6152" max="6397" width="11.42578125" style="8"/>
    <col min="6398" max="6398" width="8.42578125" style="8" customWidth="1"/>
    <col min="6399" max="6399" width="34.5703125" style="8" customWidth="1"/>
    <col min="6400" max="6400" width="23.5703125" style="8" customWidth="1"/>
    <col min="6401" max="6401" width="24.7109375" style="8" customWidth="1"/>
    <col min="6402" max="6402" width="19.140625" style="8" customWidth="1"/>
    <col min="6403" max="6403" width="20.140625" style="8" customWidth="1"/>
    <col min="6404" max="6404" width="14.5703125" style="8" customWidth="1"/>
    <col min="6405" max="6405" width="14.42578125" style="8" customWidth="1"/>
    <col min="6406" max="6406" width="17.7109375" style="8" customWidth="1"/>
    <col min="6407" max="6407" width="15.140625" style="8" customWidth="1"/>
    <col min="6408" max="6653" width="11.42578125" style="8"/>
    <col min="6654" max="6654" width="8.42578125" style="8" customWidth="1"/>
    <col min="6655" max="6655" width="34.5703125" style="8" customWidth="1"/>
    <col min="6656" max="6656" width="23.5703125" style="8" customWidth="1"/>
    <col min="6657" max="6657" width="24.7109375" style="8" customWidth="1"/>
    <col min="6658" max="6658" width="19.140625" style="8" customWidth="1"/>
    <col min="6659" max="6659" width="20.140625" style="8" customWidth="1"/>
    <col min="6660" max="6660" width="14.5703125" style="8" customWidth="1"/>
    <col min="6661" max="6661" width="14.42578125" style="8" customWidth="1"/>
    <col min="6662" max="6662" width="17.7109375" style="8" customWidth="1"/>
    <col min="6663" max="6663" width="15.140625" style="8" customWidth="1"/>
    <col min="6664" max="6909" width="11.42578125" style="8"/>
    <col min="6910" max="6910" width="8.42578125" style="8" customWidth="1"/>
    <col min="6911" max="6911" width="34.5703125" style="8" customWidth="1"/>
    <col min="6912" max="6912" width="23.5703125" style="8" customWidth="1"/>
    <col min="6913" max="6913" width="24.7109375" style="8" customWidth="1"/>
    <col min="6914" max="6914" width="19.140625" style="8" customWidth="1"/>
    <col min="6915" max="6915" width="20.140625" style="8" customWidth="1"/>
    <col min="6916" max="6916" width="14.5703125" style="8" customWidth="1"/>
    <col min="6917" max="6917" width="14.42578125" style="8" customWidth="1"/>
    <col min="6918" max="6918" width="17.7109375" style="8" customWidth="1"/>
    <col min="6919" max="6919" width="15.140625" style="8" customWidth="1"/>
    <col min="6920" max="7165" width="11.42578125" style="8"/>
    <col min="7166" max="7166" width="8.42578125" style="8" customWidth="1"/>
    <col min="7167" max="7167" width="34.5703125" style="8" customWidth="1"/>
    <col min="7168" max="7168" width="23.5703125" style="8" customWidth="1"/>
    <col min="7169" max="7169" width="24.7109375" style="8" customWidth="1"/>
    <col min="7170" max="7170" width="19.140625" style="8" customWidth="1"/>
    <col min="7171" max="7171" width="20.140625" style="8" customWidth="1"/>
    <col min="7172" max="7172" width="14.5703125" style="8" customWidth="1"/>
    <col min="7173" max="7173" width="14.42578125" style="8" customWidth="1"/>
    <col min="7174" max="7174" width="17.7109375" style="8" customWidth="1"/>
    <col min="7175" max="7175" width="15.140625" style="8" customWidth="1"/>
    <col min="7176" max="7421" width="11.42578125" style="8"/>
    <col min="7422" max="7422" width="8.42578125" style="8" customWidth="1"/>
    <col min="7423" max="7423" width="34.5703125" style="8" customWidth="1"/>
    <col min="7424" max="7424" width="23.5703125" style="8" customWidth="1"/>
    <col min="7425" max="7425" width="24.7109375" style="8" customWidth="1"/>
    <col min="7426" max="7426" width="19.140625" style="8" customWidth="1"/>
    <col min="7427" max="7427" width="20.140625" style="8" customWidth="1"/>
    <col min="7428" max="7428" width="14.5703125" style="8" customWidth="1"/>
    <col min="7429" max="7429" width="14.42578125" style="8" customWidth="1"/>
    <col min="7430" max="7430" width="17.7109375" style="8" customWidth="1"/>
    <col min="7431" max="7431" width="15.140625" style="8" customWidth="1"/>
    <col min="7432" max="7677" width="11.42578125" style="8"/>
    <col min="7678" max="7678" width="8.42578125" style="8" customWidth="1"/>
    <col min="7679" max="7679" width="34.5703125" style="8" customWidth="1"/>
    <col min="7680" max="7680" width="23.5703125" style="8" customWidth="1"/>
    <col min="7681" max="7681" width="24.7109375" style="8" customWidth="1"/>
    <col min="7682" max="7682" width="19.140625" style="8" customWidth="1"/>
    <col min="7683" max="7683" width="20.140625" style="8" customWidth="1"/>
    <col min="7684" max="7684" width="14.5703125" style="8" customWidth="1"/>
    <col min="7685" max="7685" width="14.42578125" style="8" customWidth="1"/>
    <col min="7686" max="7686" width="17.7109375" style="8" customWidth="1"/>
    <col min="7687" max="7687" width="15.140625" style="8" customWidth="1"/>
    <col min="7688" max="7933" width="11.42578125" style="8"/>
    <col min="7934" max="7934" width="8.42578125" style="8" customWidth="1"/>
    <col min="7935" max="7935" width="34.5703125" style="8" customWidth="1"/>
    <col min="7936" max="7936" width="23.5703125" style="8" customWidth="1"/>
    <col min="7937" max="7937" width="24.7109375" style="8" customWidth="1"/>
    <col min="7938" max="7938" width="19.140625" style="8" customWidth="1"/>
    <col min="7939" max="7939" width="20.140625" style="8" customWidth="1"/>
    <col min="7940" max="7940" width="14.5703125" style="8" customWidth="1"/>
    <col min="7941" max="7941" width="14.42578125" style="8" customWidth="1"/>
    <col min="7942" max="7942" width="17.7109375" style="8" customWidth="1"/>
    <col min="7943" max="7943" width="15.140625" style="8" customWidth="1"/>
    <col min="7944" max="8189" width="11.42578125" style="8"/>
    <col min="8190" max="8190" width="8.42578125" style="8" customWidth="1"/>
    <col min="8191" max="8191" width="34.5703125" style="8" customWidth="1"/>
    <col min="8192" max="8192" width="23.5703125" style="8" customWidth="1"/>
    <col min="8193" max="8193" width="24.7109375" style="8" customWidth="1"/>
    <col min="8194" max="8194" width="19.140625" style="8" customWidth="1"/>
    <col min="8195" max="8195" width="20.140625" style="8" customWidth="1"/>
    <col min="8196" max="8196" width="14.5703125" style="8" customWidth="1"/>
    <col min="8197" max="8197" width="14.42578125" style="8" customWidth="1"/>
    <col min="8198" max="8198" width="17.7109375" style="8" customWidth="1"/>
    <col min="8199" max="8199" width="15.140625" style="8" customWidth="1"/>
    <col min="8200" max="8445" width="11.42578125" style="8"/>
    <col min="8446" max="8446" width="8.42578125" style="8" customWidth="1"/>
    <col min="8447" max="8447" width="34.5703125" style="8" customWidth="1"/>
    <col min="8448" max="8448" width="23.5703125" style="8" customWidth="1"/>
    <col min="8449" max="8449" width="24.7109375" style="8" customWidth="1"/>
    <col min="8450" max="8450" width="19.140625" style="8" customWidth="1"/>
    <col min="8451" max="8451" width="20.140625" style="8" customWidth="1"/>
    <col min="8452" max="8452" width="14.5703125" style="8" customWidth="1"/>
    <col min="8453" max="8453" width="14.42578125" style="8" customWidth="1"/>
    <col min="8454" max="8454" width="17.7109375" style="8" customWidth="1"/>
    <col min="8455" max="8455" width="15.140625" style="8" customWidth="1"/>
    <col min="8456" max="8701" width="11.42578125" style="8"/>
    <col min="8702" max="8702" width="8.42578125" style="8" customWidth="1"/>
    <col min="8703" max="8703" width="34.5703125" style="8" customWidth="1"/>
    <col min="8704" max="8704" width="23.5703125" style="8" customWidth="1"/>
    <col min="8705" max="8705" width="24.7109375" style="8" customWidth="1"/>
    <col min="8706" max="8706" width="19.140625" style="8" customWidth="1"/>
    <col min="8707" max="8707" width="20.140625" style="8" customWidth="1"/>
    <col min="8708" max="8708" width="14.5703125" style="8" customWidth="1"/>
    <col min="8709" max="8709" width="14.42578125" style="8" customWidth="1"/>
    <col min="8710" max="8710" width="17.7109375" style="8" customWidth="1"/>
    <col min="8711" max="8711" width="15.140625" style="8" customWidth="1"/>
    <col min="8712" max="8957" width="11.42578125" style="8"/>
    <col min="8958" max="8958" width="8.42578125" style="8" customWidth="1"/>
    <col min="8959" max="8959" width="34.5703125" style="8" customWidth="1"/>
    <col min="8960" max="8960" width="23.5703125" style="8" customWidth="1"/>
    <col min="8961" max="8961" width="24.7109375" style="8" customWidth="1"/>
    <col min="8962" max="8962" width="19.140625" style="8" customWidth="1"/>
    <col min="8963" max="8963" width="20.140625" style="8" customWidth="1"/>
    <col min="8964" max="8964" width="14.5703125" style="8" customWidth="1"/>
    <col min="8965" max="8965" width="14.42578125" style="8" customWidth="1"/>
    <col min="8966" max="8966" width="17.7109375" style="8" customWidth="1"/>
    <col min="8967" max="8967" width="15.140625" style="8" customWidth="1"/>
    <col min="8968" max="9213" width="11.42578125" style="8"/>
    <col min="9214" max="9214" width="8.42578125" style="8" customWidth="1"/>
    <col min="9215" max="9215" width="34.5703125" style="8" customWidth="1"/>
    <col min="9216" max="9216" width="23.5703125" style="8" customWidth="1"/>
    <col min="9217" max="9217" width="24.7109375" style="8" customWidth="1"/>
    <col min="9218" max="9218" width="19.140625" style="8" customWidth="1"/>
    <col min="9219" max="9219" width="20.140625" style="8" customWidth="1"/>
    <col min="9220" max="9220" width="14.5703125" style="8" customWidth="1"/>
    <col min="9221" max="9221" width="14.42578125" style="8" customWidth="1"/>
    <col min="9222" max="9222" width="17.7109375" style="8" customWidth="1"/>
    <col min="9223" max="9223" width="15.140625" style="8" customWidth="1"/>
    <col min="9224" max="9469" width="11.42578125" style="8"/>
    <col min="9470" max="9470" width="8.42578125" style="8" customWidth="1"/>
    <col min="9471" max="9471" width="34.5703125" style="8" customWidth="1"/>
    <col min="9472" max="9472" width="23.5703125" style="8" customWidth="1"/>
    <col min="9473" max="9473" width="24.7109375" style="8" customWidth="1"/>
    <col min="9474" max="9474" width="19.140625" style="8" customWidth="1"/>
    <col min="9475" max="9475" width="20.140625" style="8" customWidth="1"/>
    <col min="9476" max="9476" width="14.5703125" style="8" customWidth="1"/>
    <col min="9477" max="9477" width="14.42578125" style="8" customWidth="1"/>
    <col min="9478" max="9478" width="17.7109375" style="8" customWidth="1"/>
    <col min="9479" max="9479" width="15.140625" style="8" customWidth="1"/>
    <col min="9480" max="9725" width="11.42578125" style="8"/>
    <col min="9726" max="9726" width="8.42578125" style="8" customWidth="1"/>
    <col min="9727" max="9727" width="34.5703125" style="8" customWidth="1"/>
    <col min="9728" max="9728" width="23.5703125" style="8" customWidth="1"/>
    <col min="9729" max="9729" width="24.7109375" style="8" customWidth="1"/>
    <col min="9730" max="9730" width="19.140625" style="8" customWidth="1"/>
    <col min="9731" max="9731" width="20.140625" style="8" customWidth="1"/>
    <col min="9732" max="9732" width="14.5703125" style="8" customWidth="1"/>
    <col min="9733" max="9733" width="14.42578125" style="8" customWidth="1"/>
    <col min="9734" max="9734" width="17.7109375" style="8" customWidth="1"/>
    <col min="9735" max="9735" width="15.140625" style="8" customWidth="1"/>
    <col min="9736" max="9981" width="11.42578125" style="8"/>
    <col min="9982" max="9982" width="8.42578125" style="8" customWidth="1"/>
    <col min="9983" max="9983" width="34.5703125" style="8" customWidth="1"/>
    <col min="9984" max="9984" width="23.5703125" style="8" customWidth="1"/>
    <col min="9985" max="9985" width="24.7109375" style="8" customWidth="1"/>
    <col min="9986" max="9986" width="19.140625" style="8" customWidth="1"/>
    <col min="9987" max="9987" width="20.140625" style="8" customWidth="1"/>
    <col min="9988" max="9988" width="14.5703125" style="8" customWidth="1"/>
    <col min="9989" max="9989" width="14.42578125" style="8" customWidth="1"/>
    <col min="9990" max="9990" width="17.7109375" style="8" customWidth="1"/>
    <col min="9991" max="9991" width="15.140625" style="8" customWidth="1"/>
    <col min="9992" max="10237" width="11.42578125" style="8"/>
    <col min="10238" max="10238" width="8.42578125" style="8" customWidth="1"/>
    <col min="10239" max="10239" width="34.5703125" style="8" customWidth="1"/>
    <col min="10240" max="10240" width="23.5703125" style="8" customWidth="1"/>
    <col min="10241" max="10241" width="24.7109375" style="8" customWidth="1"/>
    <col min="10242" max="10242" width="19.140625" style="8" customWidth="1"/>
    <col min="10243" max="10243" width="20.140625" style="8" customWidth="1"/>
    <col min="10244" max="10244" width="14.5703125" style="8" customWidth="1"/>
    <col min="10245" max="10245" width="14.42578125" style="8" customWidth="1"/>
    <col min="10246" max="10246" width="17.7109375" style="8" customWidth="1"/>
    <col min="10247" max="10247" width="15.140625" style="8" customWidth="1"/>
    <col min="10248" max="10493" width="11.42578125" style="8"/>
    <col min="10494" max="10494" width="8.42578125" style="8" customWidth="1"/>
    <col min="10495" max="10495" width="34.5703125" style="8" customWidth="1"/>
    <col min="10496" max="10496" width="23.5703125" style="8" customWidth="1"/>
    <col min="10497" max="10497" width="24.7109375" style="8" customWidth="1"/>
    <col min="10498" max="10498" width="19.140625" style="8" customWidth="1"/>
    <col min="10499" max="10499" width="20.140625" style="8" customWidth="1"/>
    <col min="10500" max="10500" width="14.5703125" style="8" customWidth="1"/>
    <col min="10501" max="10501" width="14.42578125" style="8" customWidth="1"/>
    <col min="10502" max="10502" width="17.7109375" style="8" customWidth="1"/>
    <col min="10503" max="10503" width="15.140625" style="8" customWidth="1"/>
    <col min="10504" max="10749" width="11.42578125" style="8"/>
    <col min="10750" max="10750" width="8.42578125" style="8" customWidth="1"/>
    <col min="10751" max="10751" width="34.5703125" style="8" customWidth="1"/>
    <col min="10752" max="10752" width="23.5703125" style="8" customWidth="1"/>
    <col min="10753" max="10753" width="24.7109375" style="8" customWidth="1"/>
    <col min="10754" max="10754" width="19.140625" style="8" customWidth="1"/>
    <col min="10755" max="10755" width="20.140625" style="8" customWidth="1"/>
    <col min="10756" max="10756" width="14.5703125" style="8" customWidth="1"/>
    <col min="10757" max="10757" width="14.42578125" style="8" customWidth="1"/>
    <col min="10758" max="10758" width="17.7109375" style="8" customWidth="1"/>
    <col min="10759" max="10759" width="15.140625" style="8" customWidth="1"/>
    <col min="10760" max="11005" width="11.42578125" style="8"/>
    <col min="11006" max="11006" width="8.42578125" style="8" customWidth="1"/>
    <col min="11007" max="11007" width="34.5703125" style="8" customWidth="1"/>
    <col min="11008" max="11008" width="23.5703125" style="8" customWidth="1"/>
    <col min="11009" max="11009" width="24.7109375" style="8" customWidth="1"/>
    <col min="11010" max="11010" width="19.140625" style="8" customWidth="1"/>
    <col min="11011" max="11011" width="20.140625" style="8" customWidth="1"/>
    <col min="11012" max="11012" width="14.5703125" style="8" customWidth="1"/>
    <col min="11013" max="11013" width="14.42578125" style="8" customWidth="1"/>
    <col min="11014" max="11014" width="17.7109375" style="8" customWidth="1"/>
    <col min="11015" max="11015" width="15.140625" style="8" customWidth="1"/>
    <col min="11016" max="11261" width="11.42578125" style="8"/>
    <col min="11262" max="11262" width="8.42578125" style="8" customWidth="1"/>
    <col min="11263" max="11263" width="34.5703125" style="8" customWidth="1"/>
    <col min="11264" max="11264" width="23.5703125" style="8" customWidth="1"/>
    <col min="11265" max="11265" width="24.7109375" style="8" customWidth="1"/>
    <col min="11266" max="11266" width="19.140625" style="8" customWidth="1"/>
    <col min="11267" max="11267" width="20.140625" style="8" customWidth="1"/>
    <col min="11268" max="11268" width="14.5703125" style="8" customWidth="1"/>
    <col min="11269" max="11269" width="14.42578125" style="8" customWidth="1"/>
    <col min="11270" max="11270" width="17.7109375" style="8" customWidth="1"/>
    <col min="11271" max="11271" width="15.140625" style="8" customWidth="1"/>
    <col min="11272" max="11517" width="11.42578125" style="8"/>
    <col min="11518" max="11518" width="8.42578125" style="8" customWidth="1"/>
    <col min="11519" max="11519" width="34.5703125" style="8" customWidth="1"/>
    <col min="11520" max="11520" width="23.5703125" style="8" customWidth="1"/>
    <col min="11521" max="11521" width="24.7109375" style="8" customWidth="1"/>
    <col min="11522" max="11522" width="19.140625" style="8" customWidth="1"/>
    <col min="11523" max="11523" width="20.140625" style="8" customWidth="1"/>
    <col min="11524" max="11524" width="14.5703125" style="8" customWidth="1"/>
    <col min="11525" max="11525" width="14.42578125" style="8" customWidth="1"/>
    <col min="11526" max="11526" width="17.7109375" style="8" customWidth="1"/>
    <col min="11527" max="11527" width="15.140625" style="8" customWidth="1"/>
    <col min="11528" max="11773" width="11.42578125" style="8"/>
    <col min="11774" max="11774" width="8.42578125" style="8" customWidth="1"/>
    <col min="11775" max="11775" width="34.5703125" style="8" customWidth="1"/>
    <col min="11776" max="11776" width="23.5703125" style="8" customWidth="1"/>
    <col min="11777" max="11777" width="24.7109375" style="8" customWidth="1"/>
    <col min="11778" max="11778" width="19.140625" style="8" customWidth="1"/>
    <col min="11779" max="11779" width="20.140625" style="8" customWidth="1"/>
    <col min="11780" max="11780" width="14.5703125" style="8" customWidth="1"/>
    <col min="11781" max="11781" width="14.42578125" style="8" customWidth="1"/>
    <col min="11782" max="11782" width="17.7109375" style="8" customWidth="1"/>
    <col min="11783" max="11783" width="15.140625" style="8" customWidth="1"/>
    <col min="11784" max="12029" width="11.42578125" style="8"/>
    <col min="12030" max="12030" width="8.42578125" style="8" customWidth="1"/>
    <col min="12031" max="12031" width="34.5703125" style="8" customWidth="1"/>
    <col min="12032" max="12032" width="23.5703125" style="8" customWidth="1"/>
    <col min="12033" max="12033" width="24.7109375" style="8" customWidth="1"/>
    <col min="12034" max="12034" width="19.140625" style="8" customWidth="1"/>
    <col min="12035" max="12035" width="20.140625" style="8" customWidth="1"/>
    <col min="12036" max="12036" width="14.5703125" style="8" customWidth="1"/>
    <col min="12037" max="12037" width="14.42578125" style="8" customWidth="1"/>
    <col min="12038" max="12038" width="17.7109375" style="8" customWidth="1"/>
    <col min="12039" max="12039" width="15.140625" style="8" customWidth="1"/>
    <col min="12040" max="12285" width="11.42578125" style="8"/>
    <col min="12286" max="12286" width="8.42578125" style="8" customWidth="1"/>
    <col min="12287" max="12287" width="34.5703125" style="8" customWidth="1"/>
    <col min="12288" max="12288" width="23.5703125" style="8" customWidth="1"/>
    <col min="12289" max="12289" width="24.7109375" style="8" customWidth="1"/>
    <col min="12290" max="12290" width="19.140625" style="8" customWidth="1"/>
    <col min="12291" max="12291" width="20.140625" style="8" customWidth="1"/>
    <col min="12292" max="12292" width="14.5703125" style="8" customWidth="1"/>
    <col min="12293" max="12293" width="14.42578125" style="8" customWidth="1"/>
    <col min="12294" max="12294" width="17.7109375" style="8" customWidth="1"/>
    <col min="12295" max="12295" width="15.140625" style="8" customWidth="1"/>
    <col min="12296" max="12541" width="11.42578125" style="8"/>
    <col min="12542" max="12542" width="8.42578125" style="8" customWidth="1"/>
    <col min="12543" max="12543" width="34.5703125" style="8" customWidth="1"/>
    <col min="12544" max="12544" width="23.5703125" style="8" customWidth="1"/>
    <col min="12545" max="12545" width="24.7109375" style="8" customWidth="1"/>
    <col min="12546" max="12546" width="19.140625" style="8" customWidth="1"/>
    <col min="12547" max="12547" width="20.140625" style="8" customWidth="1"/>
    <col min="12548" max="12548" width="14.5703125" style="8" customWidth="1"/>
    <col min="12549" max="12549" width="14.42578125" style="8" customWidth="1"/>
    <col min="12550" max="12550" width="17.7109375" style="8" customWidth="1"/>
    <col min="12551" max="12551" width="15.140625" style="8" customWidth="1"/>
    <col min="12552" max="12797" width="11.42578125" style="8"/>
    <col min="12798" max="12798" width="8.42578125" style="8" customWidth="1"/>
    <col min="12799" max="12799" width="34.5703125" style="8" customWidth="1"/>
    <col min="12800" max="12800" width="23.5703125" style="8" customWidth="1"/>
    <col min="12801" max="12801" width="24.7109375" style="8" customWidth="1"/>
    <col min="12802" max="12802" width="19.140625" style="8" customWidth="1"/>
    <col min="12803" max="12803" width="20.140625" style="8" customWidth="1"/>
    <col min="12804" max="12804" width="14.5703125" style="8" customWidth="1"/>
    <col min="12805" max="12805" width="14.42578125" style="8" customWidth="1"/>
    <col min="12806" max="12806" width="17.7109375" style="8" customWidth="1"/>
    <col min="12807" max="12807" width="15.140625" style="8" customWidth="1"/>
    <col min="12808" max="13053" width="11.42578125" style="8"/>
    <col min="13054" max="13054" width="8.42578125" style="8" customWidth="1"/>
    <col min="13055" max="13055" width="34.5703125" style="8" customWidth="1"/>
    <col min="13056" max="13056" width="23.5703125" style="8" customWidth="1"/>
    <col min="13057" max="13057" width="24.7109375" style="8" customWidth="1"/>
    <col min="13058" max="13058" width="19.140625" style="8" customWidth="1"/>
    <col min="13059" max="13059" width="20.140625" style="8" customWidth="1"/>
    <col min="13060" max="13060" width="14.5703125" style="8" customWidth="1"/>
    <col min="13061" max="13061" width="14.42578125" style="8" customWidth="1"/>
    <col min="13062" max="13062" width="17.7109375" style="8" customWidth="1"/>
    <col min="13063" max="13063" width="15.140625" style="8" customWidth="1"/>
    <col min="13064" max="13309" width="11.42578125" style="8"/>
    <col min="13310" max="13310" width="8.42578125" style="8" customWidth="1"/>
    <col min="13311" max="13311" width="34.5703125" style="8" customWidth="1"/>
    <col min="13312" max="13312" width="23.5703125" style="8" customWidth="1"/>
    <col min="13313" max="13313" width="24.7109375" style="8" customWidth="1"/>
    <col min="13314" max="13314" width="19.140625" style="8" customWidth="1"/>
    <col min="13315" max="13315" width="20.140625" style="8" customWidth="1"/>
    <col min="13316" max="13316" width="14.5703125" style="8" customWidth="1"/>
    <col min="13317" max="13317" width="14.42578125" style="8" customWidth="1"/>
    <col min="13318" max="13318" width="17.7109375" style="8" customWidth="1"/>
    <col min="13319" max="13319" width="15.140625" style="8" customWidth="1"/>
    <col min="13320" max="13565" width="11.42578125" style="8"/>
    <col min="13566" max="13566" width="8.42578125" style="8" customWidth="1"/>
    <col min="13567" max="13567" width="34.5703125" style="8" customWidth="1"/>
    <col min="13568" max="13568" width="23.5703125" style="8" customWidth="1"/>
    <col min="13569" max="13569" width="24.7109375" style="8" customWidth="1"/>
    <col min="13570" max="13570" width="19.140625" style="8" customWidth="1"/>
    <col min="13571" max="13571" width="20.140625" style="8" customWidth="1"/>
    <col min="13572" max="13572" width="14.5703125" style="8" customWidth="1"/>
    <col min="13573" max="13573" width="14.42578125" style="8" customWidth="1"/>
    <col min="13574" max="13574" width="17.7109375" style="8" customWidth="1"/>
    <col min="13575" max="13575" width="15.140625" style="8" customWidth="1"/>
    <col min="13576" max="13821" width="11.42578125" style="8"/>
    <col min="13822" max="13822" width="8.42578125" style="8" customWidth="1"/>
    <col min="13823" max="13823" width="34.5703125" style="8" customWidth="1"/>
    <col min="13824" max="13824" width="23.5703125" style="8" customWidth="1"/>
    <col min="13825" max="13825" width="24.7109375" style="8" customWidth="1"/>
    <col min="13826" max="13826" width="19.140625" style="8" customWidth="1"/>
    <col min="13827" max="13827" width="20.140625" style="8" customWidth="1"/>
    <col min="13828" max="13828" width="14.5703125" style="8" customWidth="1"/>
    <col min="13829" max="13829" width="14.42578125" style="8" customWidth="1"/>
    <col min="13830" max="13830" width="17.7109375" style="8" customWidth="1"/>
    <col min="13831" max="13831" width="15.140625" style="8" customWidth="1"/>
    <col min="13832" max="14077" width="11.42578125" style="8"/>
    <col min="14078" max="14078" width="8.42578125" style="8" customWidth="1"/>
    <col min="14079" max="14079" width="34.5703125" style="8" customWidth="1"/>
    <col min="14080" max="14080" width="23.5703125" style="8" customWidth="1"/>
    <col min="14081" max="14081" width="24.7109375" style="8" customWidth="1"/>
    <col min="14082" max="14082" width="19.140625" style="8" customWidth="1"/>
    <col min="14083" max="14083" width="20.140625" style="8" customWidth="1"/>
    <col min="14084" max="14084" width="14.5703125" style="8" customWidth="1"/>
    <col min="14085" max="14085" width="14.42578125" style="8" customWidth="1"/>
    <col min="14086" max="14086" width="17.7109375" style="8" customWidth="1"/>
    <col min="14087" max="14087" width="15.140625" style="8" customWidth="1"/>
    <col min="14088" max="14333" width="11.42578125" style="8"/>
    <col min="14334" max="14334" width="8.42578125" style="8" customWidth="1"/>
    <col min="14335" max="14335" width="34.5703125" style="8" customWidth="1"/>
    <col min="14336" max="14336" width="23.5703125" style="8" customWidth="1"/>
    <col min="14337" max="14337" width="24.7109375" style="8" customWidth="1"/>
    <col min="14338" max="14338" width="19.140625" style="8" customWidth="1"/>
    <col min="14339" max="14339" width="20.140625" style="8" customWidth="1"/>
    <col min="14340" max="14340" width="14.5703125" style="8" customWidth="1"/>
    <col min="14341" max="14341" width="14.42578125" style="8" customWidth="1"/>
    <col min="14342" max="14342" width="17.7109375" style="8" customWidth="1"/>
    <col min="14343" max="14343" width="15.140625" style="8" customWidth="1"/>
    <col min="14344" max="14589" width="11.42578125" style="8"/>
    <col min="14590" max="14590" width="8.42578125" style="8" customWidth="1"/>
    <col min="14591" max="14591" width="34.5703125" style="8" customWidth="1"/>
    <col min="14592" max="14592" width="23.5703125" style="8" customWidth="1"/>
    <col min="14593" max="14593" width="24.7109375" style="8" customWidth="1"/>
    <col min="14594" max="14594" width="19.140625" style="8" customWidth="1"/>
    <col min="14595" max="14595" width="20.140625" style="8" customWidth="1"/>
    <col min="14596" max="14596" width="14.5703125" style="8" customWidth="1"/>
    <col min="14597" max="14597" width="14.42578125" style="8" customWidth="1"/>
    <col min="14598" max="14598" width="17.7109375" style="8" customWidth="1"/>
    <col min="14599" max="14599" width="15.140625" style="8" customWidth="1"/>
    <col min="14600" max="14845" width="11.42578125" style="8"/>
    <col min="14846" max="14846" width="8.42578125" style="8" customWidth="1"/>
    <col min="14847" max="14847" width="34.5703125" style="8" customWidth="1"/>
    <col min="14848" max="14848" width="23.5703125" style="8" customWidth="1"/>
    <col min="14849" max="14849" width="24.7109375" style="8" customWidth="1"/>
    <col min="14850" max="14850" width="19.140625" style="8" customWidth="1"/>
    <col min="14851" max="14851" width="20.140625" style="8" customWidth="1"/>
    <col min="14852" max="14852" width="14.5703125" style="8" customWidth="1"/>
    <col min="14853" max="14853" width="14.42578125" style="8" customWidth="1"/>
    <col min="14854" max="14854" width="17.7109375" style="8" customWidth="1"/>
    <col min="14855" max="14855" width="15.140625" style="8" customWidth="1"/>
    <col min="14856" max="15101" width="11.42578125" style="8"/>
    <col min="15102" max="15102" width="8.42578125" style="8" customWidth="1"/>
    <col min="15103" max="15103" width="34.5703125" style="8" customWidth="1"/>
    <col min="15104" max="15104" width="23.5703125" style="8" customWidth="1"/>
    <col min="15105" max="15105" width="24.7109375" style="8" customWidth="1"/>
    <col min="15106" max="15106" width="19.140625" style="8" customWidth="1"/>
    <col min="15107" max="15107" width="20.140625" style="8" customWidth="1"/>
    <col min="15108" max="15108" width="14.5703125" style="8" customWidth="1"/>
    <col min="15109" max="15109" width="14.42578125" style="8" customWidth="1"/>
    <col min="15110" max="15110" width="17.7109375" style="8" customWidth="1"/>
    <col min="15111" max="15111" width="15.140625" style="8" customWidth="1"/>
    <col min="15112" max="15357" width="11.42578125" style="8"/>
    <col min="15358" max="15358" width="8.42578125" style="8" customWidth="1"/>
    <col min="15359" max="15359" width="34.5703125" style="8" customWidth="1"/>
    <col min="15360" max="15360" width="23.5703125" style="8" customWidth="1"/>
    <col min="15361" max="15361" width="24.7109375" style="8" customWidth="1"/>
    <col min="15362" max="15362" width="19.140625" style="8" customWidth="1"/>
    <col min="15363" max="15363" width="20.140625" style="8" customWidth="1"/>
    <col min="15364" max="15364" width="14.5703125" style="8" customWidth="1"/>
    <col min="15365" max="15365" width="14.42578125" style="8" customWidth="1"/>
    <col min="15366" max="15366" width="17.7109375" style="8" customWidth="1"/>
    <col min="15367" max="15367" width="15.140625" style="8" customWidth="1"/>
    <col min="15368" max="15613" width="11.42578125" style="8"/>
    <col min="15614" max="15614" width="8.42578125" style="8" customWidth="1"/>
    <col min="15615" max="15615" width="34.5703125" style="8" customWidth="1"/>
    <col min="15616" max="15616" width="23.5703125" style="8" customWidth="1"/>
    <col min="15617" max="15617" width="24.7109375" style="8" customWidth="1"/>
    <col min="15618" max="15618" width="19.140625" style="8" customWidth="1"/>
    <col min="15619" max="15619" width="20.140625" style="8" customWidth="1"/>
    <col min="15620" max="15620" width="14.5703125" style="8" customWidth="1"/>
    <col min="15621" max="15621" width="14.42578125" style="8" customWidth="1"/>
    <col min="15622" max="15622" width="17.7109375" style="8" customWidth="1"/>
    <col min="15623" max="15623" width="15.140625" style="8" customWidth="1"/>
    <col min="15624" max="15869" width="11.42578125" style="8"/>
    <col min="15870" max="15870" width="8.42578125" style="8" customWidth="1"/>
    <col min="15871" max="15871" width="34.5703125" style="8" customWidth="1"/>
    <col min="15872" max="15872" width="23.5703125" style="8" customWidth="1"/>
    <col min="15873" max="15873" width="24.7109375" style="8" customWidth="1"/>
    <col min="15874" max="15874" width="19.140625" style="8" customWidth="1"/>
    <col min="15875" max="15875" width="20.140625" style="8" customWidth="1"/>
    <col min="15876" max="15876" width="14.5703125" style="8" customWidth="1"/>
    <col min="15877" max="15877" width="14.42578125" style="8" customWidth="1"/>
    <col min="15878" max="15878" width="17.7109375" style="8" customWidth="1"/>
    <col min="15879" max="15879" width="15.140625" style="8" customWidth="1"/>
    <col min="15880" max="16125" width="11.42578125" style="8"/>
    <col min="16126" max="16126" width="8.42578125" style="8" customWidth="1"/>
    <col min="16127" max="16127" width="34.5703125" style="8" customWidth="1"/>
    <col min="16128" max="16128" width="23.5703125" style="8" customWidth="1"/>
    <col min="16129" max="16129" width="24.7109375" style="8" customWidth="1"/>
    <col min="16130" max="16130" width="19.140625" style="8" customWidth="1"/>
    <col min="16131" max="16131" width="20.140625" style="8" customWidth="1"/>
    <col min="16132" max="16132" width="14.5703125" style="8" customWidth="1"/>
    <col min="16133" max="16133" width="14.42578125" style="8" customWidth="1"/>
    <col min="16134" max="16134" width="17.7109375" style="8" customWidth="1"/>
    <col min="16135" max="16135" width="15.140625" style="8" customWidth="1"/>
    <col min="16136" max="16384" width="11.42578125" style="8"/>
  </cols>
  <sheetData>
    <row r="1" spans="1:9" ht="82.5" customHeight="1" thickBot="1" x14ac:dyDescent="0.25">
      <c r="A1" s="671" t="s">
        <v>547</v>
      </c>
      <c r="B1" s="672"/>
      <c r="C1" s="683" t="s">
        <v>548</v>
      </c>
      <c r="D1" s="684"/>
      <c r="E1" s="684"/>
      <c r="F1" s="684"/>
      <c r="G1" s="685"/>
      <c r="I1" s="314"/>
    </row>
    <row r="2" spans="1:9" ht="77.25" thickBot="1" x14ac:dyDescent="0.25">
      <c r="A2" s="679" t="s">
        <v>0</v>
      </c>
      <c r="B2" s="680" t="s">
        <v>549</v>
      </c>
      <c r="C2" s="680" t="s">
        <v>565</v>
      </c>
      <c r="D2" s="680" t="s">
        <v>566</v>
      </c>
      <c r="E2" s="681" t="s">
        <v>550</v>
      </c>
      <c r="F2" s="681" t="s">
        <v>551</v>
      </c>
      <c r="G2" s="682"/>
      <c r="I2" s="315"/>
    </row>
    <row r="3" spans="1:9" ht="29.25" customHeight="1" x14ac:dyDescent="0.2">
      <c r="A3" s="76">
        <v>5</v>
      </c>
      <c r="B3" s="675" t="s">
        <v>256</v>
      </c>
      <c r="C3" s="675">
        <v>464.88886397441911</v>
      </c>
      <c r="D3" s="676">
        <f>'PROP 5'!T13/2</f>
        <v>232.44443198720955</v>
      </c>
      <c r="E3" s="677">
        <f>+((1-(ABS(($G$9-D3)/$G$9)))*67.75)</f>
        <v>67.75</v>
      </c>
      <c r="F3" s="677"/>
      <c r="G3" s="678">
        <v>1</v>
      </c>
      <c r="H3" s="316"/>
      <c r="I3" s="314"/>
    </row>
    <row r="4" spans="1:9" ht="20.100000000000001" customHeight="1" x14ac:dyDescent="0.2">
      <c r="A4" s="3">
        <v>7</v>
      </c>
      <c r="B4" s="317" t="s">
        <v>523</v>
      </c>
      <c r="C4" s="317">
        <v>498.65174572168752</v>
      </c>
      <c r="D4" s="318">
        <f>'PROP 7'!T15/2</f>
        <v>249.32587286084376</v>
      </c>
      <c r="E4" s="674">
        <f>+((1-(ABS(($G$9-D4)/$G$9)))*67.75)</f>
        <v>62.829608449164091</v>
      </c>
      <c r="F4" s="674"/>
      <c r="G4" s="673">
        <v>2</v>
      </c>
      <c r="H4" s="316"/>
      <c r="I4" s="314"/>
    </row>
    <row r="5" spans="1:9" ht="20.100000000000001" customHeight="1" x14ac:dyDescent="0.2">
      <c r="A5" s="3">
        <v>1</v>
      </c>
      <c r="B5" s="335" t="s">
        <v>562</v>
      </c>
      <c r="C5" s="335">
        <v>396.75019318181819</v>
      </c>
      <c r="D5" s="318">
        <f>+C5/2</f>
        <v>198.3750965909091</v>
      </c>
      <c r="E5" s="674">
        <f>+((1-(ABS(($G$9-D5)/$G$9)))*67.75)</f>
        <v>57.819895616056883</v>
      </c>
      <c r="F5" s="674"/>
      <c r="G5" s="673">
        <v>3</v>
      </c>
      <c r="H5" s="316"/>
      <c r="I5" s="314"/>
    </row>
    <row r="6" spans="1:9" ht="32.25" customHeight="1" x14ac:dyDescent="0.2">
      <c r="A6" s="3">
        <v>2</v>
      </c>
      <c r="B6" s="335" t="s">
        <v>563</v>
      </c>
      <c r="C6" s="335">
        <v>727.21846304938003</v>
      </c>
      <c r="D6" s="318">
        <f>'PROP 2'!T13/4</f>
        <v>181.80461576234501</v>
      </c>
      <c r="E6" s="674">
        <f>+((1-(ABS(($G$9-D6)/$G$9)))*67.75)</f>
        <v>52.990138815528354</v>
      </c>
      <c r="F6" s="674"/>
      <c r="G6" s="673">
        <v>4</v>
      </c>
      <c r="H6" s="316"/>
      <c r="I6" s="314"/>
    </row>
    <row r="7" spans="1:9" ht="15" x14ac:dyDescent="0.2">
      <c r="A7" s="3">
        <v>10</v>
      </c>
      <c r="B7" s="317" t="s">
        <v>528</v>
      </c>
      <c r="C7" s="317">
        <v>1446.0858259563227</v>
      </c>
      <c r="D7" s="318">
        <f>'PROP 10'!T16/3</f>
        <v>482.02860865210755</v>
      </c>
      <c r="E7" s="674">
        <f>+((1-(ABS(($G$9-D7)/$G$9)))*67.75)</f>
        <v>-4.9956787176441741</v>
      </c>
      <c r="F7" s="674"/>
      <c r="G7" s="673">
        <v>5</v>
      </c>
      <c r="H7" s="316"/>
      <c r="I7" s="314"/>
    </row>
    <row r="8" spans="1:9" ht="13.5" thickBot="1" x14ac:dyDescent="0.25"/>
    <row r="9" spans="1:9" ht="15.75" x14ac:dyDescent="0.25">
      <c r="A9" s="319" t="s">
        <v>552</v>
      </c>
      <c r="B9" s="320">
        <v>112500000</v>
      </c>
      <c r="C9" s="336"/>
      <c r="D9" s="412" t="s">
        <v>553</v>
      </c>
      <c r="E9" s="413"/>
      <c r="F9" s="413"/>
      <c r="G9" s="321">
        <f>MEDIAN(D3:D7)</f>
        <v>232.44443198720955</v>
      </c>
    </row>
    <row r="10" spans="1:9" ht="29.25" customHeight="1" x14ac:dyDescent="0.2">
      <c r="A10" s="322" t="s">
        <v>24</v>
      </c>
      <c r="B10" s="323">
        <f>+B9/1160000</f>
        <v>96.982758620689651</v>
      </c>
      <c r="C10" s="337"/>
      <c r="D10" s="414" t="s">
        <v>554</v>
      </c>
      <c r="E10" s="415"/>
      <c r="F10" s="415"/>
      <c r="G10" s="324">
        <v>198.38</v>
      </c>
    </row>
    <row r="11" spans="1:9" ht="16.5" thickBot="1" x14ac:dyDescent="0.3">
      <c r="A11" s="325" t="s">
        <v>555</v>
      </c>
      <c r="B11" s="326">
        <v>5</v>
      </c>
      <c r="C11" s="338"/>
      <c r="D11" s="416" t="s">
        <v>556</v>
      </c>
      <c r="E11" s="417"/>
      <c r="F11" s="417"/>
      <c r="G11" s="327">
        <f>SUM(D3:D7)/B11</f>
        <v>268.795725170683</v>
      </c>
    </row>
    <row r="12" spans="1:9" ht="18" x14ac:dyDescent="0.25">
      <c r="A12" s="328"/>
      <c r="B12" s="329"/>
      <c r="C12" s="329"/>
      <c r="D12" s="330"/>
      <c r="E12" s="330"/>
      <c r="F12" s="418" t="s">
        <v>557</v>
      </c>
      <c r="G12" s="419"/>
    </row>
    <row r="13" spans="1:9" ht="13.5" thickBot="1" x14ac:dyDescent="0.25">
      <c r="D13" s="330"/>
      <c r="E13" s="330"/>
      <c r="F13" s="420"/>
      <c r="G13" s="421"/>
    </row>
    <row r="14" spans="1:9" ht="16.5" x14ac:dyDescent="0.3">
      <c r="A14" s="410" t="s">
        <v>558</v>
      </c>
      <c r="B14" s="410"/>
      <c r="C14" s="339"/>
      <c r="F14" s="331" t="s">
        <v>559</v>
      </c>
      <c r="G14" s="332" t="s">
        <v>560</v>
      </c>
    </row>
    <row r="15" spans="1:9" ht="13.5" customHeight="1" thickBot="1" x14ac:dyDescent="0.25">
      <c r="A15" s="411"/>
      <c r="B15" s="411"/>
      <c r="C15" s="411"/>
      <c r="D15" s="411"/>
      <c r="E15" s="411"/>
      <c r="F15" s="333">
        <v>45282</v>
      </c>
      <c r="G15" s="334" t="s">
        <v>561</v>
      </c>
    </row>
    <row r="16" spans="1:9" x14ac:dyDescent="0.2">
      <c r="A16" s="411"/>
      <c r="B16" s="411"/>
      <c r="C16" s="411"/>
      <c r="D16" s="411"/>
      <c r="E16" s="411"/>
    </row>
    <row r="17" spans="1:5" x14ac:dyDescent="0.2">
      <c r="A17" s="411"/>
      <c r="B17" s="411"/>
      <c r="C17" s="411"/>
      <c r="D17" s="411"/>
      <c r="E17" s="411"/>
    </row>
  </sheetData>
  <sortState xmlns:xlrd2="http://schemas.microsoft.com/office/spreadsheetml/2017/richdata2" ref="B3:F7">
    <sortCondition descending="1" ref="F3:F7"/>
  </sortState>
  <mergeCells count="8">
    <mergeCell ref="A14:B14"/>
    <mergeCell ref="A15:E17"/>
    <mergeCell ref="A1:B1"/>
    <mergeCell ref="D9:F9"/>
    <mergeCell ref="D10:F10"/>
    <mergeCell ref="D11:F11"/>
    <mergeCell ref="F12:G13"/>
    <mergeCell ref="C1:G1"/>
  </mergeCells>
  <pageMargins left="0.25" right="0.25" top="0.75" bottom="0.75" header="0.3" footer="0.3"/>
  <pageSetup scale="7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EFA6-9FB5-4159-9695-737BBB9B7391}">
  <sheetPr>
    <tabColor rgb="FFFF0000"/>
    <pageSetUpPr fitToPage="1"/>
  </sheetPr>
  <dimension ref="B1:AA36"/>
  <sheetViews>
    <sheetView view="pageBreakPreview" zoomScale="40" zoomScaleNormal="100" zoomScaleSheetLayoutView="40" workbookViewId="0">
      <selection activeCell="J6" sqref="J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9.85546875" style="8" customWidth="1"/>
    <col min="20" max="20" width="25.5703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112</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571</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451"/>
      <c r="C6" s="453"/>
      <c r="D6" s="453"/>
      <c r="E6" s="453"/>
      <c r="F6" s="453"/>
      <c r="G6" s="453"/>
      <c r="H6" s="453"/>
      <c r="I6" s="453"/>
      <c r="J6" s="159" t="s">
        <v>68</v>
      </c>
      <c r="K6" s="160" t="s">
        <v>80</v>
      </c>
      <c r="L6" s="159" t="s">
        <v>81</v>
      </c>
      <c r="M6" s="159" t="s">
        <v>109</v>
      </c>
      <c r="N6" s="453"/>
      <c r="O6" s="453"/>
      <c r="P6" s="453"/>
      <c r="Q6" s="453"/>
      <c r="R6" s="454"/>
      <c r="S6" s="454"/>
      <c r="T6" s="454"/>
      <c r="U6" s="454"/>
      <c r="V6" s="456"/>
      <c r="AA6" s="9"/>
    </row>
    <row r="7" spans="2:27" ht="72" customHeight="1" x14ac:dyDescent="0.2">
      <c r="B7" s="433">
        <v>1</v>
      </c>
      <c r="C7" s="466" t="s">
        <v>102</v>
      </c>
      <c r="D7" s="435" t="s">
        <v>100</v>
      </c>
      <c r="E7" s="436" t="s">
        <v>106</v>
      </c>
      <c r="F7" s="437" t="s">
        <v>104</v>
      </c>
      <c r="G7" s="438">
        <v>95</v>
      </c>
      <c r="H7" s="198" t="s">
        <v>110</v>
      </c>
      <c r="I7" s="436" t="s">
        <v>108</v>
      </c>
      <c r="J7" s="435" t="s">
        <v>149</v>
      </c>
      <c r="K7" s="435" t="s">
        <v>2</v>
      </c>
      <c r="L7" s="491" t="s">
        <v>2</v>
      </c>
      <c r="M7" s="491" t="s">
        <v>2</v>
      </c>
      <c r="N7" s="427">
        <v>0.5</v>
      </c>
      <c r="O7" s="428">
        <v>40765</v>
      </c>
      <c r="P7" s="428">
        <v>41750</v>
      </c>
      <c r="Q7" s="422">
        <v>342557038</v>
      </c>
      <c r="R7" s="429">
        <f>Q7*N7</f>
        <v>171278519</v>
      </c>
      <c r="S7" s="423"/>
      <c r="T7" s="431">
        <f>+R7/Hoja1!B12</f>
        <v>278.04954383116882</v>
      </c>
      <c r="U7" s="425">
        <f>+T7/$P$14</f>
        <v>2.866999740836941</v>
      </c>
      <c r="V7" s="480"/>
      <c r="X7" s="106">
        <f>1728.41*0.5</f>
        <v>864.20500000000004</v>
      </c>
      <c r="AA7" s="9"/>
    </row>
    <row r="8" spans="2:27" ht="70.5" customHeight="1" x14ac:dyDescent="0.2">
      <c r="B8" s="434"/>
      <c r="C8" s="466"/>
      <c r="D8" s="435"/>
      <c r="E8" s="436"/>
      <c r="F8" s="437"/>
      <c r="G8" s="438"/>
      <c r="H8" s="198" t="s">
        <v>111</v>
      </c>
      <c r="I8" s="436"/>
      <c r="J8" s="435"/>
      <c r="K8" s="435"/>
      <c r="L8" s="492"/>
      <c r="M8" s="492"/>
      <c r="N8" s="427"/>
      <c r="O8" s="428"/>
      <c r="P8" s="428"/>
      <c r="Q8" s="422"/>
      <c r="R8" s="430"/>
      <c r="S8" s="424"/>
      <c r="T8" s="432"/>
      <c r="U8" s="426"/>
      <c r="V8" s="479"/>
      <c r="X8" s="106"/>
      <c r="AA8" s="9"/>
    </row>
    <row r="9" spans="2:27" ht="70.5" customHeight="1" x14ac:dyDescent="0.2">
      <c r="B9" s="467">
        <v>2</v>
      </c>
      <c r="C9" s="481" t="s">
        <v>103</v>
      </c>
      <c r="D9" s="468" t="s">
        <v>101</v>
      </c>
      <c r="E9" s="470" t="s">
        <v>107</v>
      </c>
      <c r="F9" s="472" t="s">
        <v>105</v>
      </c>
      <c r="G9" s="474">
        <v>58</v>
      </c>
      <c r="H9" s="198" t="s">
        <v>151</v>
      </c>
      <c r="I9" s="470" t="s">
        <v>150</v>
      </c>
      <c r="J9" s="435" t="s">
        <v>149</v>
      </c>
      <c r="K9" s="435" t="s">
        <v>2</v>
      </c>
      <c r="L9" s="492"/>
      <c r="M9" s="492"/>
      <c r="N9" s="483">
        <v>0.6</v>
      </c>
      <c r="O9" s="485">
        <v>39363</v>
      </c>
      <c r="P9" s="485">
        <v>39690</v>
      </c>
      <c r="Q9" s="487">
        <v>121866000</v>
      </c>
      <c r="R9" s="489">
        <f>Q9*N9</f>
        <v>73119600</v>
      </c>
      <c r="S9" s="490"/>
      <c r="T9" s="476">
        <f>+R9/Hoja1!B12</f>
        <v>118.70064935064936</v>
      </c>
      <c r="U9" s="477">
        <f>+T9/$P$14</f>
        <v>1.2239355844155846</v>
      </c>
      <c r="V9" s="478"/>
      <c r="X9" s="106"/>
      <c r="AA9" s="9"/>
    </row>
    <row r="10" spans="2:27" ht="122.25" customHeight="1" x14ac:dyDescent="0.2">
      <c r="B10" s="434"/>
      <c r="C10" s="482"/>
      <c r="D10" s="469"/>
      <c r="E10" s="471"/>
      <c r="F10" s="473"/>
      <c r="G10" s="475"/>
      <c r="H10" s="198" t="s">
        <v>152</v>
      </c>
      <c r="I10" s="471"/>
      <c r="J10" s="435"/>
      <c r="K10" s="435"/>
      <c r="L10" s="493"/>
      <c r="M10" s="493"/>
      <c r="N10" s="484"/>
      <c r="O10" s="486"/>
      <c r="P10" s="486"/>
      <c r="Q10" s="488"/>
      <c r="R10" s="430"/>
      <c r="S10" s="424"/>
      <c r="T10" s="432"/>
      <c r="U10" s="477"/>
      <c r="V10" s="479"/>
      <c r="X10" s="8">
        <f>1050.76*0.51</f>
        <v>535.88760000000002</v>
      </c>
      <c r="AA10" s="9"/>
    </row>
    <row r="11" spans="2:27" ht="163.5" customHeight="1" thickBot="1" x14ac:dyDescent="0.25">
      <c r="B11" s="207">
        <v>3</v>
      </c>
      <c r="C11" s="208"/>
      <c r="D11" s="208"/>
      <c r="E11" s="210"/>
      <c r="F11" s="246"/>
      <c r="G11" s="212"/>
      <c r="H11" s="210"/>
      <c r="I11" s="210"/>
      <c r="J11" s="208"/>
      <c r="K11" s="214"/>
      <c r="L11" s="235"/>
      <c r="M11" s="236"/>
      <c r="N11" s="215"/>
      <c r="O11" s="245"/>
      <c r="P11" s="245"/>
      <c r="Q11" s="217"/>
      <c r="R11" s="247"/>
      <c r="S11" s="248"/>
      <c r="T11" s="249"/>
      <c r="U11" s="250"/>
      <c r="V11" s="251"/>
      <c r="X11" s="8">
        <f>2062.51*0.7</f>
        <v>1443.7570000000001</v>
      </c>
      <c r="AA11" s="9"/>
    </row>
    <row r="12" spans="2:27" ht="163.5" hidden="1" customHeight="1" thickBot="1" x14ac:dyDescent="0.25">
      <c r="B12" s="87">
        <v>5</v>
      </c>
      <c r="C12" s="88"/>
      <c r="D12" s="88"/>
      <c r="E12" s="88"/>
      <c r="F12" s="89"/>
      <c r="G12" s="90"/>
      <c r="H12" s="88"/>
      <c r="I12" s="88"/>
      <c r="J12" s="91"/>
      <c r="K12" s="91"/>
      <c r="L12" s="91"/>
      <c r="M12" s="91"/>
      <c r="N12" s="115"/>
      <c r="O12" s="116"/>
      <c r="P12" s="116"/>
      <c r="Q12" s="111"/>
      <c r="R12" s="117">
        <f t="shared" ref="R12:R13" si="0">+N12*Q12</f>
        <v>0</v>
      </c>
      <c r="S12" s="113" t="s">
        <v>19</v>
      </c>
      <c r="T12" s="112">
        <f t="shared" ref="T12:T13" si="1">+R12/828116</f>
        <v>0</v>
      </c>
      <c r="U12" s="118" t="e">
        <f>(T12/#REF!)</f>
        <v>#REF!</v>
      </c>
      <c r="V12" s="92"/>
      <c r="AA12" s="9"/>
    </row>
    <row r="13" spans="2:27" ht="163.5" hidden="1" customHeight="1" thickBot="1" x14ac:dyDescent="0.25">
      <c r="B13" s="16">
        <v>6</v>
      </c>
      <c r="C13" s="10"/>
      <c r="D13" s="10"/>
      <c r="E13" s="10"/>
      <c r="F13" s="61"/>
      <c r="G13" s="62"/>
      <c r="H13" s="10"/>
      <c r="I13" s="10"/>
      <c r="J13" s="17"/>
      <c r="K13" s="17"/>
      <c r="L13" s="17"/>
      <c r="M13" s="17"/>
      <c r="N13" s="18"/>
      <c r="O13" s="19"/>
      <c r="P13" s="19"/>
      <c r="Q13" s="20"/>
      <c r="R13" s="21">
        <f t="shared" si="0"/>
        <v>0</v>
      </c>
      <c r="S13" s="22" t="s">
        <v>19</v>
      </c>
      <c r="T13" s="23">
        <f t="shared" si="1"/>
        <v>0</v>
      </c>
      <c r="U13" s="98" t="e">
        <f>(T13/#REF!)</f>
        <v>#REF!</v>
      </c>
      <c r="V13" s="96"/>
      <c r="X13" s="8">
        <f>+T13*2</f>
        <v>0</v>
      </c>
      <c r="AA13" s="9"/>
    </row>
    <row r="14" spans="2:27" s="11" customFormat="1" ht="55.5" customHeight="1" thickBot="1" x14ac:dyDescent="0.3">
      <c r="B14" s="79"/>
      <c r="C14" s="461"/>
      <c r="D14" s="461"/>
      <c r="E14" s="461"/>
      <c r="F14" s="461"/>
      <c r="G14" s="461"/>
      <c r="H14" s="461"/>
      <c r="I14" s="80"/>
      <c r="J14" s="81"/>
      <c r="K14" s="81"/>
      <c r="L14" s="122" t="s">
        <v>22</v>
      </c>
      <c r="M14" s="122"/>
      <c r="N14" s="465">
        <v>112500000</v>
      </c>
      <c r="O14" s="465"/>
      <c r="P14" s="124">
        <f>+N14/N17</f>
        <v>96.982758620689651</v>
      </c>
      <c r="Q14" s="107" t="s">
        <v>23</v>
      </c>
      <c r="R14" s="107" t="s">
        <v>24</v>
      </c>
      <c r="S14" s="109" t="s">
        <v>20</v>
      </c>
      <c r="T14" s="252">
        <f>SUM(T7:T13)</f>
        <v>396.75019318181819</v>
      </c>
      <c r="U14" s="94">
        <f>SUM(U7:U11)</f>
        <v>4.0909353252525253</v>
      </c>
      <c r="V14" s="95" t="s">
        <v>2</v>
      </c>
      <c r="AA14" s="12"/>
    </row>
    <row r="15" spans="2:27" s="11" customFormat="1" ht="63" customHeight="1" thickBot="1" x14ac:dyDescent="0.25">
      <c r="B15" s="79"/>
      <c r="C15" s="461"/>
      <c r="D15" s="461"/>
      <c r="E15" s="461"/>
      <c r="F15" s="461"/>
      <c r="G15" s="86"/>
      <c r="H15" s="86"/>
      <c r="I15" s="80"/>
      <c r="J15" s="81"/>
      <c r="K15" s="81"/>
      <c r="L15" s="122"/>
      <c r="M15" s="122"/>
      <c r="N15" s="465"/>
      <c r="O15" s="465"/>
      <c r="P15" s="125"/>
      <c r="Q15" s="42"/>
      <c r="R15" s="46"/>
      <c r="S15" s="82"/>
      <c r="T15" s="83"/>
      <c r="U15" s="84"/>
      <c r="V15" s="85"/>
      <c r="AA15" s="12"/>
    </row>
    <row r="16" spans="2:27" s="11" customFormat="1" ht="45.75" customHeight="1" thickBot="1" x14ac:dyDescent="0.3">
      <c r="B16" s="79"/>
      <c r="C16" s="462"/>
      <c r="D16" s="462"/>
      <c r="E16" s="462"/>
      <c r="F16" s="462"/>
      <c r="G16" s="93"/>
      <c r="H16" s="463"/>
      <c r="I16" s="80"/>
      <c r="J16" s="81"/>
      <c r="K16" s="81"/>
      <c r="L16" s="122"/>
      <c r="M16" s="122"/>
      <c r="N16" s="123"/>
      <c r="O16" s="123"/>
      <c r="P16" s="125"/>
      <c r="Q16" s="42"/>
      <c r="R16" s="43"/>
      <c r="S16" s="126" t="s">
        <v>23</v>
      </c>
      <c r="T16" s="126" t="s">
        <v>24</v>
      </c>
      <c r="U16" s="84"/>
      <c r="V16" s="85"/>
      <c r="AA16" s="12"/>
    </row>
    <row r="17" spans="2:27" s="11" customFormat="1" ht="49.5" customHeight="1" thickBot="1" x14ac:dyDescent="0.3">
      <c r="B17" s="79"/>
      <c r="C17" s="462"/>
      <c r="D17" s="462"/>
      <c r="E17" s="462"/>
      <c r="F17" s="462"/>
      <c r="G17" s="93"/>
      <c r="H17" s="463"/>
      <c r="I17" s="80"/>
      <c r="J17" s="81"/>
      <c r="K17" s="81"/>
      <c r="L17" s="122" t="s">
        <v>67</v>
      </c>
      <c r="M17" s="122"/>
      <c r="N17" s="465">
        <v>1160000</v>
      </c>
      <c r="O17" s="465"/>
      <c r="P17" s="47"/>
      <c r="Q17" s="42"/>
      <c r="R17" s="43">
        <v>0.75</v>
      </c>
      <c r="S17" s="127">
        <f>+$N$14*R17</f>
        <v>84375000</v>
      </c>
      <c r="T17" s="129">
        <f>+S17/$N$17</f>
        <v>72.737068965517238</v>
      </c>
      <c r="U17" s="84"/>
      <c r="V17" s="85"/>
      <c r="AA17" s="12"/>
    </row>
    <row r="18" spans="2:27" ht="49.5" customHeight="1" thickBot="1" x14ac:dyDescent="0.3">
      <c r="B18" s="24"/>
      <c r="C18" s="25"/>
      <c r="D18" s="26"/>
      <c r="E18" s="26"/>
      <c r="F18" s="27"/>
      <c r="G18" s="27"/>
      <c r="H18" s="27"/>
      <c r="I18" s="27"/>
      <c r="J18" s="27"/>
      <c r="K18" s="27"/>
      <c r="L18" s="27"/>
      <c r="M18" s="27"/>
      <c r="N18" s="28"/>
      <c r="O18" s="29"/>
      <c r="P18" s="29"/>
      <c r="Q18" s="30"/>
      <c r="R18" s="43">
        <v>1.2</v>
      </c>
      <c r="S18" s="127">
        <f t="shared" ref="S18:S19" si="2">+$N$14*R18</f>
        <v>135000000</v>
      </c>
      <c r="T18" s="129">
        <f t="shared" ref="T18:T19" si="3">+S18/$N$17</f>
        <v>116.37931034482759</v>
      </c>
      <c r="AA18" s="9"/>
    </row>
    <row r="19" spans="2:27" ht="34.5" customHeight="1" thickBot="1" x14ac:dyDescent="0.3">
      <c r="B19" s="24"/>
      <c r="C19" s="25"/>
      <c r="D19" s="26"/>
      <c r="E19" s="26"/>
      <c r="F19" s="31"/>
      <c r="G19" s="31"/>
      <c r="H19" s="31"/>
      <c r="I19" s="464"/>
      <c r="J19" s="464"/>
      <c r="K19" s="31"/>
      <c r="L19" s="31"/>
      <c r="M19" s="31"/>
      <c r="N19" s="28"/>
      <c r="O19" s="29"/>
      <c r="P19" s="29"/>
      <c r="Q19" s="30"/>
      <c r="R19" s="43">
        <v>1.5</v>
      </c>
      <c r="S19" s="128">
        <f t="shared" si="2"/>
        <v>168750000</v>
      </c>
      <c r="T19" s="130">
        <f t="shared" si="3"/>
        <v>145.47413793103448</v>
      </c>
      <c r="U19" s="32"/>
      <c r="V19" s="33"/>
      <c r="AA19" s="9"/>
    </row>
    <row r="20" spans="2:27" ht="20.25" customHeight="1" x14ac:dyDescent="0.25">
      <c r="B20" s="34"/>
      <c r="C20" s="35"/>
      <c r="D20" s="35"/>
      <c r="E20" s="35"/>
      <c r="G20" s="31"/>
      <c r="H20" s="31"/>
      <c r="I20" s="31"/>
      <c r="J20" s="31"/>
      <c r="K20" s="31"/>
      <c r="L20" s="31"/>
      <c r="M20" s="31"/>
      <c r="N20" s="37"/>
      <c r="O20" s="37"/>
      <c r="P20" s="37"/>
      <c r="Q20" s="37"/>
      <c r="R20" s="37"/>
      <c r="S20" s="37"/>
      <c r="T20" s="37"/>
      <c r="U20" s="38"/>
      <c r="V20" s="39"/>
    </row>
    <row r="21" spans="2:27" ht="58.5" customHeight="1" x14ac:dyDescent="0.25">
      <c r="B21" s="34"/>
      <c r="C21" s="35"/>
      <c r="D21" s="35"/>
      <c r="E21" s="35"/>
      <c r="F21" s="45" t="s">
        <v>337</v>
      </c>
      <c r="G21" s="41"/>
      <c r="H21" s="41"/>
      <c r="I21" s="41"/>
      <c r="J21" s="41"/>
      <c r="K21" s="41"/>
      <c r="L21" s="41"/>
      <c r="M21" s="41"/>
      <c r="U21" s="38"/>
      <c r="V21" s="39"/>
    </row>
    <row r="22" spans="2:27" ht="36.75" customHeight="1" x14ac:dyDescent="0.25">
      <c r="B22" s="34"/>
      <c r="C22" s="35"/>
      <c r="D22" s="44"/>
      <c r="E22" s="44"/>
      <c r="F22" s="114"/>
      <c r="G22" s="41"/>
      <c r="H22" s="46"/>
      <c r="I22" s="46"/>
      <c r="J22" s="41"/>
      <c r="K22" s="41"/>
      <c r="L22" s="41"/>
      <c r="M22" s="41"/>
      <c r="U22" s="38"/>
      <c r="V22" s="39"/>
    </row>
    <row r="23" spans="2:27" ht="36.75" customHeight="1" x14ac:dyDescent="0.25">
      <c r="B23" s="34"/>
      <c r="C23" s="35"/>
      <c r="D23" s="44"/>
      <c r="E23" s="44"/>
      <c r="F23" s="45"/>
      <c r="G23" s="41"/>
      <c r="H23" s="46"/>
      <c r="I23" s="46"/>
      <c r="J23" s="41"/>
      <c r="K23" s="41"/>
      <c r="L23" s="41"/>
      <c r="M23" s="41"/>
      <c r="U23" s="38"/>
      <c r="V23" s="39"/>
    </row>
    <row r="24" spans="2:27" ht="46.5" customHeight="1" x14ac:dyDescent="0.25">
      <c r="B24" s="34"/>
      <c r="C24" s="35"/>
      <c r="D24" s="35"/>
      <c r="E24" s="35"/>
      <c r="F24" s="31"/>
      <c r="G24" s="31"/>
      <c r="H24" s="46"/>
      <c r="I24" s="46"/>
      <c r="J24" s="31"/>
      <c r="K24" s="31"/>
      <c r="L24" s="31"/>
      <c r="M24" s="31"/>
      <c r="U24" s="38"/>
      <c r="V24" s="39"/>
    </row>
    <row r="25" spans="2:27" ht="25.5" customHeight="1" thickBot="1" x14ac:dyDescent="0.35">
      <c r="B25" s="48"/>
      <c r="C25" s="49"/>
      <c r="D25" s="49"/>
      <c r="E25" s="49"/>
      <c r="F25" s="50"/>
      <c r="G25" s="50"/>
      <c r="H25" s="460"/>
      <c r="I25" s="460"/>
      <c r="J25" s="460"/>
      <c r="K25" s="50"/>
      <c r="L25" s="50"/>
      <c r="M25" s="50"/>
      <c r="N25" s="50"/>
      <c r="O25" s="460"/>
      <c r="P25" s="460"/>
      <c r="Q25" s="51"/>
      <c r="R25" s="52"/>
      <c r="S25" s="53"/>
      <c r="T25" s="51"/>
      <c r="U25" s="51"/>
      <c r="V25" s="54"/>
    </row>
    <row r="28" spans="2:27" ht="18" x14ac:dyDescent="0.25">
      <c r="G28" s="57"/>
      <c r="H28" s="58"/>
      <c r="I28" s="58"/>
      <c r="J28" s="58"/>
      <c r="K28" s="58"/>
      <c r="L28" s="58"/>
      <c r="M28" s="58"/>
    </row>
    <row r="29" spans="2:27" ht="21.75" customHeight="1" x14ac:dyDescent="0.2">
      <c r="G29" s="45"/>
      <c r="H29" s="45"/>
      <c r="I29" s="45"/>
      <c r="J29" s="45"/>
      <c r="K29" s="45"/>
      <c r="L29" s="45"/>
      <c r="M29" s="45"/>
    </row>
    <row r="36" spans="14:14" ht="48" customHeight="1" x14ac:dyDescent="0.35">
      <c r="N36" s="59"/>
    </row>
  </sheetData>
  <mergeCells count="71">
    <mergeCell ref="T9:T10"/>
    <mergeCell ref="U9:U10"/>
    <mergeCell ref="V9:V10"/>
    <mergeCell ref="V7:V8"/>
    <mergeCell ref="C9:C10"/>
    <mergeCell ref="I9:I10"/>
    <mergeCell ref="J9:J10"/>
    <mergeCell ref="K9:K10"/>
    <mergeCell ref="N9:N10"/>
    <mergeCell ref="O9:O10"/>
    <mergeCell ref="P9:P10"/>
    <mergeCell ref="Q9:Q10"/>
    <mergeCell ref="R9:R10"/>
    <mergeCell ref="S9:S10"/>
    <mergeCell ref="M7:M10"/>
    <mergeCell ref="L7:L10"/>
    <mergeCell ref="B9:B10"/>
    <mergeCell ref="D9:D10"/>
    <mergeCell ref="E9:E10"/>
    <mergeCell ref="F9:F10"/>
    <mergeCell ref="G9:G10"/>
    <mergeCell ref="J5:L5"/>
    <mergeCell ref="H25:J25"/>
    <mergeCell ref="O25:P25"/>
    <mergeCell ref="C14:H14"/>
    <mergeCell ref="C15:F15"/>
    <mergeCell ref="C16:F16"/>
    <mergeCell ref="C17:F17"/>
    <mergeCell ref="H16:H17"/>
    <mergeCell ref="I19:J19"/>
    <mergeCell ref="N14:O14"/>
    <mergeCell ref="N15:O15"/>
    <mergeCell ref="N17:O17"/>
    <mergeCell ref="C7:C8"/>
    <mergeCell ref="I7:I8"/>
    <mergeCell ref="J7:J8"/>
    <mergeCell ref="K7:K8"/>
    <mergeCell ref="N5:N6"/>
    <mergeCell ref="O5:O6"/>
    <mergeCell ref="P5:P6"/>
    <mergeCell ref="Q5:Q6"/>
    <mergeCell ref="R5:R6"/>
    <mergeCell ref="B1:U1"/>
    <mergeCell ref="B2:V2"/>
    <mergeCell ref="B3:V3"/>
    <mergeCell ref="B4:V4"/>
    <mergeCell ref="B5:B6"/>
    <mergeCell ref="C5:C6"/>
    <mergeCell ref="D5:D6"/>
    <mergeCell ref="E5:E6"/>
    <mergeCell ref="F5:F6"/>
    <mergeCell ref="G5:G6"/>
    <mergeCell ref="H5:H6"/>
    <mergeCell ref="I5:I6"/>
    <mergeCell ref="S5:S6"/>
    <mergeCell ref="T5:T6"/>
    <mergeCell ref="U5:U6"/>
    <mergeCell ref="V5:V6"/>
    <mergeCell ref="B7:B8"/>
    <mergeCell ref="D7:D8"/>
    <mergeCell ref="E7:E8"/>
    <mergeCell ref="F7:F8"/>
    <mergeCell ref="G7:G8"/>
    <mergeCell ref="Q7:Q8"/>
    <mergeCell ref="S7:S8"/>
    <mergeCell ref="U7:U8"/>
    <mergeCell ref="N7:N8"/>
    <mergeCell ref="O7:O8"/>
    <mergeCell ref="P7:P8"/>
    <mergeCell ref="R7:R8"/>
    <mergeCell ref="T7:T8"/>
  </mergeCells>
  <printOptions horizontalCentered="1" verticalCentered="1"/>
  <pageMargins left="0" right="0" top="0" bottom="0" header="0" footer="0"/>
  <pageSetup scale="23"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BC34-0CE7-48FA-914E-052DEF5C3E6A}">
  <dimension ref="A1:M46"/>
  <sheetViews>
    <sheetView view="pageBreakPreview" zoomScale="80" zoomScaleNormal="80" zoomScaleSheetLayoutView="8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153</v>
      </c>
    </row>
    <row r="4" spans="1:11" x14ac:dyDescent="0.25">
      <c r="A4" t="s">
        <v>28</v>
      </c>
      <c r="E4" t="s">
        <v>154</v>
      </c>
    </row>
    <row r="5" spans="1:11" x14ac:dyDescent="0.25">
      <c r="A5" t="s">
        <v>29</v>
      </c>
      <c r="E5" t="s">
        <v>155</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156</v>
      </c>
      <c r="C14" s="501"/>
      <c r="D14" s="501"/>
      <c r="E14" s="4" t="s">
        <v>154</v>
      </c>
      <c r="F14" s="3"/>
      <c r="G14" s="3"/>
      <c r="H14" s="3">
        <v>1996</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158</v>
      </c>
      <c r="C18" s="501"/>
      <c r="D18" s="501"/>
      <c r="E18" s="73" t="s">
        <v>157</v>
      </c>
      <c r="F18" s="68"/>
      <c r="G18" s="68">
        <v>4</v>
      </c>
      <c r="H18" s="68">
        <v>2013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234" customHeight="1" x14ac:dyDescent="0.25">
      <c r="A25" s="76">
        <v>1</v>
      </c>
      <c r="B25" s="521" t="s">
        <v>159</v>
      </c>
      <c r="C25" s="522"/>
      <c r="D25" s="101" t="s">
        <v>57</v>
      </c>
      <c r="E25" s="73" t="s">
        <v>518</v>
      </c>
      <c r="F25" s="131">
        <v>40913</v>
      </c>
      <c r="G25" s="131">
        <v>45214</v>
      </c>
      <c r="H25" s="99">
        <f>+(G25-F25)/30/12</f>
        <v>11.947222222222223</v>
      </c>
      <c r="I25" s="74" t="s">
        <v>166</v>
      </c>
      <c r="J25" s="74"/>
      <c r="K25" s="75"/>
    </row>
    <row r="26" spans="1:13" ht="56.25" customHeight="1" x14ac:dyDescent="0.25">
      <c r="A26" s="76">
        <v>2</v>
      </c>
      <c r="B26" s="521" t="s">
        <v>160</v>
      </c>
      <c r="C26" s="522"/>
      <c r="D26" s="101" t="s">
        <v>161</v>
      </c>
      <c r="E26" s="73" t="s">
        <v>162</v>
      </c>
      <c r="F26" s="131">
        <v>42768</v>
      </c>
      <c r="G26" s="131">
        <v>43707</v>
      </c>
      <c r="H26" s="99">
        <f t="shared" ref="H26:H27" si="0">+(G26-F26)/30/12</f>
        <v>2.6083333333333334</v>
      </c>
      <c r="I26" s="74" t="s">
        <v>166</v>
      </c>
      <c r="J26" s="74"/>
      <c r="K26" s="75"/>
    </row>
    <row r="27" spans="1:13" ht="53.25" customHeight="1" x14ac:dyDescent="0.25">
      <c r="A27" s="76">
        <v>3</v>
      </c>
      <c r="B27" s="521" t="s">
        <v>163</v>
      </c>
      <c r="C27" s="522"/>
      <c r="D27" s="101" t="s">
        <v>164</v>
      </c>
      <c r="E27" s="73" t="s">
        <v>165</v>
      </c>
      <c r="F27" s="131">
        <v>40765</v>
      </c>
      <c r="G27" s="131">
        <v>41750</v>
      </c>
      <c r="H27" s="99">
        <f t="shared" si="0"/>
        <v>2.7361111111111112</v>
      </c>
      <c r="I27" s="74" t="s">
        <v>166</v>
      </c>
      <c r="J27" s="74"/>
      <c r="K27" s="75"/>
    </row>
    <row r="28" spans="1:13" ht="53.25" customHeight="1" x14ac:dyDescent="0.25">
      <c r="A28" s="76">
        <v>4</v>
      </c>
      <c r="B28" s="504"/>
      <c r="C28" s="505"/>
      <c r="D28" s="101"/>
      <c r="E28" s="73"/>
      <c r="F28" s="131"/>
      <c r="G28" s="131"/>
      <c r="H28" s="99"/>
      <c r="I28" s="74"/>
      <c r="J28" s="74"/>
      <c r="K28" s="167"/>
    </row>
    <row r="29" spans="1:13" ht="53.25" customHeight="1" x14ac:dyDescent="0.25">
      <c r="A29" s="76">
        <v>5</v>
      </c>
      <c r="B29" s="504"/>
      <c r="C29" s="505"/>
      <c r="D29" s="101"/>
      <c r="E29" s="73"/>
      <c r="F29" s="131"/>
      <c r="G29" s="131"/>
      <c r="H29" s="99"/>
      <c r="I29" s="74"/>
      <c r="J29" s="74"/>
      <c r="K29" s="75"/>
    </row>
    <row r="30" spans="1:13" x14ac:dyDescent="0.25">
      <c r="A30" s="76">
        <v>6</v>
      </c>
      <c r="B30" s="504"/>
      <c r="C30" s="505"/>
      <c r="D30" s="101"/>
      <c r="E30" s="73"/>
      <c r="F30" s="131"/>
      <c r="G30" s="131"/>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c r="K36" s="75"/>
    </row>
    <row r="37" spans="1:11" x14ac:dyDescent="0.25">
      <c r="H37" s="100">
        <f>SUM(H25:H36)</f>
        <v>17.291666666666668</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v>27</v>
      </c>
      <c r="G41" s="550"/>
      <c r="H41" s="542" t="s">
        <v>73</v>
      </c>
      <c r="I41" s="551"/>
      <c r="J41" s="551"/>
      <c r="K41" s="543"/>
    </row>
    <row r="42" spans="1:11" ht="22.5" customHeight="1" x14ac:dyDescent="0.25">
      <c r="F42" s="523" t="s">
        <v>2</v>
      </c>
      <c r="G42" s="524"/>
      <c r="H42" s="523" t="s">
        <v>2</v>
      </c>
      <c r="I42" s="525"/>
      <c r="J42" s="525"/>
      <c r="K42" s="524"/>
    </row>
    <row r="44" spans="1:11" x14ac:dyDescent="0.25">
      <c r="B44" s="78"/>
      <c r="C44" s="78"/>
      <c r="D44" s="78"/>
    </row>
    <row r="45" spans="1:11" ht="54.75" customHeight="1" x14ac:dyDescent="0.25">
      <c r="B45" s="526" t="s">
        <v>167</v>
      </c>
      <c r="C45" s="526"/>
      <c r="D45" s="526"/>
    </row>
    <row r="46" spans="1:11" ht="60.75" customHeight="1" x14ac:dyDescent="0.25">
      <c r="B46" s="527"/>
      <c r="C46" s="527"/>
      <c r="D46" s="527"/>
    </row>
  </sheetData>
  <mergeCells count="59">
    <mergeCell ref="F42:G42"/>
    <mergeCell ref="H42:K42"/>
    <mergeCell ref="B45:D45"/>
    <mergeCell ref="B46:D46"/>
    <mergeCell ref="I37:K37"/>
    <mergeCell ref="A38:K38"/>
    <mergeCell ref="A39:B39"/>
    <mergeCell ref="C39:D39"/>
    <mergeCell ref="F39:G40"/>
    <mergeCell ref="H39:K40"/>
    <mergeCell ref="A40:B41"/>
    <mergeCell ref="C40:D41"/>
    <mergeCell ref="F41:G41"/>
    <mergeCell ref="H41:K41"/>
    <mergeCell ref="K22:K24"/>
    <mergeCell ref="F23:F24"/>
    <mergeCell ref="G23:G24"/>
    <mergeCell ref="B34:C34"/>
    <mergeCell ref="B35:C35"/>
    <mergeCell ref="B31:C31"/>
    <mergeCell ref="B32:C32"/>
    <mergeCell ref="B33:C33"/>
    <mergeCell ref="B25:C25"/>
    <mergeCell ref="B26:C26"/>
    <mergeCell ref="B27:C27"/>
    <mergeCell ref="B28:C28"/>
    <mergeCell ref="B29:C29"/>
    <mergeCell ref="B30:C30"/>
    <mergeCell ref="B36:C36"/>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DDBE2-123C-4773-8BF2-3CE5A11DF4B0}">
  <dimension ref="A1:O45"/>
  <sheetViews>
    <sheetView view="pageBreakPreview" topLeftCell="A25" zoomScale="90" zoomScaleNormal="80" zoomScaleSheetLayoutView="90" workbookViewId="0">
      <selection activeCell="H37" sqref="H3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168</v>
      </c>
    </row>
    <row r="4" spans="1:14" x14ac:dyDescent="0.25">
      <c r="A4" t="s">
        <v>28</v>
      </c>
      <c r="E4" t="s">
        <v>154</v>
      </c>
    </row>
    <row r="5" spans="1:14" x14ac:dyDescent="0.25">
      <c r="A5" t="s">
        <v>29</v>
      </c>
      <c r="E5" t="s">
        <v>169</v>
      </c>
      <c r="F5" t="s">
        <v>30</v>
      </c>
      <c r="G5" s="496"/>
      <c r="H5" s="496"/>
      <c r="I5" s="496"/>
      <c r="J5" s="496"/>
    </row>
    <row r="6" spans="1:14" x14ac:dyDescent="0.25">
      <c r="A6" t="s">
        <v>31</v>
      </c>
      <c r="E6" s="103" t="s">
        <v>32</v>
      </c>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170</v>
      </c>
      <c r="C14" s="501"/>
      <c r="D14" s="501"/>
      <c r="E14" s="4" t="s">
        <v>154</v>
      </c>
      <c r="F14" s="3"/>
      <c r="G14" s="3"/>
      <c r="H14" s="3">
        <v>1994</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171</v>
      </c>
      <c r="C18" s="552"/>
      <c r="D18" s="552"/>
      <c r="E18" s="104" t="s">
        <v>534</v>
      </c>
      <c r="F18" s="68"/>
      <c r="G18" s="68"/>
      <c r="H18" s="68">
        <v>2011</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87.75" customHeight="1" x14ac:dyDescent="0.25">
      <c r="A25" s="3">
        <v>1</v>
      </c>
      <c r="B25" s="555" t="s">
        <v>173</v>
      </c>
      <c r="C25" s="556"/>
      <c r="D25" s="168" t="s">
        <v>172</v>
      </c>
      <c r="E25" s="73" t="s">
        <v>174</v>
      </c>
      <c r="F25" s="131">
        <v>42221</v>
      </c>
      <c r="G25" s="169">
        <v>42405</v>
      </c>
      <c r="H25" s="99">
        <f>+(G25-F25)/30/12</f>
        <v>0.51111111111111118</v>
      </c>
      <c r="I25" s="74" t="s">
        <v>166</v>
      </c>
      <c r="J25" s="74"/>
      <c r="K25" s="75"/>
    </row>
    <row r="26" spans="1:15" ht="84.75" customHeight="1" x14ac:dyDescent="0.25">
      <c r="A26" s="3">
        <v>2</v>
      </c>
      <c r="B26" s="555" t="s">
        <v>175</v>
      </c>
      <c r="C26" s="556"/>
      <c r="D26" s="168" t="s">
        <v>172</v>
      </c>
      <c r="E26" s="73" t="s">
        <v>176</v>
      </c>
      <c r="F26" s="131">
        <v>40913</v>
      </c>
      <c r="G26" s="169">
        <v>41562</v>
      </c>
      <c r="H26" s="99">
        <f>+(G26-F26)/30/12</f>
        <v>1.8027777777777778</v>
      </c>
      <c r="I26" s="74" t="s">
        <v>166</v>
      </c>
      <c r="J26" s="74"/>
      <c r="K26" s="75"/>
    </row>
    <row r="27" spans="1:15" x14ac:dyDescent="0.25">
      <c r="A27" s="3">
        <v>3</v>
      </c>
      <c r="B27" s="504"/>
      <c r="C27" s="505"/>
      <c r="D27" s="101"/>
      <c r="E27" s="73"/>
      <c r="F27" s="131"/>
      <c r="G27" s="131"/>
      <c r="H27" s="99"/>
      <c r="I27" s="74"/>
      <c r="J27" s="74"/>
      <c r="K27" s="75"/>
    </row>
    <row r="28" spans="1:15" x14ac:dyDescent="0.25">
      <c r="A28" s="3">
        <v>4</v>
      </c>
      <c r="B28" s="504"/>
      <c r="C28" s="505"/>
      <c r="D28" s="101"/>
      <c r="E28" s="73"/>
      <c r="F28" s="131"/>
      <c r="G28" s="131"/>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2.3138888888888891</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t="s">
        <v>202</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76</v>
      </c>
      <c r="C45" s="526"/>
      <c r="D45" s="526"/>
    </row>
  </sheetData>
  <mergeCells count="58">
    <mergeCell ref="B30:C30"/>
    <mergeCell ref="B31:C31"/>
    <mergeCell ref="B32:C32"/>
    <mergeCell ref="B33:C33"/>
    <mergeCell ref="B34:C34"/>
    <mergeCell ref="B25:C25"/>
    <mergeCell ref="B26:C26"/>
    <mergeCell ref="B27:C27"/>
    <mergeCell ref="B28:C28"/>
    <mergeCell ref="B29:C29"/>
    <mergeCell ref="F42:G42"/>
    <mergeCell ref="H42:K42"/>
    <mergeCell ref="B45:D45"/>
    <mergeCell ref="A38:K38"/>
    <mergeCell ref="A39:B39"/>
    <mergeCell ref="C39:D39"/>
    <mergeCell ref="F39:G40"/>
    <mergeCell ref="H39:K40"/>
    <mergeCell ref="A40:B41"/>
    <mergeCell ref="C40:D41"/>
    <mergeCell ref="F41:G41"/>
    <mergeCell ref="H41:K41"/>
    <mergeCell ref="I37:K37"/>
    <mergeCell ref="B18:D18"/>
    <mergeCell ref="I18:J18"/>
    <mergeCell ref="A21:H21"/>
    <mergeCell ref="A22:A24"/>
    <mergeCell ref="B22:C24"/>
    <mergeCell ref="D22:D24"/>
    <mergeCell ref="E22:E24"/>
    <mergeCell ref="F22:G22"/>
    <mergeCell ref="H22:H24"/>
    <mergeCell ref="I22:J23"/>
    <mergeCell ref="K22:K24"/>
    <mergeCell ref="F23:F24"/>
    <mergeCell ref="G23:G24"/>
    <mergeCell ref="B35:C35"/>
    <mergeCell ref="B36:C36"/>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7E5A1-592C-4771-A2F2-FF68FE90595F}">
  <sheetPr>
    <tabColor rgb="FFFF0000"/>
  </sheetPr>
  <dimension ref="B1:Y35"/>
  <sheetViews>
    <sheetView view="pageBreakPreview" topLeftCell="B1" zoomScale="60" zoomScaleNormal="48" workbookViewId="0">
      <selection activeCell="K7" sqref="K7:K8"/>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7.42578125" style="8" customWidth="1"/>
    <col min="20" max="20" width="18.42578125" style="8" customWidth="1"/>
    <col min="21" max="21" width="23.28515625" style="8" customWidth="1"/>
    <col min="22" max="22" width="79.140625" style="8" customWidth="1"/>
    <col min="23" max="24" width="11.42578125" style="8"/>
    <col min="25" max="25" width="37.85546875" style="8" customWidth="1"/>
    <col min="26" max="252" width="11.42578125" style="8"/>
    <col min="253" max="253" width="4.42578125" style="8" customWidth="1"/>
    <col min="254" max="254" width="5.42578125" style="8" customWidth="1"/>
    <col min="255" max="255" width="15.140625" style="8" customWidth="1"/>
    <col min="256" max="257" width="21.85546875" style="8" customWidth="1"/>
    <col min="258" max="258" width="55" style="8" customWidth="1"/>
    <col min="259" max="259" width="26.5703125" style="8" customWidth="1"/>
    <col min="260" max="261" width="22.42578125" style="8" customWidth="1"/>
    <col min="262" max="265" width="20.5703125" style="8" customWidth="1"/>
    <col min="266" max="266" width="31" style="8" customWidth="1"/>
    <col min="267" max="267" width="32.42578125" style="8" customWidth="1"/>
    <col min="268" max="268" width="16" style="8" customWidth="1"/>
    <col min="269" max="269" width="14.7109375" style="8" customWidth="1"/>
    <col min="270" max="270" width="17.42578125" style="8" customWidth="1"/>
    <col min="271" max="271" width="24.5703125" style="8" customWidth="1"/>
    <col min="272" max="272" width="26.28515625" style="8" customWidth="1"/>
    <col min="273" max="273" width="23" style="8" customWidth="1"/>
    <col min="274" max="274" width="18.42578125" style="8" customWidth="1"/>
    <col min="275" max="275" width="23.28515625" style="8" customWidth="1"/>
    <col min="276" max="276" width="48" style="8" customWidth="1"/>
    <col min="277" max="280" width="11.42578125" style="8"/>
    <col min="281" max="281" width="37.85546875" style="8" customWidth="1"/>
    <col min="282" max="508" width="11.42578125" style="8"/>
    <col min="509" max="509" width="4.42578125" style="8" customWidth="1"/>
    <col min="510" max="510" width="5.42578125" style="8" customWidth="1"/>
    <col min="511" max="511" width="15.140625" style="8" customWidth="1"/>
    <col min="512" max="513" width="21.85546875" style="8" customWidth="1"/>
    <col min="514" max="514" width="55" style="8" customWidth="1"/>
    <col min="515" max="515" width="26.5703125" style="8" customWidth="1"/>
    <col min="516" max="517" width="22.42578125" style="8" customWidth="1"/>
    <col min="518" max="521" width="20.5703125" style="8" customWidth="1"/>
    <col min="522" max="522" width="31" style="8" customWidth="1"/>
    <col min="523" max="523" width="32.42578125" style="8" customWidth="1"/>
    <col min="524" max="524" width="16" style="8" customWidth="1"/>
    <col min="525" max="525" width="14.7109375" style="8" customWidth="1"/>
    <col min="526" max="526" width="17.42578125" style="8" customWidth="1"/>
    <col min="527" max="527" width="24.5703125" style="8" customWidth="1"/>
    <col min="528" max="528" width="26.28515625" style="8" customWidth="1"/>
    <col min="529" max="529" width="23" style="8" customWidth="1"/>
    <col min="530" max="530" width="18.42578125" style="8" customWidth="1"/>
    <col min="531" max="531" width="23.28515625" style="8" customWidth="1"/>
    <col min="532" max="532" width="48" style="8" customWidth="1"/>
    <col min="533" max="536" width="11.42578125" style="8"/>
    <col min="537" max="537" width="37.85546875" style="8" customWidth="1"/>
    <col min="538" max="764" width="11.42578125" style="8"/>
    <col min="765" max="765" width="4.42578125" style="8" customWidth="1"/>
    <col min="766" max="766" width="5.42578125" style="8" customWidth="1"/>
    <col min="767" max="767" width="15.140625" style="8" customWidth="1"/>
    <col min="768" max="769" width="21.85546875" style="8" customWidth="1"/>
    <col min="770" max="770" width="55" style="8" customWidth="1"/>
    <col min="771" max="771" width="26.5703125" style="8" customWidth="1"/>
    <col min="772" max="773" width="22.42578125" style="8" customWidth="1"/>
    <col min="774" max="777" width="20.5703125" style="8" customWidth="1"/>
    <col min="778" max="778" width="31" style="8" customWidth="1"/>
    <col min="779" max="779" width="32.42578125" style="8" customWidth="1"/>
    <col min="780" max="780" width="16" style="8" customWidth="1"/>
    <col min="781" max="781" width="14.7109375" style="8" customWidth="1"/>
    <col min="782" max="782" width="17.42578125" style="8" customWidth="1"/>
    <col min="783" max="783" width="24.5703125" style="8" customWidth="1"/>
    <col min="784" max="784" width="26.28515625" style="8" customWidth="1"/>
    <col min="785" max="785" width="23" style="8" customWidth="1"/>
    <col min="786" max="786" width="18.42578125" style="8" customWidth="1"/>
    <col min="787" max="787" width="23.28515625" style="8" customWidth="1"/>
    <col min="788" max="788" width="48" style="8" customWidth="1"/>
    <col min="789" max="792" width="11.42578125" style="8"/>
    <col min="793" max="793" width="37.85546875" style="8" customWidth="1"/>
    <col min="794" max="1020" width="11.42578125" style="8"/>
    <col min="1021" max="1021" width="4.42578125" style="8" customWidth="1"/>
    <col min="1022" max="1022" width="5.42578125" style="8" customWidth="1"/>
    <col min="1023" max="1023" width="15.140625" style="8" customWidth="1"/>
    <col min="1024" max="1025" width="21.85546875" style="8" customWidth="1"/>
    <col min="1026" max="1026" width="55" style="8" customWidth="1"/>
    <col min="1027" max="1027" width="26.5703125" style="8" customWidth="1"/>
    <col min="1028" max="1029" width="22.42578125" style="8" customWidth="1"/>
    <col min="1030" max="1033" width="20.5703125" style="8" customWidth="1"/>
    <col min="1034" max="1034" width="31" style="8" customWidth="1"/>
    <col min="1035" max="1035" width="32.42578125" style="8" customWidth="1"/>
    <col min="1036" max="1036" width="16" style="8" customWidth="1"/>
    <col min="1037" max="1037" width="14.7109375" style="8" customWidth="1"/>
    <col min="1038" max="1038" width="17.42578125" style="8" customWidth="1"/>
    <col min="1039" max="1039" width="24.5703125" style="8" customWidth="1"/>
    <col min="1040" max="1040" width="26.28515625" style="8" customWidth="1"/>
    <col min="1041" max="1041" width="23" style="8" customWidth="1"/>
    <col min="1042" max="1042" width="18.42578125" style="8" customWidth="1"/>
    <col min="1043" max="1043" width="23.28515625" style="8" customWidth="1"/>
    <col min="1044" max="1044" width="48" style="8" customWidth="1"/>
    <col min="1045" max="1048" width="11.42578125" style="8"/>
    <col min="1049" max="1049" width="37.85546875" style="8" customWidth="1"/>
    <col min="1050" max="1276" width="11.42578125" style="8"/>
    <col min="1277" max="1277" width="4.42578125" style="8" customWidth="1"/>
    <col min="1278" max="1278" width="5.42578125" style="8" customWidth="1"/>
    <col min="1279" max="1279" width="15.140625" style="8" customWidth="1"/>
    <col min="1280" max="1281" width="21.85546875" style="8" customWidth="1"/>
    <col min="1282" max="1282" width="55" style="8" customWidth="1"/>
    <col min="1283" max="1283" width="26.5703125" style="8" customWidth="1"/>
    <col min="1284" max="1285" width="22.42578125" style="8" customWidth="1"/>
    <col min="1286" max="1289" width="20.5703125" style="8" customWidth="1"/>
    <col min="1290" max="1290" width="31" style="8" customWidth="1"/>
    <col min="1291" max="1291" width="32.42578125" style="8" customWidth="1"/>
    <col min="1292" max="1292" width="16" style="8" customWidth="1"/>
    <col min="1293" max="1293" width="14.7109375" style="8" customWidth="1"/>
    <col min="1294" max="1294" width="17.42578125" style="8" customWidth="1"/>
    <col min="1295" max="1295" width="24.5703125" style="8" customWidth="1"/>
    <col min="1296" max="1296" width="26.28515625" style="8" customWidth="1"/>
    <col min="1297" max="1297" width="23" style="8" customWidth="1"/>
    <col min="1298" max="1298" width="18.42578125" style="8" customWidth="1"/>
    <col min="1299" max="1299" width="23.28515625" style="8" customWidth="1"/>
    <col min="1300" max="1300" width="48" style="8" customWidth="1"/>
    <col min="1301" max="1304" width="11.42578125" style="8"/>
    <col min="1305" max="1305" width="37.85546875" style="8" customWidth="1"/>
    <col min="1306" max="1532" width="11.42578125" style="8"/>
    <col min="1533" max="1533" width="4.42578125" style="8" customWidth="1"/>
    <col min="1534" max="1534" width="5.42578125" style="8" customWidth="1"/>
    <col min="1535" max="1535" width="15.140625" style="8" customWidth="1"/>
    <col min="1536" max="1537" width="21.85546875" style="8" customWidth="1"/>
    <col min="1538" max="1538" width="55" style="8" customWidth="1"/>
    <col min="1539" max="1539" width="26.5703125" style="8" customWidth="1"/>
    <col min="1540" max="1541" width="22.42578125" style="8" customWidth="1"/>
    <col min="1542" max="1545" width="20.5703125" style="8" customWidth="1"/>
    <col min="1546" max="1546" width="31" style="8" customWidth="1"/>
    <col min="1547" max="1547" width="32.42578125" style="8" customWidth="1"/>
    <col min="1548" max="1548" width="16" style="8" customWidth="1"/>
    <col min="1549" max="1549" width="14.7109375" style="8" customWidth="1"/>
    <col min="1550" max="1550" width="17.42578125" style="8" customWidth="1"/>
    <col min="1551" max="1551" width="24.5703125" style="8" customWidth="1"/>
    <col min="1552" max="1552" width="26.28515625" style="8" customWidth="1"/>
    <col min="1553" max="1553" width="23" style="8" customWidth="1"/>
    <col min="1554" max="1554" width="18.42578125" style="8" customWidth="1"/>
    <col min="1555" max="1555" width="23.28515625" style="8" customWidth="1"/>
    <col min="1556" max="1556" width="48" style="8" customWidth="1"/>
    <col min="1557" max="1560" width="11.42578125" style="8"/>
    <col min="1561" max="1561" width="37.85546875" style="8" customWidth="1"/>
    <col min="1562" max="1788" width="11.42578125" style="8"/>
    <col min="1789" max="1789" width="4.42578125" style="8" customWidth="1"/>
    <col min="1790" max="1790" width="5.42578125" style="8" customWidth="1"/>
    <col min="1791" max="1791" width="15.140625" style="8" customWidth="1"/>
    <col min="1792" max="1793" width="21.85546875" style="8" customWidth="1"/>
    <col min="1794" max="1794" width="55" style="8" customWidth="1"/>
    <col min="1795" max="1795" width="26.5703125" style="8" customWidth="1"/>
    <col min="1796" max="1797" width="22.42578125" style="8" customWidth="1"/>
    <col min="1798" max="1801" width="20.5703125" style="8" customWidth="1"/>
    <col min="1802" max="1802" width="31" style="8" customWidth="1"/>
    <col min="1803" max="1803" width="32.42578125" style="8" customWidth="1"/>
    <col min="1804" max="1804" width="16" style="8" customWidth="1"/>
    <col min="1805" max="1805" width="14.7109375" style="8" customWidth="1"/>
    <col min="1806" max="1806" width="17.42578125" style="8" customWidth="1"/>
    <col min="1807" max="1807" width="24.5703125" style="8" customWidth="1"/>
    <col min="1808" max="1808" width="26.28515625" style="8" customWidth="1"/>
    <col min="1809" max="1809" width="23" style="8" customWidth="1"/>
    <col min="1810" max="1810" width="18.42578125" style="8" customWidth="1"/>
    <col min="1811" max="1811" width="23.28515625" style="8" customWidth="1"/>
    <col min="1812" max="1812" width="48" style="8" customWidth="1"/>
    <col min="1813" max="1816" width="11.42578125" style="8"/>
    <col min="1817" max="1817" width="37.85546875" style="8" customWidth="1"/>
    <col min="1818" max="2044" width="11.42578125" style="8"/>
    <col min="2045" max="2045" width="4.42578125" style="8" customWidth="1"/>
    <col min="2046" max="2046" width="5.42578125" style="8" customWidth="1"/>
    <col min="2047" max="2047" width="15.140625" style="8" customWidth="1"/>
    <col min="2048" max="2049" width="21.85546875" style="8" customWidth="1"/>
    <col min="2050" max="2050" width="55" style="8" customWidth="1"/>
    <col min="2051" max="2051" width="26.5703125" style="8" customWidth="1"/>
    <col min="2052" max="2053" width="22.42578125" style="8" customWidth="1"/>
    <col min="2054" max="2057" width="20.5703125" style="8" customWidth="1"/>
    <col min="2058" max="2058" width="31" style="8" customWidth="1"/>
    <col min="2059" max="2059" width="32.42578125" style="8" customWidth="1"/>
    <col min="2060" max="2060" width="16" style="8" customWidth="1"/>
    <col min="2061" max="2061" width="14.7109375" style="8" customWidth="1"/>
    <col min="2062" max="2062" width="17.42578125" style="8" customWidth="1"/>
    <col min="2063" max="2063" width="24.5703125" style="8" customWidth="1"/>
    <col min="2064" max="2064" width="26.28515625" style="8" customWidth="1"/>
    <col min="2065" max="2065" width="23" style="8" customWidth="1"/>
    <col min="2066" max="2066" width="18.42578125" style="8" customWidth="1"/>
    <col min="2067" max="2067" width="23.28515625" style="8" customWidth="1"/>
    <col min="2068" max="2068" width="48" style="8" customWidth="1"/>
    <col min="2069" max="2072" width="11.42578125" style="8"/>
    <col min="2073" max="2073" width="37.85546875" style="8" customWidth="1"/>
    <col min="2074" max="2300" width="11.42578125" style="8"/>
    <col min="2301" max="2301" width="4.42578125" style="8" customWidth="1"/>
    <col min="2302" max="2302" width="5.42578125" style="8" customWidth="1"/>
    <col min="2303" max="2303" width="15.140625" style="8" customWidth="1"/>
    <col min="2304" max="2305" width="21.85546875" style="8" customWidth="1"/>
    <col min="2306" max="2306" width="55" style="8" customWidth="1"/>
    <col min="2307" max="2307" width="26.5703125" style="8" customWidth="1"/>
    <col min="2308" max="2309" width="22.42578125" style="8" customWidth="1"/>
    <col min="2310" max="2313" width="20.5703125" style="8" customWidth="1"/>
    <col min="2314" max="2314" width="31" style="8" customWidth="1"/>
    <col min="2315" max="2315" width="32.42578125" style="8" customWidth="1"/>
    <col min="2316" max="2316" width="16" style="8" customWidth="1"/>
    <col min="2317" max="2317" width="14.7109375" style="8" customWidth="1"/>
    <col min="2318" max="2318" width="17.42578125" style="8" customWidth="1"/>
    <col min="2319" max="2319" width="24.5703125" style="8" customWidth="1"/>
    <col min="2320" max="2320" width="26.28515625" style="8" customWidth="1"/>
    <col min="2321" max="2321" width="23" style="8" customWidth="1"/>
    <col min="2322" max="2322" width="18.42578125" style="8" customWidth="1"/>
    <col min="2323" max="2323" width="23.28515625" style="8" customWidth="1"/>
    <col min="2324" max="2324" width="48" style="8" customWidth="1"/>
    <col min="2325" max="2328" width="11.42578125" style="8"/>
    <col min="2329" max="2329" width="37.85546875" style="8" customWidth="1"/>
    <col min="2330" max="2556" width="11.42578125" style="8"/>
    <col min="2557" max="2557" width="4.42578125" style="8" customWidth="1"/>
    <col min="2558" max="2558" width="5.42578125" style="8" customWidth="1"/>
    <col min="2559" max="2559" width="15.140625" style="8" customWidth="1"/>
    <col min="2560" max="2561" width="21.85546875" style="8" customWidth="1"/>
    <col min="2562" max="2562" width="55" style="8" customWidth="1"/>
    <col min="2563" max="2563" width="26.5703125" style="8" customWidth="1"/>
    <col min="2564" max="2565" width="22.42578125" style="8" customWidth="1"/>
    <col min="2566" max="2569" width="20.5703125" style="8" customWidth="1"/>
    <col min="2570" max="2570" width="31" style="8" customWidth="1"/>
    <col min="2571" max="2571" width="32.42578125" style="8" customWidth="1"/>
    <col min="2572" max="2572" width="16" style="8" customWidth="1"/>
    <col min="2573" max="2573" width="14.7109375" style="8" customWidth="1"/>
    <col min="2574" max="2574" width="17.42578125" style="8" customWidth="1"/>
    <col min="2575" max="2575" width="24.5703125" style="8" customWidth="1"/>
    <col min="2576" max="2576" width="26.28515625" style="8" customWidth="1"/>
    <col min="2577" max="2577" width="23" style="8" customWidth="1"/>
    <col min="2578" max="2578" width="18.42578125" style="8" customWidth="1"/>
    <col min="2579" max="2579" width="23.28515625" style="8" customWidth="1"/>
    <col min="2580" max="2580" width="48" style="8" customWidth="1"/>
    <col min="2581" max="2584" width="11.42578125" style="8"/>
    <col min="2585" max="2585" width="37.85546875" style="8" customWidth="1"/>
    <col min="2586" max="2812" width="11.42578125" style="8"/>
    <col min="2813" max="2813" width="4.42578125" style="8" customWidth="1"/>
    <col min="2814" max="2814" width="5.42578125" style="8" customWidth="1"/>
    <col min="2815" max="2815" width="15.140625" style="8" customWidth="1"/>
    <col min="2816" max="2817" width="21.85546875" style="8" customWidth="1"/>
    <col min="2818" max="2818" width="55" style="8" customWidth="1"/>
    <col min="2819" max="2819" width="26.5703125" style="8" customWidth="1"/>
    <col min="2820" max="2821" width="22.42578125" style="8" customWidth="1"/>
    <col min="2822" max="2825" width="20.5703125" style="8" customWidth="1"/>
    <col min="2826" max="2826" width="31" style="8" customWidth="1"/>
    <col min="2827" max="2827" width="32.42578125" style="8" customWidth="1"/>
    <col min="2828" max="2828" width="16" style="8" customWidth="1"/>
    <col min="2829" max="2829" width="14.7109375" style="8" customWidth="1"/>
    <col min="2830" max="2830" width="17.42578125" style="8" customWidth="1"/>
    <col min="2831" max="2831" width="24.5703125" style="8" customWidth="1"/>
    <col min="2832" max="2832" width="26.28515625" style="8" customWidth="1"/>
    <col min="2833" max="2833" width="23" style="8" customWidth="1"/>
    <col min="2834" max="2834" width="18.42578125" style="8" customWidth="1"/>
    <col min="2835" max="2835" width="23.28515625" style="8" customWidth="1"/>
    <col min="2836" max="2836" width="48" style="8" customWidth="1"/>
    <col min="2837" max="2840" width="11.42578125" style="8"/>
    <col min="2841" max="2841" width="37.85546875" style="8" customWidth="1"/>
    <col min="2842" max="3068" width="11.42578125" style="8"/>
    <col min="3069" max="3069" width="4.42578125" style="8" customWidth="1"/>
    <col min="3070" max="3070" width="5.42578125" style="8" customWidth="1"/>
    <col min="3071" max="3071" width="15.140625" style="8" customWidth="1"/>
    <col min="3072" max="3073" width="21.85546875" style="8" customWidth="1"/>
    <col min="3074" max="3074" width="55" style="8" customWidth="1"/>
    <col min="3075" max="3075" width="26.5703125" style="8" customWidth="1"/>
    <col min="3076" max="3077" width="22.42578125" style="8" customWidth="1"/>
    <col min="3078" max="3081" width="20.5703125" style="8" customWidth="1"/>
    <col min="3082" max="3082" width="31" style="8" customWidth="1"/>
    <col min="3083" max="3083" width="32.42578125" style="8" customWidth="1"/>
    <col min="3084" max="3084" width="16" style="8" customWidth="1"/>
    <col min="3085" max="3085" width="14.7109375" style="8" customWidth="1"/>
    <col min="3086" max="3086" width="17.42578125" style="8" customWidth="1"/>
    <col min="3087" max="3087" width="24.5703125" style="8" customWidth="1"/>
    <col min="3088" max="3088" width="26.28515625" style="8" customWidth="1"/>
    <col min="3089" max="3089" width="23" style="8" customWidth="1"/>
    <col min="3090" max="3090" width="18.42578125" style="8" customWidth="1"/>
    <col min="3091" max="3091" width="23.28515625" style="8" customWidth="1"/>
    <col min="3092" max="3092" width="48" style="8" customWidth="1"/>
    <col min="3093" max="3096" width="11.42578125" style="8"/>
    <col min="3097" max="3097" width="37.85546875" style="8" customWidth="1"/>
    <col min="3098" max="3324" width="11.42578125" style="8"/>
    <col min="3325" max="3325" width="4.42578125" style="8" customWidth="1"/>
    <col min="3326" max="3326" width="5.42578125" style="8" customWidth="1"/>
    <col min="3327" max="3327" width="15.140625" style="8" customWidth="1"/>
    <col min="3328" max="3329" width="21.85546875" style="8" customWidth="1"/>
    <col min="3330" max="3330" width="55" style="8" customWidth="1"/>
    <col min="3331" max="3331" width="26.5703125" style="8" customWidth="1"/>
    <col min="3332" max="3333" width="22.42578125" style="8" customWidth="1"/>
    <col min="3334" max="3337" width="20.5703125" style="8" customWidth="1"/>
    <col min="3338" max="3338" width="31" style="8" customWidth="1"/>
    <col min="3339" max="3339" width="32.42578125" style="8" customWidth="1"/>
    <col min="3340" max="3340" width="16" style="8" customWidth="1"/>
    <col min="3341" max="3341" width="14.7109375" style="8" customWidth="1"/>
    <col min="3342" max="3342" width="17.42578125" style="8" customWidth="1"/>
    <col min="3343" max="3343" width="24.5703125" style="8" customWidth="1"/>
    <col min="3344" max="3344" width="26.28515625" style="8" customWidth="1"/>
    <col min="3345" max="3345" width="23" style="8" customWidth="1"/>
    <col min="3346" max="3346" width="18.42578125" style="8" customWidth="1"/>
    <col min="3347" max="3347" width="23.28515625" style="8" customWidth="1"/>
    <col min="3348" max="3348" width="48" style="8" customWidth="1"/>
    <col min="3349" max="3352" width="11.42578125" style="8"/>
    <col min="3353" max="3353" width="37.85546875" style="8" customWidth="1"/>
    <col min="3354" max="3580" width="11.42578125" style="8"/>
    <col min="3581" max="3581" width="4.42578125" style="8" customWidth="1"/>
    <col min="3582" max="3582" width="5.42578125" style="8" customWidth="1"/>
    <col min="3583" max="3583" width="15.140625" style="8" customWidth="1"/>
    <col min="3584" max="3585" width="21.85546875" style="8" customWidth="1"/>
    <col min="3586" max="3586" width="55" style="8" customWidth="1"/>
    <col min="3587" max="3587" width="26.5703125" style="8" customWidth="1"/>
    <col min="3588" max="3589" width="22.42578125" style="8" customWidth="1"/>
    <col min="3590" max="3593" width="20.5703125" style="8" customWidth="1"/>
    <col min="3594" max="3594" width="31" style="8" customWidth="1"/>
    <col min="3595" max="3595" width="32.42578125" style="8" customWidth="1"/>
    <col min="3596" max="3596" width="16" style="8" customWidth="1"/>
    <col min="3597" max="3597" width="14.7109375" style="8" customWidth="1"/>
    <col min="3598" max="3598" width="17.42578125" style="8" customWidth="1"/>
    <col min="3599" max="3599" width="24.5703125" style="8" customWidth="1"/>
    <col min="3600" max="3600" width="26.28515625" style="8" customWidth="1"/>
    <col min="3601" max="3601" width="23" style="8" customWidth="1"/>
    <col min="3602" max="3602" width="18.42578125" style="8" customWidth="1"/>
    <col min="3603" max="3603" width="23.28515625" style="8" customWidth="1"/>
    <col min="3604" max="3604" width="48" style="8" customWidth="1"/>
    <col min="3605" max="3608" width="11.42578125" style="8"/>
    <col min="3609" max="3609" width="37.85546875" style="8" customWidth="1"/>
    <col min="3610" max="3836" width="11.42578125" style="8"/>
    <col min="3837" max="3837" width="4.42578125" style="8" customWidth="1"/>
    <col min="3838" max="3838" width="5.42578125" style="8" customWidth="1"/>
    <col min="3839" max="3839" width="15.140625" style="8" customWidth="1"/>
    <col min="3840" max="3841" width="21.85546875" style="8" customWidth="1"/>
    <col min="3842" max="3842" width="55" style="8" customWidth="1"/>
    <col min="3843" max="3843" width="26.5703125" style="8" customWidth="1"/>
    <col min="3844" max="3845" width="22.42578125" style="8" customWidth="1"/>
    <col min="3846" max="3849" width="20.5703125" style="8" customWidth="1"/>
    <col min="3850" max="3850" width="31" style="8" customWidth="1"/>
    <col min="3851" max="3851" width="32.42578125" style="8" customWidth="1"/>
    <col min="3852" max="3852" width="16" style="8" customWidth="1"/>
    <col min="3853" max="3853" width="14.7109375" style="8" customWidth="1"/>
    <col min="3854" max="3854" width="17.42578125" style="8" customWidth="1"/>
    <col min="3855" max="3855" width="24.5703125" style="8" customWidth="1"/>
    <col min="3856" max="3856" width="26.28515625" style="8" customWidth="1"/>
    <col min="3857" max="3857" width="23" style="8" customWidth="1"/>
    <col min="3858" max="3858" width="18.42578125" style="8" customWidth="1"/>
    <col min="3859" max="3859" width="23.28515625" style="8" customWidth="1"/>
    <col min="3860" max="3860" width="48" style="8" customWidth="1"/>
    <col min="3861" max="3864" width="11.42578125" style="8"/>
    <col min="3865" max="3865" width="37.85546875" style="8" customWidth="1"/>
    <col min="3866" max="4092" width="11.42578125" style="8"/>
    <col min="4093" max="4093" width="4.42578125" style="8" customWidth="1"/>
    <col min="4094" max="4094" width="5.42578125" style="8" customWidth="1"/>
    <col min="4095" max="4095" width="15.140625" style="8" customWidth="1"/>
    <col min="4096" max="4097" width="21.85546875" style="8" customWidth="1"/>
    <col min="4098" max="4098" width="55" style="8" customWidth="1"/>
    <col min="4099" max="4099" width="26.5703125" style="8" customWidth="1"/>
    <col min="4100" max="4101" width="22.42578125" style="8" customWidth="1"/>
    <col min="4102" max="4105" width="20.5703125" style="8" customWidth="1"/>
    <col min="4106" max="4106" width="31" style="8" customWidth="1"/>
    <col min="4107" max="4107" width="32.42578125" style="8" customWidth="1"/>
    <col min="4108" max="4108" width="16" style="8" customWidth="1"/>
    <col min="4109" max="4109" width="14.7109375" style="8" customWidth="1"/>
    <col min="4110" max="4110" width="17.42578125" style="8" customWidth="1"/>
    <col min="4111" max="4111" width="24.5703125" style="8" customWidth="1"/>
    <col min="4112" max="4112" width="26.28515625" style="8" customWidth="1"/>
    <col min="4113" max="4113" width="23" style="8" customWidth="1"/>
    <col min="4114" max="4114" width="18.42578125" style="8" customWidth="1"/>
    <col min="4115" max="4115" width="23.28515625" style="8" customWidth="1"/>
    <col min="4116" max="4116" width="48" style="8" customWidth="1"/>
    <col min="4117" max="4120" width="11.42578125" style="8"/>
    <col min="4121" max="4121" width="37.85546875" style="8" customWidth="1"/>
    <col min="4122" max="4348" width="11.42578125" style="8"/>
    <col min="4349" max="4349" width="4.42578125" style="8" customWidth="1"/>
    <col min="4350" max="4350" width="5.42578125" style="8" customWidth="1"/>
    <col min="4351" max="4351" width="15.140625" style="8" customWidth="1"/>
    <col min="4352" max="4353" width="21.85546875" style="8" customWidth="1"/>
    <col min="4354" max="4354" width="55" style="8" customWidth="1"/>
    <col min="4355" max="4355" width="26.5703125" style="8" customWidth="1"/>
    <col min="4356" max="4357" width="22.42578125" style="8" customWidth="1"/>
    <col min="4358" max="4361" width="20.5703125" style="8" customWidth="1"/>
    <col min="4362" max="4362" width="31" style="8" customWidth="1"/>
    <col min="4363" max="4363" width="32.42578125" style="8" customWidth="1"/>
    <col min="4364" max="4364" width="16" style="8" customWidth="1"/>
    <col min="4365" max="4365" width="14.7109375" style="8" customWidth="1"/>
    <col min="4366" max="4366" width="17.42578125" style="8" customWidth="1"/>
    <col min="4367" max="4367" width="24.5703125" style="8" customWidth="1"/>
    <col min="4368" max="4368" width="26.28515625" style="8" customWidth="1"/>
    <col min="4369" max="4369" width="23" style="8" customWidth="1"/>
    <col min="4370" max="4370" width="18.42578125" style="8" customWidth="1"/>
    <col min="4371" max="4371" width="23.28515625" style="8" customWidth="1"/>
    <col min="4372" max="4372" width="48" style="8" customWidth="1"/>
    <col min="4373" max="4376" width="11.42578125" style="8"/>
    <col min="4377" max="4377" width="37.85546875" style="8" customWidth="1"/>
    <col min="4378" max="4604" width="11.42578125" style="8"/>
    <col min="4605" max="4605" width="4.42578125" style="8" customWidth="1"/>
    <col min="4606" max="4606" width="5.42578125" style="8" customWidth="1"/>
    <col min="4607" max="4607" width="15.140625" style="8" customWidth="1"/>
    <col min="4608" max="4609" width="21.85546875" style="8" customWidth="1"/>
    <col min="4610" max="4610" width="55" style="8" customWidth="1"/>
    <col min="4611" max="4611" width="26.5703125" style="8" customWidth="1"/>
    <col min="4612" max="4613" width="22.42578125" style="8" customWidth="1"/>
    <col min="4614" max="4617" width="20.5703125" style="8" customWidth="1"/>
    <col min="4618" max="4618" width="31" style="8" customWidth="1"/>
    <col min="4619" max="4619" width="32.42578125" style="8" customWidth="1"/>
    <col min="4620" max="4620" width="16" style="8" customWidth="1"/>
    <col min="4621" max="4621" width="14.7109375" style="8" customWidth="1"/>
    <col min="4622" max="4622" width="17.42578125" style="8" customWidth="1"/>
    <col min="4623" max="4623" width="24.5703125" style="8" customWidth="1"/>
    <col min="4624" max="4624" width="26.28515625" style="8" customWidth="1"/>
    <col min="4625" max="4625" width="23" style="8" customWidth="1"/>
    <col min="4626" max="4626" width="18.42578125" style="8" customWidth="1"/>
    <col min="4627" max="4627" width="23.28515625" style="8" customWidth="1"/>
    <col min="4628" max="4628" width="48" style="8" customWidth="1"/>
    <col min="4629" max="4632" width="11.42578125" style="8"/>
    <col min="4633" max="4633" width="37.85546875" style="8" customWidth="1"/>
    <col min="4634" max="4860" width="11.42578125" style="8"/>
    <col min="4861" max="4861" width="4.42578125" style="8" customWidth="1"/>
    <col min="4862" max="4862" width="5.42578125" style="8" customWidth="1"/>
    <col min="4863" max="4863" width="15.140625" style="8" customWidth="1"/>
    <col min="4864" max="4865" width="21.85546875" style="8" customWidth="1"/>
    <col min="4866" max="4866" width="55" style="8" customWidth="1"/>
    <col min="4867" max="4867" width="26.5703125" style="8" customWidth="1"/>
    <col min="4868" max="4869" width="22.42578125" style="8" customWidth="1"/>
    <col min="4870" max="4873" width="20.5703125" style="8" customWidth="1"/>
    <col min="4874" max="4874" width="31" style="8" customWidth="1"/>
    <col min="4875" max="4875" width="32.42578125" style="8" customWidth="1"/>
    <col min="4876" max="4876" width="16" style="8" customWidth="1"/>
    <col min="4877" max="4877" width="14.7109375" style="8" customWidth="1"/>
    <col min="4878" max="4878" width="17.42578125" style="8" customWidth="1"/>
    <col min="4879" max="4879" width="24.5703125" style="8" customWidth="1"/>
    <col min="4880" max="4880" width="26.28515625" style="8" customWidth="1"/>
    <col min="4881" max="4881" width="23" style="8" customWidth="1"/>
    <col min="4882" max="4882" width="18.42578125" style="8" customWidth="1"/>
    <col min="4883" max="4883" width="23.28515625" style="8" customWidth="1"/>
    <col min="4884" max="4884" width="48" style="8" customWidth="1"/>
    <col min="4885" max="4888" width="11.42578125" style="8"/>
    <col min="4889" max="4889" width="37.85546875" style="8" customWidth="1"/>
    <col min="4890" max="5116" width="11.42578125" style="8"/>
    <col min="5117" max="5117" width="4.42578125" style="8" customWidth="1"/>
    <col min="5118" max="5118" width="5.42578125" style="8" customWidth="1"/>
    <col min="5119" max="5119" width="15.140625" style="8" customWidth="1"/>
    <col min="5120" max="5121" width="21.85546875" style="8" customWidth="1"/>
    <col min="5122" max="5122" width="55" style="8" customWidth="1"/>
    <col min="5123" max="5123" width="26.5703125" style="8" customWidth="1"/>
    <col min="5124" max="5125" width="22.42578125" style="8" customWidth="1"/>
    <col min="5126" max="5129" width="20.5703125" style="8" customWidth="1"/>
    <col min="5130" max="5130" width="31" style="8" customWidth="1"/>
    <col min="5131" max="5131" width="32.42578125" style="8" customWidth="1"/>
    <col min="5132" max="5132" width="16" style="8" customWidth="1"/>
    <col min="5133" max="5133" width="14.7109375" style="8" customWidth="1"/>
    <col min="5134" max="5134" width="17.42578125" style="8" customWidth="1"/>
    <col min="5135" max="5135" width="24.5703125" style="8" customWidth="1"/>
    <col min="5136" max="5136" width="26.28515625" style="8" customWidth="1"/>
    <col min="5137" max="5137" width="23" style="8" customWidth="1"/>
    <col min="5138" max="5138" width="18.42578125" style="8" customWidth="1"/>
    <col min="5139" max="5139" width="23.28515625" style="8" customWidth="1"/>
    <col min="5140" max="5140" width="48" style="8" customWidth="1"/>
    <col min="5141" max="5144" width="11.42578125" style="8"/>
    <col min="5145" max="5145" width="37.85546875" style="8" customWidth="1"/>
    <col min="5146" max="5372" width="11.42578125" style="8"/>
    <col min="5373" max="5373" width="4.42578125" style="8" customWidth="1"/>
    <col min="5374" max="5374" width="5.42578125" style="8" customWidth="1"/>
    <col min="5375" max="5375" width="15.140625" style="8" customWidth="1"/>
    <col min="5376" max="5377" width="21.85546875" style="8" customWidth="1"/>
    <col min="5378" max="5378" width="55" style="8" customWidth="1"/>
    <col min="5379" max="5379" width="26.5703125" style="8" customWidth="1"/>
    <col min="5380" max="5381" width="22.42578125" style="8" customWidth="1"/>
    <col min="5382" max="5385" width="20.5703125" style="8" customWidth="1"/>
    <col min="5386" max="5386" width="31" style="8" customWidth="1"/>
    <col min="5387" max="5387" width="32.42578125" style="8" customWidth="1"/>
    <col min="5388" max="5388" width="16" style="8" customWidth="1"/>
    <col min="5389" max="5389" width="14.7109375" style="8" customWidth="1"/>
    <col min="5390" max="5390" width="17.42578125" style="8" customWidth="1"/>
    <col min="5391" max="5391" width="24.5703125" style="8" customWidth="1"/>
    <col min="5392" max="5392" width="26.28515625" style="8" customWidth="1"/>
    <col min="5393" max="5393" width="23" style="8" customWidth="1"/>
    <col min="5394" max="5394" width="18.42578125" style="8" customWidth="1"/>
    <col min="5395" max="5395" width="23.28515625" style="8" customWidth="1"/>
    <col min="5396" max="5396" width="48" style="8" customWidth="1"/>
    <col min="5397" max="5400" width="11.42578125" style="8"/>
    <col min="5401" max="5401" width="37.85546875" style="8" customWidth="1"/>
    <col min="5402" max="5628" width="11.42578125" style="8"/>
    <col min="5629" max="5629" width="4.42578125" style="8" customWidth="1"/>
    <col min="5630" max="5630" width="5.42578125" style="8" customWidth="1"/>
    <col min="5631" max="5631" width="15.140625" style="8" customWidth="1"/>
    <col min="5632" max="5633" width="21.85546875" style="8" customWidth="1"/>
    <col min="5634" max="5634" width="55" style="8" customWidth="1"/>
    <col min="5635" max="5635" width="26.5703125" style="8" customWidth="1"/>
    <col min="5636" max="5637" width="22.42578125" style="8" customWidth="1"/>
    <col min="5638" max="5641" width="20.5703125" style="8" customWidth="1"/>
    <col min="5642" max="5642" width="31" style="8" customWidth="1"/>
    <col min="5643" max="5643" width="32.42578125" style="8" customWidth="1"/>
    <col min="5644" max="5644" width="16" style="8" customWidth="1"/>
    <col min="5645" max="5645" width="14.7109375" style="8" customWidth="1"/>
    <col min="5646" max="5646" width="17.42578125" style="8" customWidth="1"/>
    <col min="5647" max="5647" width="24.5703125" style="8" customWidth="1"/>
    <col min="5648" max="5648" width="26.28515625" style="8" customWidth="1"/>
    <col min="5649" max="5649" width="23" style="8" customWidth="1"/>
    <col min="5650" max="5650" width="18.42578125" style="8" customWidth="1"/>
    <col min="5651" max="5651" width="23.28515625" style="8" customWidth="1"/>
    <col min="5652" max="5652" width="48" style="8" customWidth="1"/>
    <col min="5653" max="5656" width="11.42578125" style="8"/>
    <col min="5657" max="5657" width="37.85546875" style="8" customWidth="1"/>
    <col min="5658" max="5884" width="11.42578125" style="8"/>
    <col min="5885" max="5885" width="4.42578125" style="8" customWidth="1"/>
    <col min="5886" max="5886" width="5.42578125" style="8" customWidth="1"/>
    <col min="5887" max="5887" width="15.140625" style="8" customWidth="1"/>
    <col min="5888" max="5889" width="21.85546875" style="8" customWidth="1"/>
    <col min="5890" max="5890" width="55" style="8" customWidth="1"/>
    <col min="5891" max="5891" width="26.5703125" style="8" customWidth="1"/>
    <col min="5892" max="5893" width="22.42578125" style="8" customWidth="1"/>
    <col min="5894" max="5897" width="20.5703125" style="8" customWidth="1"/>
    <col min="5898" max="5898" width="31" style="8" customWidth="1"/>
    <col min="5899" max="5899" width="32.42578125" style="8" customWidth="1"/>
    <col min="5900" max="5900" width="16" style="8" customWidth="1"/>
    <col min="5901" max="5901" width="14.7109375" style="8" customWidth="1"/>
    <col min="5902" max="5902" width="17.42578125" style="8" customWidth="1"/>
    <col min="5903" max="5903" width="24.5703125" style="8" customWidth="1"/>
    <col min="5904" max="5904" width="26.28515625" style="8" customWidth="1"/>
    <col min="5905" max="5905" width="23" style="8" customWidth="1"/>
    <col min="5906" max="5906" width="18.42578125" style="8" customWidth="1"/>
    <col min="5907" max="5907" width="23.28515625" style="8" customWidth="1"/>
    <col min="5908" max="5908" width="48" style="8" customWidth="1"/>
    <col min="5909" max="5912" width="11.42578125" style="8"/>
    <col min="5913" max="5913" width="37.85546875" style="8" customWidth="1"/>
    <col min="5914" max="6140" width="11.42578125" style="8"/>
    <col min="6141" max="6141" width="4.42578125" style="8" customWidth="1"/>
    <col min="6142" max="6142" width="5.42578125" style="8" customWidth="1"/>
    <col min="6143" max="6143" width="15.140625" style="8" customWidth="1"/>
    <col min="6144" max="6145" width="21.85546875" style="8" customWidth="1"/>
    <col min="6146" max="6146" width="55" style="8" customWidth="1"/>
    <col min="6147" max="6147" width="26.5703125" style="8" customWidth="1"/>
    <col min="6148" max="6149" width="22.42578125" style="8" customWidth="1"/>
    <col min="6150" max="6153" width="20.5703125" style="8" customWidth="1"/>
    <col min="6154" max="6154" width="31" style="8" customWidth="1"/>
    <col min="6155" max="6155" width="32.42578125" style="8" customWidth="1"/>
    <col min="6156" max="6156" width="16" style="8" customWidth="1"/>
    <col min="6157" max="6157" width="14.7109375" style="8" customWidth="1"/>
    <col min="6158" max="6158" width="17.42578125" style="8" customWidth="1"/>
    <col min="6159" max="6159" width="24.5703125" style="8" customWidth="1"/>
    <col min="6160" max="6160" width="26.28515625" style="8" customWidth="1"/>
    <col min="6161" max="6161" width="23" style="8" customWidth="1"/>
    <col min="6162" max="6162" width="18.42578125" style="8" customWidth="1"/>
    <col min="6163" max="6163" width="23.28515625" style="8" customWidth="1"/>
    <col min="6164" max="6164" width="48" style="8" customWidth="1"/>
    <col min="6165" max="6168" width="11.42578125" style="8"/>
    <col min="6169" max="6169" width="37.85546875" style="8" customWidth="1"/>
    <col min="6170" max="6396" width="11.42578125" style="8"/>
    <col min="6397" max="6397" width="4.42578125" style="8" customWidth="1"/>
    <col min="6398" max="6398" width="5.42578125" style="8" customWidth="1"/>
    <col min="6399" max="6399" width="15.140625" style="8" customWidth="1"/>
    <col min="6400" max="6401" width="21.85546875" style="8" customWidth="1"/>
    <col min="6402" max="6402" width="55" style="8" customWidth="1"/>
    <col min="6403" max="6403" width="26.5703125" style="8" customWidth="1"/>
    <col min="6404" max="6405" width="22.42578125" style="8" customWidth="1"/>
    <col min="6406" max="6409" width="20.5703125" style="8" customWidth="1"/>
    <col min="6410" max="6410" width="31" style="8" customWidth="1"/>
    <col min="6411" max="6411" width="32.42578125" style="8" customWidth="1"/>
    <col min="6412" max="6412" width="16" style="8" customWidth="1"/>
    <col min="6413" max="6413" width="14.7109375" style="8" customWidth="1"/>
    <col min="6414" max="6414" width="17.42578125" style="8" customWidth="1"/>
    <col min="6415" max="6415" width="24.5703125" style="8" customWidth="1"/>
    <col min="6416" max="6416" width="26.28515625" style="8" customWidth="1"/>
    <col min="6417" max="6417" width="23" style="8" customWidth="1"/>
    <col min="6418" max="6418" width="18.42578125" style="8" customWidth="1"/>
    <col min="6419" max="6419" width="23.28515625" style="8" customWidth="1"/>
    <col min="6420" max="6420" width="48" style="8" customWidth="1"/>
    <col min="6421" max="6424" width="11.42578125" style="8"/>
    <col min="6425" max="6425" width="37.85546875" style="8" customWidth="1"/>
    <col min="6426" max="6652" width="11.42578125" style="8"/>
    <col min="6653" max="6653" width="4.42578125" style="8" customWidth="1"/>
    <col min="6654" max="6654" width="5.42578125" style="8" customWidth="1"/>
    <col min="6655" max="6655" width="15.140625" style="8" customWidth="1"/>
    <col min="6656" max="6657" width="21.85546875" style="8" customWidth="1"/>
    <col min="6658" max="6658" width="55" style="8" customWidth="1"/>
    <col min="6659" max="6659" width="26.5703125" style="8" customWidth="1"/>
    <col min="6660" max="6661" width="22.42578125" style="8" customWidth="1"/>
    <col min="6662" max="6665" width="20.5703125" style="8" customWidth="1"/>
    <col min="6666" max="6666" width="31" style="8" customWidth="1"/>
    <col min="6667" max="6667" width="32.42578125" style="8" customWidth="1"/>
    <col min="6668" max="6668" width="16" style="8" customWidth="1"/>
    <col min="6669" max="6669" width="14.7109375" style="8" customWidth="1"/>
    <col min="6670" max="6670" width="17.42578125" style="8" customWidth="1"/>
    <col min="6671" max="6671" width="24.5703125" style="8" customWidth="1"/>
    <col min="6672" max="6672" width="26.28515625" style="8" customWidth="1"/>
    <col min="6673" max="6673" width="23" style="8" customWidth="1"/>
    <col min="6674" max="6674" width="18.42578125" style="8" customWidth="1"/>
    <col min="6675" max="6675" width="23.28515625" style="8" customWidth="1"/>
    <col min="6676" max="6676" width="48" style="8" customWidth="1"/>
    <col min="6677" max="6680" width="11.42578125" style="8"/>
    <col min="6681" max="6681" width="37.85546875" style="8" customWidth="1"/>
    <col min="6682" max="6908" width="11.42578125" style="8"/>
    <col min="6909" max="6909" width="4.42578125" style="8" customWidth="1"/>
    <col min="6910" max="6910" width="5.42578125" style="8" customWidth="1"/>
    <col min="6911" max="6911" width="15.140625" style="8" customWidth="1"/>
    <col min="6912" max="6913" width="21.85546875" style="8" customWidth="1"/>
    <col min="6914" max="6914" width="55" style="8" customWidth="1"/>
    <col min="6915" max="6915" width="26.5703125" style="8" customWidth="1"/>
    <col min="6916" max="6917" width="22.42578125" style="8" customWidth="1"/>
    <col min="6918" max="6921" width="20.5703125" style="8" customWidth="1"/>
    <col min="6922" max="6922" width="31" style="8" customWidth="1"/>
    <col min="6923" max="6923" width="32.42578125" style="8" customWidth="1"/>
    <col min="6924" max="6924" width="16" style="8" customWidth="1"/>
    <col min="6925" max="6925" width="14.7109375" style="8" customWidth="1"/>
    <col min="6926" max="6926" width="17.42578125" style="8" customWidth="1"/>
    <col min="6927" max="6927" width="24.5703125" style="8" customWidth="1"/>
    <col min="6928" max="6928" width="26.28515625" style="8" customWidth="1"/>
    <col min="6929" max="6929" width="23" style="8" customWidth="1"/>
    <col min="6930" max="6930" width="18.42578125" style="8" customWidth="1"/>
    <col min="6931" max="6931" width="23.28515625" style="8" customWidth="1"/>
    <col min="6932" max="6932" width="48" style="8" customWidth="1"/>
    <col min="6933" max="6936" width="11.42578125" style="8"/>
    <col min="6937" max="6937" width="37.85546875" style="8" customWidth="1"/>
    <col min="6938" max="7164" width="11.42578125" style="8"/>
    <col min="7165" max="7165" width="4.42578125" style="8" customWidth="1"/>
    <col min="7166" max="7166" width="5.42578125" style="8" customWidth="1"/>
    <col min="7167" max="7167" width="15.140625" style="8" customWidth="1"/>
    <col min="7168" max="7169" width="21.85546875" style="8" customWidth="1"/>
    <col min="7170" max="7170" width="55" style="8" customWidth="1"/>
    <col min="7171" max="7171" width="26.5703125" style="8" customWidth="1"/>
    <col min="7172" max="7173" width="22.42578125" style="8" customWidth="1"/>
    <col min="7174" max="7177" width="20.5703125" style="8" customWidth="1"/>
    <col min="7178" max="7178" width="31" style="8" customWidth="1"/>
    <col min="7179" max="7179" width="32.42578125" style="8" customWidth="1"/>
    <col min="7180" max="7180" width="16" style="8" customWidth="1"/>
    <col min="7181" max="7181" width="14.7109375" style="8" customWidth="1"/>
    <col min="7182" max="7182" width="17.42578125" style="8" customWidth="1"/>
    <col min="7183" max="7183" width="24.5703125" style="8" customWidth="1"/>
    <col min="7184" max="7184" width="26.28515625" style="8" customWidth="1"/>
    <col min="7185" max="7185" width="23" style="8" customWidth="1"/>
    <col min="7186" max="7186" width="18.42578125" style="8" customWidth="1"/>
    <col min="7187" max="7187" width="23.28515625" style="8" customWidth="1"/>
    <col min="7188" max="7188" width="48" style="8" customWidth="1"/>
    <col min="7189" max="7192" width="11.42578125" style="8"/>
    <col min="7193" max="7193" width="37.85546875" style="8" customWidth="1"/>
    <col min="7194" max="7420" width="11.42578125" style="8"/>
    <col min="7421" max="7421" width="4.42578125" style="8" customWidth="1"/>
    <col min="7422" max="7422" width="5.42578125" style="8" customWidth="1"/>
    <col min="7423" max="7423" width="15.140625" style="8" customWidth="1"/>
    <col min="7424" max="7425" width="21.85546875" style="8" customWidth="1"/>
    <col min="7426" max="7426" width="55" style="8" customWidth="1"/>
    <col min="7427" max="7427" width="26.5703125" style="8" customWidth="1"/>
    <col min="7428" max="7429" width="22.42578125" style="8" customWidth="1"/>
    <col min="7430" max="7433" width="20.5703125" style="8" customWidth="1"/>
    <col min="7434" max="7434" width="31" style="8" customWidth="1"/>
    <col min="7435" max="7435" width="32.42578125" style="8" customWidth="1"/>
    <col min="7436" max="7436" width="16" style="8" customWidth="1"/>
    <col min="7437" max="7437" width="14.7109375" style="8" customWidth="1"/>
    <col min="7438" max="7438" width="17.42578125" style="8" customWidth="1"/>
    <col min="7439" max="7439" width="24.5703125" style="8" customWidth="1"/>
    <col min="7440" max="7440" width="26.28515625" style="8" customWidth="1"/>
    <col min="7441" max="7441" width="23" style="8" customWidth="1"/>
    <col min="7442" max="7442" width="18.42578125" style="8" customWidth="1"/>
    <col min="7443" max="7443" width="23.28515625" style="8" customWidth="1"/>
    <col min="7444" max="7444" width="48" style="8" customWidth="1"/>
    <col min="7445" max="7448" width="11.42578125" style="8"/>
    <col min="7449" max="7449" width="37.85546875" style="8" customWidth="1"/>
    <col min="7450" max="7676" width="11.42578125" style="8"/>
    <col min="7677" max="7677" width="4.42578125" style="8" customWidth="1"/>
    <col min="7678" max="7678" width="5.42578125" style="8" customWidth="1"/>
    <col min="7679" max="7679" width="15.140625" style="8" customWidth="1"/>
    <col min="7680" max="7681" width="21.85546875" style="8" customWidth="1"/>
    <col min="7682" max="7682" width="55" style="8" customWidth="1"/>
    <col min="7683" max="7683" width="26.5703125" style="8" customWidth="1"/>
    <col min="7684" max="7685" width="22.42578125" style="8" customWidth="1"/>
    <col min="7686" max="7689" width="20.5703125" style="8" customWidth="1"/>
    <col min="7690" max="7690" width="31" style="8" customWidth="1"/>
    <col min="7691" max="7691" width="32.42578125" style="8" customWidth="1"/>
    <col min="7692" max="7692" width="16" style="8" customWidth="1"/>
    <col min="7693" max="7693" width="14.7109375" style="8" customWidth="1"/>
    <col min="7694" max="7694" width="17.42578125" style="8" customWidth="1"/>
    <col min="7695" max="7695" width="24.5703125" style="8" customWidth="1"/>
    <col min="7696" max="7696" width="26.28515625" style="8" customWidth="1"/>
    <col min="7697" max="7697" width="23" style="8" customWidth="1"/>
    <col min="7698" max="7698" width="18.42578125" style="8" customWidth="1"/>
    <col min="7699" max="7699" width="23.28515625" style="8" customWidth="1"/>
    <col min="7700" max="7700" width="48" style="8" customWidth="1"/>
    <col min="7701" max="7704" width="11.42578125" style="8"/>
    <col min="7705" max="7705" width="37.85546875" style="8" customWidth="1"/>
    <col min="7706" max="7932" width="11.42578125" style="8"/>
    <col min="7933" max="7933" width="4.42578125" style="8" customWidth="1"/>
    <col min="7934" max="7934" width="5.42578125" style="8" customWidth="1"/>
    <col min="7935" max="7935" width="15.140625" style="8" customWidth="1"/>
    <col min="7936" max="7937" width="21.85546875" style="8" customWidth="1"/>
    <col min="7938" max="7938" width="55" style="8" customWidth="1"/>
    <col min="7939" max="7939" width="26.5703125" style="8" customWidth="1"/>
    <col min="7940" max="7941" width="22.42578125" style="8" customWidth="1"/>
    <col min="7942" max="7945" width="20.5703125" style="8" customWidth="1"/>
    <col min="7946" max="7946" width="31" style="8" customWidth="1"/>
    <col min="7947" max="7947" width="32.42578125" style="8" customWidth="1"/>
    <col min="7948" max="7948" width="16" style="8" customWidth="1"/>
    <col min="7949" max="7949" width="14.7109375" style="8" customWidth="1"/>
    <col min="7950" max="7950" width="17.42578125" style="8" customWidth="1"/>
    <col min="7951" max="7951" width="24.5703125" style="8" customWidth="1"/>
    <col min="7952" max="7952" width="26.28515625" style="8" customWidth="1"/>
    <col min="7953" max="7953" width="23" style="8" customWidth="1"/>
    <col min="7954" max="7954" width="18.42578125" style="8" customWidth="1"/>
    <col min="7955" max="7955" width="23.28515625" style="8" customWidth="1"/>
    <col min="7956" max="7956" width="48" style="8" customWidth="1"/>
    <col min="7957" max="7960" width="11.42578125" style="8"/>
    <col min="7961" max="7961" width="37.85546875" style="8" customWidth="1"/>
    <col min="7962" max="8188" width="11.42578125" style="8"/>
    <col min="8189" max="8189" width="4.42578125" style="8" customWidth="1"/>
    <col min="8190" max="8190" width="5.42578125" style="8" customWidth="1"/>
    <col min="8191" max="8191" width="15.140625" style="8" customWidth="1"/>
    <col min="8192" max="8193" width="21.85546875" style="8" customWidth="1"/>
    <col min="8194" max="8194" width="55" style="8" customWidth="1"/>
    <col min="8195" max="8195" width="26.5703125" style="8" customWidth="1"/>
    <col min="8196" max="8197" width="22.42578125" style="8" customWidth="1"/>
    <col min="8198" max="8201" width="20.5703125" style="8" customWidth="1"/>
    <col min="8202" max="8202" width="31" style="8" customWidth="1"/>
    <col min="8203" max="8203" width="32.42578125" style="8" customWidth="1"/>
    <col min="8204" max="8204" width="16" style="8" customWidth="1"/>
    <col min="8205" max="8205" width="14.7109375" style="8" customWidth="1"/>
    <col min="8206" max="8206" width="17.42578125" style="8" customWidth="1"/>
    <col min="8207" max="8207" width="24.5703125" style="8" customWidth="1"/>
    <col min="8208" max="8208" width="26.28515625" style="8" customWidth="1"/>
    <col min="8209" max="8209" width="23" style="8" customWidth="1"/>
    <col min="8210" max="8210" width="18.42578125" style="8" customWidth="1"/>
    <col min="8211" max="8211" width="23.28515625" style="8" customWidth="1"/>
    <col min="8212" max="8212" width="48" style="8" customWidth="1"/>
    <col min="8213" max="8216" width="11.42578125" style="8"/>
    <col min="8217" max="8217" width="37.85546875" style="8" customWidth="1"/>
    <col min="8218" max="8444" width="11.42578125" style="8"/>
    <col min="8445" max="8445" width="4.42578125" style="8" customWidth="1"/>
    <col min="8446" max="8446" width="5.42578125" style="8" customWidth="1"/>
    <col min="8447" max="8447" width="15.140625" style="8" customWidth="1"/>
    <col min="8448" max="8449" width="21.85546875" style="8" customWidth="1"/>
    <col min="8450" max="8450" width="55" style="8" customWidth="1"/>
    <col min="8451" max="8451" width="26.5703125" style="8" customWidth="1"/>
    <col min="8452" max="8453" width="22.42578125" style="8" customWidth="1"/>
    <col min="8454" max="8457" width="20.5703125" style="8" customWidth="1"/>
    <col min="8458" max="8458" width="31" style="8" customWidth="1"/>
    <col min="8459" max="8459" width="32.42578125" style="8" customWidth="1"/>
    <col min="8460" max="8460" width="16" style="8" customWidth="1"/>
    <col min="8461" max="8461" width="14.7109375" style="8" customWidth="1"/>
    <col min="8462" max="8462" width="17.42578125" style="8" customWidth="1"/>
    <col min="8463" max="8463" width="24.5703125" style="8" customWidth="1"/>
    <col min="8464" max="8464" width="26.28515625" style="8" customWidth="1"/>
    <col min="8465" max="8465" width="23" style="8" customWidth="1"/>
    <col min="8466" max="8466" width="18.42578125" style="8" customWidth="1"/>
    <col min="8467" max="8467" width="23.28515625" style="8" customWidth="1"/>
    <col min="8468" max="8468" width="48" style="8" customWidth="1"/>
    <col min="8469" max="8472" width="11.42578125" style="8"/>
    <col min="8473" max="8473" width="37.85546875" style="8" customWidth="1"/>
    <col min="8474" max="8700" width="11.42578125" style="8"/>
    <col min="8701" max="8701" width="4.42578125" style="8" customWidth="1"/>
    <col min="8702" max="8702" width="5.42578125" style="8" customWidth="1"/>
    <col min="8703" max="8703" width="15.140625" style="8" customWidth="1"/>
    <col min="8704" max="8705" width="21.85546875" style="8" customWidth="1"/>
    <col min="8706" max="8706" width="55" style="8" customWidth="1"/>
    <col min="8707" max="8707" width="26.5703125" style="8" customWidth="1"/>
    <col min="8708" max="8709" width="22.42578125" style="8" customWidth="1"/>
    <col min="8710" max="8713" width="20.5703125" style="8" customWidth="1"/>
    <col min="8714" max="8714" width="31" style="8" customWidth="1"/>
    <col min="8715" max="8715" width="32.42578125" style="8" customWidth="1"/>
    <col min="8716" max="8716" width="16" style="8" customWidth="1"/>
    <col min="8717" max="8717" width="14.7109375" style="8" customWidth="1"/>
    <col min="8718" max="8718" width="17.42578125" style="8" customWidth="1"/>
    <col min="8719" max="8719" width="24.5703125" style="8" customWidth="1"/>
    <col min="8720" max="8720" width="26.28515625" style="8" customWidth="1"/>
    <col min="8721" max="8721" width="23" style="8" customWidth="1"/>
    <col min="8722" max="8722" width="18.42578125" style="8" customWidth="1"/>
    <col min="8723" max="8723" width="23.28515625" style="8" customWidth="1"/>
    <col min="8724" max="8724" width="48" style="8" customWidth="1"/>
    <col min="8725" max="8728" width="11.42578125" style="8"/>
    <col min="8729" max="8729" width="37.85546875" style="8" customWidth="1"/>
    <col min="8730" max="8956" width="11.42578125" style="8"/>
    <col min="8957" max="8957" width="4.42578125" style="8" customWidth="1"/>
    <col min="8958" max="8958" width="5.42578125" style="8" customWidth="1"/>
    <col min="8959" max="8959" width="15.140625" style="8" customWidth="1"/>
    <col min="8960" max="8961" width="21.85546875" style="8" customWidth="1"/>
    <col min="8962" max="8962" width="55" style="8" customWidth="1"/>
    <col min="8963" max="8963" width="26.5703125" style="8" customWidth="1"/>
    <col min="8964" max="8965" width="22.42578125" style="8" customWidth="1"/>
    <col min="8966" max="8969" width="20.5703125" style="8" customWidth="1"/>
    <col min="8970" max="8970" width="31" style="8" customWidth="1"/>
    <col min="8971" max="8971" width="32.42578125" style="8" customWidth="1"/>
    <col min="8972" max="8972" width="16" style="8" customWidth="1"/>
    <col min="8973" max="8973" width="14.7109375" style="8" customWidth="1"/>
    <col min="8974" max="8974" width="17.42578125" style="8" customWidth="1"/>
    <col min="8975" max="8975" width="24.5703125" style="8" customWidth="1"/>
    <col min="8976" max="8976" width="26.28515625" style="8" customWidth="1"/>
    <col min="8977" max="8977" width="23" style="8" customWidth="1"/>
    <col min="8978" max="8978" width="18.42578125" style="8" customWidth="1"/>
    <col min="8979" max="8979" width="23.28515625" style="8" customWidth="1"/>
    <col min="8980" max="8980" width="48" style="8" customWidth="1"/>
    <col min="8981" max="8984" width="11.42578125" style="8"/>
    <col min="8985" max="8985" width="37.85546875" style="8" customWidth="1"/>
    <col min="8986" max="9212" width="11.42578125" style="8"/>
    <col min="9213" max="9213" width="4.42578125" style="8" customWidth="1"/>
    <col min="9214" max="9214" width="5.42578125" style="8" customWidth="1"/>
    <col min="9215" max="9215" width="15.140625" style="8" customWidth="1"/>
    <col min="9216" max="9217" width="21.85546875" style="8" customWidth="1"/>
    <col min="9218" max="9218" width="55" style="8" customWidth="1"/>
    <col min="9219" max="9219" width="26.5703125" style="8" customWidth="1"/>
    <col min="9220" max="9221" width="22.42578125" style="8" customWidth="1"/>
    <col min="9222" max="9225" width="20.5703125" style="8" customWidth="1"/>
    <col min="9226" max="9226" width="31" style="8" customWidth="1"/>
    <col min="9227" max="9227" width="32.42578125" style="8" customWidth="1"/>
    <col min="9228" max="9228" width="16" style="8" customWidth="1"/>
    <col min="9229" max="9229" width="14.7109375" style="8" customWidth="1"/>
    <col min="9230" max="9230" width="17.42578125" style="8" customWidth="1"/>
    <col min="9231" max="9231" width="24.5703125" style="8" customWidth="1"/>
    <col min="9232" max="9232" width="26.28515625" style="8" customWidth="1"/>
    <col min="9233" max="9233" width="23" style="8" customWidth="1"/>
    <col min="9234" max="9234" width="18.42578125" style="8" customWidth="1"/>
    <col min="9235" max="9235" width="23.28515625" style="8" customWidth="1"/>
    <col min="9236" max="9236" width="48" style="8" customWidth="1"/>
    <col min="9237" max="9240" width="11.42578125" style="8"/>
    <col min="9241" max="9241" width="37.85546875" style="8" customWidth="1"/>
    <col min="9242" max="9468" width="11.42578125" style="8"/>
    <col min="9469" max="9469" width="4.42578125" style="8" customWidth="1"/>
    <col min="9470" max="9470" width="5.42578125" style="8" customWidth="1"/>
    <col min="9471" max="9471" width="15.140625" style="8" customWidth="1"/>
    <col min="9472" max="9473" width="21.85546875" style="8" customWidth="1"/>
    <col min="9474" max="9474" width="55" style="8" customWidth="1"/>
    <col min="9475" max="9475" width="26.5703125" style="8" customWidth="1"/>
    <col min="9476" max="9477" width="22.42578125" style="8" customWidth="1"/>
    <col min="9478" max="9481" width="20.5703125" style="8" customWidth="1"/>
    <col min="9482" max="9482" width="31" style="8" customWidth="1"/>
    <col min="9483" max="9483" width="32.42578125" style="8" customWidth="1"/>
    <col min="9484" max="9484" width="16" style="8" customWidth="1"/>
    <col min="9485" max="9485" width="14.7109375" style="8" customWidth="1"/>
    <col min="9486" max="9486" width="17.42578125" style="8" customWidth="1"/>
    <col min="9487" max="9487" width="24.5703125" style="8" customWidth="1"/>
    <col min="9488" max="9488" width="26.28515625" style="8" customWidth="1"/>
    <col min="9489" max="9489" width="23" style="8" customWidth="1"/>
    <col min="9490" max="9490" width="18.42578125" style="8" customWidth="1"/>
    <col min="9491" max="9491" width="23.28515625" style="8" customWidth="1"/>
    <col min="9492" max="9492" width="48" style="8" customWidth="1"/>
    <col min="9493" max="9496" width="11.42578125" style="8"/>
    <col min="9497" max="9497" width="37.85546875" style="8" customWidth="1"/>
    <col min="9498" max="9724" width="11.42578125" style="8"/>
    <col min="9725" max="9725" width="4.42578125" style="8" customWidth="1"/>
    <col min="9726" max="9726" width="5.42578125" style="8" customWidth="1"/>
    <col min="9727" max="9727" width="15.140625" style="8" customWidth="1"/>
    <col min="9728" max="9729" width="21.85546875" style="8" customWidth="1"/>
    <col min="9730" max="9730" width="55" style="8" customWidth="1"/>
    <col min="9731" max="9731" width="26.5703125" style="8" customWidth="1"/>
    <col min="9732" max="9733" width="22.42578125" style="8" customWidth="1"/>
    <col min="9734" max="9737" width="20.5703125" style="8" customWidth="1"/>
    <col min="9738" max="9738" width="31" style="8" customWidth="1"/>
    <col min="9739" max="9739" width="32.42578125" style="8" customWidth="1"/>
    <col min="9740" max="9740" width="16" style="8" customWidth="1"/>
    <col min="9741" max="9741" width="14.7109375" style="8" customWidth="1"/>
    <col min="9742" max="9742" width="17.42578125" style="8" customWidth="1"/>
    <col min="9743" max="9743" width="24.5703125" style="8" customWidth="1"/>
    <col min="9744" max="9744" width="26.28515625" style="8" customWidth="1"/>
    <col min="9745" max="9745" width="23" style="8" customWidth="1"/>
    <col min="9746" max="9746" width="18.42578125" style="8" customWidth="1"/>
    <col min="9747" max="9747" width="23.28515625" style="8" customWidth="1"/>
    <col min="9748" max="9748" width="48" style="8" customWidth="1"/>
    <col min="9749" max="9752" width="11.42578125" style="8"/>
    <col min="9753" max="9753" width="37.85546875" style="8" customWidth="1"/>
    <col min="9754" max="9980" width="11.42578125" style="8"/>
    <col min="9981" max="9981" width="4.42578125" style="8" customWidth="1"/>
    <col min="9982" max="9982" width="5.42578125" style="8" customWidth="1"/>
    <col min="9983" max="9983" width="15.140625" style="8" customWidth="1"/>
    <col min="9984" max="9985" width="21.85546875" style="8" customWidth="1"/>
    <col min="9986" max="9986" width="55" style="8" customWidth="1"/>
    <col min="9987" max="9987" width="26.5703125" style="8" customWidth="1"/>
    <col min="9988" max="9989" width="22.42578125" style="8" customWidth="1"/>
    <col min="9990" max="9993" width="20.5703125" style="8" customWidth="1"/>
    <col min="9994" max="9994" width="31" style="8" customWidth="1"/>
    <col min="9995" max="9995" width="32.42578125" style="8" customWidth="1"/>
    <col min="9996" max="9996" width="16" style="8" customWidth="1"/>
    <col min="9997" max="9997" width="14.7109375" style="8" customWidth="1"/>
    <col min="9998" max="9998" width="17.42578125" style="8" customWidth="1"/>
    <col min="9999" max="9999" width="24.5703125" style="8" customWidth="1"/>
    <col min="10000" max="10000" width="26.28515625" style="8" customWidth="1"/>
    <col min="10001" max="10001" width="23" style="8" customWidth="1"/>
    <col min="10002" max="10002" width="18.42578125" style="8" customWidth="1"/>
    <col min="10003" max="10003" width="23.28515625" style="8" customWidth="1"/>
    <col min="10004" max="10004" width="48" style="8" customWidth="1"/>
    <col min="10005" max="10008" width="11.42578125" style="8"/>
    <col min="10009" max="10009" width="37.85546875" style="8" customWidth="1"/>
    <col min="10010" max="10236" width="11.42578125" style="8"/>
    <col min="10237" max="10237" width="4.42578125" style="8" customWidth="1"/>
    <col min="10238" max="10238" width="5.42578125" style="8" customWidth="1"/>
    <col min="10239" max="10239" width="15.140625" style="8" customWidth="1"/>
    <col min="10240" max="10241" width="21.85546875" style="8" customWidth="1"/>
    <col min="10242" max="10242" width="55" style="8" customWidth="1"/>
    <col min="10243" max="10243" width="26.5703125" style="8" customWidth="1"/>
    <col min="10244" max="10245" width="22.42578125" style="8" customWidth="1"/>
    <col min="10246" max="10249" width="20.5703125" style="8" customWidth="1"/>
    <col min="10250" max="10250" width="31" style="8" customWidth="1"/>
    <col min="10251" max="10251" width="32.42578125" style="8" customWidth="1"/>
    <col min="10252" max="10252" width="16" style="8" customWidth="1"/>
    <col min="10253" max="10253" width="14.7109375" style="8" customWidth="1"/>
    <col min="10254" max="10254" width="17.42578125" style="8" customWidth="1"/>
    <col min="10255" max="10255" width="24.5703125" style="8" customWidth="1"/>
    <col min="10256" max="10256" width="26.28515625" style="8" customWidth="1"/>
    <col min="10257" max="10257" width="23" style="8" customWidth="1"/>
    <col min="10258" max="10258" width="18.42578125" style="8" customWidth="1"/>
    <col min="10259" max="10259" width="23.28515625" style="8" customWidth="1"/>
    <col min="10260" max="10260" width="48" style="8" customWidth="1"/>
    <col min="10261" max="10264" width="11.42578125" style="8"/>
    <col min="10265" max="10265" width="37.85546875" style="8" customWidth="1"/>
    <col min="10266" max="10492" width="11.42578125" style="8"/>
    <col min="10493" max="10493" width="4.42578125" style="8" customWidth="1"/>
    <col min="10494" max="10494" width="5.42578125" style="8" customWidth="1"/>
    <col min="10495" max="10495" width="15.140625" style="8" customWidth="1"/>
    <col min="10496" max="10497" width="21.85546875" style="8" customWidth="1"/>
    <col min="10498" max="10498" width="55" style="8" customWidth="1"/>
    <col min="10499" max="10499" width="26.5703125" style="8" customWidth="1"/>
    <col min="10500" max="10501" width="22.42578125" style="8" customWidth="1"/>
    <col min="10502" max="10505" width="20.5703125" style="8" customWidth="1"/>
    <col min="10506" max="10506" width="31" style="8" customWidth="1"/>
    <col min="10507" max="10507" width="32.42578125" style="8" customWidth="1"/>
    <col min="10508" max="10508" width="16" style="8" customWidth="1"/>
    <col min="10509" max="10509" width="14.7109375" style="8" customWidth="1"/>
    <col min="10510" max="10510" width="17.42578125" style="8" customWidth="1"/>
    <col min="10511" max="10511" width="24.5703125" style="8" customWidth="1"/>
    <col min="10512" max="10512" width="26.28515625" style="8" customWidth="1"/>
    <col min="10513" max="10513" width="23" style="8" customWidth="1"/>
    <col min="10514" max="10514" width="18.42578125" style="8" customWidth="1"/>
    <col min="10515" max="10515" width="23.28515625" style="8" customWidth="1"/>
    <col min="10516" max="10516" width="48" style="8" customWidth="1"/>
    <col min="10517" max="10520" width="11.42578125" style="8"/>
    <col min="10521" max="10521" width="37.85546875" style="8" customWidth="1"/>
    <col min="10522" max="10748" width="11.42578125" style="8"/>
    <col min="10749" max="10749" width="4.42578125" style="8" customWidth="1"/>
    <col min="10750" max="10750" width="5.42578125" style="8" customWidth="1"/>
    <col min="10751" max="10751" width="15.140625" style="8" customWidth="1"/>
    <col min="10752" max="10753" width="21.85546875" style="8" customWidth="1"/>
    <col min="10754" max="10754" width="55" style="8" customWidth="1"/>
    <col min="10755" max="10755" width="26.5703125" style="8" customWidth="1"/>
    <col min="10756" max="10757" width="22.42578125" style="8" customWidth="1"/>
    <col min="10758" max="10761" width="20.5703125" style="8" customWidth="1"/>
    <col min="10762" max="10762" width="31" style="8" customWidth="1"/>
    <col min="10763" max="10763" width="32.42578125" style="8" customWidth="1"/>
    <col min="10764" max="10764" width="16" style="8" customWidth="1"/>
    <col min="10765" max="10765" width="14.7109375" style="8" customWidth="1"/>
    <col min="10766" max="10766" width="17.42578125" style="8" customWidth="1"/>
    <col min="10767" max="10767" width="24.5703125" style="8" customWidth="1"/>
    <col min="10768" max="10768" width="26.28515625" style="8" customWidth="1"/>
    <col min="10769" max="10769" width="23" style="8" customWidth="1"/>
    <col min="10770" max="10770" width="18.42578125" style="8" customWidth="1"/>
    <col min="10771" max="10771" width="23.28515625" style="8" customWidth="1"/>
    <col min="10772" max="10772" width="48" style="8" customWidth="1"/>
    <col min="10773" max="10776" width="11.42578125" style="8"/>
    <col min="10777" max="10777" width="37.85546875" style="8" customWidth="1"/>
    <col min="10778" max="11004" width="11.42578125" style="8"/>
    <col min="11005" max="11005" width="4.42578125" style="8" customWidth="1"/>
    <col min="11006" max="11006" width="5.42578125" style="8" customWidth="1"/>
    <col min="11007" max="11007" width="15.140625" style="8" customWidth="1"/>
    <col min="11008" max="11009" width="21.85546875" style="8" customWidth="1"/>
    <col min="11010" max="11010" width="55" style="8" customWidth="1"/>
    <col min="11011" max="11011" width="26.5703125" style="8" customWidth="1"/>
    <col min="11012" max="11013" width="22.42578125" style="8" customWidth="1"/>
    <col min="11014" max="11017" width="20.5703125" style="8" customWidth="1"/>
    <col min="11018" max="11018" width="31" style="8" customWidth="1"/>
    <col min="11019" max="11019" width="32.42578125" style="8" customWidth="1"/>
    <col min="11020" max="11020" width="16" style="8" customWidth="1"/>
    <col min="11021" max="11021" width="14.7109375" style="8" customWidth="1"/>
    <col min="11022" max="11022" width="17.42578125" style="8" customWidth="1"/>
    <col min="11023" max="11023" width="24.5703125" style="8" customWidth="1"/>
    <col min="11024" max="11024" width="26.28515625" style="8" customWidth="1"/>
    <col min="11025" max="11025" width="23" style="8" customWidth="1"/>
    <col min="11026" max="11026" width="18.42578125" style="8" customWidth="1"/>
    <col min="11027" max="11027" width="23.28515625" style="8" customWidth="1"/>
    <col min="11028" max="11028" width="48" style="8" customWidth="1"/>
    <col min="11029" max="11032" width="11.42578125" style="8"/>
    <col min="11033" max="11033" width="37.85546875" style="8" customWidth="1"/>
    <col min="11034" max="11260" width="11.42578125" style="8"/>
    <col min="11261" max="11261" width="4.42578125" style="8" customWidth="1"/>
    <col min="11262" max="11262" width="5.42578125" style="8" customWidth="1"/>
    <col min="11263" max="11263" width="15.140625" style="8" customWidth="1"/>
    <col min="11264" max="11265" width="21.85546875" style="8" customWidth="1"/>
    <col min="11266" max="11266" width="55" style="8" customWidth="1"/>
    <col min="11267" max="11267" width="26.5703125" style="8" customWidth="1"/>
    <col min="11268" max="11269" width="22.42578125" style="8" customWidth="1"/>
    <col min="11270" max="11273" width="20.5703125" style="8" customWidth="1"/>
    <col min="11274" max="11274" width="31" style="8" customWidth="1"/>
    <col min="11275" max="11275" width="32.42578125" style="8" customWidth="1"/>
    <col min="11276" max="11276" width="16" style="8" customWidth="1"/>
    <col min="11277" max="11277" width="14.7109375" style="8" customWidth="1"/>
    <col min="11278" max="11278" width="17.42578125" style="8" customWidth="1"/>
    <col min="11279" max="11279" width="24.5703125" style="8" customWidth="1"/>
    <col min="11280" max="11280" width="26.28515625" style="8" customWidth="1"/>
    <col min="11281" max="11281" width="23" style="8" customWidth="1"/>
    <col min="11282" max="11282" width="18.42578125" style="8" customWidth="1"/>
    <col min="11283" max="11283" width="23.28515625" style="8" customWidth="1"/>
    <col min="11284" max="11284" width="48" style="8" customWidth="1"/>
    <col min="11285" max="11288" width="11.42578125" style="8"/>
    <col min="11289" max="11289" width="37.85546875" style="8" customWidth="1"/>
    <col min="11290" max="11516" width="11.42578125" style="8"/>
    <col min="11517" max="11517" width="4.42578125" style="8" customWidth="1"/>
    <col min="11518" max="11518" width="5.42578125" style="8" customWidth="1"/>
    <col min="11519" max="11519" width="15.140625" style="8" customWidth="1"/>
    <col min="11520" max="11521" width="21.85546875" style="8" customWidth="1"/>
    <col min="11522" max="11522" width="55" style="8" customWidth="1"/>
    <col min="11523" max="11523" width="26.5703125" style="8" customWidth="1"/>
    <col min="11524" max="11525" width="22.42578125" style="8" customWidth="1"/>
    <col min="11526" max="11529" width="20.5703125" style="8" customWidth="1"/>
    <col min="11530" max="11530" width="31" style="8" customWidth="1"/>
    <col min="11531" max="11531" width="32.42578125" style="8" customWidth="1"/>
    <col min="11532" max="11532" width="16" style="8" customWidth="1"/>
    <col min="11533" max="11533" width="14.7109375" style="8" customWidth="1"/>
    <col min="11534" max="11534" width="17.42578125" style="8" customWidth="1"/>
    <col min="11535" max="11535" width="24.5703125" style="8" customWidth="1"/>
    <col min="11536" max="11536" width="26.28515625" style="8" customWidth="1"/>
    <col min="11537" max="11537" width="23" style="8" customWidth="1"/>
    <col min="11538" max="11538" width="18.42578125" style="8" customWidth="1"/>
    <col min="11539" max="11539" width="23.28515625" style="8" customWidth="1"/>
    <col min="11540" max="11540" width="48" style="8" customWidth="1"/>
    <col min="11541" max="11544" width="11.42578125" style="8"/>
    <col min="11545" max="11545" width="37.85546875" style="8" customWidth="1"/>
    <col min="11546" max="11772" width="11.42578125" style="8"/>
    <col min="11773" max="11773" width="4.42578125" style="8" customWidth="1"/>
    <col min="11774" max="11774" width="5.42578125" style="8" customWidth="1"/>
    <col min="11775" max="11775" width="15.140625" style="8" customWidth="1"/>
    <col min="11776" max="11777" width="21.85546875" style="8" customWidth="1"/>
    <col min="11778" max="11778" width="55" style="8" customWidth="1"/>
    <col min="11779" max="11779" width="26.5703125" style="8" customWidth="1"/>
    <col min="11780" max="11781" width="22.42578125" style="8" customWidth="1"/>
    <col min="11782" max="11785" width="20.5703125" style="8" customWidth="1"/>
    <col min="11786" max="11786" width="31" style="8" customWidth="1"/>
    <col min="11787" max="11787" width="32.42578125" style="8" customWidth="1"/>
    <col min="11788" max="11788" width="16" style="8" customWidth="1"/>
    <col min="11789" max="11789" width="14.7109375" style="8" customWidth="1"/>
    <col min="11790" max="11790" width="17.42578125" style="8" customWidth="1"/>
    <col min="11791" max="11791" width="24.5703125" style="8" customWidth="1"/>
    <col min="11792" max="11792" width="26.28515625" style="8" customWidth="1"/>
    <col min="11793" max="11793" width="23" style="8" customWidth="1"/>
    <col min="11794" max="11794" width="18.42578125" style="8" customWidth="1"/>
    <col min="11795" max="11795" width="23.28515625" style="8" customWidth="1"/>
    <col min="11796" max="11796" width="48" style="8" customWidth="1"/>
    <col min="11797" max="11800" width="11.42578125" style="8"/>
    <col min="11801" max="11801" width="37.85546875" style="8" customWidth="1"/>
    <col min="11802" max="12028" width="11.42578125" style="8"/>
    <col min="12029" max="12029" width="4.42578125" style="8" customWidth="1"/>
    <col min="12030" max="12030" width="5.42578125" style="8" customWidth="1"/>
    <col min="12031" max="12031" width="15.140625" style="8" customWidth="1"/>
    <col min="12032" max="12033" width="21.85546875" style="8" customWidth="1"/>
    <col min="12034" max="12034" width="55" style="8" customWidth="1"/>
    <col min="12035" max="12035" width="26.5703125" style="8" customWidth="1"/>
    <col min="12036" max="12037" width="22.42578125" style="8" customWidth="1"/>
    <col min="12038" max="12041" width="20.5703125" style="8" customWidth="1"/>
    <col min="12042" max="12042" width="31" style="8" customWidth="1"/>
    <col min="12043" max="12043" width="32.42578125" style="8" customWidth="1"/>
    <col min="12044" max="12044" width="16" style="8" customWidth="1"/>
    <col min="12045" max="12045" width="14.7109375" style="8" customWidth="1"/>
    <col min="12046" max="12046" width="17.42578125" style="8" customWidth="1"/>
    <col min="12047" max="12047" width="24.5703125" style="8" customWidth="1"/>
    <col min="12048" max="12048" width="26.28515625" style="8" customWidth="1"/>
    <col min="12049" max="12049" width="23" style="8" customWidth="1"/>
    <col min="12050" max="12050" width="18.42578125" style="8" customWidth="1"/>
    <col min="12051" max="12051" width="23.28515625" style="8" customWidth="1"/>
    <col min="12052" max="12052" width="48" style="8" customWidth="1"/>
    <col min="12053" max="12056" width="11.42578125" style="8"/>
    <col min="12057" max="12057" width="37.85546875" style="8" customWidth="1"/>
    <col min="12058" max="12284" width="11.42578125" style="8"/>
    <col min="12285" max="12285" width="4.42578125" style="8" customWidth="1"/>
    <col min="12286" max="12286" width="5.42578125" style="8" customWidth="1"/>
    <col min="12287" max="12287" width="15.140625" style="8" customWidth="1"/>
    <col min="12288" max="12289" width="21.85546875" style="8" customWidth="1"/>
    <col min="12290" max="12290" width="55" style="8" customWidth="1"/>
    <col min="12291" max="12291" width="26.5703125" style="8" customWidth="1"/>
    <col min="12292" max="12293" width="22.42578125" style="8" customWidth="1"/>
    <col min="12294" max="12297" width="20.5703125" style="8" customWidth="1"/>
    <col min="12298" max="12298" width="31" style="8" customWidth="1"/>
    <col min="12299" max="12299" width="32.42578125" style="8" customWidth="1"/>
    <col min="12300" max="12300" width="16" style="8" customWidth="1"/>
    <col min="12301" max="12301" width="14.7109375" style="8" customWidth="1"/>
    <col min="12302" max="12302" width="17.42578125" style="8" customWidth="1"/>
    <col min="12303" max="12303" width="24.5703125" style="8" customWidth="1"/>
    <col min="12304" max="12304" width="26.28515625" style="8" customWidth="1"/>
    <col min="12305" max="12305" width="23" style="8" customWidth="1"/>
    <col min="12306" max="12306" width="18.42578125" style="8" customWidth="1"/>
    <col min="12307" max="12307" width="23.28515625" style="8" customWidth="1"/>
    <col min="12308" max="12308" width="48" style="8" customWidth="1"/>
    <col min="12309" max="12312" width="11.42578125" style="8"/>
    <col min="12313" max="12313" width="37.85546875" style="8" customWidth="1"/>
    <col min="12314" max="12540" width="11.42578125" style="8"/>
    <col min="12541" max="12541" width="4.42578125" style="8" customWidth="1"/>
    <col min="12542" max="12542" width="5.42578125" style="8" customWidth="1"/>
    <col min="12543" max="12543" width="15.140625" style="8" customWidth="1"/>
    <col min="12544" max="12545" width="21.85546875" style="8" customWidth="1"/>
    <col min="12546" max="12546" width="55" style="8" customWidth="1"/>
    <col min="12547" max="12547" width="26.5703125" style="8" customWidth="1"/>
    <col min="12548" max="12549" width="22.42578125" style="8" customWidth="1"/>
    <col min="12550" max="12553" width="20.5703125" style="8" customWidth="1"/>
    <col min="12554" max="12554" width="31" style="8" customWidth="1"/>
    <col min="12555" max="12555" width="32.42578125" style="8" customWidth="1"/>
    <col min="12556" max="12556" width="16" style="8" customWidth="1"/>
    <col min="12557" max="12557" width="14.7109375" style="8" customWidth="1"/>
    <col min="12558" max="12558" width="17.42578125" style="8" customWidth="1"/>
    <col min="12559" max="12559" width="24.5703125" style="8" customWidth="1"/>
    <col min="12560" max="12560" width="26.28515625" style="8" customWidth="1"/>
    <col min="12561" max="12561" width="23" style="8" customWidth="1"/>
    <col min="12562" max="12562" width="18.42578125" style="8" customWidth="1"/>
    <col min="12563" max="12563" width="23.28515625" style="8" customWidth="1"/>
    <col min="12564" max="12564" width="48" style="8" customWidth="1"/>
    <col min="12565" max="12568" width="11.42578125" style="8"/>
    <col min="12569" max="12569" width="37.85546875" style="8" customWidth="1"/>
    <col min="12570" max="12796" width="11.42578125" style="8"/>
    <col min="12797" max="12797" width="4.42578125" style="8" customWidth="1"/>
    <col min="12798" max="12798" width="5.42578125" style="8" customWidth="1"/>
    <col min="12799" max="12799" width="15.140625" style="8" customWidth="1"/>
    <col min="12800" max="12801" width="21.85546875" style="8" customWidth="1"/>
    <col min="12802" max="12802" width="55" style="8" customWidth="1"/>
    <col min="12803" max="12803" width="26.5703125" style="8" customWidth="1"/>
    <col min="12804" max="12805" width="22.42578125" style="8" customWidth="1"/>
    <col min="12806" max="12809" width="20.5703125" style="8" customWidth="1"/>
    <col min="12810" max="12810" width="31" style="8" customWidth="1"/>
    <col min="12811" max="12811" width="32.42578125" style="8" customWidth="1"/>
    <col min="12812" max="12812" width="16" style="8" customWidth="1"/>
    <col min="12813" max="12813" width="14.7109375" style="8" customWidth="1"/>
    <col min="12814" max="12814" width="17.42578125" style="8" customWidth="1"/>
    <col min="12815" max="12815" width="24.5703125" style="8" customWidth="1"/>
    <col min="12816" max="12816" width="26.28515625" style="8" customWidth="1"/>
    <col min="12817" max="12817" width="23" style="8" customWidth="1"/>
    <col min="12818" max="12818" width="18.42578125" style="8" customWidth="1"/>
    <col min="12819" max="12819" width="23.28515625" style="8" customWidth="1"/>
    <col min="12820" max="12820" width="48" style="8" customWidth="1"/>
    <col min="12821" max="12824" width="11.42578125" style="8"/>
    <col min="12825" max="12825" width="37.85546875" style="8" customWidth="1"/>
    <col min="12826" max="13052" width="11.42578125" style="8"/>
    <col min="13053" max="13053" width="4.42578125" style="8" customWidth="1"/>
    <col min="13054" max="13054" width="5.42578125" style="8" customWidth="1"/>
    <col min="13055" max="13055" width="15.140625" style="8" customWidth="1"/>
    <col min="13056" max="13057" width="21.85546875" style="8" customWidth="1"/>
    <col min="13058" max="13058" width="55" style="8" customWidth="1"/>
    <col min="13059" max="13059" width="26.5703125" style="8" customWidth="1"/>
    <col min="13060" max="13061" width="22.42578125" style="8" customWidth="1"/>
    <col min="13062" max="13065" width="20.5703125" style="8" customWidth="1"/>
    <col min="13066" max="13066" width="31" style="8" customWidth="1"/>
    <col min="13067" max="13067" width="32.42578125" style="8" customWidth="1"/>
    <col min="13068" max="13068" width="16" style="8" customWidth="1"/>
    <col min="13069" max="13069" width="14.7109375" style="8" customWidth="1"/>
    <col min="13070" max="13070" width="17.42578125" style="8" customWidth="1"/>
    <col min="13071" max="13071" width="24.5703125" style="8" customWidth="1"/>
    <col min="13072" max="13072" width="26.28515625" style="8" customWidth="1"/>
    <col min="13073" max="13073" width="23" style="8" customWidth="1"/>
    <col min="13074" max="13074" width="18.42578125" style="8" customWidth="1"/>
    <col min="13075" max="13075" width="23.28515625" style="8" customWidth="1"/>
    <col min="13076" max="13076" width="48" style="8" customWidth="1"/>
    <col min="13077" max="13080" width="11.42578125" style="8"/>
    <col min="13081" max="13081" width="37.85546875" style="8" customWidth="1"/>
    <col min="13082" max="13308" width="11.42578125" style="8"/>
    <col min="13309" max="13309" width="4.42578125" style="8" customWidth="1"/>
    <col min="13310" max="13310" width="5.42578125" style="8" customWidth="1"/>
    <col min="13311" max="13311" width="15.140625" style="8" customWidth="1"/>
    <col min="13312" max="13313" width="21.85546875" style="8" customWidth="1"/>
    <col min="13314" max="13314" width="55" style="8" customWidth="1"/>
    <col min="13315" max="13315" width="26.5703125" style="8" customWidth="1"/>
    <col min="13316" max="13317" width="22.42578125" style="8" customWidth="1"/>
    <col min="13318" max="13321" width="20.5703125" style="8" customWidth="1"/>
    <col min="13322" max="13322" width="31" style="8" customWidth="1"/>
    <col min="13323" max="13323" width="32.42578125" style="8" customWidth="1"/>
    <col min="13324" max="13324" width="16" style="8" customWidth="1"/>
    <col min="13325" max="13325" width="14.7109375" style="8" customWidth="1"/>
    <col min="13326" max="13326" width="17.42578125" style="8" customWidth="1"/>
    <col min="13327" max="13327" width="24.5703125" style="8" customWidth="1"/>
    <col min="13328" max="13328" width="26.28515625" style="8" customWidth="1"/>
    <col min="13329" max="13329" width="23" style="8" customWidth="1"/>
    <col min="13330" max="13330" width="18.42578125" style="8" customWidth="1"/>
    <col min="13331" max="13331" width="23.28515625" style="8" customWidth="1"/>
    <col min="13332" max="13332" width="48" style="8" customWidth="1"/>
    <col min="13333" max="13336" width="11.42578125" style="8"/>
    <col min="13337" max="13337" width="37.85546875" style="8" customWidth="1"/>
    <col min="13338" max="13564" width="11.42578125" style="8"/>
    <col min="13565" max="13565" width="4.42578125" style="8" customWidth="1"/>
    <col min="13566" max="13566" width="5.42578125" style="8" customWidth="1"/>
    <col min="13567" max="13567" width="15.140625" style="8" customWidth="1"/>
    <col min="13568" max="13569" width="21.85546875" style="8" customWidth="1"/>
    <col min="13570" max="13570" width="55" style="8" customWidth="1"/>
    <col min="13571" max="13571" width="26.5703125" style="8" customWidth="1"/>
    <col min="13572" max="13573" width="22.42578125" style="8" customWidth="1"/>
    <col min="13574" max="13577" width="20.5703125" style="8" customWidth="1"/>
    <col min="13578" max="13578" width="31" style="8" customWidth="1"/>
    <col min="13579" max="13579" width="32.42578125" style="8" customWidth="1"/>
    <col min="13580" max="13580" width="16" style="8" customWidth="1"/>
    <col min="13581" max="13581" width="14.7109375" style="8" customWidth="1"/>
    <col min="13582" max="13582" width="17.42578125" style="8" customWidth="1"/>
    <col min="13583" max="13583" width="24.5703125" style="8" customWidth="1"/>
    <col min="13584" max="13584" width="26.28515625" style="8" customWidth="1"/>
    <col min="13585" max="13585" width="23" style="8" customWidth="1"/>
    <col min="13586" max="13586" width="18.42578125" style="8" customWidth="1"/>
    <col min="13587" max="13587" width="23.28515625" style="8" customWidth="1"/>
    <col min="13588" max="13588" width="48" style="8" customWidth="1"/>
    <col min="13589" max="13592" width="11.42578125" style="8"/>
    <col min="13593" max="13593" width="37.85546875" style="8" customWidth="1"/>
    <col min="13594" max="13820" width="11.42578125" style="8"/>
    <col min="13821" max="13821" width="4.42578125" style="8" customWidth="1"/>
    <col min="13822" max="13822" width="5.42578125" style="8" customWidth="1"/>
    <col min="13823" max="13823" width="15.140625" style="8" customWidth="1"/>
    <col min="13824" max="13825" width="21.85546875" style="8" customWidth="1"/>
    <col min="13826" max="13826" width="55" style="8" customWidth="1"/>
    <col min="13827" max="13827" width="26.5703125" style="8" customWidth="1"/>
    <col min="13828" max="13829" width="22.42578125" style="8" customWidth="1"/>
    <col min="13830" max="13833" width="20.5703125" style="8" customWidth="1"/>
    <col min="13834" max="13834" width="31" style="8" customWidth="1"/>
    <col min="13835" max="13835" width="32.42578125" style="8" customWidth="1"/>
    <col min="13836" max="13836" width="16" style="8" customWidth="1"/>
    <col min="13837" max="13837" width="14.7109375" style="8" customWidth="1"/>
    <col min="13838" max="13838" width="17.42578125" style="8" customWidth="1"/>
    <col min="13839" max="13839" width="24.5703125" style="8" customWidth="1"/>
    <col min="13840" max="13840" width="26.28515625" style="8" customWidth="1"/>
    <col min="13841" max="13841" width="23" style="8" customWidth="1"/>
    <col min="13842" max="13842" width="18.42578125" style="8" customWidth="1"/>
    <col min="13843" max="13843" width="23.28515625" style="8" customWidth="1"/>
    <col min="13844" max="13844" width="48" style="8" customWidth="1"/>
    <col min="13845" max="13848" width="11.42578125" style="8"/>
    <col min="13849" max="13849" width="37.85546875" style="8" customWidth="1"/>
    <col min="13850" max="14076" width="11.42578125" style="8"/>
    <col min="14077" max="14077" width="4.42578125" style="8" customWidth="1"/>
    <col min="14078" max="14078" width="5.42578125" style="8" customWidth="1"/>
    <col min="14079" max="14079" width="15.140625" style="8" customWidth="1"/>
    <col min="14080" max="14081" width="21.85546875" style="8" customWidth="1"/>
    <col min="14082" max="14082" width="55" style="8" customWidth="1"/>
    <col min="14083" max="14083" width="26.5703125" style="8" customWidth="1"/>
    <col min="14084" max="14085" width="22.42578125" style="8" customWidth="1"/>
    <col min="14086" max="14089" width="20.5703125" style="8" customWidth="1"/>
    <col min="14090" max="14090" width="31" style="8" customWidth="1"/>
    <col min="14091" max="14091" width="32.42578125" style="8" customWidth="1"/>
    <col min="14092" max="14092" width="16" style="8" customWidth="1"/>
    <col min="14093" max="14093" width="14.7109375" style="8" customWidth="1"/>
    <col min="14094" max="14094" width="17.42578125" style="8" customWidth="1"/>
    <col min="14095" max="14095" width="24.5703125" style="8" customWidth="1"/>
    <col min="14096" max="14096" width="26.28515625" style="8" customWidth="1"/>
    <col min="14097" max="14097" width="23" style="8" customWidth="1"/>
    <col min="14098" max="14098" width="18.42578125" style="8" customWidth="1"/>
    <col min="14099" max="14099" width="23.28515625" style="8" customWidth="1"/>
    <col min="14100" max="14100" width="48" style="8" customWidth="1"/>
    <col min="14101" max="14104" width="11.42578125" style="8"/>
    <col min="14105" max="14105" width="37.85546875" style="8" customWidth="1"/>
    <col min="14106" max="14332" width="11.42578125" style="8"/>
    <col min="14333" max="14333" width="4.42578125" style="8" customWidth="1"/>
    <col min="14334" max="14334" width="5.42578125" style="8" customWidth="1"/>
    <col min="14335" max="14335" width="15.140625" style="8" customWidth="1"/>
    <col min="14336" max="14337" width="21.85546875" style="8" customWidth="1"/>
    <col min="14338" max="14338" width="55" style="8" customWidth="1"/>
    <col min="14339" max="14339" width="26.5703125" style="8" customWidth="1"/>
    <col min="14340" max="14341" width="22.42578125" style="8" customWidth="1"/>
    <col min="14342" max="14345" width="20.5703125" style="8" customWidth="1"/>
    <col min="14346" max="14346" width="31" style="8" customWidth="1"/>
    <col min="14347" max="14347" width="32.42578125" style="8" customWidth="1"/>
    <col min="14348" max="14348" width="16" style="8" customWidth="1"/>
    <col min="14349" max="14349" width="14.7109375" style="8" customWidth="1"/>
    <col min="14350" max="14350" width="17.42578125" style="8" customWidth="1"/>
    <col min="14351" max="14351" width="24.5703125" style="8" customWidth="1"/>
    <col min="14352" max="14352" width="26.28515625" style="8" customWidth="1"/>
    <col min="14353" max="14353" width="23" style="8" customWidth="1"/>
    <col min="14354" max="14354" width="18.42578125" style="8" customWidth="1"/>
    <col min="14355" max="14355" width="23.28515625" style="8" customWidth="1"/>
    <col min="14356" max="14356" width="48" style="8" customWidth="1"/>
    <col min="14357" max="14360" width="11.42578125" style="8"/>
    <col min="14361" max="14361" width="37.85546875" style="8" customWidth="1"/>
    <col min="14362" max="14588" width="11.42578125" style="8"/>
    <col min="14589" max="14589" width="4.42578125" style="8" customWidth="1"/>
    <col min="14590" max="14590" width="5.42578125" style="8" customWidth="1"/>
    <col min="14591" max="14591" width="15.140625" style="8" customWidth="1"/>
    <col min="14592" max="14593" width="21.85546875" style="8" customWidth="1"/>
    <col min="14594" max="14594" width="55" style="8" customWidth="1"/>
    <col min="14595" max="14595" width="26.5703125" style="8" customWidth="1"/>
    <col min="14596" max="14597" width="22.42578125" style="8" customWidth="1"/>
    <col min="14598" max="14601" width="20.5703125" style="8" customWidth="1"/>
    <col min="14602" max="14602" width="31" style="8" customWidth="1"/>
    <col min="14603" max="14603" width="32.42578125" style="8" customWidth="1"/>
    <col min="14604" max="14604" width="16" style="8" customWidth="1"/>
    <col min="14605" max="14605" width="14.7109375" style="8" customWidth="1"/>
    <col min="14606" max="14606" width="17.42578125" style="8" customWidth="1"/>
    <col min="14607" max="14607" width="24.5703125" style="8" customWidth="1"/>
    <col min="14608" max="14608" width="26.28515625" style="8" customWidth="1"/>
    <col min="14609" max="14609" width="23" style="8" customWidth="1"/>
    <col min="14610" max="14610" width="18.42578125" style="8" customWidth="1"/>
    <col min="14611" max="14611" width="23.28515625" style="8" customWidth="1"/>
    <col min="14612" max="14612" width="48" style="8" customWidth="1"/>
    <col min="14613" max="14616" width="11.42578125" style="8"/>
    <col min="14617" max="14617" width="37.85546875" style="8" customWidth="1"/>
    <col min="14618" max="14844" width="11.42578125" style="8"/>
    <col min="14845" max="14845" width="4.42578125" style="8" customWidth="1"/>
    <col min="14846" max="14846" width="5.42578125" style="8" customWidth="1"/>
    <col min="14847" max="14847" width="15.140625" style="8" customWidth="1"/>
    <col min="14848" max="14849" width="21.85546875" style="8" customWidth="1"/>
    <col min="14850" max="14850" width="55" style="8" customWidth="1"/>
    <col min="14851" max="14851" width="26.5703125" style="8" customWidth="1"/>
    <col min="14852" max="14853" width="22.42578125" style="8" customWidth="1"/>
    <col min="14854" max="14857" width="20.5703125" style="8" customWidth="1"/>
    <col min="14858" max="14858" width="31" style="8" customWidth="1"/>
    <col min="14859" max="14859" width="32.42578125" style="8" customWidth="1"/>
    <col min="14860" max="14860" width="16" style="8" customWidth="1"/>
    <col min="14861" max="14861" width="14.7109375" style="8" customWidth="1"/>
    <col min="14862" max="14862" width="17.42578125" style="8" customWidth="1"/>
    <col min="14863" max="14863" width="24.5703125" style="8" customWidth="1"/>
    <col min="14864" max="14864" width="26.28515625" style="8" customWidth="1"/>
    <col min="14865" max="14865" width="23" style="8" customWidth="1"/>
    <col min="14866" max="14866" width="18.42578125" style="8" customWidth="1"/>
    <col min="14867" max="14867" width="23.28515625" style="8" customWidth="1"/>
    <col min="14868" max="14868" width="48" style="8" customWidth="1"/>
    <col min="14869" max="14872" width="11.42578125" style="8"/>
    <col min="14873" max="14873" width="37.85546875" style="8" customWidth="1"/>
    <col min="14874" max="15100" width="11.42578125" style="8"/>
    <col min="15101" max="15101" width="4.42578125" style="8" customWidth="1"/>
    <col min="15102" max="15102" width="5.42578125" style="8" customWidth="1"/>
    <col min="15103" max="15103" width="15.140625" style="8" customWidth="1"/>
    <col min="15104" max="15105" width="21.85546875" style="8" customWidth="1"/>
    <col min="15106" max="15106" width="55" style="8" customWidth="1"/>
    <col min="15107" max="15107" width="26.5703125" style="8" customWidth="1"/>
    <col min="15108" max="15109" width="22.42578125" style="8" customWidth="1"/>
    <col min="15110" max="15113" width="20.5703125" style="8" customWidth="1"/>
    <col min="15114" max="15114" width="31" style="8" customWidth="1"/>
    <col min="15115" max="15115" width="32.42578125" style="8" customWidth="1"/>
    <col min="15116" max="15116" width="16" style="8" customWidth="1"/>
    <col min="15117" max="15117" width="14.7109375" style="8" customWidth="1"/>
    <col min="15118" max="15118" width="17.42578125" style="8" customWidth="1"/>
    <col min="15119" max="15119" width="24.5703125" style="8" customWidth="1"/>
    <col min="15120" max="15120" width="26.28515625" style="8" customWidth="1"/>
    <col min="15121" max="15121" width="23" style="8" customWidth="1"/>
    <col min="15122" max="15122" width="18.42578125" style="8" customWidth="1"/>
    <col min="15123" max="15123" width="23.28515625" style="8" customWidth="1"/>
    <col min="15124" max="15124" width="48" style="8" customWidth="1"/>
    <col min="15125" max="15128" width="11.42578125" style="8"/>
    <col min="15129" max="15129" width="37.85546875" style="8" customWidth="1"/>
    <col min="15130" max="15356" width="11.42578125" style="8"/>
    <col min="15357" max="15357" width="4.42578125" style="8" customWidth="1"/>
    <col min="15358" max="15358" width="5.42578125" style="8" customWidth="1"/>
    <col min="15359" max="15359" width="15.140625" style="8" customWidth="1"/>
    <col min="15360" max="15361" width="21.85546875" style="8" customWidth="1"/>
    <col min="15362" max="15362" width="55" style="8" customWidth="1"/>
    <col min="15363" max="15363" width="26.5703125" style="8" customWidth="1"/>
    <col min="15364" max="15365" width="22.42578125" style="8" customWidth="1"/>
    <col min="15366" max="15369" width="20.5703125" style="8" customWidth="1"/>
    <col min="15370" max="15370" width="31" style="8" customWidth="1"/>
    <col min="15371" max="15371" width="32.42578125" style="8" customWidth="1"/>
    <col min="15372" max="15372" width="16" style="8" customWidth="1"/>
    <col min="15373" max="15373" width="14.7109375" style="8" customWidth="1"/>
    <col min="15374" max="15374" width="17.42578125" style="8" customWidth="1"/>
    <col min="15375" max="15375" width="24.5703125" style="8" customWidth="1"/>
    <col min="15376" max="15376" width="26.28515625" style="8" customWidth="1"/>
    <col min="15377" max="15377" width="23" style="8" customWidth="1"/>
    <col min="15378" max="15378" width="18.42578125" style="8" customWidth="1"/>
    <col min="15379" max="15379" width="23.28515625" style="8" customWidth="1"/>
    <col min="15380" max="15380" width="48" style="8" customWidth="1"/>
    <col min="15381" max="15384" width="11.42578125" style="8"/>
    <col min="15385" max="15385" width="37.85546875" style="8" customWidth="1"/>
    <col min="15386" max="15612" width="11.42578125" style="8"/>
    <col min="15613" max="15613" width="4.42578125" style="8" customWidth="1"/>
    <col min="15614" max="15614" width="5.42578125" style="8" customWidth="1"/>
    <col min="15615" max="15615" width="15.140625" style="8" customWidth="1"/>
    <col min="15616" max="15617" width="21.85546875" style="8" customWidth="1"/>
    <col min="15618" max="15618" width="55" style="8" customWidth="1"/>
    <col min="15619" max="15619" width="26.5703125" style="8" customWidth="1"/>
    <col min="15620" max="15621" width="22.42578125" style="8" customWidth="1"/>
    <col min="15622" max="15625" width="20.5703125" style="8" customWidth="1"/>
    <col min="15626" max="15626" width="31" style="8" customWidth="1"/>
    <col min="15627" max="15627" width="32.42578125" style="8" customWidth="1"/>
    <col min="15628" max="15628" width="16" style="8" customWidth="1"/>
    <col min="15629" max="15629" width="14.7109375" style="8" customWidth="1"/>
    <col min="15630" max="15630" width="17.42578125" style="8" customWidth="1"/>
    <col min="15631" max="15631" width="24.5703125" style="8" customWidth="1"/>
    <col min="15632" max="15632" width="26.28515625" style="8" customWidth="1"/>
    <col min="15633" max="15633" width="23" style="8" customWidth="1"/>
    <col min="15634" max="15634" width="18.42578125" style="8" customWidth="1"/>
    <col min="15635" max="15635" width="23.28515625" style="8" customWidth="1"/>
    <col min="15636" max="15636" width="48" style="8" customWidth="1"/>
    <col min="15637" max="15640" width="11.42578125" style="8"/>
    <col min="15641" max="15641" width="37.85546875" style="8" customWidth="1"/>
    <col min="15642" max="15868" width="11.42578125" style="8"/>
    <col min="15869" max="15869" width="4.42578125" style="8" customWidth="1"/>
    <col min="15870" max="15870" width="5.42578125" style="8" customWidth="1"/>
    <col min="15871" max="15871" width="15.140625" style="8" customWidth="1"/>
    <col min="15872" max="15873" width="21.85546875" style="8" customWidth="1"/>
    <col min="15874" max="15874" width="55" style="8" customWidth="1"/>
    <col min="15875" max="15875" width="26.5703125" style="8" customWidth="1"/>
    <col min="15876" max="15877" width="22.42578125" style="8" customWidth="1"/>
    <col min="15878" max="15881" width="20.5703125" style="8" customWidth="1"/>
    <col min="15882" max="15882" width="31" style="8" customWidth="1"/>
    <col min="15883" max="15883" width="32.42578125" style="8" customWidth="1"/>
    <col min="15884" max="15884" width="16" style="8" customWidth="1"/>
    <col min="15885" max="15885" width="14.7109375" style="8" customWidth="1"/>
    <col min="15886" max="15886" width="17.42578125" style="8" customWidth="1"/>
    <col min="15887" max="15887" width="24.5703125" style="8" customWidth="1"/>
    <col min="15888" max="15888" width="26.28515625" style="8" customWidth="1"/>
    <col min="15889" max="15889" width="23" style="8" customWidth="1"/>
    <col min="15890" max="15890" width="18.42578125" style="8" customWidth="1"/>
    <col min="15891" max="15891" width="23.28515625" style="8" customWidth="1"/>
    <col min="15892" max="15892" width="48" style="8" customWidth="1"/>
    <col min="15893" max="15896" width="11.42578125" style="8"/>
    <col min="15897" max="15897" width="37.85546875" style="8" customWidth="1"/>
    <col min="15898" max="16124" width="11.42578125" style="8"/>
    <col min="16125" max="16125" width="4.42578125" style="8" customWidth="1"/>
    <col min="16126" max="16126" width="5.42578125" style="8" customWidth="1"/>
    <col min="16127" max="16127" width="15.140625" style="8" customWidth="1"/>
    <col min="16128" max="16129" width="21.85546875" style="8" customWidth="1"/>
    <col min="16130" max="16130" width="55" style="8" customWidth="1"/>
    <col min="16131" max="16131" width="26.5703125" style="8" customWidth="1"/>
    <col min="16132" max="16133" width="22.42578125" style="8" customWidth="1"/>
    <col min="16134" max="16137" width="20.5703125" style="8" customWidth="1"/>
    <col min="16138" max="16138" width="31" style="8" customWidth="1"/>
    <col min="16139" max="16139" width="32.42578125" style="8" customWidth="1"/>
    <col min="16140" max="16140" width="16" style="8" customWidth="1"/>
    <col min="16141" max="16141" width="14.7109375" style="8" customWidth="1"/>
    <col min="16142" max="16142" width="17.42578125" style="8" customWidth="1"/>
    <col min="16143" max="16143" width="24.5703125" style="8" customWidth="1"/>
    <col min="16144" max="16144" width="26.28515625" style="8" customWidth="1"/>
    <col min="16145" max="16145" width="23" style="8" customWidth="1"/>
    <col min="16146" max="16146" width="18.42578125" style="8" customWidth="1"/>
    <col min="16147" max="16147" width="23.28515625" style="8" customWidth="1"/>
    <col min="16148" max="16148" width="48" style="8" customWidth="1"/>
    <col min="16149" max="16152" width="11.42578125" style="8"/>
    <col min="16153" max="16153" width="37.85546875" style="8" customWidth="1"/>
    <col min="16154" max="16384" width="11.42578125" style="8"/>
  </cols>
  <sheetData>
    <row r="1" spans="2:25" ht="32.25" customHeight="1" x14ac:dyDescent="0.3">
      <c r="B1" s="439" t="s">
        <v>113</v>
      </c>
      <c r="C1" s="440"/>
      <c r="D1" s="440"/>
      <c r="E1" s="440"/>
      <c r="F1" s="440"/>
      <c r="G1" s="440"/>
      <c r="H1" s="440"/>
      <c r="I1" s="440"/>
      <c r="J1" s="440"/>
      <c r="K1" s="440"/>
      <c r="L1" s="440"/>
      <c r="M1" s="440"/>
      <c r="N1" s="440"/>
      <c r="O1" s="440"/>
      <c r="P1" s="440"/>
      <c r="Q1" s="440"/>
      <c r="R1" s="440"/>
      <c r="S1" s="440"/>
      <c r="T1" s="440"/>
      <c r="U1" s="440"/>
      <c r="V1" s="7"/>
    </row>
    <row r="2" spans="2:25"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5"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5" ht="26.25" customHeight="1" thickBot="1" x14ac:dyDescent="0.25">
      <c r="B4" s="447" t="s">
        <v>572</v>
      </c>
      <c r="C4" s="448"/>
      <c r="D4" s="448"/>
      <c r="E4" s="448"/>
      <c r="F4" s="448"/>
      <c r="G4" s="448"/>
      <c r="H4" s="448"/>
      <c r="I4" s="448"/>
      <c r="J4" s="448"/>
      <c r="K4" s="448"/>
      <c r="L4" s="448"/>
      <c r="M4" s="448"/>
      <c r="N4" s="448"/>
      <c r="O4" s="448"/>
      <c r="P4" s="448"/>
      <c r="Q4" s="448"/>
      <c r="R4" s="448"/>
      <c r="S4" s="448"/>
      <c r="T4" s="448"/>
      <c r="U4" s="448"/>
      <c r="V4" s="449"/>
    </row>
    <row r="5" spans="2:25"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Y5" s="9"/>
    </row>
    <row r="6" spans="2:25" ht="377.25" customHeight="1" thickBot="1" x14ac:dyDescent="0.25">
      <c r="B6" s="559"/>
      <c r="C6" s="453"/>
      <c r="D6" s="453"/>
      <c r="E6" s="453"/>
      <c r="F6" s="453"/>
      <c r="G6" s="453"/>
      <c r="H6" s="453"/>
      <c r="I6" s="453"/>
      <c r="J6" s="159" t="s">
        <v>68</v>
      </c>
      <c r="K6" s="160" t="s">
        <v>80</v>
      </c>
      <c r="L6" s="159" t="s">
        <v>81</v>
      </c>
      <c r="M6" s="159" t="s">
        <v>109</v>
      </c>
      <c r="N6" s="453"/>
      <c r="O6" s="453"/>
      <c r="P6" s="453"/>
      <c r="Q6" s="453"/>
      <c r="R6" s="453"/>
      <c r="S6" s="453"/>
      <c r="T6" s="453"/>
      <c r="U6" s="453"/>
      <c r="V6" s="560"/>
      <c r="Y6" s="9"/>
    </row>
    <row r="7" spans="2:25" ht="72" customHeight="1" x14ac:dyDescent="0.2">
      <c r="B7" s="563">
        <v>1</v>
      </c>
      <c r="C7" s="565" t="s">
        <v>119</v>
      </c>
      <c r="D7" s="567" t="s">
        <v>116</v>
      </c>
      <c r="E7" s="567" t="s">
        <v>116</v>
      </c>
      <c r="F7" s="569" t="s">
        <v>114</v>
      </c>
      <c r="G7" s="589">
        <v>9</v>
      </c>
      <c r="H7" s="567" t="s">
        <v>206</v>
      </c>
      <c r="I7" s="567" t="s">
        <v>124</v>
      </c>
      <c r="J7" s="583" t="s">
        <v>123</v>
      </c>
      <c r="K7" s="585" t="s">
        <v>2</v>
      </c>
      <c r="L7" s="561" t="s">
        <v>2</v>
      </c>
      <c r="M7" s="561" t="s">
        <v>2</v>
      </c>
      <c r="N7" s="587">
        <v>1</v>
      </c>
      <c r="O7" s="577">
        <v>39728</v>
      </c>
      <c r="P7" s="577">
        <v>40086</v>
      </c>
      <c r="Q7" s="579">
        <v>32018940</v>
      </c>
      <c r="R7" s="573">
        <f>Q7*N7</f>
        <v>32018940</v>
      </c>
      <c r="S7" s="581"/>
      <c r="T7" s="575">
        <f>+R7/Hoja1!B17</f>
        <v>64.437391829341919</v>
      </c>
      <c r="U7" s="571">
        <f>+T7/$P$13</f>
        <v>0.66442110686254785</v>
      </c>
      <c r="V7" s="557"/>
      <c r="Y7" s="9"/>
    </row>
    <row r="8" spans="2:25" ht="70.5" customHeight="1" x14ac:dyDescent="0.2">
      <c r="B8" s="564"/>
      <c r="C8" s="566"/>
      <c r="D8" s="568"/>
      <c r="E8" s="568"/>
      <c r="F8" s="570"/>
      <c r="G8" s="590"/>
      <c r="H8" s="568"/>
      <c r="I8" s="568"/>
      <c r="J8" s="584"/>
      <c r="K8" s="586"/>
      <c r="L8" s="562"/>
      <c r="M8" s="562"/>
      <c r="N8" s="588"/>
      <c r="O8" s="578"/>
      <c r="P8" s="578"/>
      <c r="Q8" s="580"/>
      <c r="R8" s="574"/>
      <c r="S8" s="582"/>
      <c r="T8" s="576"/>
      <c r="U8" s="572"/>
      <c r="V8" s="558"/>
      <c r="Y8" s="9"/>
    </row>
    <row r="9" spans="2:25" ht="163.5" customHeight="1" x14ac:dyDescent="0.2">
      <c r="B9" s="264">
        <v>2</v>
      </c>
      <c r="C9" s="153" t="s">
        <v>120</v>
      </c>
      <c r="D9" s="154" t="s">
        <v>116</v>
      </c>
      <c r="E9" s="154" t="s">
        <v>116</v>
      </c>
      <c r="F9" s="155" t="s">
        <v>115</v>
      </c>
      <c r="G9" s="178">
        <v>13</v>
      </c>
      <c r="H9" s="154" t="s">
        <v>206</v>
      </c>
      <c r="I9" s="154" t="s">
        <v>124</v>
      </c>
      <c r="J9" s="161" t="s">
        <v>125</v>
      </c>
      <c r="K9" s="156" t="s">
        <v>2</v>
      </c>
      <c r="L9" s="562"/>
      <c r="M9" s="562"/>
      <c r="N9" s="162">
        <v>1</v>
      </c>
      <c r="O9" s="158">
        <v>40701</v>
      </c>
      <c r="P9" s="158">
        <v>40904</v>
      </c>
      <c r="Q9" s="163">
        <v>89347840</v>
      </c>
      <c r="R9" s="265">
        <f>Q9*N9</f>
        <v>89347840</v>
      </c>
      <c r="S9" s="14"/>
      <c r="T9" s="15">
        <f>+R9/Hoja1!B18</f>
        <v>193.60312026002165</v>
      </c>
      <c r="U9" s="279">
        <f>+T9/P13</f>
        <v>1.9962632844588901</v>
      </c>
      <c r="V9" s="266"/>
      <c r="Y9" s="9"/>
    </row>
    <row r="10" spans="2:25" ht="163.5" customHeight="1" x14ac:dyDescent="0.2">
      <c r="B10" s="264">
        <v>3</v>
      </c>
      <c r="C10" s="153" t="s">
        <v>121</v>
      </c>
      <c r="D10" s="154" t="s">
        <v>117</v>
      </c>
      <c r="E10" s="154" t="s">
        <v>117</v>
      </c>
      <c r="F10" s="175" t="s">
        <v>207</v>
      </c>
      <c r="G10" s="178">
        <v>68</v>
      </c>
      <c r="H10" s="154" t="s">
        <v>206</v>
      </c>
      <c r="I10" s="154" t="s">
        <v>124</v>
      </c>
      <c r="J10" s="161" t="s">
        <v>126</v>
      </c>
      <c r="K10" s="156" t="s">
        <v>2</v>
      </c>
      <c r="L10" s="562"/>
      <c r="M10" s="562"/>
      <c r="N10" s="162">
        <v>1</v>
      </c>
      <c r="O10" s="158">
        <v>44603</v>
      </c>
      <c r="P10" s="158">
        <v>44876</v>
      </c>
      <c r="Q10" s="163">
        <v>6813656930</v>
      </c>
      <c r="R10" s="265">
        <v>419982650</v>
      </c>
      <c r="S10" s="14"/>
      <c r="T10" s="15">
        <f>+R10/Hoja1!B4</f>
        <v>419.98264999999998</v>
      </c>
      <c r="U10" s="278">
        <f>+T10/P13</f>
        <v>4.3304877688888892</v>
      </c>
      <c r="V10" s="266"/>
      <c r="Y10" s="9"/>
    </row>
    <row r="11" spans="2:25" ht="161.25" customHeight="1" x14ac:dyDescent="0.2">
      <c r="B11" s="264">
        <v>5</v>
      </c>
      <c r="C11" s="153" t="s">
        <v>122</v>
      </c>
      <c r="D11" s="154" t="s">
        <v>118</v>
      </c>
      <c r="E11" s="154" t="s">
        <v>118</v>
      </c>
      <c r="F11" s="155" t="s">
        <v>179</v>
      </c>
      <c r="G11" s="178">
        <v>72</v>
      </c>
      <c r="H11" s="154" t="s">
        <v>206</v>
      </c>
      <c r="I11" s="154" t="s">
        <v>124</v>
      </c>
      <c r="J11" s="161" t="s">
        <v>127</v>
      </c>
      <c r="K11" s="156" t="s">
        <v>2</v>
      </c>
      <c r="L11" s="562"/>
      <c r="M11" s="562"/>
      <c r="N11" s="162">
        <v>1</v>
      </c>
      <c r="O11" s="158">
        <v>44518</v>
      </c>
      <c r="P11" s="158">
        <v>44227</v>
      </c>
      <c r="Q11" s="163">
        <v>49.189</v>
      </c>
      <c r="R11" s="265">
        <v>44695210</v>
      </c>
      <c r="S11" s="14"/>
      <c r="T11" s="15">
        <f>+R11/Hoja1!B5</f>
        <v>49.195300960016553</v>
      </c>
      <c r="U11" s="206">
        <f>T11/Hoja1!B5</f>
        <v>5.4148478920819605E-5</v>
      </c>
      <c r="V11" s="267"/>
      <c r="Y11" s="9"/>
    </row>
    <row r="12" spans="2:25" ht="131.25" customHeight="1" thickBot="1" x14ac:dyDescent="0.25">
      <c r="B12" s="268">
        <v>4</v>
      </c>
      <c r="C12" s="269"/>
      <c r="D12" s="269"/>
      <c r="E12" s="269"/>
      <c r="F12" s="270"/>
      <c r="G12" s="271"/>
      <c r="H12" s="269"/>
      <c r="I12" s="269"/>
      <c r="J12" s="272"/>
      <c r="K12" s="272"/>
      <c r="L12" s="272"/>
      <c r="M12" s="272"/>
      <c r="N12" s="273"/>
      <c r="O12" s="274"/>
      <c r="P12" s="274"/>
      <c r="Q12" s="275"/>
      <c r="R12" s="276">
        <f t="shared" ref="R12" si="0">+N12*Q12</f>
        <v>0</v>
      </c>
      <c r="S12" s="22"/>
      <c r="T12" s="23">
        <f t="shared" ref="T12" si="1">+R12/828116</f>
        <v>0</v>
      </c>
      <c r="U12" s="219"/>
      <c r="V12" s="277"/>
      <c r="Y12" s="9"/>
    </row>
    <row r="13" spans="2:25" s="11" customFormat="1" ht="55.5" customHeight="1" thickBot="1" x14ac:dyDescent="0.3">
      <c r="B13" s="79"/>
      <c r="C13" s="461"/>
      <c r="D13" s="461"/>
      <c r="E13" s="461"/>
      <c r="F13" s="461"/>
      <c r="G13" s="461"/>
      <c r="H13" s="461"/>
      <c r="I13" s="80"/>
      <c r="J13" s="81"/>
      <c r="K13" s="81"/>
      <c r="L13" s="122" t="s">
        <v>22</v>
      </c>
      <c r="M13" s="122"/>
      <c r="N13" s="465">
        <v>112500000</v>
      </c>
      <c r="O13" s="465"/>
      <c r="P13" s="124">
        <f>+N13/N16</f>
        <v>96.982758620689651</v>
      </c>
      <c r="Q13" s="255" t="s">
        <v>23</v>
      </c>
      <c r="R13" s="255" t="s">
        <v>24</v>
      </c>
      <c r="S13" s="256" t="s">
        <v>20</v>
      </c>
      <c r="T13" s="108">
        <f>SUM(T7:T12)</f>
        <v>727.21846304938003</v>
      </c>
      <c r="U13" s="94">
        <f>SUM(U7:U12)</f>
        <v>6.9912263086892485</v>
      </c>
      <c r="V13" s="95" t="s">
        <v>178</v>
      </c>
      <c r="Y13" s="12"/>
    </row>
    <row r="14" spans="2:25" s="11" customFormat="1" ht="63" customHeight="1" thickBot="1" x14ac:dyDescent="0.25">
      <c r="B14" s="79"/>
      <c r="C14" s="461"/>
      <c r="D14" s="461"/>
      <c r="E14" s="461"/>
      <c r="F14" s="461"/>
      <c r="G14" s="86"/>
      <c r="H14" s="86"/>
      <c r="I14" s="80"/>
      <c r="J14" s="81"/>
      <c r="K14" s="81"/>
      <c r="L14" s="122"/>
      <c r="M14" s="122"/>
      <c r="N14" s="465"/>
      <c r="O14" s="465"/>
      <c r="P14" s="125"/>
      <c r="Q14" s="42"/>
      <c r="R14" s="46"/>
      <c r="S14" s="82"/>
      <c r="T14" s="83"/>
      <c r="U14" s="84"/>
      <c r="V14" s="85"/>
      <c r="Y14" s="12"/>
    </row>
    <row r="15" spans="2:25" s="11" customFormat="1" ht="45.75" customHeight="1" thickBot="1" x14ac:dyDescent="0.3">
      <c r="B15" s="79"/>
      <c r="C15" s="462"/>
      <c r="D15" s="462"/>
      <c r="E15" s="462"/>
      <c r="F15" s="462"/>
      <c r="G15" s="93"/>
      <c r="H15" s="463"/>
      <c r="I15" s="80"/>
      <c r="J15" s="81"/>
      <c r="K15" s="81"/>
      <c r="L15" s="122"/>
      <c r="M15" s="122"/>
      <c r="N15" s="123"/>
      <c r="O15" s="123"/>
      <c r="P15" s="125"/>
      <c r="Q15" s="42"/>
      <c r="R15" s="43"/>
      <c r="S15" s="126" t="s">
        <v>23</v>
      </c>
      <c r="T15" s="126" t="s">
        <v>24</v>
      </c>
      <c r="U15" s="84"/>
      <c r="V15" s="85"/>
      <c r="Y15" s="12"/>
    </row>
    <row r="16" spans="2:25" s="11" customFormat="1" ht="49.5" customHeight="1" thickBot="1" x14ac:dyDescent="0.3">
      <c r="B16" s="79"/>
      <c r="C16" s="462"/>
      <c r="D16" s="462"/>
      <c r="E16" s="462"/>
      <c r="F16" s="462"/>
      <c r="G16" s="93"/>
      <c r="H16" s="463"/>
      <c r="I16" s="80"/>
      <c r="J16" s="81"/>
      <c r="K16" s="81"/>
      <c r="L16" s="122" t="s">
        <v>67</v>
      </c>
      <c r="M16" s="122"/>
      <c r="N16" s="465">
        <v>1160000</v>
      </c>
      <c r="O16" s="465"/>
      <c r="P16" s="47"/>
      <c r="Q16" s="42"/>
      <c r="R16" s="43">
        <v>0.75</v>
      </c>
      <c r="S16" s="127">
        <f>+$N$13*R16</f>
        <v>84375000</v>
      </c>
      <c r="T16" s="129">
        <f>+S16/$N$16</f>
        <v>72.737068965517238</v>
      </c>
      <c r="U16" s="84"/>
      <c r="V16" s="85"/>
      <c r="Y16" s="12"/>
    </row>
    <row r="17" spans="2:25" ht="49.5" customHeight="1" thickBot="1" x14ac:dyDescent="0.3">
      <c r="B17" s="24"/>
      <c r="C17" s="25"/>
      <c r="D17" s="26"/>
      <c r="E17" s="26"/>
      <c r="F17" s="27"/>
      <c r="G17" s="27"/>
      <c r="H17" s="27"/>
      <c r="I17" s="27"/>
      <c r="J17" s="27"/>
      <c r="K17" s="27"/>
      <c r="L17" s="27"/>
      <c r="M17" s="27"/>
      <c r="N17" s="28"/>
      <c r="O17" s="29"/>
      <c r="P17" s="29"/>
      <c r="Q17" s="30"/>
      <c r="R17" s="43">
        <v>1.2</v>
      </c>
      <c r="S17" s="127">
        <f t="shared" ref="S17:S18" si="2">+$N$13*R17</f>
        <v>135000000</v>
      </c>
      <c r="T17" s="129">
        <f t="shared" ref="T17:T18" si="3">+S17/$N$16</f>
        <v>116.37931034482759</v>
      </c>
      <c r="Y17" s="9"/>
    </row>
    <row r="18" spans="2:25" ht="34.5" customHeight="1" thickBot="1" x14ac:dyDescent="0.3">
      <c r="B18" s="24"/>
      <c r="C18" s="25"/>
      <c r="D18" s="26"/>
      <c r="E18" s="26"/>
      <c r="F18" s="31"/>
      <c r="G18" s="31"/>
      <c r="H18" s="31"/>
      <c r="I18" s="464"/>
      <c r="J18" s="464"/>
      <c r="K18" s="31"/>
      <c r="L18" s="31"/>
      <c r="M18" s="31"/>
      <c r="N18" s="28"/>
      <c r="O18" s="29"/>
      <c r="P18" s="29"/>
      <c r="Q18" s="30"/>
      <c r="R18" s="43">
        <v>1.5</v>
      </c>
      <c r="S18" s="128">
        <f t="shared" si="2"/>
        <v>168750000</v>
      </c>
      <c r="T18" s="130">
        <f t="shared" si="3"/>
        <v>145.47413793103448</v>
      </c>
      <c r="U18" s="32"/>
      <c r="V18" s="33"/>
      <c r="Y18" s="9"/>
    </row>
    <row r="19" spans="2:25" ht="20.25" customHeight="1" x14ac:dyDescent="0.25">
      <c r="B19" s="34"/>
      <c r="C19" s="35"/>
      <c r="D19" s="35"/>
      <c r="E19" s="35"/>
      <c r="G19" s="31"/>
      <c r="H19" s="31"/>
      <c r="I19" s="31"/>
      <c r="J19" s="31"/>
      <c r="K19" s="31"/>
      <c r="L19" s="31"/>
      <c r="M19" s="31"/>
      <c r="N19" s="37"/>
      <c r="O19" s="37"/>
      <c r="P19" s="37"/>
      <c r="Q19" s="37"/>
      <c r="R19" s="37"/>
      <c r="S19" s="37"/>
      <c r="T19" s="37"/>
      <c r="U19" s="38"/>
      <c r="V19" s="39"/>
    </row>
    <row r="20" spans="2:25" ht="22.5" customHeight="1" x14ac:dyDescent="0.25">
      <c r="B20" s="34"/>
      <c r="C20" s="35"/>
      <c r="D20" s="35"/>
      <c r="E20" s="35"/>
      <c r="F20" s="40" t="s">
        <v>21</v>
      </c>
      <c r="G20" s="41"/>
      <c r="H20" s="41"/>
      <c r="I20" s="41"/>
      <c r="J20" s="41"/>
      <c r="K20" s="41"/>
      <c r="L20" s="41"/>
      <c r="M20" s="41"/>
      <c r="U20" s="38"/>
      <c r="V20" s="39"/>
    </row>
    <row r="21" spans="2:25" ht="36.75" customHeight="1" x14ac:dyDescent="0.25">
      <c r="B21" s="34"/>
      <c r="C21" s="35"/>
      <c r="D21" s="44"/>
      <c r="E21" s="44"/>
      <c r="F21" s="114" t="s">
        <v>82</v>
      </c>
      <c r="G21" s="41"/>
      <c r="H21" s="46"/>
      <c r="I21" s="46"/>
      <c r="J21" s="41"/>
      <c r="K21" s="41"/>
      <c r="L21" s="41"/>
      <c r="M21" s="41"/>
      <c r="U21" s="38"/>
      <c r="V21" s="39"/>
    </row>
    <row r="22" spans="2:25" ht="36.75" customHeight="1" x14ac:dyDescent="0.25">
      <c r="B22" s="34"/>
      <c r="C22" s="35"/>
      <c r="D22" s="44"/>
      <c r="E22" s="44"/>
      <c r="F22" s="45"/>
      <c r="G22" s="41"/>
      <c r="H22" s="46"/>
      <c r="I22" s="46"/>
      <c r="J22" s="41"/>
      <c r="K22" s="41"/>
      <c r="L22" s="41"/>
      <c r="M22" s="41"/>
      <c r="U22" s="38"/>
      <c r="V22" s="39"/>
    </row>
    <row r="23" spans="2:25" ht="46.5" customHeight="1" x14ac:dyDescent="0.25">
      <c r="B23" s="34"/>
      <c r="C23" s="35"/>
      <c r="D23" s="35"/>
      <c r="E23" s="35"/>
      <c r="F23" s="31"/>
      <c r="G23" s="31"/>
      <c r="H23" s="46"/>
      <c r="I23" s="46"/>
      <c r="J23" s="31"/>
      <c r="K23" s="31"/>
      <c r="L23" s="31"/>
      <c r="M23" s="31"/>
      <c r="U23" s="38"/>
      <c r="V23" s="39"/>
    </row>
    <row r="24" spans="2:25" ht="25.5" customHeight="1" thickBot="1" x14ac:dyDescent="0.35">
      <c r="B24" s="48"/>
      <c r="C24" s="49"/>
      <c r="D24" s="49"/>
      <c r="E24" s="49"/>
      <c r="F24" s="50"/>
      <c r="G24" s="50"/>
      <c r="H24" s="460"/>
      <c r="I24" s="460"/>
      <c r="J24" s="460"/>
      <c r="K24" s="50"/>
      <c r="L24" s="50"/>
      <c r="M24" s="50"/>
      <c r="N24" s="50"/>
      <c r="O24" s="460"/>
      <c r="P24" s="460"/>
      <c r="Q24" s="51"/>
      <c r="R24" s="52"/>
      <c r="S24" s="53"/>
      <c r="T24" s="51"/>
      <c r="U24" s="51"/>
      <c r="V24" s="54"/>
    </row>
    <row r="27" spans="2:25" ht="18" x14ac:dyDescent="0.25">
      <c r="G27" s="57"/>
      <c r="H27" s="58"/>
      <c r="I27" s="58"/>
      <c r="J27" s="58"/>
      <c r="K27" s="58"/>
      <c r="L27" s="58"/>
      <c r="M27" s="58"/>
    </row>
    <row r="28" spans="2:25" ht="21.75" customHeight="1" x14ac:dyDescent="0.2">
      <c r="G28" s="45"/>
      <c r="H28" s="45"/>
      <c r="I28" s="45"/>
      <c r="J28" s="45"/>
      <c r="K28" s="45"/>
      <c r="L28" s="45"/>
      <c r="M28" s="45"/>
    </row>
    <row r="35" spans="14:14" ht="48" customHeight="1" x14ac:dyDescent="0.35">
      <c r="N35" s="59"/>
    </row>
  </sheetData>
  <mergeCells count="54">
    <mergeCell ref="I18:J18"/>
    <mergeCell ref="H24:J24"/>
    <mergeCell ref="O24:P24"/>
    <mergeCell ref="T7:T8"/>
    <mergeCell ref="H7:H8"/>
    <mergeCell ref="O7:O8"/>
    <mergeCell ref="P7:P8"/>
    <mergeCell ref="Q7:Q8"/>
    <mergeCell ref="S7:S8"/>
    <mergeCell ref="C13:H13"/>
    <mergeCell ref="N13:O13"/>
    <mergeCell ref="I7:I8"/>
    <mergeCell ref="J7:J8"/>
    <mergeCell ref="K7:K8"/>
    <mergeCell ref="N7:N8"/>
    <mergeCell ref="G7:G8"/>
    <mergeCell ref="C14:F14"/>
    <mergeCell ref="N14:O14"/>
    <mergeCell ref="C15:F15"/>
    <mergeCell ref="H15:H16"/>
    <mergeCell ref="C16:F16"/>
    <mergeCell ref="N16:O16"/>
    <mergeCell ref="L7:L11"/>
    <mergeCell ref="M7:M11"/>
    <mergeCell ref="T5:T6"/>
    <mergeCell ref="U5:U6"/>
    <mergeCell ref="B7:B8"/>
    <mergeCell ref="C7:C8"/>
    <mergeCell ref="D7:D8"/>
    <mergeCell ref="E7:E8"/>
    <mergeCell ref="F7:F8"/>
    <mergeCell ref="U7:U8"/>
    <mergeCell ref="R7:R8"/>
    <mergeCell ref="O5:O6"/>
    <mergeCell ref="P5:P6"/>
    <mergeCell ref="Q5:Q6"/>
    <mergeCell ref="R5:R6"/>
    <mergeCell ref="S5:S6"/>
    <mergeCell ref="V7:V8"/>
    <mergeCell ref="B1:U1"/>
    <mergeCell ref="B2:V2"/>
    <mergeCell ref="B3:V3"/>
    <mergeCell ref="B4:V4"/>
    <mergeCell ref="B5:B6"/>
    <mergeCell ref="C5:C6"/>
    <mergeCell ref="D5:D6"/>
    <mergeCell ref="E5:E6"/>
    <mergeCell ref="F5:F6"/>
    <mergeCell ref="G5:G6"/>
    <mergeCell ref="V5:V6"/>
    <mergeCell ref="H5:H6"/>
    <mergeCell ref="I5:I6"/>
    <mergeCell ref="J5:L5"/>
    <mergeCell ref="N5:N6"/>
  </mergeCells>
  <pageMargins left="0.7" right="0.7" top="0.75" bottom="0.75" header="0.3" footer="0.3"/>
  <pageSetup paperSize="9" scale="1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49997-C58C-4F39-B978-4CB35BE03787}">
  <dimension ref="A1:M46"/>
  <sheetViews>
    <sheetView view="pageBreakPreview" topLeftCell="A26" zoomScale="60" zoomScaleNormal="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180</v>
      </c>
    </row>
    <row r="4" spans="1:11" x14ac:dyDescent="0.25">
      <c r="A4" t="s">
        <v>28</v>
      </c>
      <c r="E4" t="s">
        <v>154</v>
      </c>
    </row>
    <row r="5" spans="1:11" x14ac:dyDescent="0.25">
      <c r="A5" t="s">
        <v>29</v>
      </c>
      <c r="E5" t="s">
        <v>181</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182</v>
      </c>
      <c r="C14" s="501"/>
      <c r="D14" s="501"/>
      <c r="E14" s="4" t="s">
        <v>154</v>
      </c>
      <c r="F14" s="3"/>
      <c r="G14" s="3"/>
      <c r="H14" s="3">
        <v>1996</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184</v>
      </c>
      <c r="C18" s="501"/>
      <c r="D18" s="501"/>
      <c r="E18" s="171" t="s">
        <v>183</v>
      </c>
      <c r="F18" s="68"/>
      <c r="G18" s="68">
        <v>4</v>
      </c>
      <c r="H18" s="68">
        <v>2013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73.5" customHeight="1" x14ac:dyDescent="0.25">
      <c r="A25" s="76">
        <v>1</v>
      </c>
      <c r="B25" s="521" t="s">
        <v>116</v>
      </c>
      <c r="C25" s="522"/>
      <c r="D25" s="101" t="s">
        <v>191</v>
      </c>
      <c r="E25" s="172" t="s">
        <v>185</v>
      </c>
      <c r="F25" s="169">
        <v>39675</v>
      </c>
      <c r="G25" s="169">
        <v>40252</v>
      </c>
      <c r="H25" s="99">
        <f>+(G25-F25)/30/12</f>
        <v>1.6027777777777779</v>
      </c>
      <c r="I25" s="74" t="s">
        <v>166</v>
      </c>
      <c r="J25" s="74"/>
      <c r="K25" s="75"/>
    </row>
    <row r="26" spans="1:13" ht="56.25" customHeight="1" x14ac:dyDescent="0.25">
      <c r="A26" s="76">
        <v>2</v>
      </c>
      <c r="B26" s="521" t="s">
        <v>189</v>
      </c>
      <c r="C26" s="522"/>
      <c r="D26" s="101" t="s">
        <v>191</v>
      </c>
      <c r="E26" s="173" t="s">
        <v>186</v>
      </c>
      <c r="F26" s="169">
        <v>43294</v>
      </c>
      <c r="G26" s="169">
        <v>43738</v>
      </c>
      <c r="H26" s="99">
        <f>+(G26-F26)/30/12</f>
        <v>1.2333333333333334</v>
      </c>
      <c r="I26" s="74" t="s">
        <v>166</v>
      </c>
      <c r="J26" s="74"/>
      <c r="K26" s="75"/>
    </row>
    <row r="27" spans="1:13" ht="53.25" customHeight="1" x14ac:dyDescent="0.25">
      <c r="A27" s="76">
        <v>3</v>
      </c>
      <c r="B27" s="521" t="s">
        <v>190</v>
      </c>
      <c r="C27" s="522"/>
      <c r="D27" s="101" t="s">
        <v>191</v>
      </c>
      <c r="E27" s="173" t="s">
        <v>187</v>
      </c>
      <c r="F27" s="169">
        <v>41764</v>
      </c>
      <c r="G27" s="169">
        <v>42052</v>
      </c>
      <c r="H27" s="99">
        <f>+(G27-F27)/30/12</f>
        <v>0.79999999999999993</v>
      </c>
      <c r="I27" s="74" t="s">
        <v>166</v>
      </c>
      <c r="J27" s="74"/>
      <c r="K27" s="75"/>
    </row>
    <row r="28" spans="1:13" ht="76.5" customHeight="1" x14ac:dyDescent="0.25">
      <c r="A28" s="76">
        <v>4</v>
      </c>
      <c r="B28" s="521" t="s">
        <v>117</v>
      </c>
      <c r="C28" s="522"/>
      <c r="D28" s="101" t="s">
        <v>191</v>
      </c>
      <c r="E28" s="173" t="s">
        <v>188</v>
      </c>
      <c r="F28" s="169">
        <v>44603</v>
      </c>
      <c r="G28" s="169">
        <v>44876</v>
      </c>
      <c r="H28" s="99">
        <f>+(G28-F28)/30/12</f>
        <v>0.7583333333333333</v>
      </c>
      <c r="I28" s="74" t="s">
        <v>166</v>
      </c>
      <c r="J28" s="74"/>
      <c r="K28" s="167"/>
    </row>
    <row r="29" spans="1:13" ht="53.25" customHeight="1" x14ac:dyDescent="0.25">
      <c r="A29" s="76">
        <v>5</v>
      </c>
      <c r="B29" s="504"/>
      <c r="C29" s="505"/>
      <c r="D29" s="101"/>
      <c r="E29" s="73"/>
      <c r="F29" s="131"/>
      <c r="G29" s="131"/>
      <c r="H29" s="99"/>
      <c r="I29" s="74"/>
      <c r="J29" s="74"/>
      <c r="K29" s="75"/>
    </row>
    <row r="30" spans="1:13" x14ac:dyDescent="0.25">
      <c r="A30" s="76">
        <v>6</v>
      </c>
      <c r="B30" s="504"/>
      <c r="C30" s="505"/>
      <c r="D30" s="101"/>
      <c r="E30" s="73"/>
      <c r="F30" s="131"/>
      <c r="G30" s="131"/>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c r="K36" s="75"/>
    </row>
    <row r="37" spans="1:11" x14ac:dyDescent="0.25">
      <c r="H37" s="100">
        <v>4.25</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t="s">
        <v>203</v>
      </c>
      <c r="G41" s="550"/>
      <c r="H41" s="542" t="s">
        <v>73</v>
      </c>
      <c r="I41" s="551"/>
      <c r="J41" s="551"/>
      <c r="K41" s="543"/>
    </row>
    <row r="42" spans="1:11" ht="22.5" customHeight="1" x14ac:dyDescent="0.25">
      <c r="F42" s="523" t="s">
        <v>365</v>
      </c>
      <c r="G42" s="524"/>
      <c r="H42" s="523" t="s">
        <v>2</v>
      </c>
      <c r="I42" s="525"/>
      <c r="J42" s="525"/>
      <c r="K42" s="524"/>
    </row>
    <row r="44" spans="1:11" x14ac:dyDescent="0.25">
      <c r="B44" s="78"/>
      <c r="C44" s="78"/>
      <c r="D44" s="78"/>
    </row>
    <row r="45" spans="1:11" ht="54.75" customHeight="1" x14ac:dyDescent="0.25">
      <c r="B45" s="526" t="s">
        <v>167</v>
      </c>
      <c r="C45" s="526"/>
      <c r="D45" s="526"/>
    </row>
    <row r="46" spans="1:11" ht="60.75" customHeight="1" x14ac:dyDescent="0.25">
      <c r="B46" s="527"/>
      <c r="C46" s="527"/>
      <c r="D46" s="527"/>
    </row>
  </sheetData>
  <mergeCells count="59">
    <mergeCell ref="B46:D46"/>
    <mergeCell ref="C40:D41"/>
    <mergeCell ref="F41:G41"/>
    <mergeCell ref="H41:K41"/>
    <mergeCell ref="F42:G42"/>
    <mergeCell ref="H42:K42"/>
    <mergeCell ref="B45:D45"/>
    <mergeCell ref="B34:C34"/>
    <mergeCell ref="B35:C35"/>
    <mergeCell ref="B36:C36"/>
    <mergeCell ref="I37:K37"/>
    <mergeCell ref="A38:K38"/>
    <mergeCell ref="A39:B39"/>
    <mergeCell ref="C39:D39"/>
    <mergeCell ref="F39:G40"/>
    <mergeCell ref="H39:K40"/>
    <mergeCell ref="A40:B41"/>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5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44D1D-4A86-45B6-B5A5-1A3D5CCDBEDC}">
  <dimension ref="A1:O45"/>
  <sheetViews>
    <sheetView view="pageBreakPreview" topLeftCell="A20" zoomScale="60" zoomScaleNormal="100" workbookViewId="0">
      <selection activeCell="X17" sqref="X1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193</v>
      </c>
    </row>
    <row r="4" spans="1:14" x14ac:dyDescent="0.25">
      <c r="A4" t="s">
        <v>28</v>
      </c>
      <c r="E4" t="s">
        <v>154</v>
      </c>
    </row>
    <row r="5" spans="1:14" x14ac:dyDescent="0.25">
      <c r="A5" t="s">
        <v>29</v>
      </c>
      <c r="E5" t="s">
        <v>194</v>
      </c>
      <c r="F5" t="s">
        <v>30</v>
      </c>
      <c r="G5" s="496"/>
      <c r="H5" s="496"/>
      <c r="I5" s="496"/>
      <c r="J5" s="496"/>
    </row>
    <row r="6" spans="1:14" x14ac:dyDescent="0.25">
      <c r="A6" t="s">
        <v>31</v>
      </c>
      <c r="E6" s="103" t="s">
        <v>32</v>
      </c>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195</v>
      </c>
      <c r="C14" s="501"/>
      <c r="D14" s="501"/>
      <c r="E14" s="4" t="s">
        <v>154</v>
      </c>
      <c r="F14" s="3"/>
      <c r="G14" s="3"/>
      <c r="H14" s="3">
        <v>2018</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c r="C18" s="552"/>
      <c r="D18" s="552"/>
      <c r="E18" s="104" t="s">
        <v>196</v>
      </c>
      <c r="F18" s="68"/>
      <c r="G18" s="68"/>
      <c r="H18" s="68">
        <v>2023</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69.75" customHeight="1" x14ac:dyDescent="0.25">
      <c r="A25" s="3">
        <v>1</v>
      </c>
      <c r="B25" s="591" t="s">
        <v>189</v>
      </c>
      <c r="C25" s="592"/>
      <c r="D25" s="168" t="s">
        <v>62</v>
      </c>
      <c r="E25" s="174" t="s">
        <v>197</v>
      </c>
      <c r="F25" s="169">
        <v>43371</v>
      </c>
      <c r="G25" s="169">
        <v>43524</v>
      </c>
      <c r="H25" s="99">
        <f>+(G25-F25)/30/12</f>
        <v>0.42499999999999999</v>
      </c>
      <c r="I25" s="74" t="s">
        <v>166</v>
      </c>
      <c r="J25" s="74"/>
      <c r="K25" s="75"/>
    </row>
    <row r="26" spans="1:15" ht="61.5" customHeight="1" x14ac:dyDescent="0.25">
      <c r="A26" s="3">
        <v>2</v>
      </c>
      <c r="B26" s="591" t="s">
        <v>189</v>
      </c>
      <c r="C26" s="592"/>
      <c r="D26" s="168" t="s">
        <v>62</v>
      </c>
      <c r="E26" s="73" t="s">
        <v>198</v>
      </c>
      <c r="F26" s="169">
        <v>43529</v>
      </c>
      <c r="G26" s="169">
        <v>43738</v>
      </c>
      <c r="H26" s="99">
        <f>+(G26-F26)/30/12</f>
        <v>0.5805555555555556</v>
      </c>
      <c r="I26" s="74" t="s">
        <v>166</v>
      </c>
      <c r="J26" s="74"/>
      <c r="K26" s="75"/>
    </row>
    <row r="27" spans="1:15" ht="76.5" x14ac:dyDescent="0.25">
      <c r="A27" s="3">
        <v>3</v>
      </c>
      <c r="B27" s="591" t="s">
        <v>201</v>
      </c>
      <c r="C27" s="592"/>
      <c r="D27" s="101" t="s">
        <v>62</v>
      </c>
      <c r="E27" s="174" t="s">
        <v>199</v>
      </c>
      <c r="F27" s="169">
        <v>43862</v>
      </c>
      <c r="G27" s="169">
        <v>44170</v>
      </c>
      <c r="H27" s="99">
        <f>+(G27-F27)/30/12</f>
        <v>0.85555555555555562</v>
      </c>
      <c r="I27" s="74" t="s">
        <v>166</v>
      </c>
      <c r="J27" s="74"/>
      <c r="K27" s="75"/>
    </row>
    <row r="28" spans="1:15" ht="76.5" x14ac:dyDescent="0.25">
      <c r="A28" s="3">
        <v>4</v>
      </c>
      <c r="B28" s="591" t="s">
        <v>117</v>
      </c>
      <c r="C28" s="592"/>
      <c r="D28" s="101" t="s">
        <v>62</v>
      </c>
      <c r="E28" s="174" t="s">
        <v>200</v>
      </c>
      <c r="F28" s="169">
        <v>44613</v>
      </c>
      <c r="G28" s="169">
        <v>44916</v>
      </c>
      <c r="H28" s="99">
        <f>+(G28-F28)/30/12</f>
        <v>0.84166666666666667</v>
      </c>
      <c r="I28" s="74" t="s">
        <v>166</v>
      </c>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2.7027777777777779</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177</v>
      </c>
      <c r="D40" s="547"/>
      <c r="E40" s="77"/>
      <c r="F40" s="539"/>
      <c r="G40" s="541"/>
      <c r="H40" s="539"/>
      <c r="I40" s="540"/>
      <c r="J40" s="540"/>
      <c r="K40" s="541"/>
    </row>
    <row r="41" spans="1:11" ht="99.75" customHeight="1" x14ac:dyDescent="0.25">
      <c r="A41" s="544"/>
      <c r="B41" s="545"/>
      <c r="C41" s="548"/>
      <c r="D41" s="549"/>
      <c r="F41" s="554" t="s">
        <v>204</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76</v>
      </c>
      <c r="C45" s="526"/>
      <c r="D45" s="526"/>
    </row>
  </sheetData>
  <mergeCells count="58">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37" orientation="portrait" r:id="rId1"/>
  <colBreaks count="1" manualBreakCount="1">
    <brk id="11"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809FE-8FC1-444C-8509-A492AE01448B}">
  <dimension ref="B1:AA37"/>
  <sheetViews>
    <sheetView view="pageBreakPreview" topLeftCell="B6" zoomScale="60" zoomScaleNormal="41" workbookViewId="0">
      <selection activeCell="L6" sqref="L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30.7109375"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128</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573</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559"/>
      <c r="C6" s="453"/>
      <c r="D6" s="453"/>
      <c r="E6" s="453"/>
      <c r="F6" s="453"/>
      <c r="G6" s="453"/>
      <c r="H6" s="453"/>
      <c r="I6" s="453"/>
      <c r="J6" s="159" t="s">
        <v>68</v>
      </c>
      <c r="K6" s="160" t="s">
        <v>80</v>
      </c>
      <c r="L6" s="159" t="s">
        <v>81</v>
      </c>
      <c r="M6" s="159" t="s">
        <v>109</v>
      </c>
      <c r="N6" s="453"/>
      <c r="O6" s="453"/>
      <c r="P6" s="453"/>
      <c r="Q6" s="453"/>
      <c r="R6" s="453"/>
      <c r="S6" s="453"/>
      <c r="T6" s="453"/>
      <c r="U6" s="453"/>
      <c r="V6" s="560"/>
      <c r="AA6" s="9"/>
    </row>
    <row r="7" spans="2:27" ht="72" customHeight="1" x14ac:dyDescent="0.2">
      <c r="B7" s="563">
        <v>1</v>
      </c>
      <c r="C7" s="565" t="s">
        <v>131</v>
      </c>
      <c r="D7" s="567" t="s">
        <v>208</v>
      </c>
      <c r="E7" s="567" t="s">
        <v>209</v>
      </c>
      <c r="F7" s="569" t="s">
        <v>129</v>
      </c>
      <c r="G7" s="589">
        <v>15</v>
      </c>
      <c r="H7" s="261" t="s">
        <v>110</v>
      </c>
      <c r="I7" s="567" t="s">
        <v>209</v>
      </c>
      <c r="J7" s="583" t="s">
        <v>123</v>
      </c>
      <c r="K7" s="561" t="s">
        <v>2</v>
      </c>
      <c r="L7" s="561" t="s">
        <v>2</v>
      </c>
      <c r="M7" s="561" t="s">
        <v>2</v>
      </c>
      <c r="N7" s="587">
        <v>1</v>
      </c>
      <c r="O7" s="577">
        <v>38684</v>
      </c>
      <c r="P7" s="577">
        <v>39031</v>
      </c>
      <c r="Q7" s="579">
        <v>38789000</v>
      </c>
      <c r="R7" s="597">
        <f>Q7*N7</f>
        <v>38789000</v>
      </c>
      <c r="S7" s="581" t="s">
        <v>296</v>
      </c>
      <c r="T7" s="575">
        <f>+R7/Hoja1!B20</f>
        <v>95.071078431372555</v>
      </c>
      <c r="U7" s="595">
        <f>+T7/P15</f>
        <v>0.98028845315904145</v>
      </c>
      <c r="V7" s="557"/>
      <c r="X7" s="106">
        <f>1728.41*0.5</f>
        <v>864.20500000000004</v>
      </c>
      <c r="AA7" s="9"/>
    </row>
    <row r="8" spans="2:27" ht="70.5" customHeight="1" x14ac:dyDescent="0.2">
      <c r="B8" s="564"/>
      <c r="C8" s="566"/>
      <c r="D8" s="568"/>
      <c r="E8" s="568"/>
      <c r="F8" s="570"/>
      <c r="G8" s="590"/>
      <c r="H8" s="154" t="s">
        <v>111</v>
      </c>
      <c r="I8" s="568"/>
      <c r="J8" s="584"/>
      <c r="K8" s="562"/>
      <c r="L8" s="562"/>
      <c r="M8" s="562"/>
      <c r="N8" s="588"/>
      <c r="O8" s="578"/>
      <c r="P8" s="578"/>
      <c r="Q8" s="580"/>
      <c r="R8" s="598"/>
      <c r="S8" s="582"/>
      <c r="T8" s="576"/>
      <c r="U8" s="596"/>
      <c r="V8" s="558"/>
      <c r="X8" s="106"/>
      <c r="AA8" s="9"/>
    </row>
    <row r="9" spans="2:27" ht="70.5" customHeight="1" x14ac:dyDescent="0.2">
      <c r="B9" s="564">
        <v>2</v>
      </c>
      <c r="C9" s="566" t="s">
        <v>132</v>
      </c>
      <c r="D9" s="568" t="s">
        <v>133</v>
      </c>
      <c r="E9" s="568" t="s">
        <v>210</v>
      </c>
      <c r="F9" s="570" t="s">
        <v>130</v>
      </c>
      <c r="G9" s="590">
        <v>59</v>
      </c>
      <c r="H9" s="154" t="s">
        <v>211</v>
      </c>
      <c r="I9" s="568" t="s">
        <v>210</v>
      </c>
      <c r="J9" s="584" t="s">
        <v>125</v>
      </c>
      <c r="K9" s="562" t="s">
        <v>2</v>
      </c>
      <c r="L9" s="562" t="s">
        <v>2</v>
      </c>
      <c r="M9" s="562" t="s">
        <v>2</v>
      </c>
      <c r="N9" s="588">
        <v>0.36</v>
      </c>
      <c r="O9" s="578" t="s">
        <v>214</v>
      </c>
      <c r="P9" s="578">
        <v>44303</v>
      </c>
      <c r="Q9" s="580">
        <v>794294763</v>
      </c>
      <c r="R9" s="598">
        <f>Q9*N9</f>
        <v>285946114.68000001</v>
      </c>
      <c r="S9" s="582" t="s">
        <v>296</v>
      </c>
      <c r="T9" s="576">
        <f>+R9/Hoja1!B5</f>
        <v>314.73630328686244</v>
      </c>
      <c r="U9" s="596">
        <f>+T9/P15</f>
        <v>3.2452809938912037</v>
      </c>
      <c r="V9" s="593"/>
      <c r="X9" s="106"/>
      <c r="AA9" s="9"/>
    </row>
    <row r="10" spans="2:27" ht="70.5" customHeight="1" x14ac:dyDescent="0.2">
      <c r="B10" s="564"/>
      <c r="C10" s="566"/>
      <c r="D10" s="568"/>
      <c r="E10" s="568"/>
      <c r="F10" s="570"/>
      <c r="G10" s="590"/>
      <c r="H10" s="154" t="s">
        <v>212</v>
      </c>
      <c r="I10" s="568"/>
      <c r="J10" s="584"/>
      <c r="K10" s="562"/>
      <c r="L10" s="562"/>
      <c r="M10" s="562"/>
      <c r="N10" s="588"/>
      <c r="O10" s="578"/>
      <c r="P10" s="578"/>
      <c r="Q10" s="580"/>
      <c r="R10" s="598"/>
      <c r="S10" s="582"/>
      <c r="T10" s="576"/>
      <c r="U10" s="596"/>
      <c r="V10" s="594"/>
      <c r="X10" s="106"/>
      <c r="AA10" s="9"/>
    </row>
    <row r="11" spans="2:27" ht="70.5" customHeight="1" x14ac:dyDescent="0.2">
      <c r="B11" s="564"/>
      <c r="C11" s="566"/>
      <c r="D11" s="568"/>
      <c r="E11" s="568"/>
      <c r="F11" s="570"/>
      <c r="G11" s="590"/>
      <c r="H11" s="154" t="s">
        <v>213</v>
      </c>
      <c r="I11" s="568"/>
      <c r="J11" s="584"/>
      <c r="K11" s="562"/>
      <c r="L11" s="562"/>
      <c r="M11" s="562"/>
      <c r="N11" s="588"/>
      <c r="O11" s="578"/>
      <c r="P11" s="578"/>
      <c r="Q11" s="580"/>
      <c r="R11" s="598"/>
      <c r="S11" s="582"/>
      <c r="T11" s="576"/>
      <c r="U11" s="596"/>
      <c r="V11" s="558"/>
      <c r="X11" s="8">
        <f>1050.76*0.51</f>
        <v>535.88760000000002</v>
      </c>
      <c r="AA11" s="9"/>
    </row>
    <row r="12" spans="2:27" ht="163.5" customHeight="1" x14ac:dyDescent="0.2">
      <c r="B12" s="264">
        <v>3</v>
      </c>
      <c r="C12" s="161"/>
      <c r="D12" s="154"/>
      <c r="E12" s="154"/>
      <c r="F12" s="155"/>
      <c r="G12" s="178"/>
      <c r="H12" s="154"/>
      <c r="I12" s="154"/>
      <c r="J12" s="161"/>
      <c r="K12" s="156"/>
      <c r="L12" s="157"/>
      <c r="M12" s="157"/>
      <c r="N12" s="162"/>
      <c r="O12" s="158"/>
      <c r="P12" s="158"/>
      <c r="Q12" s="163"/>
      <c r="R12" s="265">
        <f>Q12*N12</f>
        <v>0</v>
      </c>
      <c r="S12" s="14"/>
      <c r="T12" s="15">
        <f>+R12/Hoja1!B4</f>
        <v>0</v>
      </c>
      <c r="U12" s="206">
        <f>+T12/Hoja1!B4</f>
        <v>0</v>
      </c>
      <c r="V12" s="266"/>
      <c r="X12" s="8">
        <f>2062.51*0.7</f>
        <v>1443.7570000000001</v>
      </c>
      <c r="AA12" s="9"/>
    </row>
    <row r="13" spans="2:27" ht="142.5" customHeight="1" x14ac:dyDescent="0.2">
      <c r="B13" s="264">
        <v>5</v>
      </c>
      <c r="C13" s="154"/>
      <c r="D13" s="154"/>
      <c r="E13" s="154"/>
      <c r="F13" s="283"/>
      <c r="G13" s="178"/>
      <c r="H13" s="154"/>
      <c r="I13" s="154"/>
      <c r="J13" s="161"/>
      <c r="K13" s="156"/>
      <c r="L13" s="156"/>
      <c r="M13" s="156"/>
      <c r="N13" s="162"/>
      <c r="O13" s="158"/>
      <c r="P13" s="158"/>
      <c r="Q13" s="163"/>
      <c r="R13" s="265">
        <f t="shared" ref="R13:R14" si="0">+N13*Q13</f>
        <v>0</v>
      </c>
      <c r="S13" s="14"/>
      <c r="T13" s="15">
        <f>+R13/Hoja1!B5</f>
        <v>0</v>
      </c>
      <c r="U13" s="206">
        <f>T13/Hoja1!B5</f>
        <v>0</v>
      </c>
      <c r="V13" s="266"/>
      <c r="AA13" s="9"/>
    </row>
    <row r="14" spans="2:27" ht="131.25" customHeight="1" thickBot="1" x14ac:dyDescent="0.25">
      <c r="B14" s="268">
        <v>4</v>
      </c>
      <c r="C14" s="269"/>
      <c r="D14" s="269"/>
      <c r="E14" s="269"/>
      <c r="F14" s="270"/>
      <c r="G14" s="271"/>
      <c r="H14" s="269"/>
      <c r="I14" s="269"/>
      <c r="J14" s="272"/>
      <c r="K14" s="272"/>
      <c r="L14" s="272"/>
      <c r="M14" s="272"/>
      <c r="N14" s="273"/>
      <c r="O14" s="274"/>
      <c r="P14" s="274"/>
      <c r="Q14" s="275"/>
      <c r="R14" s="276">
        <f t="shared" si="0"/>
        <v>0</v>
      </c>
      <c r="S14" s="22"/>
      <c r="T14" s="23">
        <f t="shared" ref="T14" si="1">+R14/828116</f>
        <v>0</v>
      </c>
      <c r="U14" s="219"/>
      <c r="V14" s="277"/>
      <c r="X14" s="8">
        <f>+T14*2</f>
        <v>0</v>
      </c>
      <c r="AA14" s="9"/>
    </row>
    <row r="15" spans="2:27" s="11" customFormat="1" ht="55.5" customHeight="1" thickBot="1" x14ac:dyDescent="0.3">
      <c r="B15" s="79"/>
      <c r="C15" s="461"/>
      <c r="D15" s="461"/>
      <c r="E15" s="461"/>
      <c r="F15" s="461"/>
      <c r="G15" s="461"/>
      <c r="H15" s="461"/>
      <c r="I15" s="80"/>
      <c r="J15" s="81"/>
      <c r="K15" s="81"/>
      <c r="L15" s="122" t="s">
        <v>22</v>
      </c>
      <c r="M15" s="122"/>
      <c r="N15" s="465">
        <v>112500000</v>
      </c>
      <c r="O15" s="465"/>
      <c r="P15" s="124">
        <f>+N15/N18</f>
        <v>96.982758620689651</v>
      </c>
      <c r="Q15" s="255" t="s">
        <v>23</v>
      </c>
      <c r="R15" s="255" t="s">
        <v>24</v>
      </c>
      <c r="S15" s="256" t="s">
        <v>20</v>
      </c>
      <c r="T15" s="108">
        <f>SUM(T7:T14)</f>
        <v>409.80738171823498</v>
      </c>
      <c r="U15" s="94">
        <f>SUM(U7:U14)</f>
        <v>4.225569447050245</v>
      </c>
      <c r="V15" s="95" t="s">
        <v>178</v>
      </c>
      <c r="AA15" s="12"/>
    </row>
    <row r="16" spans="2:27" s="11" customFormat="1" ht="63" customHeight="1" thickBot="1" x14ac:dyDescent="0.25">
      <c r="B16" s="79"/>
      <c r="C16" s="461"/>
      <c r="D16" s="461"/>
      <c r="E16" s="461"/>
      <c r="F16" s="461"/>
      <c r="G16" s="86"/>
      <c r="H16" s="86"/>
      <c r="I16" s="80"/>
      <c r="J16" s="81"/>
      <c r="K16" s="81"/>
      <c r="L16" s="122"/>
      <c r="M16" s="122"/>
      <c r="N16" s="465"/>
      <c r="O16" s="465"/>
      <c r="P16" s="125"/>
      <c r="Q16" s="42"/>
      <c r="R16" s="46"/>
      <c r="S16" s="82"/>
      <c r="T16" s="83"/>
      <c r="U16" s="84"/>
      <c r="V16" s="85"/>
      <c r="AA16" s="12"/>
    </row>
    <row r="17" spans="2:27" s="11" customFormat="1" ht="45.75" customHeight="1" thickBot="1" x14ac:dyDescent="0.3">
      <c r="B17" s="79"/>
      <c r="C17" s="462"/>
      <c r="D17" s="462"/>
      <c r="E17" s="462"/>
      <c r="F17" s="462"/>
      <c r="G17" s="93"/>
      <c r="H17" s="463"/>
      <c r="I17" s="80"/>
      <c r="J17" s="81"/>
      <c r="K17" s="81"/>
      <c r="L17" s="122"/>
      <c r="M17" s="122"/>
      <c r="N17" s="123"/>
      <c r="O17" s="123"/>
      <c r="P17" s="125"/>
      <c r="Q17" s="42"/>
      <c r="R17" s="43"/>
      <c r="S17" s="126" t="s">
        <v>23</v>
      </c>
      <c r="T17" s="126" t="s">
        <v>24</v>
      </c>
      <c r="U17" s="84"/>
      <c r="V17" s="85"/>
      <c r="AA17" s="12"/>
    </row>
    <row r="18" spans="2:27" s="11" customFormat="1" ht="49.5" customHeight="1" thickBot="1" x14ac:dyDescent="0.3">
      <c r="B18" s="79"/>
      <c r="C18" s="462"/>
      <c r="D18" s="462"/>
      <c r="E18" s="462"/>
      <c r="F18" s="462"/>
      <c r="G18" s="93"/>
      <c r="H18" s="463"/>
      <c r="I18" s="80"/>
      <c r="J18" s="81"/>
      <c r="K18" s="81"/>
      <c r="L18" s="122" t="s">
        <v>67</v>
      </c>
      <c r="M18" s="122"/>
      <c r="N18" s="465">
        <v>1160000</v>
      </c>
      <c r="O18" s="465"/>
      <c r="P18" s="47"/>
      <c r="Q18" s="42"/>
      <c r="R18" s="43">
        <v>0.75</v>
      </c>
      <c r="S18" s="127">
        <f>+$N$15*R18</f>
        <v>84375000</v>
      </c>
      <c r="T18" s="129">
        <f>+S18/$N$18</f>
        <v>72.737068965517238</v>
      </c>
      <c r="U18" s="84"/>
      <c r="V18" s="85"/>
      <c r="AA18" s="12"/>
    </row>
    <row r="19" spans="2:27" ht="49.5" customHeight="1" thickBot="1" x14ac:dyDescent="0.3">
      <c r="B19" s="24"/>
      <c r="C19" s="25"/>
      <c r="D19" s="26"/>
      <c r="E19" s="26"/>
      <c r="F19" s="27"/>
      <c r="G19" s="27"/>
      <c r="H19" s="27"/>
      <c r="I19" s="27"/>
      <c r="J19" s="27"/>
      <c r="K19" s="27"/>
      <c r="L19" s="27"/>
      <c r="M19" s="27"/>
      <c r="N19" s="28"/>
      <c r="O19" s="29"/>
      <c r="P19" s="29"/>
      <c r="Q19" s="30"/>
      <c r="R19" s="43">
        <v>1.2</v>
      </c>
      <c r="S19" s="127">
        <f t="shared" ref="S19:S20" si="2">+$N$15*R19</f>
        <v>135000000</v>
      </c>
      <c r="T19" s="129">
        <f t="shared" ref="T19:T20" si="3">+S19/$N$18</f>
        <v>116.37931034482759</v>
      </c>
      <c r="AA19" s="9"/>
    </row>
    <row r="20" spans="2:27" ht="34.5" customHeight="1" thickBot="1" x14ac:dyDescent="0.3">
      <c r="B20" s="24"/>
      <c r="C20" s="25"/>
      <c r="D20" s="26"/>
      <c r="E20" s="26"/>
      <c r="F20" s="31"/>
      <c r="G20" s="31"/>
      <c r="H20" s="31"/>
      <c r="I20" s="464"/>
      <c r="J20" s="464"/>
      <c r="K20" s="31"/>
      <c r="L20" s="31"/>
      <c r="M20" s="31"/>
      <c r="N20" s="28"/>
      <c r="O20" s="29"/>
      <c r="P20" s="29"/>
      <c r="Q20" s="30"/>
      <c r="R20" s="43">
        <v>1.5</v>
      </c>
      <c r="S20" s="128">
        <f t="shared" si="2"/>
        <v>168750000</v>
      </c>
      <c r="T20" s="130">
        <f t="shared" si="3"/>
        <v>145.47413793103448</v>
      </c>
      <c r="U20" s="32"/>
      <c r="V20" s="33"/>
      <c r="AA20" s="9"/>
    </row>
    <row r="21" spans="2:27" ht="20.25" customHeight="1" x14ac:dyDescent="0.25">
      <c r="B21" s="34"/>
      <c r="C21" s="35"/>
      <c r="D21" s="35"/>
      <c r="E21" s="35"/>
      <c r="G21" s="31"/>
      <c r="H21" s="31"/>
      <c r="I21" s="31"/>
      <c r="J21" s="31"/>
      <c r="K21" s="31"/>
      <c r="L21" s="31"/>
      <c r="M21" s="31"/>
      <c r="N21" s="37"/>
      <c r="O21" s="37"/>
      <c r="P21" s="37"/>
      <c r="Q21" s="37"/>
      <c r="R21" s="37"/>
      <c r="S21" s="37"/>
      <c r="T21" s="37"/>
      <c r="U21" s="38"/>
      <c r="V21" s="39"/>
    </row>
    <row r="22" spans="2:27" ht="22.5" customHeight="1" x14ac:dyDescent="0.25">
      <c r="B22" s="34"/>
      <c r="C22" s="35"/>
      <c r="D22" s="35"/>
      <c r="E22" s="35"/>
      <c r="F22" s="40" t="s">
        <v>21</v>
      </c>
      <c r="G22" s="41"/>
      <c r="H22" s="41"/>
      <c r="I22" s="41"/>
      <c r="J22" s="41"/>
      <c r="K22" s="41"/>
      <c r="L22" s="41"/>
      <c r="M22" s="41"/>
      <c r="U22" s="38"/>
      <c r="V22" s="39"/>
    </row>
    <row r="23" spans="2:27" ht="36.75" customHeight="1" x14ac:dyDescent="0.25">
      <c r="B23" s="34"/>
      <c r="C23" s="35"/>
      <c r="D23" s="44"/>
      <c r="E23" s="44"/>
      <c r="F23" s="114" t="s">
        <v>82</v>
      </c>
      <c r="G23" s="41"/>
      <c r="H23" s="46"/>
      <c r="I23" s="46"/>
      <c r="J23" s="41"/>
      <c r="K23" s="41"/>
      <c r="L23" s="41"/>
      <c r="M23" s="41"/>
      <c r="U23" s="38"/>
      <c r="V23" s="39"/>
    </row>
    <row r="24" spans="2:27" ht="36.75" customHeight="1" x14ac:dyDescent="0.25">
      <c r="B24" s="34"/>
      <c r="C24" s="35"/>
      <c r="D24" s="44"/>
      <c r="E24" s="44"/>
      <c r="F24" s="45"/>
      <c r="G24" s="41"/>
      <c r="H24" s="46"/>
      <c r="I24" s="46"/>
      <c r="J24" s="41"/>
      <c r="K24" s="41"/>
      <c r="L24" s="41"/>
      <c r="M24" s="41"/>
      <c r="U24" s="38"/>
      <c r="V24" s="39"/>
    </row>
    <row r="25" spans="2:27" ht="46.5" customHeight="1" x14ac:dyDescent="0.25">
      <c r="B25" s="34"/>
      <c r="C25" s="35"/>
      <c r="D25" s="35"/>
      <c r="E25" s="35"/>
      <c r="F25" s="31"/>
      <c r="G25" s="31"/>
      <c r="H25" s="46"/>
      <c r="I25" s="46"/>
      <c r="J25" s="31"/>
      <c r="K25" s="31"/>
      <c r="L25" s="31"/>
      <c r="M25" s="31"/>
      <c r="U25" s="38"/>
      <c r="V25" s="39"/>
    </row>
    <row r="26" spans="2:27" ht="25.5" customHeight="1" thickBot="1" x14ac:dyDescent="0.35">
      <c r="B26" s="48"/>
      <c r="C26" s="49"/>
      <c r="D26" s="49"/>
      <c r="E26" s="49"/>
      <c r="F26" s="50"/>
      <c r="G26" s="50"/>
      <c r="H26" s="460"/>
      <c r="I26" s="460"/>
      <c r="J26" s="460"/>
      <c r="K26" s="50"/>
      <c r="L26" s="50"/>
      <c r="M26" s="50"/>
      <c r="N26" s="50"/>
      <c r="O26" s="460"/>
      <c r="P26" s="460"/>
      <c r="Q26" s="51"/>
      <c r="R26" s="52"/>
      <c r="S26" s="53"/>
      <c r="T26" s="51"/>
      <c r="U26" s="51"/>
      <c r="V26" s="54"/>
    </row>
    <row r="29" spans="2:27" ht="18" x14ac:dyDescent="0.25">
      <c r="G29" s="57"/>
      <c r="H29" s="58"/>
      <c r="I29" s="58"/>
      <c r="J29" s="58"/>
      <c r="K29" s="58"/>
      <c r="L29" s="58"/>
      <c r="M29" s="58"/>
    </row>
    <row r="30" spans="2:27" ht="21.75" customHeight="1" x14ac:dyDescent="0.2">
      <c r="G30" s="45"/>
      <c r="H30" s="45"/>
      <c r="I30" s="45"/>
      <c r="J30" s="45"/>
      <c r="K30" s="45"/>
      <c r="L30" s="45"/>
      <c r="M30" s="45"/>
    </row>
    <row r="37" spans="14:14" ht="48" customHeight="1" x14ac:dyDescent="0.35">
      <c r="N37" s="59"/>
    </row>
  </sheetData>
  <mergeCells count="73">
    <mergeCell ref="T9:T11"/>
    <mergeCell ref="U9:U11"/>
    <mergeCell ref="N9:N11"/>
    <mergeCell ref="O9:O11"/>
    <mergeCell ref="P9:P11"/>
    <mergeCell ref="Q9:Q11"/>
    <mergeCell ref="R9:R11"/>
    <mergeCell ref="S9:S11"/>
    <mergeCell ref="M9:M11"/>
    <mergeCell ref="Q7:Q8"/>
    <mergeCell ref="G7:G8"/>
    <mergeCell ref="N7:N8"/>
    <mergeCell ref="O7:O8"/>
    <mergeCell ref="G9:G11"/>
    <mergeCell ref="I9:I11"/>
    <mergeCell ref="J9:J11"/>
    <mergeCell ref="K9:K11"/>
    <mergeCell ref="L9:L11"/>
    <mergeCell ref="B9:B11"/>
    <mergeCell ref="C9:C11"/>
    <mergeCell ref="D9:D11"/>
    <mergeCell ref="E9:E11"/>
    <mergeCell ref="F9:F11"/>
    <mergeCell ref="I20:J20"/>
    <mergeCell ref="H26:J26"/>
    <mergeCell ref="O26:P26"/>
    <mergeCell ref="C15:H15"/>
    <mergeCell ref="N15:O15"/>
    <mergeCell ref="C16:F16"/>
    <mergeCell ref="N16:O16"/>
    <mergeCell ref="C17:F17"/>
    <mergeCell ref="H17:H18"/>
    <mergeCell ref="C18:F18"/>
    <mergeCell ref="N18:O18"/>
    <mergeCell ref="B7:B8"/>
    <mergeCell ref="C7:C8"/>
    <mergeCell ref="D7:D8"/>
    <mergeCell ref="E7:E8"/>
    <mergeCell ref="F7:F8"/>
    <mergeCell ref="Q5:Q6"/>
    <mergeCell ref="P7:P8"/>
    <mergeCell ref="S5:S6"/>
    <mergeCell ref="T5:T6"/>
    <mergeCell ref="U5:U6"/>
    <mergeCell ref="S7:S8"/>
    <mergeCell ref="T7:T8"/>
    <mergeCell ref="U7:U8"/>
    <mergeCell ref="R7:R8"/>
    <mergeCell ref="R5:R6"/>
    <mergeCell ref="N5:N6"/>
    <mergeCell ref="O5:O6"/>
    <mergeCell ref="P5:P6"/>
    <mergeCell ref="I7:I8"/>
    <mergeCell ref="J7:J8"/>
    <mergeCell ref="K7:K8"/>
    <mergeCell ref="L7:L8"/>
    <mergeCell ref="J5:L5"/>
    <mergeCell ref="V7:V8"/>
    <mergeCell ref="V9:V11"/>
    <mergeCell ref="B1:U1"/>
    <mergeCell ref="B2:V2"/>
    <mergeCell ref="B3:V3"/>
    <mergeCell ref="B4:V4"/>
    <mergeCell ref="B5:B6"/>
    <mergeCell ref="C5:C6"/>
    <mergeCell ref="D5:D6"/>
    <mergeCell ref="E5:E6"/>
    <mergeCell ref="F5:F6"/>
    <mergeCell ref="G5:G6"/>
    <mergeCell ref="V5:V6"/>
    <mergeCell ref="H5:H6"/>
    <mergeCell ref="I5:I6"/>
    <mergeCell ref="M7:M8"/>
  </mergeCells>
  <pageMargins left="0.7" right="0.7" top="0.75" bottom="0.75" header="0.3" footer="0.3"/>
  <pageSetup paperSize="9" scale="14" orientation="portrait" r:id="rId1"/>
  <colBreaks count="1" manualBreakCount="1">
    <brk id="22" max="2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B5FE1-524A-4960-A97A-06894154B4DA}">
  <dimension ref="A1:M46"/>
  <sheetViews>
    <sheetView view="pageBreakPreview" topLeftCell="A13" zoomScale="60" zoomScaleNormal="100" workbookViewId="0">
      <selection activeCell="P24" sqref="P24:P25"/>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215</v>
      </c>
    </row>
    <row r="4" spans="1:11" x14ac:dyDescent="0.25">
      <c r="A4" t="s">
        <v>28</v>
      </c>
      <c r="E4" t="s">
        <v>154</v>
      </c>
    </row>
    <row r="5" spans="1:11" x14ac:dyDescent="0.25">
      <c r="A5" t="s">
        <v>29</v>
      </c>
      <c r="E5">
        <v>2520212790</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171</v>
      </c>
      <c r="C14" s="501"/>
      <c r="D14" s="501"/>
      <c r="E14" s="4" t="s">
        <v>154</v>
      </c>
      <c r="F14" s="3">
        <v>28</v>
      </c>
      <c r="G14" s="3">
        <v>10</v>
      </c>
      <c r="H14" s="3">
        <v>2005</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223</v>
      </c>
      <c r="C18" s="501"/>
      <c r="D18" s="501"/>
      <c r="E18" s="171" t="s">
        <v>224</v>
      </c>
      <c r="F18" s="68">
        <v>31</v>
      </c>
      <c r="G18" s="68">
        <v>5</v>
      </c>
      <c r="H18" s="68">
        <v>2016</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54" customHeight="1" x14ac:dyDescent="0.25">
      <c r="A25" s="76">
        <v>1</v>
      </c>
      <c r="B25" s="521" t="s">
        <v>220</v>
      </c>
      <c r="C25" s="522"/>
      <c r="D25" s="168" t="s">
        <v>219</v>
      </c>
      <c r="E25" s="173" t="s">
        <v>216</v>
      </c>
      <c r="F25" s="176">
        <v>42872</v>
      </c>
      <c r="G25" s="176">
        <v>43044</v>
      </c>
      <c r="H25" s="99">
        <f t="shared" ref="H25:H30" si="0">+(G25-F25)/30/12</f>
        <v>0.4777777777777778</v>
      </c>
      <c r="I25" s="74" t="s">
        <v>166</v>
      </c>
      <c r="J25" s="74"/>
      <c r="K25" s="75"/>
    </row>
    <row r="26" spans="1:13" ht="56.25" customHeight="1" x14ac:dyDescent="0.25">
      <c r="A26" s="76">
        <v>2</v>
      </c>
      <c r="B26" s="521" t="s">
        <v>221</v>
      </c>
      <c r="C26" s="522"/>
      <c r="D26" s="168" t="s">
        <v>219</v>
      </c>
      <c r="E26" s="173" t="s">
        <v>217</v>
      </c>
      <c r="F26" s="176">
        <v>43495</v>
      </c>
      <c r="G26" s="176">
        <v>43595</v>
      </c>
      <c r="H26" s="99">
        <f t="shared" si="0"/>
        <v>0.27777777777777779</v>
      </c>
      <c r="I26" s="74" t="s">
        <v>166</v>
      </c>
      <c r="J26" s="74"/>
      <c r="K26" s="75"/>
    </row>
    <row r="27" spans="1:13" ht="53.25" customHeight="1" x14ac:dyDescent="0.25">
      <c r="A27" s="76">
        <v>3</v>
      </c>
      <c r="B27" s="521" t="s">
        <v>222</v>
      </c>
      <c r="C27" s="522"/>
      <c r="D27" s="168" t="s">
        <v>219</v>
      </c>
      <c r="E27" s="173" t="s">
        <v>218</v>
      </c>
      <c r="F27" s="176">
        <v>44607</v>
      </c>
      <c r="G27" s="176">
        <v>45097</v>
      </c>
      <c r="H27" s="99">
        <f t="shared" si="0"/>
        <v>1.3611111111111109</v>
      </c>
      <c r="I27" s="74" t="s">
        <v>166</v>
      </c>
      <c r="J27" s="74"/>
      <c r="K27" s="75"/>
    </row>
    <row r="28" spans="1:13" ht="22.5" customHeight="1" x14ac:dyDescent="0.25">
      <c r="A28" s="76"/>
      <c r="B28" s="521"/>
      <c r="C28" s="522"/>
      <c r="D28" s="101"/>
      <c r="E28" s="173" t="s">
        <v>226</v>
      </c>
      <c r="F28" s="169"/>
      <c r="G28" s="169"/>
      <c r="H28" s="99">
        <f t="shared" si="0"/>
        <v>0</v>
      </c>
      <c r="I28" s="74"/>
      <c r="J28" s="74"/>
      <c r="K28" s="167"/>
    </row>
    <row r="29" spans="1:13" ht="53.25" customHeight="1" x14ac:dyDescent="0.25">
      <c r="A29" s="76">
        <v>4</v>
      </c>
      <c r="B29" s="521" t="s">
        <v>133</v>
      </c>
      <c r="C29" s="522"/>
      <c r="D29" s="168" t="s">
        <v>57</v>
      </c>
      <c r="E29" s="173" t="s">
        <v>225</v>
      </c>
      <c r="F29" s="176">
        <v>43642</v>
      </c>
      <c r="G29" s="176">
        <v>43914</v>
      </c>
      <c r="H29" s="99">
        <f t="shared" si="0"/>
        <v>0.75555555555555554</v>
      </c>
      <c r="I29" s="74" t="s">
        <v>166</v>
      </c>
      <c r="J29" s="74"/>
      <c r="K29" s="75"/>
    </row>
    <row r="30" spans="1:13" ht="78.75" x14ac:dyDescent="0.25">
      <c r="A30" s="76">
        <v>5</v>
      </c>
      <c r="B30" s="521" t="s">
        <v>228</v>
      </c>
      <c r="C30" s="522"/>
      <c r="D30" s="168" t="s">
        <v>57</v>
      </c>
      <c r="E30" s="173" t="s">
        <v>227</v>
      </c>
      <c r="F30" s="176">
        <v>44053</v>
      </c>
      <c r="G30" s="176">
        <v>44545</v>
      </c>
      <c r="H30" s="99">
        <f t="shared" si="0"/>
        <v>1.3666666666666665</v>
      </c>
      <c r="I30" s="74" t="s">
        <v>166</v>
      </c>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c r="K36" s="75"/>
    </row>
    <row r="37" spans="1:11" x14ac:dyDescent="0.25">
      <c r="H37" s="100">
        <f>SUM(H25:H30)</f>
        <v>4.238888888888888</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t="s">
        <v>229</v>
      </c>
      <c r="G41" s="550"/>
      <c r="H41" s="542" t="s">
        <v>73</v>
      </c>
      <c r="I41" s="551"/>
      <c r="J41" s="551"/>
      <c r="K41" s="543"/>
    </row>
    <row r="42" spans="1:11" ht="22.5" customHeight="1" x14ac:dyDescent="0.25">
      <c r="F42" s="523" t="s">
        <v>2</v>
      </c>
      <c r="G42" s="524"/>
      <c r="H42" s="523" t="s">
        <v>2</v>
      </c>
      <c r="I42" s="525"/>
      <c r="J42" s="525"/>
      <c r="K42" s="524"/>
    </row>
    <row r="44" spans="1:11" x14ac:dyDescent="0.25">
      <c r="B44" s="78"/>
      <c r="C44" s="78"/>
      <c r="D44" s="78"/>
    </row>
    <row r="45" spans="1:11" ht="54.75" customHeight="1" x14ac:dyDescent="0.25">
      <c r="B45" s="526" t="s">
        <v>167</v>
      </c>
      <c r="C45" s="526"/>
      <c r="D45" s="526"/>
    </row>
    <row r="46" spans="1:11" ht="60.75" customHeight="1" x14ac:dyDescent="0.25">
      <c r="B46" s="527"/>
      <c r="C46" s="527"/>
      <c r="D46" s="527"/>
    </row>
  </sheetData>
  <mergeCells count="59">
    <mergeCell ref="B46:D46"/>
    <mergeCell ref="C40:D41"/>
    <mergeCell ref="F41:G41"/>
    <mergeCell ref="H41:K41"/>
    <mergeCell ref="F42:G42"/>
    <mergeCell ref="H42:K42"/>
    <mergeCell ref="B45:D45"/>
    <mergeCell ref="B34:C34"/>
    <mergeCell ref="B35:C35"/>
    <mergeCell ref="B36:C36"/>
    <mergeCell ref="I37:K37"/>
    <mergeCell ref="A38:K38"/>
    <mergeCell ref="A39:B39"/>
    <mergeCell ref="C39:D39"/>
    <mergeCell ref="F39:G40"/>
    <mergeCell ref="H39:K40"/>
    <mergeCell ref="A40:B41"/>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5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AAA2F-D407-488A-8617-0E752B30CC4B}">
  <dimension ref="A1:O45"/>
  <sheetViews>
    <sheetView view="pageBreakPreview" zoomScale="60" zoomScaleNormal="100" workbookViewId="0">
      <selection activeCell="T18" sqref="T18"/>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230</v>
      </c>
    </row>
    <row r="4" spans="1:14" x14ac:dyDescent="0.25">
      <c r="A4" t="s">
        <v>28</v>
      </c>
      <c r="E4" t="s">
        <v>232</v>
      </c>
    </row>
    <row r="5" spans="1:14" x14ac:dyDescent="0.25">
      <c r="A5" t="s">
        <v>29</v>
      </c>
      <c r="F5" t="s">
        <v>30</v>
      </c>
      <c r="G5" s="496"/>
      <c r="H5" s="496"/>
      <c r="I5" s="496"/>
      <c r="J5" s="496"/>
    </row>
    <row r="6" spans="1:14" x14ac:dyDescent="0.25">
      <c r="A6" t="s">
        <v>31</v>
      </c>
      <c r="E6" s="103" t="s">
        <v>32</v>
      </c>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231</v>
      </c>
      <c r="C14" s="501"/>
      <c r="D14" s="501"/>
      <c r="E14" s="4" t="s">
        <v>232</v>
      </c>
      <c r="F14" s="3">
        <v>6</v>
      </c>
      <c r="G14" s="3">
        <v>9</v>
      </c>
      <c r="H14" s="3">
        <v>2002</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c r="C18" s="552"/>
      <c r="D18" s="552"/>
      <c r="E18" s="104" t="s">
        <v>196</v>
      </c>
      <c r="F18" s="68"/>
      <c r="G18" s="68"/>
      <c r="H18" s="68">
        <v>2023</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102.75" customHeight="1" x14ac:dyDescent="0.25">
      <c r="A25" s="3">
        <v>1</v>
      </c>
      <c r="B25" s="591" t="s">
        <v>222</v>
      </c>
      <c r="C25" s="592"/>
      <c r="D25" s="168" t="s">
        <v>172</v>
      </c>
      <c r="E25" s="174" t="s">
        <v>233</v>
      </c>
      <c r="F25" s="169">
        <v>44607</v>
      </c>
      <c r="G25" s="169">
        <v>45169</v>
      </c>
      <c r="H25" s="99">
        <f>+(G25-F25)/30/12</f>
        <v>1.5611111111111111</v>
      </c>
      <c r="I25" s="74" t="s">
        <v>166</v>
      </c>
      <c r="J25" s="74"/>
      <c r="K25" s="75"/>
    </row>
    <row r="26" spans="1:15" ht="84" customHeight="1" x14ac:dyDescent="0.25">
      <c r="A26" s="3">
        <v>2</v>
      </c>
      <c r="B26" s="591" t="s">
        <v>117</v>
      </c>
      <c r="C26" s="592"/>
      <c r="D26" s="168" t="s">
        <v>172</v>
      </c>
      <c r="E26" s="174" t="s">
        <v>234</v>
      </c>
      <c r="F26" s="169">
        <v>42614</v>
      </c>
      <c r="G26" s="169">
        <v>43676</v>
      </c>
      <c r="H26" s="99">
        <f>+(G26-F26)/30/12</f>
        <v>2.9499999999999997</v>
      </c>
      <c r="I26" s="74" t="s">
        <v>166</v>
      </c>
      <c r="J26" s="74"/>
      <c r="K26" s="75"/>
    </row>
    <row r="27" spans="1:15" x14ac:dyDescent="0.25">
      <c r="A27" s="3">
        <v>3</v>
      </c>
      <c r="B27" s="591"/>
      <c r="C27" s="592"/>
      <c r="D27" s="101"/>
      <c r="E27" s="174"/>
      <c r="F27" s="169"/>
      <c r="G27" s="169"/>
      <c r="H27" s="99"/>
      <c r="I27" s="74"/>
      <c r="J27" s="74"/>
      <c r="K27" s="75"/>
    </row>
    <row r="28" spans="1:15" x14ac:dyDescent="0.25">
      <c r="A28" s="3">
        <v>4</v>
      </c>
      <c r="B28" s="591"/>
      <c r="C28" s="592"/>
      <c r="D28" s="101"/>
      <c r="E28" s="174"/>
      <c r="F28" s="169"/>
      <c r="G28" s="169"/>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SUM(H25:H26)</f>
        <v>4.5111111111111111</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t="s">
        <v>235</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167</v>
      </c>
      <c r="C45" s="526"/>
      <c r="D45" s="526"/>
    </row>
  </sheetData>
  <mergeCells count="58">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49" orientation="portrait" r:id="rId1"/>
  <colBreaks count="1" manualBreakCount="1">
    <brk id="11"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90365-141E-4F02-9413-2FC72BBAC9F3}">
  <dimension ref="B1:AA35"/>
  <sheetViews>
    <sheetView view="pageBreakPreview" topLeftCell="B1" zoomScale="60" zoomScaleNormal="48" workbookViewId="0">
      <selection activeCell="F5" sqref="F5:F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34.5703125"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136</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574</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451"/>
      <c r="C6" s="453"/>
      <c r="D6" s="453"/>
      <c r="E6" s="453"/>
      <c r="F6" s="453"/>
      <c r="G6" s="453"/>
      <c r="H6" s="453"/>
      <c r="I6" s="453"/>
      <c r="J6" s="159" t="s">
        <v>68</v>
      </c>
      <c r="K6" s="160" t="s">
        <v>80</v>
      </c>
      <c r="L6" s="159" t="s">
        <v>81</v>
      </c>
      <c r="M6" s="159" t="s">
        <v>109</v>
      </c>
      <c r="N6" s="453"/>
      <c r="O6" s="453"/>
      <c r="P6" s="453"/>
      <c r="Q6" s="453"/>
      <c r="R6" s="453"/>
      <c r="S6" s="453"/>
      <c r="T6" s="453"/>
      <c r="U6" s="453"/>
      <c r="V6" s="560"/>
      <c r="AA6" s="9"/>
    </row>
    <row r="7" spans="2:27" ht="72" customHeight="1" x14ac:dyDescent="0.2">
      <c r="B7" s="601">
        <v>1</v>
      </c>
      <c r="C7" s="566">
        <v>81101500</v>
      </c>
      <c r="D7" s="568" t="s">
        <v>135</v>
      </c>
      <c r="E7" s="568" t="s">
        <v>135</v>
      </c>
      <c r="F7" s="570" t="s">
        <v>134</v>
      </c>
      <c r="G7" s="590">
        <v>2</v>
      </c>
      <c r="H7" s="568"/>
      <c r="I7" s="568" t="s">
        <v>135</v>
      </c>
      <c r="J7" s="584" t="s">
        <v>123</v>
      </c>
      <c r="K7" s="584" t="s">
        <v>2</v>
      </c>
      <c r="L7" s="562" t="s">
        <v>2</v>
      </c>
      <c r="M7" s="562" t="s">
        <v>2</v>
      </c>
      <c r="N7" s="588">
        <v>1</v>
      </c>
      <c r="O7" s="578">
        <v>41523</v>
      </c>
      <c r="P7" s="578">
        <v>41765</v>
      </c>
      <c r="Q7" s="580">
        <v>1086747200</v>
      </c>
      <c r="R7" s="598">
        <f>Q7*N7</f>
        <v>1086747200</v>
      </c>
      <c r="S7" s="582"/>
      <c r="T7" s="576">
        <f>+R7/Hoja1!B12</f>
        <v>1764.2</v>
      </c>
      <c r="U7" s="596">
        <f>+T7/P13</f>
        <v>18.190862222222222</v>
      </c>
      <c r="V7" s="599"/>
      <c r="X7" s="106">
        <f>1728.41*0.5</f>
        <v>864.20500000000004</v>
      </c>
      <c r="AA7" s="9"/>
    </row>
    <row r="8" spans="2:27" ht="102" customHeight="1" x14ac:dyDescent="0.2">
      <c r="B8" s="602"/>
      <c r="C8" s="566"/>
      <c r="D8" s="568"/>
      <c r="E8" s="568"/>
      <c r="F8" s="570"/>
      <c r="G8" s="590"/>
      <c r="H8" s="568"/>
      <c r="I8" s="568"/>
      <c r="J8" s="584"/>
      <c r="K8" s="584"/>
      <c r="L8" s="562"/>
      <c r="M8" s="562"/>
      <c r="N8" s="588"/>
      <c r="O8" s="578"/>
      <c r="P8" s="578"/>
      <c r="Q8" s="580"/>
      <c r="R8" s="598"/>
      <c r="S8" s="582"/>
      <c r="T8" s="576"/>
      <c r="U8" s="596"/>
      <c r="V8" s="599"/>
      <c r="X8" s="106"/>
      <c r="AA8" s="9"/>
    </row>
    <row r="9" spans="2:27" ht="163.5" customHeight="1" x14ac:dyDescent="0.2">
      <c r="B9" s="87">
        <v>2</v>
      </c>
      <c r="C9" s="153"/>
      <c r="D9" s="154"/>
      <c r="E9" s="154"/>
      <c r="F9" s="155"/>
      <c r="G9" s="178"/>
      <c r="H9" s="154"/>
      <c r="I9" s="154"/>
      <c r="J9" s="161"/>
      <c r="K9" s="156"/>
      <c r="L9" s="157"/>
      <c r="M9" s="157"/>
      <c r="N9" s="162"/>
      <c r="O9" s="158"/>
      <c r="P9" s="158"/>
      <c r="Q9" s="163"/>
      <c r="R9" s="265">
        <f>Q9*N9</f>
        <v>0</v>
      </c>
      <c r="S9" s="14"/>
      <c r="T9" s="15">
        <f>+R9/Hoja1!B15</f>
        <v>0</v>
      </c>
      <c r="U9" s="206">
        <f>+T9/Hoja1!B15</f>
        <v>0</v>
      </c>
      <c r="V9" s="284"/>
      <c r="X9" s="8">
        <f>1050.76*0.51</f>
        <v>535.88760000000002</v>
      </c>
      <c r="AA9" s="9"/>
    </row>
    <row r="10" spans="2:27" ht="163.5" customHeight="1" thickBot="1" x14ac:dyDescent="0.25">
      <c r="B10" s="119">
        <v>3</v>
      </c>
      <c r="C10" s="161"/>
      <c r="D10" s="154"/>
      <c r="E10" s="154"/>
      <c r="F10" s="155"/>
      <c r="G10" s="178"/>
      <c r="H10" s="154"/>
      <c r="I10" s="154"/>
      <c r="J10" s="161"/>
      <c r="K10" s="156"/>
      <c r="L10" s="157"/>
      <c r="M10" s="157"/>
      <c r="N10" s="162"/>
      <c r="O10" s="158"/>
      <c r="P10" s="158"/>
      <c r="Q10" s="163"/>
      <c r="R10" s="265">
        <f>Q10*N10</f>
        <v>0</v>
      </c>
      <c r="S10" s="14"/>
      <c r="T10" s="15">
        <f>+R10/Hoja1!B4</f>
        <v>0</v>
      </c>
      <c r="U10" s="206">
        <f>+T10/Hoja1!B4</f>
        <v>0</v>
      </c>
      <c r="V10" s="284"/>
      <c r="X10" s="8">
        <f>2062.51*0.7</f>
        <v>1443.7570000000001</v>
      </c>
      <c r="AA10" s="9"/>
    </row>
    <row r="11" spans="2:27" ht="142.5" customHeight="1" x14ac:dyDescent="0.2">
      <c r="B11" s="87">
        <v>5</v>
      </c>
      <c r="C11" s="154"/>
      <c r="D11" s="154"/>
      <c r="E11" s="154"/>
      <c r="F11" s="283"/>
      <c r="G11" s="178"/>
      <c r="H11" s="154"/>
      <c r="I11" s="154"/>
      <c r="J11" s="161"/>
      <c r="K11" s="156"/>
      <c r="L11" s="156"/>
      <c r="M11" s="156"/>
      <c r="N11" s="162"/>
      <c r="O11" s="158"/>
      <c r="P11" s="158"/>
      <c r="Q11" s="163"/>
      <c r="R11" s="265">
        <f t="shared" ref="R11:R12" si="0">+N11*Q11</f>
        <v>0</v>
      </c>
      <c r="S11" s="14"/>
      <c r="T11" s="15">
        <f>+R11/Hoja1!B5</f>
        <v>0</v>
      </c>
      <c r="U11" s="206">
        <f>T11/Hoja1!B5</f>
        <v>0</v>
      </c>
      <c r="V11" s="284"/>
      <c r="AA11" s="9"/>
    </row>
    <row r="12" spans="2:27" ht="131.25" customHeight="1" thickBot="1" x14ac:dyDescent="0.25">
      <c r="B12" s="16">
        <v>4</v>
      </c>
      <c r="C12" s="154"/>
      <c r="D12" s="154"/>
      <c r="E12" s="154"/>
      <c r="F12" s="284"/>
      <c r="G12" s="178"/>
      <c r="H12" s="154"/>
      <c r="I12" s="154"/>
      <c r="J12" s="156"/>
      <c r="K12" s="156"/>
      <c r="L12" s="156"/>
      <c r="M12" s="156"/>
      <c r="N12" s="285"/>
      <c r="O12" s="286"/>
      <c r="P12" s="286"/>
      <c r="Q12" s="163"/>
      <c r="R12" s="265">
        <f t="shared" si="0"/>
        <v>0</v>
      </c>
      <c r="S12" s="14"/>
      <c r="T12" s="15">
        <f t="shared" ref="T12" si="1">+R12/828116</f>
        <v>0</v>
      </c>
      <c r="U12" s="206"/>
      <c r="V12" s="284"/>
      <c r="X12" s="8">
        <f>+T12*2</f>
        <v>0</v>
      </c>
      <c r="AA12" s="9"/>
    </row>
    <row r="13" spans="2:27" s="11" customFormat="1" ht="55.5" customHeight="1" thickBot="1" x14ac:dyDescent="0.3">
      <c r="B13" s="79"/>
      <c r="C13" s="461"/>
      <c r="D13" s="461"/>
      <c r="E13" s="461"/>
      <c r="F13" s="461"/>
      <c r="G13" s="461"/>
      <c r="H13" s="461"/>
      <c r="I13" s="80"/>
      <c r="J13" s="81"/>
      <c r="K13" s="81"/>
      <c r="L13" s="122" t="s">
        <v>22</v>
      </c>
      <c r="M13" s="122"/>
      <c r="N13" s="465">
        <v>112500000</v>
      </c>
      <c r="O13" s="465"/>
      <c r="P13" s="124">
        <f>+N13/N16</f>
        <v>96.982758620689651</v>
      </c>
      <c r="Q13" s="255" t="s">
        <v>23</v>
      </c>
      <c r="R13" s="255" t="s">
        <v>24</v>
      </c>
      <c r="S13" s="256" t="s">
        <v>20</v>
      </c>
      <c r="T13" s="108">
        <f>SUM(T7:T12)</f>
        <v>1764.2</v>
      </c>
      <c r="U13" s="94">
        <f>SUM(U7:U12)</f>
        <v>18.190862222222222</v>
      </c>
      <c r="V13" s="95" t="s">
        <v>2</v>
      </c>
      <c r="AA13" s="12"/>
    </row>
    <row r="14" spans="2:27" s="11" customFormat="1" ht="63" customHeight="1" thickBot="1" x14ac:dyDescent="0.25">
      <c r="B14" s="79"/>
      <c r="C14" s="461"/>
      <c r="D14" s="461"/>
      <c r="E14" s="461"/>
      <c r="F14" s="461"/>
      <c r="G14" s="86"/>
      <c r="H14" s="86"/>
      <c r="I14" s="80"/>
      <c r="J14" s="81"/>
      <c r="K14" s="81"/>
      <c r="L14" s="122"/>
      <c r="M14" s="122"/>
      <c r="N14" s="465"/>
      <c r="O14" s="465"/>
      <c r="P14" s="125"/>
      <c r="Q14" s="42"/>
      <c r="R14" s="46"/>
      <c r="S14" s="82"/>
      <c r="T14" s="83"/>
      <c r="U14" s="84"/>
      <c r="V14" s="85"/>
      <c r="AA14" s="12"/>
    </row>
    <row r="15" spans="2:27" s="11" customFormat="1" ht="45.75" customHeight="1" thickBot="1" x14ac:dyDescent="0.3">
      <c r="B15" s="79"/>
      <c r="C15" s="462"/>
      <c r="D15" s="462"/>
      <c r="E15" s="462"/>
      <c r="F15" s="462"/>
      <c r="G15" s="93"/>
      <c r="H15" s="463"/>
      <c r="I15" s="80"/>
      <c r="J15" s="81"/>
      <c r="K15" s="81"/>
      <c r="L15" s="122"/>
      <c r="M15" s="122"/>
      <c r="N15" s="123"/>
      <c r="O15" s="123"/>
      <c r="P15" s="125"/>
      <c r="Q15" s="42"/>
      <c r="R15" s="43"/>
      <c r="S15" s="126" t="s">
        <v>23</v>
      </c>
      <c r="T15" s="126" t="s">
        <v>24</v>
      </c>
      <c r="U15" s="84"/>
      <c r="V15" s="85"/>
      <c r="AA15" s="12"/>
    </row>
    <row r="16" spans="2:27" s="11" customFormat="1" ht="49.5" customHeight="1" thickBot="1" x14ac:dyDescent="0.3">
      <c r="B16" s="79"/>
      <c r="C16" s="462"/>
      <c r="D16" s="462"/>
      <c r="E16" s="462"/>
      <c r="F16" s="462"/>
      <c r="G16" s="93"/>
      <c r="H16" s="463"/>
      <c r="I16" s="80"/>
      <c r="J16" s="81"/>
      <c r="K16" s="81"/>
      <c r="L16" s="122" t="s">
        <v>67</v>
      </c>
      <c r="M16" s="122"/>
      <c r="N16" s="465">
        <v>1160000</v>
      </c>
      <c r="O16" s="465"/>
      <c r="P16" s="47"/>
      <c r="Q16" s="42"/>
      <c r="R16" s="43">
        <v>0.75</v>
      </c>
      <c r="S16" s="127">
        <f>+$N$13*R16</f>
        <v>84375000</v>
      </c>
      <c r="T16" s="129">
        <f>+S16/$N$16</f>
        <v>72.737068965517238</v>
      </c>
      <c r="U16" s="84"/>
      <c r="V16" s="85"/>
      <c r="AA16" s="12"/>
    </row>
    <row r="17" spans="2:27" ht="49.5" customHeight="1" thickBot="1" x14ac:dyDescent="0.3">
      <c r="B17" s="24"/>
      <c r="C17" s="25"/>
      <c r="D17" s="26"/>
      <c r="E17" s="26"/>
      <c r="F17" s="27"/>
      <c r="G17" s="27"/>
      <c r="H17" s="27"/>
      <c r="I17" s="27"/>
      <c r="J17" s="27"/>
      <c r="K17" s="27"/>
      <c r="L17" s="27"/>
      <c r="M17" s="27"/>
      <c r="N17" s="28"/>
      <c r="O17" s="29"/>
      <c r="P17" s="29"/>
      <c r="Q17" s="30"/>
      <c r="R17" s="43">
        <v>1.2</v>
      </c>
      <c r="S17" s="127">
        <f t="shared" ref="S17:S18" si="2">+$N$13*R17</f>
        <v>135000000</v>
      </c>
      <c r="T17" s="129">
        <f t="shared" ref="T17:T18" si="3">+S17/$N$16</f>
        <v>116.37931034482759</v>
      </c>
      <c r="AA17" s="9"/>
    </row>
    <row r="18" spans="2:27" ht="34.5" customHeight="1" thickBot="1" x14ac:dyDescent="0.3">
      <c r="B18" s="24"/>
      <c r="C18" s="25"/>
      <c r="D18" s="26"/>
      <c r="E18" s="26"/>
      <c r="F18" s="31"/>
      <c r="G18" s="31"/>
      <c r="H18" s="31"/>
      <c r="I18" s="464"/>
      <c r="J18" s="464"/>
      <c r="K18" s="31"/>
      <c r="L18" s="31"/>
      <c r="M18" s="31"/>
      <c r="N18" s="28"/>
      <c r="O18" s="29"/>
      <c r="P18" s="29"/>
      <c r="Q18" s="30"/>
      <c r="R18" s="43">
        <v>1.5</v>
      </c>
      <c r="S18" s="128">
        <f t="shared" si="2"/>
        <v>168750000</v>
      </c>
      <c r="T18" s="130">
        <f t="shared" si="3"/>
        <v>145.47413793103448</v>
      </c>
      <c r="U18" s="32"/>
      <c r="V18" s="33"/>
      <c r="AA18" s="9"/>
    </row>
    <row r="19" spans="2:27" ht="20.25" customHeight="1" x14ac:dyDescent="0.25">
      <c r="B19" s="34"/>
      <c r="C19" s="35"/>
      <c r="D19" s="35"/>
      <c r="E19" s="35"/>
      <c r="G19" s="31"/>
      <c r="H19" s="31"/>
      <c r="I19" s="31"/>
      <c r="J19" s="31"/>
      <c r="K19" s="31"/>
      <c r="L19" s="31"/>
      <c r="M19" s="31"/>
      <c r="N19" s="37"/>
      <c r="O19" s="37"/>
      <c r="P19" s="37"/>
      <c r="Q19" s="37"/>
      <c r="R19" s="37"/>
      <c r="S19" s="37"/>
      <c r="T19" s="37"/>
      <c r="U19" s="38"/>
      <c r="V19" s="39"/>
    </row>
    <row r="20" spans="2:27" ht="22.5" customHeight="1" x14ac:dyDescent="0.25">
      <c r="B20" s="34"/>
      <c r="C20" s="35"/>
      <c r="D20" s="35"/>
      <c r="E20" s="35"/>
      <c r="F20" s="287"/>
      <c r="G20" s="41"/>
      <c r="H20" s="41"/>
      <c r="I20" s="41"/>
      <c r="J20" s="41"/>
      <c r="K20" s="41"/>
      <c r="L20" s="41"/>
      <c r="M20" s="41"/>
      <c r="U20" s="38"/>
      <c r="V20" s="39"/>
    </row>
    <row r="21" spans="2:27" ht="36.75" customHeight="1" x14ac:dyDescent="0.25">
      <c r="B21" s="34"/>
      <c r="C21" s="35"/>
      <c r="D21" s="44"/>
      <c r="E21" s="44"/>
      <c r="F21" s="600" t="s">
        <v>167</v>
      </c>
      <c r="G21" s="526"/>
      <c r="H21" s="526"/>
      <c r="I21" s="46"/>
      <c r="J21" s="41"/>
      <c r="K21" s="41"/>
      <c r="L21" s="41"/>
      <c r="M21" s="41"/>
      <c r="U21" s="38"/>
      <c r="V21" s="39"/>
    </row>
    <row r="22" spans="2:27" ht="36.75" customHeight="1" x14ac:dyDescent="0.25">
      <c r="B22" s="34"/>
      <c r="C22" s="35"/>
      <c r="D22" s="44"/>
      <c r="E22" s="44"/>
      <c r="F22" s="45"/>
      <c r="G22" s="41"/>
      <c r="H22" s="46"/>
      <c r="I22" s="46"/>
      <c r="J22" s="41"/>
      <c r="K22" s="41"/>
      <c r="L22" s="41"/>
      <c r="M22" s="41"/>
      <c r="U22" s="38"/>
      <c r="V22" s="39"/>
    </row>
    <row r="23" spans="2:27" ht="46.5" customHeight="1" x14ac:dyDescent="0.25">
      <c r="B23" s="34"/>
      <c r="C23" s="35"/>
      <c r="D23" s="35"/>
      <c r="E23" s="35"/>
      <c r="F23" s="31"/>
      <c r="G23" s="31"/>
      <c r="H23" s="46"/>
      <c r="I23" s="46"/>
      <c r="J23" s="31"/>
      <c r="K23" s="31"/>
      <c r="L23" s="31"/>
      <c r="M23" s="31"/>
      <c r="U23" s="38"/>
      <c r="V23" s="39"/>
    </row>
    <row r="24" spans="2:27" ht="25.5" customHeight="1" thickBot="1" x14ac:dyDescent="0.35">
      <c r="B24" s="48"/>
      <c r="C24" s="49"/>
      <c r="D24" s="49"/>
      <c r="E24" s="49"/>
      <c r="F24" s="50"/>
      <c r="G24" s="50"/>
      <c r="H24" s="460"/>
      <c r="I24" s="460"/>
      <c r="J24" s="460"/>
      <c r="K24" s="50"/>
      <c r="L24" s="50"/>
      <c r="M24" s="50"/>
      <c r="N24" s="50"/>
      <c r="O24" s="460"/>
      <c r="P24" s="460"/>
      <c r="Q24" s="51"/>
      <c r="R24" s="52"/>
      <c r="S24" s="53"/>
      <c r="T24" s="51"/>
      <c r="U24" s="51"/>
      <c r="V24" s="54"/>
    </row>
    <row r="27" spans="2:27" ht="18" x14ac:dyDescent="0.25">
      <c r="G27" s="57"/>
      <c r="H27" s="58"/>
      <c r="I27" s="58"/>
      <c r="J27" s="58"/>
      <c r="K27" s="58"/>
      <c r="L27" s="58"/>
      <c r="M27" s="58"/>
    </row>
    <row r="28" spans="2:27" ht="21.75" customHeight="1" x14ac:dyDescent="0.2">
      <c r="G28" s="45"/>
      <c r="H28" s="45"/>
      <c r="I28" s="45"/>
      <c r="J28" s="45"/>
      <c r="K28" s="45"/>
      <c r="L28" s="45"/>
      <c r="M28" s="45"/>
    </row>
    <row r="35" spans="14:14" ht="48" customHeight="1" x14ac:dyDescent="0.35">
      <c r="N35" s="59"/>
    </row>
  </sheetData>
  <mergeCells count="55">
    <mergeCell ref="I18:J18"/>
    <mergeCell ref="H24:J24"/>
    <mergeCell ref="O24:P24"/>
    <mergeCell ref="H7:H8"/>
    <mergeCell ref="U7:U8"/>
    <mergeCell ref="C13:H13"/>
    <mergeCell ref="N13:O13"/>
    <mergeCell ref="C14:F14"/>
    <mergeCell ref="N14:O14"/>
    <mergeCell ref="C15:F15"/>
    <mergeCell ref="H15:H16"/>
    <mergeCell ref="C16:F16"/>
    <mergeCell ref="N16:O16"/>
    <mergeCell ref="O7:O8"/>
    <mergeCell ref="P7:P8"/>
    <mergeCell ref="Q7:Q8"/>
    <mergeCell ref="Q5:Q6"/>
    <mergeCell ref="R5:R6"/>
    <mergeCell ref="S5:S6"/>
    <mergeCell ref="T5:T6"/>
    <mergeCell ref="B7:B8"/>
    <mergeCell ref="C7:C8"/>
    <mergeCell ref="D7:D8"/>
    <mergeCell ref="E7:E8"/>
    <mergeCell ref="F7:F8"/>
    <mergeCell ref="R7:R8"/>
    <mergeCell ref="S7:S8"/>
    <mergeCell ref="T7:T8"/>
    <mergeCell ref="I7:I8"/>
    <mergeCell ref="J7:J8"/>
    <mergeCell ref="K7:K8"/>
    <mergeCell ref="L7:L8"/>
    <mergeCell ref="J5:L5"/>
    <mergeCell ref="N5:N6"/>
    <mergeCell ref="O5:O6"/>
    <mergeCell ref="P5:P6"/>
    <mergeCell ref="G7:G8"/>
    <mergeCell ref="M7:M8"/>
    <mergeCell ref="N7:N8"/>
    <mergeCell ref="V7:V8"/>
    <mergeCell ref="F21:H21"/>
    <mergeCell ref="B1:U1"/>
    <mergeCell ref="B2:V2"/>
    <mergeCell ref="B3:V3"/>
    <mergeCell ref="B4:V4"/>
    <mergeCell ref="B5:B6"/>
    <mergeCell ref="C5:C6"/>
    <mergeCell ref="D5:D6"/>
    <mergeCell ref="E5:E6"/>
    <mergeCell ref="F5:F6"/>
    <mergeCell ref="G5:G6"/>
    <mergeCell ref="U5:U6"/>
    <mergeCell ref="V5:V6"/>
    <mergeCell ref="H5:H6"/>
    <mergeCell ref="I5:I6"/>
  </mergeCells>
  <pageMargins left="0.7" right="0.7" top="0.75" bottom="0.75" header="0.3" footer="0.3"/>
  <pageSetup paperSize="9" scale="1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F2678-7BF6-4A01-93DD-1A8653CF8A69}">
  <dimension ref="A1:M46"/>
  <sheetViews>
    <sheetView view="pageBreakPreview" topLeftCell="A10" zoomScale="60" zoomScaleNormal="100" workbookViewId="0">
      <selection activeCell="S25" sqref="S25"/>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240</v>
      </c>
    </row>
    <row r="4" spans="1:11" x14ac:dyDescent="0.25">
      <c r="A4" t="s">
        <v>28</v>
      </c>
      <c r="E4" t="s">
        <v>154</v>
      </c>
    </row>
    <row r="5" spans="1:11" x14ac:dyDescent="0.25">
      <c r="A5" t="s">
        <v>29</v>
      </c>
      <c r="E5" t="s">
        <v>241</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242</v>
      </c>
      <c r="C14" s="501"/>
      <c r="D14" s="501"/>
      <c r="E14" s="4" t="s">
        <v>154</v>
      </c>
      <c r="F14" s="3">
        <v>23</v>
      </c>
      <c r="G14" s="3">
        <v>8</v>
      </c>
      <c r="H14" s="3">
        <v>2002</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246</v>
      </c>
      <c r="C18" s="501"/>
      <c r="D18" s="501"/>
      <c r="E18" s="171" t="s">
        <v>247</v>
      </c>
      <c r="F18" s="68">
        <v>0</v>
      </c>
      <c r="G18" s="68">
        <v>2</v>
      </c>
      <c r="H18" s="68">
        <v>2002</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54" customHeight="1" x14ac:dyDescent="0.25">
      <c r="A25" s="76">
        <v>1</v>
      </c>
      <c r="B25" s="521" t="s">
        <v>319</v>
      </c>
      <c r="C25" s="522"/>
      <c r="D25" s="168" t="s">
        <v>219</v>
      </c>
      <c r="E25" s="173" t="s">
        <v>243</v>
      </c>
      <c r="F25" s="176">
        <v>38456</v>
      </c>
      <c r="G25" s="176">
        <v>38517</v>
      </c>
      <c r="H25" s="99">
        <f>+(G25-F25)/30/12</f>
        <v>0.16944444444444443</v>
      </c>
      <c r="I25" s="74" t="s">
        <v>166</v>
      </c>
      <c r="J25" s="74"/>
      <c r="K25" s="75"/>
    </row>
    <row r="26" spans="1:13" ht="56.25" customHeight="1" x14ac:dyDescent="0.25">
      <c r="A26" s="76">
        <v>2</v>
      </c>
      <c r="B26" s="521" t="s">
        <v>320</v>
      </c>
      <c r="C26" s="522"/>
      <c r="D26" s="168" t="s">
        <v>219</v>
      </c>
      <c r="E26" s="173" t="s">
        <v>244</v>
      </c>
      <c r="F26" s="176">
        <v>42156</v>
      </c>
      <c r="G26" s="176">
        <v>42719</v>
      </c>
      <c r="H26" s="99">
        <f>+(G26-F26)/30/12</f>
        <v>1.5638888888888889</v>
      </c>
      <c r="I26" s="74" t="s">
        <v>166</v>
      </c>
      <c r="J26" s="74"/>
      <c r="K26" s="75"/>
    </row>
    <row r="27" spans="1:13" ht="53.25" customHeight="1" x14ac:dyDescent="0.25">
      <c r="A27" s="76">
        <v>3</v>
      </c>
      <c r="B27" s="521"/>
      <c r="C27" s="522"/>
      <c r="D27" s="168"/>
      <c r="E27" s="173"/>
      <c r="F27" s="176"/>
      <c r="G27" s="176"/>
      <c r="H27" s="99"/>
      <c r="I27" s="74"/>
      <c r="J27" s="74"/>
      <c r="K27" s="75"/>
    </row>
    <row r="28" spans="1:13" ht="22.5" customHeight="1" x14ac:dyDescent="0.25">
      <c r="A28" s="76"/>
      <c r="B28" s="521"/>
      <c r="C28" s="522"/>
      <c r="D28" s="101"/>
      <c r="E28" s="173"/>
      <c r="F28" s="169"/>
      <c r="G28" s="169"/>
      <c r="H28" s="99"/>
      <c r="I28" s="74"/>
      <c r="J28" s="74"/>
      <c r="K28" s="167"/>
    </row>
    <row r="29" spans="1:13" ht="53.25" customHeight="1" x14ac:dyDescent="0.25">
      <c r="A29" s="76">
        <v>4</v>
      </c>
      <c r="B29" s="521"/>
      <c r="C29" s="522"/>
      <c r="D29" s="168"/>
      <c r="E29" s="173"/>
      <c r="F29" s="176"/>
      <c r="G29" s="176"/>
      <c r="H29" s="99"/>
      <c r="I29" s="74"/>
      <c r="J29" s="74"/>
      <c r="K29" s="75"/>
    </row>
    <row r="30" spans="1:13" x14ac:dyDescent="0.25">
      <c r="A30" s="76">
        <v>5</v>
      </c>
      <c r="B30" s="521"/>
      <c r="C30" s="522"/>
      <c r="D30" s="168"/>
      <c r="E30" s="173"/>
      <c r="F30" s="176"/>
      <c r="G30" s="176"/>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t="s">
        <v>166</v>
      </c>
      <c r="K36" s="75"/>
    </row>
    <row r="37" spans="1:11" x14ac:dyDescent="0.25">
      <c r="H37" s="100">
        <f>SUM(H25:H30)</f>
        <v>1.7333333333333334</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t="s">
        <v>235</v>
      </c>
      <c r="G41" s="550"/>
      <c r="H41" s="542" t="s">
        <v>73</v>
      </c>
      <c r="I41" s="551"/>
      <c r="J41" s="551"/>
      <c r="K41" s="543"/>
    </row>
    <row r="42" spans="1:11" ht="22.5" customHeight="1" x14ac:dyDescent="0.25">
      <c r="F42" s="523" t="s">
        <v>2</v>
      </c>
      <c r="G42" s="524"/>
      <c r="H42" s="604" t="s">
        <v>149</v>
      </c>
      <c r="I42" s="605"/>
      <c r="J42" s="605"/>
      <c r="K42" s="606"/>
    </row>
    <row r="44" spans="1:11" x14ac:dyDescent="0.25">
      <c r="B44" s="78"/>
      <c r="C44" s="78"/>
      <c r="D44" s="78"/>
      <c r="H44" s="603"/>
      <c r="I44" s="603"/>
      <c r="J44" s="603"/>
      <c r="K44" s="603"/>
    </row>
    <row r="45" spans="1:11" ht="54.75" customHeight="1" x14ac:dyDescent="0.25">
      <c r="B45" s="526" t="s">
        <v>167</v>
      </c>
      <c r="C45" s="526"/>
      <c r="D45" s="526"/>
    </row>
    <row r="46" spans="1:11" ht="60.75" customHeight="1" x14ac:dyDescent="0.25">
      <c r="B46" s="527"/>
      <c r="C46" s="527"/>
      <c r="D46" s="527"/>
    </row>
  </sheetData>
  <mergeCells count="60">
    <mergeCell ref="B46:D46"/>
    <mergeCell ref="H44:K44"/>
    <mergeCell ref="C40:D41"/>
    <mergeCell ref="F41:G41"/>
    <mergeCell ref="H41:K41"/>
    <mergeCell ref="F42:G42"/>
    <mergeCell ref="H42:K42"/>
    <mergeCell ref="B45:D45"/>
    <mergeCell ref="B34:C34"/>
    <mergeCell ref="B35:C35"/>
    <mergeCell ref="B36:C36"/>
    <mergeCell ref="I37:K37"/>
    <mergeCell ref="A38:K38"/>
    <mergeCell ref="A39:B39"/>
    <mergeCell ref="C39:D39"/>
    <mergeCell ref="F39:G40"/>
    <mergeCell ref="H39:K40"/>
    <mergeCell ref="A40:B41"/>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3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A1CCD-B1A1-4973-AE18-4CAE9EC220CF}">
  <dimension ref="A1:O45"/>
  <sheetViews>
    <sheetView view="pageBreakPreview" topLeftCell="A24" zoomScale="60" zoomScaleNormal="100" workbookViewId="0">
      <selection activeCell="U41" sqref="U41"/>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248</v>
      </c>
    </row>
    <row r="4" spans="1:14" x14ac:dyDescent="0.25">
      <c r="A4" t="s">
        <v>28</v>
      </c>
      <c r="E4" t="s">
        <v>249</v>
      </c>
    </row>
    <row r="5" spans="1:14" x14ac:dyDescent="0.25">
      <c r="A5" t="s">
        <v>29</v>
      </c>
      <c r="E5" t="s">
        <v>253</v>
      </c>
      <c r="F5" t="s">
        <v>30</v>
      </c>
      <c r="G5" s="496"/>
      <c r="H5" s="496"/>
      <c r="I5" s="496"/>
      <c r="J5" s="496"/>
    </row>
    <row r="6" spans="1:14" x14ac:dyDescent="0.25">
      <c r="A6" t="s">
        <v>31</v>
      </c>
      <c r="E6" s="103" t="s">
        <v>50</v>
      </c>
      <c r="F6" t="s">
        <v>30</v>
      </c>
      <c r="G6" s="497"/>
      <c r="H6" s="497"/>
      <c r="I6" s="497"/>
      <c r="J6" s="497"/>
    </row>
    <row r="7" spans="1:14" x14ac:dyDescent="0.25">
      <c r="A7" t="s">
        <v>61</v>
      </c>
      <c r="E7" s="141">
        <v>14</v>
      </c>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231</v>
      </c>
      <c r="C14" s="501"/>
      <c r="D14" s="501"/>
      <c r="E14" s="4" t="s">
        <v>232</v>
      </c>
      <c r="F14" s="3">
        <v>6</v>
      </c>
      <c r="G14" s="3">
        <v>9</v>
      </c>
      <c r="H14" s="3">
        <v>2008</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c r="C18" s="552"/>
      <c r="D18" s="552"/>
      <c r="E18" s="104"/>
      <c r="F18" s="68"/>
      <c r="G18" s="68"/>
      <c r="H18" s="68"/>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72" customHeight="1" x14ac:dyDescent="0.25">
      <c r="A25" s="3">
        <v>1</v>
      </c>
      <c r="B25" s="591" t="s">
        <v>252</v>
      </c>
      <c r="C25" s="592"/>
      <c r="D25" s="168" t="s">
        <v>62</v>
      </c>
      <c r="E25" s="174" t="s">
        <v>250</v>
      </c>
      <c r="F25" s="169">
        <v>42074</v>
      </c>
      <c r="G25" s="169">
        <v>42233</v>
      </c>
      <c r="H25" s="99">
        <f>+(G25-F25)/30/12</f>
        <v>0.44166666666666665</v>
      </c>
      <c r="I25" s="74"/>
      <c r="J25" s="74"/>
      <c r="K25" s="75"/>
    </row>
    <row r="26" spans="1:15" ht="84" customHeight="1" x14ac:dyDescent="0.25">
      <c r="A26" s="3">
        <v>2</v>
      </c>
      <c r="B26" s="591" t="s">
        <v>252</v>
      </c>
      <c r="C26" s="592"/>
      <c r="D26" s="168" t="s">
        <v>254</v>
      </c>
      <c r="E26" s="174" t="s">
        <v>251</v>
      </c>
      <c r="F26" s="169">
        <v>45051</v>
      </c>
      <c r="G26" s="169">
        <v>45078</v>
      </c>
      <c r="H26" s="99">
        <f>+(G26-F26)/30/12</f>
        <v>7.4999999999999997E-2</v>
      </c>
      <c r="I26" s="74"/>
      <c r="J26" s="74"/>
      <c r="K26" s="75"/>
    </row>
    <row r="27" spans="1:15" x14ac:dyDescent="0.25">
      <c r="A27" s="3">
        <v>3</v>
      </c>
      <c r="B27" s="591"/>
      <c r="C27" s="592"/>
      <c r="D27" s="101"/>
      <c r="E27" s="174"/>
      <c r="F27" s="169"/>
      <c r="G27" s="169"/>
      <c r="H27" s="99"/>
      <c r="I27" s="74"/>
      <c r="J27" s="74"/>
      <c r="K27" s="75"/>
    </row>
    <row r="28" spans="1:15" x14ac:dyDescent="0.25">
      <c r="A28" s="3">
        <v>4</v>
      </c>
      <c r="B28" s="591"/>
      <c r="C28" s="592"/>
      <c r="D28" s="101"/>
      <c r="E28" s="174"/>
      <c r="F28" s="169"/>
      <c r="G28" s="169"/>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SUM(H25:H26)</f>
        <v>0.51666666666666661</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607" t="s">
        <v>519</v>
      </c>
      <c r="D40" s="608"/>
      <c r="E40" s="77"/>
      <c r="F40" s="539"/>
      <c r="G40" s="541"/>
      <c r="H40" s="539"/>
      <c r="I40" s="540"/>
      <c r="J40" s="540"/>
      <c r="K40" s="541"/>
    </row>
    <row r="41" spans="1:11" ht="99.75" customHeight="1" x14ac:dyDescent="0.25">
      <c r="A41" s="544"/>
      <c r="B41" s="545"/>
      <c r="C41" s="609"/>
      <c r="D41" s="610"/>
      <c r="F41" s="554">
        <f>+E7</f>
        <v>14</v>
      </c>
      <c r="G41" s="554"/>
      <c r="H41" s="542" t="s">
        <v>77</v>
      </c>
      <c r="I41" s="551"/>
      <c r="J41" s="551"/>
      <c r="K41" s="543"/>
    </row>
    <row r="42" spans="1:11" x14ac:dyDescent="0.25">
      <c r="F42" s="523" t="s">
        <v>365</v>
      </c>
      <c r="G42" s="524"/>
      <c r="H42" s="604" t="s">
        <v>149</v>
      </c>
      <c r="I42" s="605"/>
      <c r="J42" s="605"/>
      <c r="K42" s="606"/>
    </row>
    <row r="43" spans="1:11" ht="35.25" customHeight="1" x14ac:dyDescent="0.25"/>
    <row r="44" spans="1:11" ht="47.25" customHeight="1" x14ac:dyDescent="0.25">
      <c r="B44" s="78"/>
      <c r="C44" s="78"/>
      <c r="D44" s="78"/>
    </row>
    <row r="45" spans="1:11" ht="54.75" customHeight="1" x14ac:dyDescent="0.25">
      <c r="B45" s="526" t="s">
        <v>520</v>
      </c>
      <c r="C45" s="526"/>
      <c r="D45" s="526"/>
    </row>
  </sheetData>
  <mergeCells count="58">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49" orientation="portrait" r:id="rId1"/>
  <colBreaks count="1" manualBreakCount="1">
    <brk id="11"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42ED8-A586-4323-A669-B4EA3B78B7F6}">
  <dimension ref="B1:AA35"/>
  <sheetViews>
    <sheetView view="pageBreakPreview" topLeftCell="I8" zoomScale="60" zoomScaleNormal="49" workbookViewId="0">
      <selection activeCell="H5" sqref="H5:H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7.42578125"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257</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575</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559"/>
      <c r="C6" s="453"/>
      <c r="D6" s="453"/>
      <c r="E6" s="453"/>
      <c r="F6" s="453"/>
      <c r="G6" s="453"/>
      <c r="H6" s="453"/>
      <c r="I6" s="453"/>
      <c r="J6" s="159" t="s">
        <v>68</v>
      </c>
      <c r="K6" s="160" t="s">
        <v>80</v>
      </c>
      <c r="L6" s="159" t="s">
        <v>81</v>
      </c>
      <c r="M6" s="159" t="s">
        <v>109</v>
      </c>
      <c r="N6" s="453"/>
      <c r="O6" s="453"/>
      <c r="P6" s="453"/>
      <c r="Q6" s="453"/>
      <c r="R6" s="453"/>
      <c r="S6" s="453"/>
      <c r="T6" s="453"/>
      <c r="U6" s="453"/>
      <c r="V6" s="560"/>
      <c r="AA6" s="9"/>
    </row>
    <row r="7" spans="2:27" ht="72" customHeight="1" x14ac:dyDescent="0.2">
      <c r="B7" s="450">
        <v>1</v>
      </c>
      <c r="C7" s="565" t="s">
        <v>260</v>
      </c>
      <c r="D7" s="567" t="s">
        <v>258</v>
      </c>
      <c r="E7" s="567" t="s">
        <v>261</v>
      </c>
      <c r="F7" s="569" t="s">
        <v>259</v>
      </c>
      <c r="G7" s="589">
        <v>5</v>
      </c>
      <c r="H7" s="567" t="s">
        <v>261</v>
      </c>
      <c r="I7" s="567" t="s">
        <v>137</v>
      </c>
      <c r="J7" s="583" t="s">
        <v>123</v>
      </c>
      <c r="K7" s="585" t="s">
        <v>2</v>
      </c>
      <c r="L7" s="561" t="s">
        <v>2</v>
      </c>
      <c r="M7" s="561" t="s">
        <v>2</v>
      </c>
      <c r="N7" s="587">
        <v>1</v>
      </c>
      <c r="O7" s="577">
        <v>40352</v>
      </c>
      <c r="P7" s="577">
        <v>40831</v>
      </c>
      <c r="Q7" s="579">
        <v>199468960</v>
      </c>
      <c r="R7" s="614">
        <f>Q7*N7</f>
        <v>199468960</v>
      </c>
      <c r="S7" s="581"/>
      <c r="T7" s="575">
        <f>+R7/Hoja1!B15</f>
        <v>372.42150858849885</v>
      </c>
      <c r="U7" s="595">
        <f>+T7/P13</f>
        <v>3.8400795552236326</v>
      </c>
      <c r="V7" s="611"/>
      <c r="X7" s="106">
        <f>1728.41*0.5</f>
        <v>864.20500000000004</v>
      </c>
      <c r="AA7" s="9"/>
    </row>
    <row r="8" spans="2:27" ht="204" customHeight="1" x14ac:dyDescent="0.2">
      <c r="B8" s="613"/>
      <c r="C8" s="566"/>
      <c r="D8" s="568"/>
      <c r="E8" s="568"/>
      <c r="F8" s="570"/>
      <c r="G8" s="590"/>
      <c r="H8" s="568"/>
      <c r="I8" s="568"/>
      <c r="J8" s="584"/>
      <c r="K8" s="586"/>
      <c r="L8" s="562"/>
      <c r="M8" s="562"/>
      <c r="N8" s="588"/>
      <c r="O8" s="578"/>
      <c r="P8" s="578"/>
      <c r="Q8" s="580"/>
      <c r="R8" s="615"/>
      <c r="S8" s="582"/>
      <c r="T8" s="576"/>
      <c r="U8" s="596"/>
      <c r="V8" s="612"/>
      <c r="X8" s="106"/>
      <c r="AA8" s="9"/>
    </row>
    <row r="9" spans="2:27" ht="163.5" customHeight="1" x14ac:dyDescent="0.2">
      <c r="B9" s="262">
        <v>2</v>
      </c>
      <c r="C9" s="153" t="s">
        <v>263</v>
      </c>
      <c r="D9" s="154" t="s">
        <v>262</v>
      </c>
      <c r="E9" s="154" t="s">
        <v>261</v>
      </c>
      <c r="F9" s="155" t="s">
        <v>265</v>
      </c>
      <c r="G9" s="178">
        <v>43</v>
      </c>
      <c r="H9" s="154" t="s">
        <v>261</v>
      </c>
      <c r="I9" s="154" t="s">
        <v>137</v>
      </c>
      <c r="J9" s="161" t="s">
        <v>264</v>
      </c>
      <c r="K9" s="156" t="s">
        <v>2</v>
      </c>
      <c r="L9" s="156" t="s">
        <v>2</v>
      </c>
      <c r="M9" s="156" t="s">
        <v>2</v>
      </c>
      <c r="N9" s="162">
        <v>1</v>
      </c>
      <c r="O9" s="158">
        <v>41731</v>
      </c>
      <c r="P9" s="158">
        <v>41639</v>
      </c>
      <c r="Q9" s="163">
        <v>54509506</v>
      </c>
      <c r="R9" s="13">
        <f>Q9*N9</f>
        <v>54509506</v>
      </c>
      <c r="S9" s="14"/>
      <c r="T9" s="15">
        <f>+R9/Hoja1!B13</f>
        <v>92.467355385920271</v>
      </c>
      <c r="U9" s="206">
        <f>+T9/P13</f>
        <v>0.95344117553482244</v>
      </c>
      <c r="V9" s="263"/>
      <c r="X9" s="8">
        <f>1050.76*0.51</f>
        <v>535.88760000000002</v>
      </c>
      <c r="AA9" s="9"/>
    </row>
    <row r="10" spans="2:27" ht="163.5" customHeight="1" x14ac:dyDescent="0.2">
      <c r="B10" s="262">
        <v>3</v>
      </c>
      <c r="C10" s="280"/>
      <c r="D10" s="253"/>
      <c r="E10" s="253"/>
      <c r="F10" s="281"/>
      <c r="G10" s="121"/>
      <c r="H10" s="253"/>
      <c r="I10" s="253"/>
      <c r="J10" s="161"/>
      <c r="K10" s="254"/>
      <c r="L10" s="282"/>
      <c r="M10" s="282"/>
      <c r="N10" s="162"/>
      <c r="O10" s="158"/>
      <c r="P10" s="158"/>
      <c r="Q10" s="163"/>
      <c r="R10" s="13">
        <f>Q10*N10</f>
        <v>0</v>
      </c>
      <c r="S10" s="14"/>
      <c r="T10" s="15">
        <f>+R10/Hoja1!B4</f>
        <v>0</v>
      </c>
      <c r="U10" s="206">
        <f>+T10/Hoja1!B4</f>
        <v>0</v>
      </c>
      <c r="V10" s="263"/>
      <c r="X10" s="8">
        <f>2062.51*0.7</f>
        <v>1443.7570000000001</v>
      </c>
      <c r="AA10" s="9"/>
    </row>
    <row r="11" spans="2:27" ht="142.5" customHeight="1" x14ac:dyDescent="0.2">
      <c r="B11" s="262">
        <v>5</v>
      </c>
      <c r="C11" s="253"/>
      <c r="D11" s="253"/>
      <c r="E11" s="253"/>
      <c r="F11" s="257"/>
      <c r="G11" s="121"/>
      <c r="H11" s="253"/>
      <c r="I11" s="253"/>
      <c r="J11" s="161"/>
      <c r="K11" s="254"/>
      <c r="L11" s="254"/>
      <c r="M11" s="254"/>
      <c r="N11" s="162"/>
      <c r="O11" s="158"/>
      <c r="P11" s="158"/>
      <c r="Q11" s="163"/>
      <c r="R11" s="13">
        <f t="shared" ref="R11:R12" si="0">+N11*Q11</f>
        <v>0</v>
      </c>
      <c r="S11" s="14"/>
      <c r="T11" s="15">
        <f>+R11/Hoja1!B5</f>
        <v>0</v>
      </c>
      <c r="U11" s="206">
        <f>T11/Hoja1!B5</f>
        <v>0</v>
      </c>
      <c r="V11" s="263"/>
      <c r="AA11" s="9"/>
    </row>
    <row r="12" spans="2:27" ht="131.25" customHeight="1" thickBot="1" x14ac:dyDescent="0.25">
      <c r="B12" s="16">
        <v>4</v>
      </c>
      <c r="C12" s="10"/>
      <c r="D12" s="10"/>
      <c r="E12" s="10"/>
      <c r="F12" s="61"/>
      <c r="G12" s="62"/>
      <c r="H12" s="10"/>
      <c r="I12" s="10"/>
      <c r="J12" s="17"/>
      <c r="K12" s="17"/>
      <c r="L12" s="17"/>
      <c r="M12" s="17"/>
      <c r="N12" s="18"/>
      <c r="O12" s="19"/>
      <c r="P12" s="19"/>
      <c r="Q12" s="20"/>
      <c r="R12" s="21">
        <f t="shared" si="0"/>
        <v>0</v>
      </c>
      <c r="S12" s="22"/>
      <c r="T12" s="23">
        <f t="shared" ref="T12" si="1">+R12/828116</f>
        <v>0</v>
      </c>
      <c r="U12" s="219"/>
      <c r="V12" s="96"/>
      <c r="X12" s="8">
        <f>+T12*2</f>
        <v>0</v>
      </c>
      <c r="AA12" s="9"/>
    </row>
    <row r="13" spans="2:27" s="11" customFormat="1" ht="55.5" customHeight="1" thickBot="1" x14ac:dyDescent="0.3">
      <c r="B13" s="79"/>
      <c r="C13" s="616"/>
      <c r="D13" s="617"/>
      <c r="E13" s="617"/>
      <c r="F13" s="617"/>
      <c r="G13" s="617"/>
      <c r="H13" s="617"/>
      <c r="I13" s="288"/>
      <c r="J13" s="289"/>
      <c r="K13" s="289"/>
      <c r="L13" s="290" t="s">
        <v>22</v>
      </c>
      <c r="M13" s="290"/>
      <c r="N13" s="618">
        <v>112500000</v>
      </c>
      <c r="O13" s="618"/>
      <c r="P13" s="291">
        <f>+N13/N16</f>
        <v>96.982758620689651</v>
      </c>
      <c r="Q13" s="107" t="s">
        <v>23</v>
      </c>
      <c r="R13" s="107" t="s">
        <v>24</v>
      </c>
      <c r="S13" s="109" t="s">
        <v>20</v>
      </c>
      <c r="T13" s="292">
        <f>SUM(T7:T12)</f>
        <v>464.88886397441911</v>
      </c>
      <c r="U13" s="293">
        <f>SUM(U7:U12)</f>
        <v>4.7935207307584555</v>
      </c>
      <c r="V13" s="294" t="s">
        <v>178</v>
      </c>
      <c r="AA13" s="12"/>
    </row>
    <row r="14" spans="2:27" s="11" customFormat="1" ht="63" customHeight="1" thickBot="1" x14ac:dyDescent="0.25">
      <c r="B14" s="79"/>
      <c r="C14" s="619"/>
      <c r="D14" s="461"/>
      <c r="E14" s="461"/>
      <c r="F14" s="461"/>
      <c r="G14" s="86"/>
      <c r="H14" s="86"/>
      <c r="I14" s="80"/>
      <c r="J14" s="81"/>
      <c r="K14" s="81"/>
      <c r="L14" s="122"/>
      <c r="M14" s="122"/>
      <c r="N14" s="465"/>
      <c r="O14" s="465"/>
      <c r="P14" s="125"/>
      <c r="Q14" s="42"/>
      <c r="R14" s="46"/>
      <c r="S14" s="82"/>
      <c r="T14" s="83"/>
      <c r="U14" s="84"/>
      <c r="V14" s="295"/>
      <c r="AA14" s="12"/>
    </row>
    <row r="15" spans="2:27" s="11" customFormat="1" ht="45.75" customHeight="1" thickBot="1" x14ac:dyDescent="0.3">
      <c r="B15" s="79"/>
      <c r="C15" s="620"/>
      <c r="D15" s="462"/>
      <c r="E15" s="462"/>
      <c r="F15" s="462"/>
      <c r="G15" s="93"/>
      <c r="H15" s="463"/>
      <c r="I15" s="80"/>
      <c r="J15" s="81"/>
      <c r="K15" s="81"/>
      <c r="L15" s="122"/>
      <c r="M15" s="122"/>
      <c r="N15" s="123"/>
      <c r="O15" s="123"/>
      <c r="P15" s="125"/>
      <c r="Q15" s="42"/>
      <c r="R15" s="43"/>
      <c r="S15" s="126" t="s">
        <v>23</v>
      </c>
      <c r="T15" s="126" t="s">
        <v>24</v>
      </c>
      <c r="U15" s="84"/>
      <c r="V15" s="295"/>
      <c r="AA15" s="12"/>
    </row>
    <row r="16" spans="2:27" s="11" customFormat="1" ht="49.5" customHeight="1" thickBot="1" x14ac:dyDescent="0.3">
      <c r="B16" s="79"/>
      <c r="C16" s="620"/>
      <c r="D16" s="462"/>
      <c r="E16" s="462"/>
      <c r="F16" s="462"/>
      <c r="G16" s="93"/>
      <c r="H16" s="463"/>
      <c r="I16" s="80"/>
      <c r="J16" s="81"/>
      <c r="K16" s="81"/>
      <c r="L16" s="122" t="s">
        <v>67</v>
      </c>
      <c r="M16" s="122"/>
      <c r="N16" s="465">
        <v>1160000</v>
      </c>
      <c r="O16" s="465"/>
      <c r="P16" s="47"/>
      <c r="Q16" s="42"/>
      <c r="R16" s="43">
        <v>0.75</v>
      </c>
      <c r="S16" s="127">
        <f>+$N$13*R16</f>
        <v>84375000</v>
      </c>
      <c r="T16" s="129">
        <f>+S16/$N$16</f>
        <v>72.737068965517238</v>
      </c>
      <c r="U16" s="84"/>
      <c r="V16" s="295"/>
      <c r="AA16" s="12"/>
    </row>
    <row r="17" spans="2:27" ht="49.5" customHeight="1" thickBot="1" x14ac:dyDescent="0.3">
      <c r="B17" s="24"/>
      <c r="C17" s="24"/>
      <c r="D17" s="26"/>
      <c r="E17" s="26"/>
      <c r="F17" s="27"/>
      <c r="G17" s="27"/>
      <c r="H17" s="27"/>
      <c r="I17" s="27"/>
      <c r="J17" s="27"/>
      <c r="K17" s="27"/>
      <c r="L17" s="27"/>
      <c r="M17" s="27"/>
      <c r="N17" s="28"/>
      <c r="O17" s="29"/>
      <c r="P17" s="29"/>
      <c r="Q17" s="30"/>
      <c r="R17" s="43">
        <v>1.2</v>
      </c>
      <c r="S17" s="127">
        <f t="shared" ref="S17:S18" si="2">+$N$13*R17</f>
        <v>135000000</v>
      </c>
      <c r="T17" s="129">
        <f t="shared" ref="T17:T18" si="3">+S17/$N$16</f>
        <v>116.37931034482759</v>
      </c>
      <c r="V17" s="296"/>
      <c r="AA17" s="9"/>
    </row>
    <row r="18" spans="2:27" ht="34.5" customHeight="1" thickBot="1" x14ac:dyDescent="0.3">
      <c r="B18" s="24"/>
      <c r="C18" s="24"/>
      <c r="D18" s="26"/>
      <c r="E18" s="26"/>
      <c r="F18" s="31"/>
      <c r="G18" s="31"/>
      <c r="H18" s="31"/>
      <c r="I18" s="464"/>
      <c r="J18" s="464"/>
      <c r="K18" s="31"/>
      <c r="L18" s="31"/>
      <c r="M18" s="31"/>
      <c r="N18" s="28"/>
      <c r="O18" s="29"/>
      <c r="P18" s="29"/>
      <c r="Q18" s="30"/>
      <c r="R18" s="43">
        <v>1.5</v>
      </c>
      <c r="S18" s="128">
        <f t="shared" si="2"/>
        <v>168750000</v>
      </c>
      <c r="T18" s="130">
        <f t="shared" si="3"/>
        <v>145.47413793103448</v>
      </c>
      <c r="U18" s="32"/>
      <c r="V18" s="33"/>
      <c r="AA18" s="9"/>
    </row>
    <row r="19" spans="2:27" ht="20.25" customHeight="1" x14ac:dyDescent="0.25">
      <c r="B19" s="34"/>
      <c r="C19" s="34"/>
      <c r="D19" s="35"/>
      <c r="E19" s="35"/>
      <c r="G19" s="31"/>
      <c r="H19" s="31"/>
      <c r="I19" s="31"/>
      <c r="J19" s="31"/>
      <c r="K19" s="31"/>
      <c r="L19" s="31"/>
      <c r="M19" s="31"/>
      <c r="N19" s="37"/>
      <c r="O19" s="37"/>
      <c r="P19" s="37"/>
      <c r="Q19" s="37"/>
      <c r="R19" s="37"/>
      <c r="S19" s="37"/>
      <c r="T19" s="37"/>
      <c r="U19" s="38"/>
      <c r="V19" s="39"/>
    </row>
    <row r="20" spans="2:27" ht="22.5" customHeight="1" x14ac:dyDescent="0.25">
      <c r="B20" s="34"/>
      <c r="C20" s="34"/>
      <c r="D20" s="35"/>
      <c r="E20" s="35"/>
      <c r="F20" s="40" t="s">
        <v>21</v>
      </c>
      <c r="G20" s="41"/>
      <c r="H20" s="41"/>
      <c r="I20" s="41"/>
      <c r="J20" s="41"/>
      <c r="K20" s="41"/>
      <c r="L20" s="41"/>
      <c r="M20" s="41"/>
      <c r="P20" s="297"/>
      <c r="U20" s="38"/>
      <c r="V20" s="39"/>
    </row>
    <row r="21" spans="2:27" ht="36.75" customHeight="1" x14ac:dyDescent="0.25">
      <c r="B21" s="34"/>
      <c r="C21" s="34"/>
      <c r="D21" s="44"/>
      <c r="E21" s="44"/>
      <c r="F21" s="114" t="s">
        <v>521</v>
      </c>
      <c r="G21" s="41"/>
      <c r="H21" s="46"/>
      <c r="I21" s="46"/>
      <c r="J21" s="41"/>
      <c r="K21" s="41"/>
      <c r="L21" s="41"/>
      <c r="M21" s="41"/>
      <c r="P21" s="297"/>
      <c r="U21" s="38"/>
      <c r="V21" s="39"/>
    </row>
    <row r="22" spans="2:27" ht="36.75" customHeight="1" x14ac:dyDescent="0.25">
      <c r="B22" s="34"/>
      <c r="C22" s="34"/>
      <c r="D22" s="44"/>
      <c r="E22" s="44"/>
      <c r="F22" s="45"/>
      <c r="G22" s="41"/>
      <c r="H22" s="46"/>
      <c r="I22" s="46"/>
      <c r="J22" s="41"/>
      <c r="K22" s="41"/>
      <c r="L22" s="41"/>
      <c r="M22" s="41"/>
      <c r="P22" s="297"/>
      <c r="U22" s="38"/>
      <c r="V22" s="39"/>
    </row>
    <row r="23" spans="2:27" ht="46.5" customHeight="1" x14ac:dyDescent="0.25">
      <c r="B23" s="34"/>
      <c r="C23" s="34"/>
      <c r="D23" s="35"/>
      <c r="E23" s="35"/>
      <c r="F23" s="31"/>
      <c r="G23" s="31"/>
      <c r="H23" s="46"/>
      <c r="I23" s="46"/>
      <c r="J23" s="31"/>
      <c r="K23" s="31"/>
      <c r="L23" s="31"/>
      <c r="M23" s="31"/>
      <c r="P23" s="297"/>
      <c r="U23" s="38"/>
      <c r="V23" s="39"/>
    </row>
    <row r="24" spans="2:27" ht="25.5" customHeight="1" thickBot="1" x14ac:dyDescent="0.35">
      <c r="B24" s="48"/>
      <c r="C24" s="48"/>
      <c r="D24" s="49"/>
      <c r="E24" s="49"/>
      <c r="F24" s="50"/>
      <c r="G24" s="50"/>
      <c r="H24" s="460"/>
      <c r="I24" s="460"/>
      <c r="J24" s="460"/>
      <c r="K24" s="50"/>
      <c r="L24" s="50"/>
      <c r="M24" s="50"/>
      <c r="N24" s="50"/>
      <c r="O24" s="460"/>
      <c r="P24" s="460"/>
      <c r="Q24" s="51"/>
      <c r="R24" s="52"/>
      <c r="S24" s="53"/>
      <c r="T24" s="51"/>
      <c r="U24" s="51"/>
      <c r="V24" s="54"/>
    </row>
    <row r="27" spans="2:27" ht="18" x14ac:dyDescent="0.25">
      <c r="G27" s="57"/>
      <c r="H27" s="58"/>
      <c r="I27" s="58"/>
      <c r="J27" s="58"/>
      <c r="K27" s="58"/>
      <c r="L27" s="58"/>
      <c r="M27" s="58"/>
    </row>
    <row r="28" spans="2:27" ht="21.75" customHeight="1" x14ac:dyDescent="0.2">
      <c r="G28" s="45"/>
      <c r="H28" s="45"/>
      <c r="I28" s="45"/>
      <c r="J28" s="45"/>
      <c r="K28" s="45"/>
      <c r="L28" s="45"/>
      <c r="M28" s="45"/>
    </row>
    <row r="35" spans="14:14" ht="48" customHeight="1" x14ac:dyDescent="0.35">
      <c r="N35" s="59"/>
    </row>
  </sheetData>
  <mergeCells count="54">
    <mergeCell ref="I18:J18"/>
    <mergeCell ref="H24:J24"/>
    <mergeCell ref="O24:P24"/>
    <mergeCell ref="H7:H8"/>
    <mergeCell ref="U7:U8"/>
    <mergeCell ref="C13:H13"/>
    <mergeCell ref="N13:O13"/>
    <mergeCell ref="C14:F14"/>
    <mergeCell ref="N14:O14"/>
    <mergeCell ref="C15:F15"/>
    <mergeCell ref="H15:H16"/>
    <mergeCell ref="C16:F16"/>
    <mergeCell ref="N16:O16"/>
    <mergeCell ref="O7:O8"/>
    <mergeCell ref="P7:P8"/>
    <mergeCell ref="Q7:Q8"/>
    <mergeCell ref="R5:R6"/>
    <mergeCell ref="S5:S6"/>
    <mergeCell ref="T5:T6"/>
    <mergeCell ref="B7:B8"/>
    <mergeCell ref="C7:C8"/>
    <mergeCell ref="D7:D8"/>
    <mergeCell ref="E7:E8"/>
    <mergeCell ref="F7:F8"/>
    <mergeCell ref="R7:R8"/>
    <mergeCell ref="S7:S8"/>
    <mergeCell ref="T7:T8"/>
    <mergeCell ref="I7:I8"/>
    <mergeCell ref="J7:J8"/>
    <mergeCell ref="K7:K8"/>
    <mergeCell ref="L7:L8"/>
    <mergeCell ref="M7:M8"/>
    <mergeCell ref="N5:N6"/>
    <mergeCell ref="O5:O6"/>
    <mergeCell ref="P5:P6"/>
    <mergeCell ref="G7:G8"/>
    <mergeCell ref="Q5:Q6"/>
    <mergeCell ref="N7:N8"/>
    <mergeCell ref="V7:V8"/>
    <mergeCell ref="B1:U1"/>
    <mergeCell ref="B2:V2"/>
    <mergeCell ref="B3:V3"/>
    <mergeCell ref="B4:V4"/>
    <mergeCell ref="B5:B6"/>
    <mergeCell ref="C5:C6"/>
    <mergeCell ref="D5:D6"/>
    <mergeCell ref="E5:E6"/>
    <mergeCell ref="F5:F6"/>
    <mergeCell ref="G5:G6"/>
    <mergeCell ref="U5:U6"/>
    <mergeCell ref="V5:V6"/>
    <mergeCell ref="H5:H6"/>
    <mergeCell ref="I5:I6"/>
    <mergeCell ref="J5:L5"/>
  </mergeCells>
  <pageMargins left="0.7" right="0.7" top="0.75" bottom="0.75" header="0.3" footer="0.3"/>
  <pageSetup paperSize="9" scale="14"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A1D05-A708-4652-9F8E-E1AF1D56A086}">
  <dimension ref="A1:M46"/>
  <sheetViews>
    <sheetView view="pageBreakPreview" topLeftCell="A6" zoomScale="60" zoomScaleNormal="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266</v>
      </c>
    </row>
    <row r="4" spans="1:11" x14ac:dyDescent="0.25">
      <c r="A4" t="s">
        <v>28</v>
      </c>
      <c r="E4" t="s">
        <v>232</v>
      </c>
    </row>
    <row r="5" spans="1:11" x14ac:dyDescent="0.25">
      <c r="A5" t="s">
        <v>29</v>
      </c>
      <c r="E5" t="s">
        <v>267</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268</v>
      </c>
      <c r="C14" s="501"/>
      <c r="D14" s="501"/>
      <c r="E14" s="4" t="s">
        <v>232</v>
      </c>
      <c r="F14" s="3">
        <v>23</v>
      </c>
      <c r="G14" s="3">
        <v>8</v>
      </c>
      <c r="H14" s="3">
        <v>2002</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246</v>
      </c>
      <c r="C18" s="501"/>
      <c r="D18" s="501"/>
      <c r="E18" s="171" t="s">
        <v>247</v>
      </c>
      <c r="F18" s="68">
        <v>0</v>
      </c>
      <c r="G18" s="68">
        <v>2</v>
      </c>
      <c r="H18" s="68">
        <v>2002</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54" customHeight="1" x14ac:dyDescent="0.25">
      <c r="A25" s="76">
        <v>1</v>
      </c>
      <c r="B25" s="521" t="s">
        <v>269</v>
      </c>
      <c r="C25" s="522"/>
      <c r="D25" s="168" t="s">
        <v>57</v>
      </c>
      <c r="E25" s="181" t="s">
        <v>317</v>
      </c>
      <c r="F25" s="176">
        <v>43196</v>
      </c>
      <c r="G25" s="176">
        <v>43763</v>
      </c>
      <c r="H25" s="99">
        <f>+(G25-F25)/30/12</f>
        <v>1.575</v>
      </c>
      <c r="I25" s="74" t="s">
        <v>166</v>
      </c>
      <c r="J25" s="74"/>
      <c r="K25" s="75"/>
    </row>
    <row r="26" spans="1:13" ht="56.25" customHeight="1" x14ac:dyDescent="0.25">
      <c r="A26" s="76">
        <v>2</v>
      </c>
      <c r="B26" s="521" t="s">
        <v>270</v>
      </c>
      <c r="C26" s="522"/>
      <c r="D26" s="168" t="s">
        <v>57</v>
      </c>
      <c r="E26" s="173" t="s">
        <v>318</v>
      </c>
      <c r="F26" s="176">
        <v>42597</v>
      </c>
      <c r="G26" s="176">
        <v>43173</v>
      </c>
      <c r="H26" s="99">
        <f>+(G26-F26)/30/12</f>
        <v>1.5999999999999999</v>
      </c>
      <c r="I26" s="74" t="s">
        <v>166</v>
      </c>
      <c r="J26" s="74"/>
      <c r="K26" s="75"/>
    </row>
    <row r="27" spans="1:13" ht="53.25" customHeight="1" x14ac:dyDescent="0.25">
      <c r="A27" s="76">
        <v>3</v>
      </c>
      <c r="B27" s="521"/>
      <c r="C27" s="522"/>
      <c r="D27" s="168"/>
      <c r="E27" s="173"/>
      <c r="F27" s="176"/>
      <c r="G27" s="176"/>
      <c r="H27" s="99"/>
      <c r="I27" s="74"/>
      <c r="J27" s="74"/>
      <c r="K27" s="75"/>
    </row>
    <row r="28" spans="1:13" ht="22.5" customHeight="1" x14ac:dyDescent="0.25">
      <c r="A28" s="76"/>
      <c r="B28" s="521"/>
      <c r="C28" s="522"/>
      <c r="D28" s="101"/>
      <c r="E28" s="173"/>
      <c r="F28" s="169"/>
      <c r="G28" s="169"/>
      <c r="H28" s="99"/>
      <c r="I28" s="74"/>
      <c r="J28" s="74"/>
      <c r="K28" s="167"/>
    </row>
    <row r="29" spans="1:13" ht="53.25" customHeight="1" x14ac:dyDescent="0.25">
      <c r="A29" s="76">
        <v>4</v>
      </c>
      <c r="B29" s="521"/>
      <c r="C29" s="522"/>
      <c r="D29" s="168"/>
      <c r="E29" s="173"/>
      <c r="F29" s="176"/>
      <c r="G29" s="176"/>
      <c r="H29" s="99"/>
      <c r="I29" s="74"/>
      <c r="J29" s="74"/>
      <c r="K29" s="75"/>
    </row>
    <row r="30" spans="1:13" x14ac:dyDescent="0.25">
      <c r="A30" s="76">
        <v>5</v>
      </c>
      <c r="B30" s="521"/>
      <c r="C30" s="522"/>
      <c r="D30" s="168"/>
      <c r="E30" s="173"/>
      <c r="F30" s="176"/>
      <c r="G30" s="176"/>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t="s">
        <v>166</v>
      </c>
      <c r="K36" s="75"/>
    </row>
    <row r="37" spans="1:11" x14ac:dyDescent="0.25">
      <c r="H37" s="100">
        <f>SUM(H25:H30)</f>
        <v>3.1749999999999998</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t="s">
        <v>235</v>
      </c>
      <c r="G41" s="550"/>
      <c r="H41" s="542" t="s">
        <v>73</v>
      </c>
      <c r="I41" s="551"/>
      <c r="J41" s="551"/>
      <c r="K41" s="543"/>
    </row>
    <row r="42" spans="1:11" ht="22.5" customHeight="1" x14ac:dyDescent="0.25">
      <c r="F42" s="523" t="s">
        <v>2</v>
      </c>
      <c r="G42" s="524"/>
      <c r="H42" s="523" t="s">
        <v>365</v>
      </c>
      <c r="I42" s="525"/>
      <c r="J42" s="525"/>
      <c r="K42" s="524"/>
    </row>
    <row r="44" spans="1:11" x14ac:dyDescent="0.25">
      <c r="B44" s="78"/>
      <c r="C44" s="78"/>
      <c r="D44" s="78"/>
      <c r="H44" s="603"/>
      <c r="I44" s="603"/>
      <c r="J44" s="603"/>
      <c r="K44" s="603"/>
    </row>
    <row r="45" spans="1:11" ht="54.75" customHeight="1" x14ac:dyDescent="0.25">
      <c r="B45" s="526" t="s">
        <v>167</v>
      </c>
      <c r="C45" s="526"/>
      <c r="D45" s="526"/>
    </row>
    <row r="46" spans="1:11" ht="60.75" customHeight="1" x14ac:dyDescent="0.25">
      <c r="B46" s="527"/>
      <c r="C46" s="527"/>
      <c r="D46" s="527"/>
    </row>
  </sheetData>
  <mergeCells count="60">
    <mergeCell ref="B45:D45"/>
    <mergeCell ref="B46:D46"/>
    <mergeCell ref="C40:D41"/>
    <mergeCell ref="F41:G41"/>
    <mergeCell ref="H41:K41"/>
    <mergeCell ref="F42:G42"/>
    <mergeCell ref="H42:K42"/>
    <mergeCell ref="H44:K44"/>
    <mergeCell ref="B34:C34"/>
    <mergeCell ref="B35:C35"/>
    <mergeCell ref="B36:C36"/>
    <mergeCell ref="I37:K37"/>
    <mergeCell ref="A38:K38"/>
    <mergeCell ref="A39:B39"/>
    <mergeCell ref="C39:D39"/>
    <mergeCell ref="F39:G40"/>
    <mergeCell ref="H39:K40"/>
    <mergeCell ref="A40:B41"/>
    <mergeCell ref="B33:C33"/>
    <mergeCell ref="K22:K24"/>
    <mergeCell ref="F23:F24"/>
    <mergeCell ref="G23:G24"/>
    <mergeCell ref="B25:C25"/>
    <mergeCell ref="B26:C26"/>
    <mergeCell ref="B27:C27"/>
    <mergeCell ref="B28:C28"/>
    <mergeCell ref="B29:C29"/>
    <mergeCell ref="B30:C30"/>
    <mergeCell ref="B31:C31"/>
    <mergeCell ref="B32:C32"/>
    <mergeCell ref="B18:D18"/>
    <mergeCell ref="I18:J18"/>
    <mergeCell ref="A21:H21"/>
    <mergeCell ref="A22:A24"/>
    <mergeCell ref="B22:C24"/>
    <mergeCell ref="D22:D24"/>
    <mergeCell ref="E22:E24"/>
    <mergeCell ref="F22:G22"/>
    <mergeCell ref="H22:H24"/>
    <mergeCell ref="I22:J23"/>
    <mergeCell ref="B14:D14"/>
    <mergeCell ref="I14:J14"/>
    <mergeCell ref="A15:H15"/>
    <mergeCell ref="A16:A17"/>
    <mergeCell ref="B16:D17"/>
    <mergeCell ref="E16:E17"/>
    <mergeCell ref="F16:H16"/>
    <mergeCell ref="I16:J17"/>
    <mergeCell ref="I12:J13"/>
    <mergeCell ref="A1:K1"/>
    <mergeCell ref="D2:K2"/>
    <mergeCell ref="G5:J5"/>
    <mergeCell ref="G6:J6"/>
    <mergeCell ref="G7:J7"/>
    <mergeCell ref="A10:H10"/>
    <mergeCell ref="A11:H11"/>
    <mergeCell ref="A12:A13"/>
    <mergeCell ref="B12:D13"/>
    <mergeCell ref="E12:E13"/>
    <mergeCell ref="F12:H12"/>
  </mergeCells>
  <pageMargins left="0.7" right="0.7" top="0.75" bottom="0.75" header="0.3" footer="0.3"/>
  <pageSetup paperSize="9" scale="5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B8EE4-FC2D-4DE6-AE77-28A86AE1D752}">
  <dimension ref="A1:O45"/>
  <sheetViews>
    <sheetView view="pageBreakPreview" topLeftCell="A12" zoomScale="60" zoomScaleNormal="100" workbookViewId="0">
      <selection activeCell="F41" sqref="F41:G41"/>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271</v>
      </c>
    </row>
    <row r="4" spans="1:14" x14ac:dyDescent="0.25">
      <c r="A4" t="s">
        <v>28</v>
      </c>
      <c r="E4" t="s">
        <v>154</v>
      </c>
    </row>
    <row r="5" spans="1:14" x14ac:dyDescent="0.25">
      <c r="A5" t="s">
        <v>29</v>
      </c>
      <c r="E5" t="s">
        <v>272</v>
      </c>
      <c r="F5" t="s">
        <v>30</v>
      </c>
      <c r="G5" s="496"/>
      <c r="H5" s="496"/>
      <c r="I5" s="496"/>
      <c r="J5" s="496"/>
    </row>
    <row r="6" spans="1:14" x14ac:dyDescent="0.25">
      <c r="A6" t="s">
        <v>31</v>
      </c>
      <c r="E6" s="103" t="s">
        <v>32</v>
      </c>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268</v>
      </c>
      <c r="C14" s="501"/>
      <c r="D14" s="501"/>
      <c r="E14" s="4" t="s">
        <v>154</v>
      </c>
      <c r="F14" s="3">
        <v>9</v>
      </c>
      <c r="G14" s="3">
        <v>11</v>
      </c>
      <c r="H14" s="3">
        <v>2012</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268</v>
      </c>
      <c r="C18" s="552"/>
      <c r="D18" s="552"/>
      <c r="E18" s="104" t="s">
        <v>276</v>
      </c>
      <c r="F18" s="68">
        <v>24</v>
      </c>
      <c r="G18" s="68">
        <v>11</v>
      </c>
      <c r="H18" s="68">
        <v>2016</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102.75" customHeight="1" x14ac:dyDescent="0.25">
      <c r="A25" s="3">
        <v>1</v>
      </c>
      <c r="B25" s="591" t="s">
        <v>273</v>
      </c>
      <c r="C25" s="592"/>
      <c r="D25" s="168" t="s">
        <v>172</v>
      </c>
      <c r="E25" s="174" t="s">
        <v>233</v>
      </c>
      <c r="F25" s="169">
        <v>42403</v>
      </c>
      <c r="G25" s="169">
        <v>42761</v>
      </c>
      <c r="H25" s="99">
        <f>+(G25-F25)/30/12</f>
        <v>0.99444444444444446</v>
      </c>
      <c r="I25" s="74"/>
      <c r="J25" s="74"/>
      <c r="K25" s="75"/>
    </row>
    <row r="26" spans="1:15" ht="84" customHeight="1" x14ac:dyDescent="0.25">
      <c r="A26" s="3">
        <v>2</v>
      </c>
      <c r="B26" s="591" t="s">
        <v>274</v>
      </c>
      <c r="C26" s="592"/>
      <c r="D26" s="168" t="s">
        <v>172</v>
      </c>
      <c r="E26" s="174" t="s">
        <v>275</v>
      </c>
      <c r="F26" s="169">
        <v>43074</v>
      </c>
      <c r="G26" s="169">
        <v>43110</v>
      </c>
      <c r="H26" s="99">
        <f>+(G26-F26)/30/12</f>
        <v>9.9999999999999992E-2</v>
      </c>
      <c r="I26" s="74"/>
      <c r="J26" s="74"/>
      <c r="K26" s="75"/>
    </row>
    <row r="27" spans="1:15" x14ac:dyDescent="0.25">
      <c r="A27" s="3">
        <v>3</v>
      </c>
      <c r="B27" s="591"/>
      <c r="C27" s="592"/>
      <c r="D27" s="101"/>
      <c r="E27" s="174"/>
      <c r="F27" s="169"/>
      <c r="G27" s="169"/>
      <c r="H27" s="99"/>
      <c r="I27" s="74"/>
      <c r="J27" s="74"/>
      <c r="K27" s="75"/>
    </row>
    <row r="28" spans="1:15" x14ac:dyDescent="0.25">
      <c r="A28" s="3">
        <v>4</v>
      </c>
      <c r="B28" s="591"/>
      <c r="C28" s="592"/>
      <c r="D28" s="101"/>
      <c r="E28" s="174"/>
      <c r="F28" s="169"/>
      <c r="G28" s="169"/>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SUM(H25:H26)</f>
        <v>1.0944444444444446</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t="s">
        <v>277</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520</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s>
  <pageMargins left="0.7" right="0.7" top="0.75" bottom="0.75" header="0.3" footer="0.3"/>
  <pageSetup paperSize="9" scale="49" orientation="portrait" r:id="rId1"/>
  <colBreaks count="1" manualBreakCount="1">
    <brk id="11"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D6D2B-7233-48ED-B109-42028D66674B}">
  <dimension ref="B1:AA35"/>
  <sheetViews>
    <sheetView view="pageBreakPreview" topLeftCell="I1" zoomScale="60" zoomScaleNormal="42" workbookViewId="0">
      <selection activeCell="L6" sqref="L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31.140625"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278</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576</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451"/>
      <c r="C6" s="454"/>
      <c r="D6" s="454"/>
      <c r="E6" s="454"/>
      <c r="F6" s="454"/>
      <c r="G6" s="454"/>
      <c r="H6" s="454"/>
      <c r="I6" s="454"/>
      <c r="J6" s="182" t="s">
        <v>68</v>
      </c>
      <c r="K6" s="183" t="s">
        <v>80</v>
      </c>
      <c r="L6" s="182" t="s">
        <v>81</v>
      </c>
      <c r="M6" s="182" t="s">
        <v>109</v>
      </c>
      <c r="N6" s="454"/>
      <c r="O6" s="454"/>
      <c r="P6" s="454"/>
      <c r="Q6" s="454"/>
      <c r="R6" s="454"/>
      <c r="S6" s="454"/>
      <c r="T6" s="454"/>
      <c r="U6" s="454"/>
      <c r="V6" s="456"/>
      <c r="AA6" s="9"/>
    </row>
    <row r="7" spans="2:27" ht="72" customHeight="1" x14ac:dyDescent="0.2">
      <c r="B7" s="625">
        <v>1</v>
      </c>
      <c r="C7" s="627" t="s">
        <v>285</v>
      </c>
      <c r="D7" s="624" t="s">
        <v>282</v>
      </c>
      <c r="E7" s="624" t="s">
        <v>288</v>
      </c>
      <c r="F7" s="628" t="s">
        <v>279</v>
      </c>
      <c r="G7" s="622">
        <v>241</v>
      </c>
      <c r="H7" s="624"/>
      <c r="I7" s="624" t="s">
        <v>288</v>
      </c>
      <c r="J7" s="630" t="s">
        <v>289</v>
      </c>
      <c r="K7" s="631" t="s">
        <v>2</v>
      </c>
      <c r="L7" s="631" t="s">
        <v>2</v>
      </c>
      <c r="M7" s="631" t="s">
        <v>2</v>
      </c>
      <c r="N7" s="632">
        <v>1</v>
      </c>
      <c r="O7" s="633">
        <v>44214</v>
      </c>
      <c r="P7" s="633">
        <v>44364</v>
      </c>
      <c r="Q7" s="634">
        <v>62409550</v>
      </c>
      <c r="R7" s="635">
        <f>Q7*N7</f>
        <v>62409550</v>
      </c>
      <c r="S7" s="621" t="s">
        <v>296</v>
      </c>
      <c r="T7" s="629">
        <f>+R7/Hoja1!B5</f>
        <v>68.693190948855616</v>
      </c>
      <c r="U7" s="572">
        <f>+T7/P13</f>
        <v>0.70830312445042243</v>
      </c>
      <c r="V7" s="89"/>
      <c r="X7" s="106">
        <f>1728.41*0.5</f>
        <v>864.20500000000004</v>
      </c>
      <c r="AA7" s="9"/>
    </row>
    <row r="8" spans="2:27" ht="78.75" customHeight="1" x14ac:dyDescent="0.2">
      <c r="B8" s="626"/>
      <c r="C8" s="566"/>
      <c r="D8" s="568"/>
      <c r="E8" s="568"/>
      <c r="F8" s="570"/>
      <c r="G8" s="623"/>
      <c r="H8" s="568"/>
      <c r="I8" s="568"/>
      <c r="J8" s="584"/>
      <c r="K8" s="562"/>
      <c r="L8" s="562"/>
      <c r="M8" s="562"/>
      <c r="N8" s="588"/>
      <c r="O8" s="578"/>
      <c r="P8" s="578"/>
      <c r="Q8" s="580"/>
      <c r="R8" s="615"/>
      <c r="S8" s="582"/>
      <c r="T8" s="576"/>
      <c r="U8" s="596"/>
      <c r="V8" s="230"/>
      <c r="X8" s="106"/>
      <c r="AA8" s="9"/>
    </row>
    <row r="9" spans="2:27" ht="117.75" customHeight="1" x14ac:dyDescent="0.2">
      <c r="B9" s="254">
        <v>2</v>
      </c>
      <c r="C9" s="153" t="s">
        <v>286</v>
      </c>
      <c r="D9" s="154" t="s">
        <v>283</v>
      </c>
      <c r="E9" s="154" t="s">
        <v>288</v>
      </c>
      <c r="F9" s="155" t="s">
        <v>280</v>
      </c>
      <c r="G9" s="179">
        <v>162</v>
      </c>
      <c r="H9" s="154"/>
      <c r="I9" s="154" t="s">
        <v>288</v>
      </c>
      <c r="J9" s="161" t="s">
        <v>289</v>
      </c>
      <c r="K9" s="156" t="s">
        <v>2</v>
      </c>
      <c r="L9" s="156" t="s">
        <v>2</v>
      </c>
      <c r="M9" s="156" t="s">
        <v>2</v>
      </c>
      <c r="N9" s="162">
        <v>1</v>
      </c>
      <c r="O9" s="158">
        <v>42669</v>
      </c>
      <c r="P9" s="158">
        <v>42978</v>
      </c>
      <c r="Q9" s="163">
        <v>93103920</v>
      </c>
      <c r="R9" s="13">
        <f>Q9*N9</f>
        <v>93103920</v>
      </c>
      <c r="S9" s="582"/>
      <c r="T9" s="15">
        <f>+R9/Hoja1!B9</f>
        <v>126.2054690348738</v>
      </c>
      <c r="U9" s="206">
        <f>+T9/P13</f>
        <v>1.3013186140484765</v>
      </c>
      <c r="V9" s="230"/>
      <c r="X9" s="8">
        <f>1050.76*0.51</f>
        <v>535.88760000000002</v>
      </c>
      <c r="AA9" s="9"/>
    </row>
    <row r="10" spans="2:27" ht="136.5" customHeight="1" x14ac:dyDescent="0.2">
      <c r="B10" s="254">
        <v>3</v>
      </c>
      <c r="C10" s="280" t="s">
        <v>287</v>
      </c>
      <c r="D10" s="253" t="s">
        <v>284</v>
      </c>
      <c r="E10" s="253" t="s">
        <v>288</v>
      </c>
      <c r="F10" s="155" t="s">
        <v>281</v>
      </c>
      <c r="G10" s="179">
        <v>148</v>
      </c>
      <c r="H10" s="154"/>
      <c r="I10" s="154" t="s">
        <v>288</v>
      </c>
      <c r="J10" s="161" t="s">
        <v>289</v>
      </c>
      <c r="K10" s="156" t="s">
        <v>2</v>
      </c>
      <c r="L10" s="254" t="s">
        <v>2</v>
      </c>
      <c r="M10" s="156" t="s">
        <v>2</v>
      </c>
      <c r="N10" s="162">
        <v>1</v>
      </c>
      <c r="O10" s="158">
        <v>42339</v>
      </c>
      <c r="P10" s="158">
        <v>42694</v>
      </c>
      <c r="Q10" s="163">
        <v>202111041</v>
      </c>
      <c r="R10" s="13">
        <f>Q10*N10</f>
        <v>202111041</v>
      </c>
      <c r="S10" s="14"/>
      <c r="T10" s="15">
        <f>+R10/Hoja1!B10</f>
        <v>293.14609510410395</v>
      </c>
      <c r="U10" s="206">
        <f>+T10/P13</f>
        <v>3.0226619584067609</v>
      </c>
      <c r="V10" s="230"/>
      <c r="X10" s="8">
        <f>2062.51*0.7</f>
        <v>1443.7570000000001</v>
      </c>
      <c r="AA10" s="9"/>
    </row>
    <row r="11" spans="2:27" ht="142.5" customHeight="1" x14ac:dyDescent="0.2">
      <c r="B11" s="254">
        <v>5</v>
      </c>
      <c r="C11" s="253"/>
      <c r="D11" s="253"/>
      <c r="E11" s="253"/>
      <c r="F11" s="257"/>
      <c r="G11" s="121"/>
      <c r="H11" s="253"/>
      <c r="I11" s="253"/>
      <c r="J11" s="161"/>
      <c r="K11" s="254"/>
      <c r="L11" s="254"/>
      <c r="M11" s="254"/>
      <c r="N11" s="162"/>
      <c r="O11" s="158"/>
      <c r="P11" s="158"/>
      <c r="Q11" s="163"/>
      <c r="R11" s="13">
        <f t="shared" ref="R11:R12" si="0">+N11*Q11</f>
        <v>0</v>
      </c>
      <c r="S11" s="14"/>
      <c r="T11" s="15">
        <f>+R11/Hoja1!B5</f>
        <v>0</v>
      </c>
      <c r="U11" s="206">
        <f>T11/Hoja1!B5</f>
        <v>0</v>
      </c>
      <c r="V11" s="230"/>
      <c r="AA11" s="9"/>
    </row>
    <row r="12" spans="2:27" ht="131.25" customHeight="1" x14ac:dyDescent="0.2">
      <c r="B12" s="254">
        <v>4</v>
      </c>
      <c r="C12" s="253"/>
      <c r="D12" s="253"/>
      <c r="E12" s="253"/>
      <c r="F12" s="230"/>
      <c r="G12" s="121"/>
      <c r="H12" s="253"/>
      <c r="I12" s="253"/>
      <c r="J12" s="254"/>
      <c r="K12" s="254"/>
      <c r="L12" s="254"/>
      <c r="M12" s="254"/>
      <c r="N12" s="258"/>
      <c r="O12" s="259"/>
      <c r="P12" s="259"/>
      <c r="Q12" s="260"/>
      <c r="R12" s="13">
        <f t="shared" si="0"/>
        <v>0</v>
      </c>
      <c r="S12" s="14"/>
      <c r="T12" s="15">
        <f t="shared" ref="T12" si="1">+R12/828116</f>
        <v>0</v>
      </c>
      <c r="U12" s="206"/>
      <c r="V12" s="298"/>
      <c r="X12" s="8">
        <f>+T12*2</f>
        <v>0</v>
      </c>
      <c r="AA12" s="9"/>
    </row>
    <row r="13" spans="2:27" s="11" customFormat="1" ht="55.5" customHeight="1" thickBot="1" x14ac:dyDescent="0.3">
      <c r="B13" s="79"/>
      <c r="C13" s="461"/>
      <c r="D13" s="461"/>
      <c r="E13" s="461"/>
      <c r="F13" s="461"/>
      <c r="G13" s="461"/>
      <c r="H13" s="461"/>
      <c r="I13" s="80"/>
      <c r="J13" s="81"/>
      <c r="K13" s="81"/>
      <c r="L13" s="122" t="s">
        <v>22</v>
      </c>
      <c r="M13" s="122"/>
      <c r="N13" s="465">
        <v>112500000</v>
      </c>
      <c r="O13" s="465"/>
      <c r="P13" s="124">
        <f>+N13/N16</f>
        <v>96.982758620689651</v>
      </c>
      <c r="Q13" s="255" t="s">
        <v>23</v>
      </c>
      <c r="R13" s="255" t="s">
        <v>24</v>
      </c>
      <c r="S13" s="256" t="s">
        <v>20</v>
      </c>
      <c r="T13" s="108">
        <f>SUM(T7:T12)</f>
        <v>488.04475508783338</v>
      </c>
      <c r="U13" s="94">
        <f>SUM(U7:U12)</f>
        <v>5.0322836969056599</v>
      </c>
      <c r="V13" s="95" t="s">
        <v>2</v>
      </c>
      <c r="AA13" s="12"/>
    </row>
    <row r="14" spans="2:27" s="11" customFormat="1" ht="63" customHeight="1" thickBot="1" x14ac:dyDescent="0.25">
      <c r="B14" s="79"/>
      <c r="C14" s="461"/>
      <c r="D14" s="461"/>
      <c r="E14" s="461"/>
      <c r="F14" s="461"/>
      <c r="G14" s="86"/>
      <c r="H14" s="86"/>
      <c r="I14" s="80"/>
      <c r="J14" s="81"/>
      <c r="K14" s="81"/>
      <c r="L14" s="122"/>
      <c r="M14" s="122"/>
      <c r="N14" s="465"/>
      <c r="O14" s="465"/>
      <c r="P14" s="125"/>
      <c r="Q14" s="42"/>
      <c r="R14" s="46"/>
      <c r="S14" s="82"/>
      <c r="T14" s="83"/>
      <c r="U14" s="84"/>
      <c r="V14" s="85"/>
      <c r="AA14" s="12"/>
    </row>
    <row r="15" spans="2:27" s="11" customFormat="1" ht="45.75" customHeight="1" thickBot="1" x14ac:dyDescent="0.3">
      <c r="B15" s="79"/>
      <c r="C15" s="462"/>
      <c r="D15" s="462"/>
      <c r="E15" s="462"/>
      <c r="F15" s="462"/>
      <c r="G15" s="93"/>
      <c r="H15" s="463"/>
      <c r="I15" s="80"/>
      <c r="J15" s="81"/>
      <c r="K15" s="81"/>
      <c r="L15" s="122"/>
      <c r="M15" s="122"/>
      <c r="N15" s="123"/>
      <c r="O15" s="123"/>
      <c r="P15" s="125"/>
      <c r="Q15" s="42"/>
      <c r="R15" s="43"/>
      <c r="S15" s="126" t="s">
        <v>23</v>
      </c>
      <c r="T15" s="126" t="s">
        <v>24</v>
      </c>
      <c r="U15" s="84"/>
      <c r="V15" s="85"/>
      <c r="AA15" s="12"/>
    </row>
    <row r="16" spans="2:27" s="11" customFormat="1" ht="49.5" customHeight="1" thickBot="1" x14ac:dyDescent="0.3">
      <c r="B16" s="79"/>
      <c r="C16" s="462"/>
      <c r="D16" s="462"/>
      <c r="E16" s="462"/>
      <c r="F16" s="462"/>
      <c r="G16" s="93"/>
      <c r="H16" s="463"/>
      <c r="I16" s="80"/>
      <c r="J16" s="81"/>
      <c r="K16" s="81"/>
      <c r="L16" s="122" t="s">
        <v>67</v>
      </c>
      <c r="M16" s="122"/>
      <c r="N16" s="465">
        <v>1160000</v>
      </c>
      <c r="O16" s="465"/>
      <c r="P16" s="47"/>
      <c r="Q16" s="42"/>
      <c r="R16" s="43">
        <v>0.75</v>
      </c>
      <c r="S16" s="127">
        <f>+$N$13*R16</f>
        <v>84375000</v>
      </c>
      <c r="T16" s="129">
        <f>+S16/$N$16</f>
        <v>72.737068965517238</v>
      </c>
      <c r="U16" s="84"/>
      <c r="V16" s="85"/>
      <c r="AA16" s="12"/>
    </row>
    <row r="17" spans="2:27" ht="49.5" customHeight="1" thickBot="1" x14ac:dyDescent="0.3">
      <c r="B17" s="24"/>
      <c r="C17" s="25"/>
      <c r="D17" s="26"/>
      <c r="E17" s="26"/>
      <c r="F17" s="27"/>
      <c r="G17" s="27"/>
      <c r="H17" s="27"/>
      <c r="I17" s="27"/>
      <c r="J17" s="27"/>
      <c r="K17" s="27"/>
      <c r="L17" s="27"/>
      <c r="M17" s="27"/>
      <c r="N17" s="28"/>
      <c r="O17" s="29"/>
      <c r="P17" s="29"/>
      <c r="Q17" s="30"/>
      <c r="R17" s="43">
        <v>1.2</v>
      </c>
      <c r="S17" s="127">
        <f t="shared" ref="S17:S18" si="2">+$N$13*R17</f>
        <v>135000000</v>
      </c>
      <c r="T17" s="129">
        <f t="shared" ref="T17:T18" si="3">+S17/$N$16</f>
        <v>116.37931034482759</v>
      </c>
      <c r="AA17" s="9"/>
    </row>
    <row r="18" spans="2:27" ht="34.5" customHeight="1" thickBot="1" x14ac:dyDescent="0.3">
      <c r="B18" s="24"/>
      <c r="C18" s="25"/>
      <c r="D18" s="26"/>
      <c r="E18" s="26"/>
      <c r="F18" s="31"/>
      <c r="G18" s="31"/>
      <c r="H18" s="31"/>
      <c r="I18" s="464"/>
      <c r="J18" s="464"/>
      <c r="K18" s="31"/>
      <c r="L18" s="31"/>
      <c r="M18" s="31"/>
      <c r="N18" s="28"/>
      <c r="O18" s="29"/>
      <c r="P18" s="29"/>
      <c r="Q18" s="30"/>
      <c r="R18" s="43">
        <v>1.5</v>
      </c>
      <c r="S18" s="128">
        <f t="shared" si="2"/>
        <v>168750000</v>
      </c>
      <c r="T18" s="130">
        <f t="shared" si="3"/>
        <v>145.47413793103448</v>
      </c>
      <c r="U18" s="32"/>
      <c r="V18" s="33"/>
      <c r="AA18" s="9"/>
    </row>
    <row r="19" spans="2:27" ht="20.25" customHeight="1" x14ac:dyDescent="0.25">
      <c r="B19" s="34"/>
      <c r="C19" s="35"/>
      <c r="D19" s="35"/>
      <c r="E19" s="35"/>
      <c r="G19" s="31"/>
      <c r="H19" s="31"/>
      <c r="I19" s="31"/>
      <c r="J19" s="31"/>
      <c r="K19" s="31"/>
      <c r="L19" s="31"/>
      <c r="M19" s="31"/>
      <c r="N19" s="37"/>
      <c r="O19" s="37"/>
      <c r="P19" s="37"/>
      <c r="Q19" s="37"/>
      <c r="R19" s="37"/>
      <c r="S19" s="37"/>
      <c r="T19" s="37"/>
      <c r="U19" s="38"/>
      <c r="V19" s="39"/>
    </row>
    <row r="20" spans="2:27" ht="22.5" customHeight="1" x14ac:dyDescent="0.25">
      <c r="B20" s="34"/>
      <c r="C20" s="35"/>
      <c r="D20" s="35"/>
      <c r="E20" s="35"/>
      <c r="F20" s="40" t="s">
        <v>21</v>
      </c>
      <c r="G20" s="41"/>
      <c r="H20" s="41"/>
      <c r="I20" s="41"/>
      <c r="J20" s="41"/>
      <c r="K20" s="41"/>
      <c r="L20" s="41"/>
      <c r="M20" s="41"/>
      <c r="U20" s="38"/>
      <c r="V20" s="39"/>
    </row>
    <row r="21" spans="2:27" ht="36.75" customHeight="1" x14ac:dyDescent="0.25">
      <c r="B21" s="34"/>
      <c r="C21" s="35"/>
      <c r="D21" s="44"/>
      <c r="E21" s="44"/>
      <c r="F21" s="114" t="s">
        <v>521</v>
      </c>
      <c r="G21" s="41"/>
      <c r="H21" s="46"/>
      <c r="I21" s="46"/>
      <c r="J21" s="41"/>
      <c r="K21" s="41"/>
      <c r="L21" s="41"/>
      <c r="M21" s="41"/>
      <c r="U21" s="38"/>
      <c r="V21" s="39"/>
    </row>
    <row r="22" spans="2:27" ht="36.75" customHeight="1" x14ac:dyDescent="0.25">
      <c r="B22" s="34"/>
      <c r="C22" s="35"/>
      <c r="D22" s="44"/>
      <c r="E22" s="44"/>
      <c r="F22" s="45"/>
      <c r="G22" s="41"/>
      <c r="H22" s="46"/>
      <c r="I22" s="46"/>
      <c r="J22" s="41"/>
      <c r="K22" s="41"/>
      <c r="L22" s="41"/>
      <c r="M22" s="41"/>
      <c r="U22" s="38"/>
      <c r="V22" s="39"/>
    </row>
    <row r="23" spans="2:27" ht="46.5" customHeight="1" x14ac:dyDescent="0.25">
      <c r="B23" s="34"/>
      <c r="C23" s="35"/>
      <c r="D23" s="35"/>
      <c r="E23" s="35"/>
      <c r="F23" s="31"/>
      <c r="G23" s="31"/>
      <c r="H23" s="46"/>
      <c r="I23" s="46"/>
      <c r="J23" s="31"/>
      <c r="K23" s="31"/>
      <c r="L23" s="31"/>
      <c r="M23" s="31"/>
      <c r="U23" s="38"/>
      <c r="V23" s="39"/>
    </row>
    <row r="24" spans="2:27" ht="25.5" customHeight="1" thickBot="1" x14ac:dyDescent="0.35">
      <c r="B24" s="48"/>
      <c r="C24" s="49"/>
      <c r="D24" s="49"/>
      <c r="E24" s="49"/>
      <c r="F24" s="50"/>
      <c r="G24" s="50"/>
      <c r="H24" s="460"/>
      <c r="I24" s="460"/>
      <c r="J24" s="460"/>
      <c r="K24" s="50"/>
      <c r="L24" s="50"/>
      <c r="M24" s="50"/>
      <c r="N24" s="50"/>
      <c r="O24" s="460"/>
      <c r="P24" s="460"/>
      <c r="Q24" s="51"/>
      <c r="R24" s="52"/>
      <c r="S24" s="53"/>
      <c r="T24" s="51"/>
      <c r="U24" s="51"/>
      <c r="V24" s="54"/>
    </row>
    <row r="27" spans="2:27" ht="18" x14ac:dyDescent="0.25">
      <c r="G27" s="57"/>
      <c r="H27" s="58"/>
      <c r="I27" s="58"/>
      <c r="J27" s="58"/>
      <c r="K27" s="58"/>
      <c r="L27" s="58"/>
      <c r="M27" s="58"/>
    </row>
    <row r="28" spans="2:27" ht="21.75" customHeight="1" x14ac:dyDescent="0.2">
      <c r="G28" s="45"/>
      <c r="H28" s="45"/>
      <c r="I28" s="45"/>
      <c r="J28" s="45"/>
      <c r="K28" s="45"/>
      <c r="L28" s="45"/>
      <c r="M28" s="45"/>
    </row>
    <row r="35" spans="14:14" ht="48" customHeight="1" x14ac:dyDescent="0.35">
      <c r="N35" s="59"/>
    </row>
  </sheetData>
  <mergeCells count="53">
    <mergeCell ref="I18:J18"/>
    <mergeCell ref="H24:J24"/>
    <mergeCell ref="O24:P24"/>
    <mergeCell ref="U7:U8"/>
    <mergeCell ref="C13:H13"/>
    <mergeCell ref="N13:O13"/>
    <mergeCell ref="C14:F14"/>
    <mergeCell ref="N14:O14"/>
    <mergeCell ref="C15:F15"/>
    <mergeCell ref="H15:H16"/>
    <mergeCell ref="C16:F16"/>
    <mergeCell ref="N16:O16"/>
    <mergeCell ref="O7:O8"/>
    <mergeCell ref="P7:P8"/>
    <mergeCell ref="Q7:Q8"/>
    <mergeCell ref="R7:R8"/>
    <mergeCell ref="Q5:Q6"/>
    <mergeCell ref="R5:R6"/>
    <mergeCell ref="S5:S6"/>
    <mergeCell ref="T5:T6"/>
    <mergeCell ref="B7:B8"/>
    <mergeCell ref="C7:C8"/>
    <mergeCell ref="D7:D8"/>
    <mergeCell ref="E7:E8"/>
    <mergeCell ref="F7:F8"/>
    <mergeCell ref="T7:T8"/>
    <mergeCell ref="I7:I8"/>
    <mergeCell ref="J7:J8"/>
    <mergeCell ref="K7:K8"/>
    <mergeCell ref="L7:L8"/>
    <mergeCell ref="M7:M8"/>
    <mergeCell ref="N7:N8"/>
    <mergeCell ref="N5:N6"/>
    <mergeCell ref="O5:O6"/>
    <mergeCell ref="P5:P6"/>
    <mergeCell ref="G7:G8"/>
    <mergeCell ref="H7:H8"/>
    <mergeCell ref="S7:S9"/>
    <mergeCell ref="B1:U1"/>
    <mergeCell ref="B2:V2"/>
    <mergeCell ref="B3:V3"/>
    <mergeCell ref="B4:V4"/>
    <mergeCell ref="B5:B6"/>
    <mergeCell ref="C5:C6"/>
    <mergeCell ref="D5:D6"/>
    <mergeCell ref="E5:E6"/>
    <mergeCell ref="F5:F6"/>
    <mergeCell ref="G5:G6"/>
    <mergeCell ref="U5:U6"/>
    <mergeCell ref="V5:V6"/>
    <mergeCell ref="H5:H6"/>
    <mergeCell ref="I5:I6"/>
    <mergeCell ref="J5:L5"/>
  </mergeCells>
  <pageMargins left="0.7" right="0.7" top="0.75" bottom="0.75" header="0.3" footer="0.3"/>
  <pageSetup paperSize="9" scale="14" orientation="portrait" r:id="rId1"/>
  <colBreaks count="1" manualBreakCount="1">
    <brk id="22" max="23"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CA7BE-7775-4272-BA8F-E47A87598F28}">
  <dimension ref="A1:M46"/>
  <sheetViews>
    <sheetView view="pageBreakPreview" topLeftCell="A19" zoomScale="60" zoomScaleNormal="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row>
    <row r="4" spans="1:11" x14ac:dyDescent="0.25">
      <c r="A4" t="s">
        <v>28</v>
      </c>
    </row>
    <row r="5" spans="1:11" x14ac:dyDescent="0.25">
      <c r="A5" t="s">
        <v>29</v>
      </c>
      <c r="F5" t="s">
        <v>30</v>
      </c>
      <c r="G5" s="496"/>
      <c r="H5" s="496"/>
      <c r="I5" s="496"/>
      <c r="J5" s="496"/>
    </row>
    <row r="6" spans="1:11" x14ac:dyDescent="0.25">
      <c r="A6" t="s">
        <v>31</v>
      </c>
      <c r="E6" s="65"/>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7" customHeight="1" x14ac:dyDescent="0.25">
      <c r="A14" s="3">
        <v>1</v>
      </c>
      <c r="B14" s="501"/>
      <c r="C14" s="501"/>
      <c r="D14" s="501"/>
      <c r="E14" s="4"/>
      <c r="F14" s="3"/>
      <c r="G14" s="3"/>
      <c r="H14" s="3"/>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c r="C18" s="501"/>
      <c r="D18" s="501"/>
      <c r="E18" s="171"/>
      <c r="F18" s="68"/>
      <c r="G18" s="68"/>
      <c r="H18" s="68"/>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78" customHeight="1" x14ac:dyDescent="0.25">
      <c r="A25" s="76">
        <v>1</v>
      </c>
      <c r="B25" s="521"/>
      <c r="C25" s="522"/>
      <c r="D25" s="168"/>
      <c r="E25" s="173"/>
      <c r="F25" s="176"/>
      <c r="G25" s="176"/>
      <c r="H25" s="99"/>
      <c r="I25" s="74"/>
      <c r="J25" s="74"/>
      <c r="K25" s="75"/>
    </row>
    <row r="26" spans="1:13" ht="56.25" customHeight="1" x14ac:dyDescent="0.25">
      <c r="A26" s="76">
        <v>2</v>
      </c>
      <c r="B26" s="521"/>
      <c r="C26" s="522"/>
      <c r="D26" s="168"/>
      <c r="E26" s="173"/>
      <c r="F26" s="176"/>
      <c r="G26" s="176"/>
      <c r="H26" s="99"/>
      <c r="I26" s="74"/>
      <c r="J26" s="74"/>
      <c r="K26" s="75"/>
    </row>
    <row r="27" spans="1:13" ht="53.25" customHeight="1" x14ac:dyDescent="0.25">
      <c r="A27" s="76">
        <v>3</v>
      </c>
      <c r="B27" s="521"/>
      <c r="C27" s="522"/>
      <c r="D27" s="168"/>
      <c r="E27" s="173"/>
      <c r="F27" s="176"/>
      <c r="G27" s="176"/>
      <c r="H27" s="99"/>
      <c r="I27" s="74"/>
      <c r="J27" s="74"/>
      <c r="K27" s="75"/>
    </row>
    <row r="28" spans="1:13" ht="22.5" customHeight="1" x14ac:dyDescent="0.25">
      <c r="A28" s="76"/>
      <c r="B28" s="521"/>
      <c r="C28" s="522"/>
      <c r="D28" s="101"/>
      <c r="E28" s="173"/>
      <c r="F28" s="169"/>
      <c r="G28" s="169"/>
      <c r="H28" s="99"/>
      <c r="I28" s="74"/>
      <c r="J28" s="74"/>
      <c r="K28" s="167"/>
    </row>
    <row r="29" spans="1:13" ht="53.25" customHeight="1" x14ac:dyDescent="0.25">
      <c r="A29" s="76">
        <v>4</v>
      </c>
      <c r="B29" s="521"/>
      <c r="C29" s="522"/>
      <c r="D29" s="168"/>
      <c r="E29" s="173"/>
      <c r="F29" s="176"/>
      <c r="G29" s="176"/>
      <c r="H29" s="99"/>
      <c r="I29" s="74"/>
      <c r="J29" s="74"/>
      <c r="K29" s="75"/>
    </row>
    <row r="30" spans="1:13" x14ac:dyDescent="0.25">
      <c r="A30" s="76">
        <v>5</v>
      </c>
      <c r="B30" s="521"/>
      <c r="C30" s="522"/>
      <c r="D30" s="168"/>
      <c r="E30" s="173"/>
      <c r="F30" s="176"/>
      <c r="G30" s="176"/>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t="s">
        <v>166</v>
      </c>
      <c r="K36" s="75"/>
    </row>
    <row r="37" spans="1:11" x14ac:dyDescent="0.25">
      <c r="H37" s="100"/>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607" t="s">
        <v>473</v>
      </c>
      <c r="D40" s="608"/>
      <c r="E40" s="77"/>
      <c r="F40" s="534"/>
      <c r="G40" s="535"/>
      <c r="H40" s="539"/>
      <c r="I40" s="540"/>
      <c r="J40" s="540"/>
      <c r="K40" s="541"/>
    </row>
    <row r="41" spans="1:11" ht="55.5" customHeight="1" x14ac:dyDescent="0.25">
      <c r="A41" s="544"/>
      <c r="B41" s="545"/>
      <c r="C41" s="609"/>
      <c r="D41" s="610"/>
      <c r="F41" s="550"/>
      <c r="G41" s="550"/>
      <c r="H41" s="542" t="s">
        <v>73</v>
      </c>
      <c r="I41" s="551"/>
      <c r="J41" s="551"/>
      <c r="K41" s="543"/>
    </row>
    <row r="42" spans="1:11" ht="22.5" customHeight="1" x14ac:dyDescent="0.25">
      <c r="F42" s="604" t="s">
        <v>149</v>
      </c>
      <c r="G42" s="606"/>
      <c r="H42" s="604" t="s">
        <v>149</v>
      </c>
      <c r="I42" s="605"/>
      <c r="J42" s="605"/>
      <c r="K42" s="606"/>
    </row>
    <row r="43" spans="1:11" x14ac:dyDescent="0.25">
      <c r="F43" s="636" t="s">
        <v>474</v>
      </c>
      <c r="G43" s="637"/>
      <c r="H43" s="637"/>
      <c r="I43" s="637"/>
      <c r="J43" s="637"/>
      <c r="K43" s="638"/>
    </row>
    <row r="44" spans="1:11" x14ac:dyDescent="0.25">
      <c r="B44" s="78"/>
      <c r="C44" s="78"/>
      <c r="D44" s="78"/>
      <c r="H44" s="603"/>
      <c r="I44" s="603"/>
      <c r="J44" s="603"/>
      <c r="K44" s="603"/>
    </row>
    <row r="45" spans="1:11" ht="54.75" customHeight="1" x14ac:dyDescent="0.25">
      <c r="B45" s="526" t="s">
        <v>167</v>
      </c>
      <c r="C45" s="526"/>
      <c r="D45" s="526"/>
    </row>
    <row r="46" spans="1:11" ht="60.75" customHeight="1" x14ac:dyDescent="0.25">
      <c r="B46" s="527"/>
      <c r="C46" s="527"/>
      <c r="D46" s="527"/>
    </row>
  </sheetData>
  <mergeCells count="61">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A39:B39"/>
    <mergeCell ref="C39:D39"/>
    <mergeCell ref="F39:G40"/>
    <mergeCell ref="H39:K40"/>
    <mergeCell ref="A40:B41"/>
    <mergeCell ref="B34:C34"/>
    <mergeCell ref="B35:C35"/>
    <mergeCell ref="B36:C36"/>
    <mergeCell ref="I37:K37"/>
    <mergeCell ref="A38:K38"/>
    <mergeCell ref="B45:D45"/>
    <mergeCell ref="B46:D46"/>
    <mergeCell ref="F43:K43"/>
    <mergeCell ref="C40:D41"/>
    <mergeCell ref="F41:G41"/>
    <mergeCell ref="H41:K41"/>
    <mergeCell ref="F42:G42"/>
    <mergeCell ref="H42:K42"/>
    <mergeCell ref="H44:K44"/>
  </mergeCells>
  <pageMargins left="0.7" right="0.7" top="0.75" bottom="0.75" header="0.3" footer="0.3"/>
  <pageSetup paperSize="9" scale="5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E2CD7-066E-40CC-9AF4-A303F731F03B}">
  <dimension ref="A1:O45"/>
  <sheetViews>
    <sheetView view="pageBreakPreview" topLeftCell="A13" zoomScale="60" zoomScaleNormal="100" workbookViewId="0">
      <selection activeCell="X17" sqref="X1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row>
    <row r="4" spans="1:14" x14ac:dyDescent="0.25">
      <c r="A4" t="s">
        <v>28</v>
      </c>
    </row>
    <row r="5" spans="1:14" x14ac:dyDescent="0.25">
      <c r="A5" t="s">
        <v>29</v>
      </c>
      <c r="F5" t="s">
        <v>30</v>
      </c>
      <c r="G5" s="496"/>
      <c r="H5" s="496"/>
      <c r="I5" s="496"/>
      <c r="J5" s="496"/>
    </row>
    <row r="6" spans="1:14" x14ac:dyDescent="0.25">
      <c r="A6" t="s">
        <v>31</v>
      </c>
      <c r="E6" s="103"/>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c r="C14" s="501"/>
      <c r="D14" s="501"/>
      <c r="E14" s="4"/>
      <c r="F14" s="3"/>
      <c r="G14" s="3"/>
      <c r="H14" s="3"/>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c r="C18" s="552"/>
      <c r="D18" s="552"/>
      <c r="E18" s="104"/>
      <c r="F18" s="68"/>
      <c r="G18" s="68"/>
      <c r="H18" s="68"/>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102.75" customHeight="1" x14ac:dyDescent="0.25">
      <c r="A25" s="3">
        <v>1</v>
      </c>
      <c r="B25" s="591"/>
      <c r="C25" s="592"/>
      <c r="D25" s="168"/>
      <c r="E25" s="174"/>
      <c r="F25" s="169"/>
      <c r="G25" s="169"/>
      <c r="H25" s="99"/>
      <c r="I25" s="74"/>
      <c r="J25" s="74"/>
      <c r="K25" s="75"/>
    </row>
    <row r="26" spans="1:15" ht="84" customHeight="1" x14ac:dyDescent="0.25">
      <c r="A26" s="3">
        <v>2</v>
      </c>
      <c r="B26" s="591"/>
      <c r="C26" s="592"/>
      <c r="D26" s="168"/>
      <c r="E26" s="174"/>
      <c r="F26" s="169"/>
      <c r="G26" s="169"/>
      <c r="H26" s="99"/>
      <c r="I26" s="74"/>
      <c r="J26" s="74"/>
      <c r="K26" s="75"/>
    </row>
    <row r="27" spans="1:15" x14ac:dyDescent="0.25">
      <c r="A27" s="3">
        <v>3</v>
      </c>
      <c r="B27" s="591"/>
      <c r="C27" s="592"/>
      <c r="D27" s="101"/>
      <c r="E27" s="174"/>
      <c r="F27" s="169"/>
      <c r="G27" s="169"/>
      <c r="H27" s="99"/>
      <c r="I27" s="74"/>
      <c r="J27" s="74"/>
      <c r="K27" s="75"/>
    </row>
    <row r="28" spans="1:15" x14ac:dyDescent="0.25">
      <c r="A28" s="3">
        <v>4</v>
      </c>
      <c r="B28" s="591"/>
      <c r="C28" s="592"/>
      <c r="D28" s="101"/>
      <c r="E28" s="174"/>
      <c r="F28" s="169"/>
      <c r="G28" s="169"/>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SUM(H25:H26)</f>
        <v>0</v>
      </c>
      <c r="I37" s="528" t="s">
        <v>245</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607" t="s">
        <v>473</v>
      </c>
      <c r="D40" s="608"/>
      <c r="E40" s="77"/>
      <c r="F40" s="539"/>
      <c r="G40" s="541"/>
      <c r="H40" s="539"/>
      <c r="I40" s="540"/>
      <c r="J40" s="540"/>
      <c r="K40" s="541"/>
    </row>
    <row r="41" spans="1:11" ht="99.75" customHeight="1" x14ac:dyDescent="0.25">
      <c r="A41" s="544"/>
      <c r="B41" s="545"/>
      <c r="C41" s="609"/>
      <c r="D41" s="610"/>
      <c r="F41" s="554"/>
      <c r="G41" s="554"/>
      <c r="H41" s="542" t="s">
        <v>77</v>
      </c>
      <c r="I41" s="551"/>
      <c r="J41" s="551"/>
      <c r="K41" s="543"/>
    </row>
    <row r="42" spans="1:11" x14ac:dyDescent="0.25">
      <c r="F42" s="604" t="s">
        <v>149</v>
      </c>
      <c r="G42" s="606"/>
      <c r="H42" s="604" t="s">
        <v>149</v>
      </c>
      <c r="I42" s="605"/>
      <c r="J42" s="605"/>
      <c r="K42" s="606"/>
    </row>
    <row r="43" spans="1:11" ht="35.25" customHeight="1" x14ac:dyDescent="0.25">
      <c r="F43" s="636" t="s">
        <v>474</v>
      </c>
      <c r="G43" s="637"/>
      <c r="H43" s="637"/>
      <c r="I43" s="637"/>
      <c r="J43" s="637"/>
      <c r="K43" s="638"/>
    </row>
    <row r="44" spans="1:11" ht="47.25" customHeight="1" x14ac:dyDescent="0.25">
      <c r="B44" s="78"/>
      <c r="C44" s="78"/>
      <c r="D44" s="78"/>
    </row>
    <row r="45" spans="1:11" ht="54.75" customHeight="1" x14ac:dyDescent="0.25">
      <c r="B45" s="526" t="s">
        <v>76</v>
      </c>
      <c r="C45" s="526"/>
      <c r="D45" s="526"/>
    </row>
  </sheetData>
  <mergeCells count="59">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H42:K42"/>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F43:K43"/>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s>
  <pageMargins left="0.7" right="0.7" top="0.75" bottom="0.75" header="0.3" footer="0.3"/>
  <pageSetup paperSize="9" scale="49" orientation="portrait" r:id="rId1"/>
  <colBreaks count="1" manualBreakCount="1">
    <brk id="11"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813AA-3508-4607-98BC-EF93E9535854}">
  <dimension ref="B1:AA37"/>
  <sheetViews>
    <sheetView view="pageBreakPreview" topLeftCell="B1" zoomScale="60" zoomScaleNormal="40" workbookViewId="0">
      <selection activeCell="G5" sqref="G5:G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65.710937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8.42578125" style="8" customWidth="1"/>
    <col min="20" max="20" width="19.5703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138</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577</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451"/>
      <c r="C6" s="453"/>
      <c r="D6" s="453"/>
      <c r="E6" s="453"/>
      <c r="F6" s="453"/>
      <c r="G6" s="453"/>
      <c r="H6" s="453"/>
      <c r="I6" s="453"/>
      <c r="J6" s="159" t="s">
        <v>68</v>
      </c>
      <c r="K6" s="160" t="s">
        <v>80</v>
      </c>
      <c r="L6" s="159" t="s">
        <v>81</v>
      </c>
      <c r="M6" s="159" t="s">
        <v>109</v>
      </c>
      <c r="N6" s="453"/>
      <c r="O6" s="453"/>
      <c r="P6" s="453"/>
      <c r="Q6" s="453"/>
      <c r="R6" s="453"/>
      <c r="S6" s="453"/>
      <c r="T6" s="453"/>
      <c r="U6" s="453"/>
      <c r="V6" s="560"/>
      <c r="AA6" s="9"/>
    </row>
    <row r="7" spans="2:27" ht="81" customHeight="1" x14ac:dyDescent="0.2">
      <c r="B7" s="640">
        <v>1</v>
      </c>
      <c r="C7" s="643" t="s">
        <v>143</v>
      </c>
      <c r="D7" s="567" t="s">
        <v>139</v>
      </c>
      <c r="E7" s="567" t="s">
        <v>145</v>
      </c>
      <c r="F7" s="569" t="s">
        <v>141</v>
      </c>
      <c r="G7" s="645">
        <v>126</v>
      </c>
      <c r="H7" s="302" t="s">
        <v>291</v>
      </c>
      <c r="I7" s="567" t="s">
        <v>146</v>
      </c>
      <c r="J7" s="583">
        <v>811015</v>
      </c>
      <c r="K7" s="585" t="s">
        <v>2</v>
      </c>
      <c r="L7" s="561" t="s">
        <v>2</v>
      </c>
      <c r="M7" s="561" t="s">
        <v>2</v>
      </c>
      <c r="N7" s="587">
        <v>1</v>
      </c>
      <c r="O7" s="577">
        <v>42353</v>
      </c>
      <c r="P7" s="577">
        <v>42763</v>
      </c>
      <c r="Q7" s="579">
        <v>153566600</v>
      </c>
      <c r="R7" s="614">
        <f>Q7*N7</f>
        <v>153566600</v>
      </c>
      <c r="S7" s="581"/>
      <c r="T7" s="575">
        <f>+R7/Hoja1!B9</f>
        <v>208.16464850342339</v>
      </c>
      <c r="U7" s="595">
        <f>+T7/P15</f>
        <v>2.1464088201241878</v>
      </c>
      <c r="V7" s="611"/>
      <c r="X7" s="106">
        <f>1728.41*0.5</f>
        <v>864.20500000000004</v>
      </c>
      <c r="AA7" s="9"/>
    </row>
    <row r="8" spans="2:27" ht="72" customHeight="1" x14ac:dyDescent="0.2">
      <c r="B8" s="641"/>
      <c r="C8" s="639"/>
      <c r="D8" s="568"/>
      <c r="E8" s="568"/>
      <c r="F8" s="570"/>
      <c r="G8" s="646"/>
      <c r="H8" s="180" t="s">
        <v>292</v>
      </c>
      <c r="I8" s="568"/>
      <c r="J8" s="584"/>
      <c r="K8" s="586"/>
      <c r="L8" s="562"/>
      <c r="M8" s="562"/>
      <c r="N8" s="588"/>
      <c r="O8" s="578"/>
      <c r="P8" s="578"/>
      <c r="Q8" s="580"/>
      <c r="R8" s="615"/>
      <c r="S8" s="582"/>
      <c r="T8" s="576"/>
      <c r="U8" s="596"/>
      <c r="V8" s="612"/>
      <c r="X8" s="106"/>
      <c r="AA8" s="9"/>
    </row>
    <row r="9" spans="2:27" ht="60" customHeight="1" x14ac:dyDescent="0.2">
      <c r="B9" s="642"/>
      <c r="C9" s="639"/>
      <c r="D9" s="568"/>
      <c r="E9" s="568"/>
      <c r="F9" s="570"/>
      <c r="G9" s="646"/>
      <c r="H9" s="180" t="s">
        <v>293</v>
      </c>
      <c r="I9" s="568"/>
      <c r="J9" s="584"/>
      <c r="K9" s="586"/>
      <c r="L9" s="562"/>
      <c r="M9" s="562"/>
      <c r="N9" s="588"/>
      <c r="O9" s="578"/>
      <c r="P9" s="578"/>
      <c r="Q9" s="580"/>
      <c r="R9" s="615"/>
      <c r="S9" s="582"/>
      <c r="T9" s="576"/>
      <c r="U9" s="596"/>
      <c r="V9" s="612"/>
      <c r="X9" s="106"/>
      <c r="AA9" s="9"/>
    </row>
    <row r="10" spans="2:27" ht="93" customHeight="1" x14ac:dyDescent="0.2">
      <c r="B10" s="644">
        <v>2</v>
      </c>
      <c r="C10" s="639" t="s">
        <v>144</v>
      </c>
      <c r="D10" s="568" t="s">
        <v>140</v>
      </c>
      <c r="E10" s="568"/>
      <c r="F10" s="570" t="s">
        <v>142</v>
      </c>
      <c r="G10" s="646">
        <v>154</v>
      </c>
      <c r="H10" s="180" t="s">
        <v>294</v>
      </c>
      <c r="I10" s="568" t="s">
        <v>147</v>
      </c>
      <c r="J10" s="584" t="s">
        <v>148</v>
      </c>
      <c r="K10" s="562" t="s">
        <v>2</v>
      </c>
      <c r="L10" s="562" t="s">
        <v>2</v>
      </c>
      <c r="M10" s="562" t="s">
        <v>2</v>
      </c>
      <c r="N10" s="588">
        <v>0.6</v>
      </c>
      <c r="O10" s="578">
        <v>43469</v>
      </c>
      <c r="P10" s="578">
        <v>43704</v>
      </c>
      <c r="Q10" s="580">
        <v>186924010</v>
      </c>
      <c r="R10" s="615">
        <v>240557013</v>
      </c>
      <c r="S10" s="582"/>
      <c r="T10" s="576">
        <f>+R10/Hoja1!B7</f>
        <v>290.48709721826413</v>
      </c>
      <c r="U10" s="596">
        <f>+T10/P15</f>
        <v>2.995244735761657</v>
      </c>
      <c r="V10" s="612"/>
      <c r="X10" s="106"/>
      <c r="AA10" s="9"/>
    </row>
    <row r="11" spans="2:27" ht="87" customHeight="1" x14ac:dyDescent="0.2">
      <c r="B11" s="642"/>
      <c r="C11" s="639"/>
      <c r="D11" s="568"/>
      <c r="E11" s="568"/>
      <c r="F11" s="570"/>
      <c r="G11" s="646"/>
      <c r="H11" s="154" t="s">
        <v>295</v>
      </c>
      <c r="I11" s="568"/>
      <c r="J11" s="584"/>
      <c r="K11" s="562"/>
      <c r="L11" s="562"/>
      <c r="M11" s="562"/>
      <c r="N11" s="588"/>
      <c r="O11" s="578"/>
      <c r="P11" s="578"/>
      <c r="Q11" s="580"/>
      <c r="R11" s="615"/>
      <c r="S11" s="582"/>
      <c r="T11" s="576"/>
      <c r="U11" s="596"/>
      <c r="V11" s="612"/>
      <c r="X11" s="8">
        <f>1050.76*0.51</f>
        <v>535.88760000000002</v>
      </c>
      <c r="AA11" s="9"/>
    </row>
    <row r="12" spans="2:27" ht="163.5" customHeight="1" thickBot="1" x14ac:dyDescent="0.25">
      <c r="B12" s="300">
        <v>3</v>
      </c>
      <c r="C12" s="303"/>
      <c r="D12" s="253"/>
      <c r="E12" s="253"/>
      <c r="F12" s="281"/>
      <c r="G12" s="121"/>
      <c r="H12" s="253"/>
      <c r="I12" s="253"/>
      <c r="J12" s="161"/>
      <c r="K12" s="254"/>
      <c r="L12" s="282"/>
      <c r="M12" s="282"/>
      <c r="N12" s="162"/>
      <c r="O12" s="158"/>
      <c r="P12" s="158"/>
      <c r="Q12" s="163"/>
      <c r="R12" s="13">
        <f>Q12*N12</f>
        <v>0</v>
      </c>
      <c r="S12" s="14"/>
      <c r="T12" s="15">
        <f>+R12/Hoja1!B4</f>
        <v>0</v>
      </c>
      <c r="U12" s="206">
        <f>+T12/Hoja1!B4</f>
        <v>0</v>
      </c>
      <c r="V12" s="263"/>
      <c r="X12" s="8">
        <f>2062.51*0.7</f>
        <v>1443.7570000000001</v>
      </c>
      <c r="AA12" s="9"/>
    </row>
    <row r="13" spans="2:27" ht="142.5" customHeight="1" x14ac:dyDescent="0.2">
      <c r="B13" s="299">
        <v>5</v>
      </c>
      <c r="C13" s="304"/>
      <c r="D13" s="253"/>
      <c r="E13" s="253"/>
      <c r="F13" s="257"/>
      <c r="G13" s="121"/>
      <c r="H13" s="253"/>
      <c r="I13" s="253"/>
      <c r="J13" s="161"/>
      <c r="K13" s="254"/>
      <c r="L13" s="254"/>
      <c r="M13" s="254"/>
      <c r="N13" s="162"/>
      <c r="O13" s="158"/>
      <c r="P13" s="158"/>
      <c r="Q13" s="163"/>
      <c r="R13" s="13">
        <f t="shared" ref="R13:R14" si="0">+N13*Q13</f>
        <v>0</v>
      </c>
      <c r="S13" s="14"/>
      <c r="T13" s="15">
        <f>+R13/Hoja1!B5</f>
        <v>0</v>
      </c>
      <c r="U13" s="206">
        <f>T13/Hoja1!B5</f>
        <v>0</v>
      </c>
      <c r="V13" s="263"/>
      <c r="AA13" s="9"/>
    </row>
    <row r="14" spans="2:27" ht="131.25" customHeight="1" thickBot="1" x14ac:dyDescent="0.25">
      <c r="B14" s="301">
        <v>4</v>
      </c>
      <c r="C14" s="305"/>
      <c r="D14" s="10"/>
      <c r="E14" s="10"/>
      <c r="F14" s="61"/>
      <c r="G14" s="62"/>
      <c r="H14" s="10"/>
      <c r="I14" s="10"/>
      <c r="J14" s="17"/>
      <c r="K14" s="17"/>
      <c r="L14" s="17"/>
      <c r="M14" s="17"/>
      <c r="N14" s="18"/>
      <c r="O14" s="19"/>
      <c r="P14" s="19"/>
      <c r="Q14" s="20"/>
      <c r="R14" s="21">
        <f t="shared" si="0"/>
        <v>0</v>
      </c>
      <c r="S14" s="22"/>
      <c r="T14" s="23">
        <f t="shared" ref="T14" si="1">+R14/828116</f>
        <v>0</v>
      </c>
      <c r="U14" s="219"/>
      <c r="V14" s="96"/>
      <c r="X14" s="8">
        <f>+T14*2</f>
        <v>0</v>
      </c>
      <c r="AA14" s="9"/>
    </row>
    <row r="15" spans="2:27" s="11" customFormat="1" ht="55.5" customHeight="1" thickBot="1" x14ac:dyDescent="0.3">
      <c r="B15" s="79"/>
      <c r="C15" s="461"/>
      <c r="D15" s="461"/>
      <c r="E15" s="461"/>
      <c r="F15" s="461"/>
      <c r="G15" s="461"/>
      <c r="H15" s="461"/>
      <c r="I15" s="80"/>
      <c r="J15" s="81"/>
      <c r="K15" s="81"/>
      <c r="L15" s="122" t="s">
        <v>22</v>
      </c>
      <c r="M15" s="122"/>
      <c r="N15" s="465">
        <v>112500000</v>
      </c>
      <c r="O15" s="465"/>
      <c r="P15" s="124">
        <f>+N15/N18</f>
        <v>96.982758620689651</v>
      </c>
      <c r="Q15" s="255" t="s">
        <v>23</v>
      </c>
      <c r="R15" s="255" t="s">
        <v>24</v>
      </c>
      <c r="S15" s="256" t="s">
        <v>20</v>
      </c>
      <c r="T15" s="108">
        <f>SUM(T7:T14)</f>
        <v>498.65174572168752</v>
      </c>
      <c r="U15" s="94">
        <f>SUM(U7:U14)</f>
        <v>5.1416535558858447</v>
      </c>
      <c r="V15" s="95" t="s">
        <v>2</v>
      </c>
      <c r="AA15" s="12"/>
    </row>
    <row r="16" spans="2:27" s="11" customFormat="1" ht="63" customHeight="1" thickBot="1" x14ac:dyDescent="0.25">
      <c r="B16" s="79"/>
      <c r="C16" s="461"/>
      <c r="D16" s="461"/>
      <c r="E16" s="461"/>
      <c r="F16" s="461"/>
      <c r="G16" s="86"/>
      <c r="H16" s="86"/>
      <c r="I16" s="80"/>
      <c r="J16" s="81"/>
      <c r="K16" s="81"/>
      <c r="L16" s="122"/>
      <c r="M16" s="122"/>
      <c r="N16" s="465"/>
      <c r="O16" s="465"/>
      <c r="P16" s="125"/>
      <c r="Q16" s="42"/>
      <c r="R16" s="46"/>
      <c r="S16" s="82"/>
      <c r="T16" s="83"/>
      <c r="U16" s="84"/>
      <c r="V16" s="85"/>
      <c r="AA16" s="12"/>
    </row>
    <row r="17" spans="2:27" s="11" customFormat="1" ht="45.75" customHeight="1" thickBot="1" x14ac:dyDescent="0.3">
      <c r="B17" s="79"/>
      <c r="C17" s="462"/>
      <c r="D17" s="462"/>
      <c r="E17" s="462"/>
      <c r="F17" s="462"/>
      <c r="G17" s="93"/>
      <c r="H17" s="463"/>
      <c r="I17" s="80"/>
      <c r="J17" s="81"/>
      <c r="K17" s="81"/>
      <c r="L17" s="122"/>
      <c r="M17" s="122"/>
      <c r="N17" s="123"/>
      <c r="O17" s="123"/>
      <c r="P17" s="125"/>
      <c r="Q17" s="42"/>
      <c r="R17" s="43"/>
      <c r="S17" s="126" t="s">
        <v>23</v>
      </c>
      <c r="T17" s="126" t="s">
        <v>24</v>
      </c>
      <c r="U17" s="84"/>
      <c r="V17" s="85"/>
      <c r="AA17" s="12"/>
    </row>
    <row r="18" spans="2:27" s="11" customFormat="1" ht="49.5" customHeight="1" thickBot="1" x14ac:dyDescent="0.3">
      <c r="B18" s="79"/>
      <c r="C18" s="462"/>
      <c r="D18" s="462"/>
      <c r="E18" s="462"/>
      <c r="F18" s="462"/>
      <c r="G18" s="93"/>
      <c r="H18" s="463"/>
      <c r="I18" s="80"/>
      <c r="J18" s="81"/>
      <c r="K18" s="81"/>
      <c r="L18" s="122" t="s">
        <v>67</v>
      </c>
      <c r="M18" s="122"/>
      <c r="N18" s="465">
        <v>1160000</v>
      </c>
      <c r="O18" s="465"/>
      <c r="P18" s="47"/>
      <c r="Q18" s="42"/>
      <c r="R18" s="43">
        <v>0.75</v>
      </c>
      <c r="S18" s="127">
        <f>+$N$15*R18</f>
        <v>84375000</v>
      </c>
      <c r="T18" s="129">
        <f>+S18/$N$18</f>
        <v>72.737068965517238</v>
      </c>
      <c r="U18" s="84"/>
      <c r="V18" s="85"/>
      <c r="AA18" s="12"/>
    </row>
    <row r="19" spans="2:27" ht="49.5" customHeight="1" thickBot="1" x14ac:dyDescent="0.3">
      <c r="B19" s="24"/>
      <c r="C19" s="25"/>
      <c r="D19" s="26"/>
      <c r="E19" s="26"/>
      <c r="F19" s="27"/>
      <c r="G19" s="27"/>
      <c r="H19" s="27"/>
      <c r="I19" s="27"/>
      <c r="J19" s="27"/>
      <c r="K19" s="27"/>
      <c r="L19" s="27"/>
      <c r="M19" s="27"/>
      <c r="N19" s="28"/>
      <c r="O19" s="29"/>
      <c r="P19" s="29"/>
      <c r="Q19" s="30"/>
      <c r="R19" s="43">
        <v>1.2</v>
      </c>
      <c r="S19" s="127">
        <f t="shared" ref="S19:S20" si="2">+$N$15*R19</f>
        <v>135000000</v>
      </c>
      <c r="T19" s="129">
        <f t="shared" ref="T19:T20" si="3">+S19/$N$18</f>
        <v>116.37931034482759</v>
      </c>
      <c r="AA19" s="9"/>
    </row>
    <row r="20" spans="2:27" ht="34.5" customHeight="1" thickBot="1" x14ac:dyDescent="0.3">
      <c r="B20" s="24"/>
      <c r="C20" s="25"/>
      <c r="D20" s="26"/>
      <c r="E20" s="26"/>
      <c r="F20" s="31"/>
      <c r="G20" s="31"/>
      <c r="H20" s="31"/>
      <c r="I20" s="464"/>
      <c r="J20" s="464"/>
      <c r="K20" s="31"/>
      <c r="L20" s="31"/>
      <c r="M20" s="31"/>
      <c r="N20" s="28"/>
      <c r="O20" s="29"/>
      <c r="P20" s="29"/>
      <c r="Q20" s="30"/>
      <c r="R20" s="43">
        <v>1.5</v>
      </c>
      <c r="S20" s="128">
        <f t="shared" si="2"/>
        <v>168750000</v>
      </c>
      <c r="T20" s="130">
        <f t="shared" si="3"/>
        <v>145.47413793103448</v>
      </c>
      <c r="U20" s="32"/>
      <c r="V20" s="33"/>
      <c r="AA20" s="9"/>
    </row>
    <row r="21" spans="2:27" ht="20.25" customHeight="1" x14ac:dyDescent="0.25">
      <c r="B21" s="34"/>
      <c r="C21" s="35"/>
      <c r="D21" s="35"/>
      <c r="E21" s="35"/>
      <c r="G21" s="31"/>
      <c r="H21" s="31"/>
      <c r="I21" s="31"/>
      <c r="J21" s="31"/>
      <c r="K21" s="31"/>
      <c r="L21" s="31"/>
      <c r="M21" s="31"/>
      <c r="N21" s="37"/>
      <c r="O21" s="37"/>
      <c r="P21" s="37"/>
      <c r="Q21" s="37"/>
      <c r="R21" s="37"/>
      <c r="S21" s="37"/>
      <c r="T21" s="37"/>
      <c r="U21" s="38"/>
      <c r="V21" s="39"/>
    </row>
    <row r="22" spans="2:27" ht="22.5" customHeight="1" x14ac:dyDescent="0.25">
      <c r="B22" s="34"/>
      <c r="C22" s="35"/>
      <c r="D22" s="35"/>
      <c r="E22" s="35"/>
      <c r="F22" s="40" t="s">
        <v>21</v>
      </c>
      <c r="G22" s="41"/>
      <c r="H22" s="41"/>
      <c r="I22" s="41"/>
      <c r="J22" s="41"/>
      <c r="K22" s="41"/>
      <c r="L22" s="41"/>
      <c r="M22" s="41"/>
      <c r="U22" s="38"/>
      <c r="V22" s="39"/>
    </row>
    <row r="23" spans="2:27" ht="36.75" customHeight="1" x14ac:dyDescent="0.25">
      <c r="B23" s="34"/>
      <c r="C23" s="35"/>
      <c r="D23" s="44"/>
      <c r="E23" s="44"/>
      <c r="F23" s="114" t="s">
        <v>521</v>
      </c>
      <c r="G23" s="41"/>
      <c r="H23" s="46"/>
      <c r="I23" s="46"/>
      <c r="J23" s="41"/>
      <c r="K23" s="41"/>
      <c r="L23" s="41"/>
      <c r="M23" s="41"/>
      <c r="U23" s="38"/>
      <c r="V23" s="39"/>
    </row>
    <row r="24" spans="2:27" ht="36.75" customHeight="1" x14ac:dyDescent="0.25">
      <c r="B24" s="34"/>
      <c r="C24" s="35"/>
      <c r="D24" s="44"/>
      <c r="E24" s="44"/>
      <c r="F24" s="45"/>
      <c r="G24" s="41"/>
      <c r="H24" s="46"/>
      <c r="I24" s="46"/>
      <c r="J24" s="41"/>
      <c r="K24" s="41"/>
      <c r="L24" s="41"/>
      <c r="M24" s="41"/>
      <c r="U24" s="38"/>
      <c r="V24" s="39"/>
    </row>
    <row r="25" spans="2:27" ht="46.5" customHeight="1" x14ac:dyDescent="0.25">
      <c r="B25" s="34"/>
      <c r="C25" s="35"/>
      <c r="D25" s="35"/>
      <c r="E25" s="35"/>
      <c r="F25" s="31"/>
      <c r="G25" s="31"/>
      <c r="H25" s="46"/>
      <c r="I25" s="46"/>
      <c r="J25" s="31"/>
      <c r="K25" s="31"/>
      <c r="L25" s="31"/>
      <c r="M25" s="31"/>
      <c r="U25" s="38"/>
      <c r="V25" s="39"/>
    </row>
    <row r="26" spans="2:27" ht="25.5" customHeight="1" thickBot="1" x14ac:dyDescent="0.35">
      <c r="B26" s="48"/>
      <c r="C26" s="49"/>
      <c r="D26" s="49"/>
      <c r="E26" s="49"/>
      <c r="F26" s="50"/>
      <c r="G26" s="50"/>
      <c r="H26" s="460"/>
      <c r="I26" s="460"/>
      <c r="J26" s="460"/>
      <c r="K26" s="50"/>
      <c r="L26" s="50"/>
      <c r="M26" s="50"/>
      <c r="N26" s="50"/>
      <c r="O26" s="460"/>
      <c r="P26" s="460"/>
      <c r="Q26" s="51"/>
      <c r="R26" s="52"/>
      <c r="S26" s="53"/>
      <c r="T26" s="51"/>
      <c r="U26" s="51"/>
      <c r="V26" s="54"/>
    </row>
    <row r="29" spans="2:27" ht="18" x14ac:dyDescent="0.25">
      <c r="G29" s="57"/>
      <c r="H29" s="58"/>
      <c r="I29" s="58"/>
      <c r="J29" s="58"/>
      <c r="K29" s="58"/>
      <c r="L29" s="58"/>
      <c r="M29" s="58"/>
    </row>
    <row r="30" spans="2:27" ht="21.75" customHeight="1" x14ac:dyDescent="0.2">
      <c r="G30" s="45"/>
      <c r="H30" s="45"/>
      <c r="I30" s="45"/>
      <c r="J30" s="45"/>
      <c r="K30" s="45"/>
      <c r="L30" s="45"/>
      <c r="M30" s="45"/>
    </row>
    <row r="37" spans="14:14" ht="48" customHeight="1" x14ac:dyDescent="0.35">
      <c r="N37" s="59"/>
    </row>
  </sheetData>
  <mergeCells count="73">
    <mergeCell ref="K10:K11"/>
    <mergeCell ref="I20:J20"/>
    <mergeCell ref="H26:J26"/>
    <mergeCell ref="O26:P26"/>
    <mergeCell ref="C15:H15"/>
    <mergeCell ref="N15:O15"/>
    <mergeCell ref="C16:F16"/>
    <mergeCell ref="N16:O16"/>
    <mergeCell ref="C17:F17"/>
    <mergeCell ref="H17:H18"/>
    <mergeCell ref="C18:F18"/>
    <mergeCell ref="N18:O18"/>
    <mergeCell ref="B10:B11"/>
    <mergeCell ref="P7:P9"/>
    <mergeCell ref="N10:N11"/>
    <mergeCell ref="O10:O11"/>
    <mergeCell ref="P10:P11"/>
    <mergeCell ref="G7:G9"/>
    <mergeCell ref="N7:N9"/>
    <mergeCell ref="O7:O9"/>
    <mergeCell ref="I7:I9"/>
    <mergeCell ref="J7:J9"/>
    <mergeCell ref="K7:K9"/>
    <mergeCell ref="L7:L9"/>
    <mergeCell ref="M7:M9"/>
    <mergeCell ref="G10:G11"/>
    <mergeCell ref="I10:I11"/>
    <mergeCell ref="J10:J11"/>
    <mergeCell ref="U5:U6"/>
    <mergeCell ref="B7:B9"/>
    <mergeCell ref="C7:C9"/>
    <mergeCell ref="D7:D9"/>
    <mergeCell ref="E7:E9"/>
    <mergeCell ref="F7:F9"/>
    <mergeCell ref="R7:R9"/>
    <mergeCell ref="Q7:Q9"/>
    <mergeCell ref="P5:P6"/>
    <mergeCell ref="Q5:Q6"/>
    <mergeCell ref="R5:R6"/>
    <mergeCell ref="S5:S6"/>
    <mergeCell ref="T5:T6"/>
    <mergeCell ref="B1:U1"/>
    <mergeCell ref="B2:V2"/>
    <mergeCell ref="B3:V3"/>
    <mergeCell ref="B4:V4"/>
    <mergeCell ref="B5:B6"/>
    <mergeCell ref="C5:C6"/>
    <mergeCell ref="D5:D6"/>
    <mergeCell ref="E5:E6"/>
    <mergeCell ref="F5:F6"/>
    <mergeCell ref="G5:G6"/>
    <mergeCell ref="V5:V6"/>
    <mergeCell ref="H5:H6"/>
    <mergeCell ref="I5:I6"/>
    <mergeCell ref="J5:L5"/>
    <mergeCell ref="N5:N6"/>
    <mergeCell ref="O5:O6"/>
    <mergeCell ref="C10:C11"/>
    <mergeCell ref="D10:D11"/>
    <mergeCell ref="E10:E11"/>
    <mergeCell ref="F10:F11"/>
    <mergeCell ref="V7:V9"/>
    <mergeCell ref="V10:V11"/>
    <mergeCell ref="Q10:Q11"/>
    <mergeCell ref="R10:R11"/>
    <mergeCell ref="S10:S11"/>
    <mergeCell ref="T10:T11"/>
    <mergeCell ref="U10:U11"/>
    <mergeCell ref="S7:S9"/>
    <mergeCell ref="T7:T9"/>
    <mergeCell ref="U7:U9"/>
    <mergeCell ref="L10:L11"/>
    <mergeCell ref="M10:M11"/>
  </mergeCells>
  <pageMargins left="0.7" right="0.7" top="0.75" bottom="0.75" header="0.3" footer="0.3"/>
  <pageSetup paperSize="9" scale="14" orientation="portrait" r:id="rId1"/>
  <colBreaks count="1" manualBreakCount="1">
    <brk id="22" max="2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16CC1-2EEB-46A9-BFAA-A6B6197D58AC}">
  <dimension ref="A1:M46"/>
  <sheetViews>
    <sheetView view="pageBreakPreview" topLeftCell="A8" zoomScale="60" zoomScaleNormal="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8.42578125" customWidth="1"/>
    <col min="9" max="9" width="4.7109375" customWidth="1"/>
    <col min="10" max="10" width="5.85546875" customWidth="1"/>
    <col min="11" max="11" width="20.85546875" customWidth="1"/>
  </cols>
  <sheetData>
    <row r="1" spans="1:11" ht="19.5" customHeight="1" x14ac:dyDescent="0.25">
      <c r="A1" s="461" t="s">
        <v>192</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297</v>
      </c>
    </row>
    <row r="4" spans="1:11" x14ac:dyDescent="0.25">
      <c r="A4" t="s">
        <v>28</v>
      </c>
      <c r="E4" t="s">
        <v>154</v>
      </c>
    </row>
    <row r="5" spans="1:11" x14ac:dyDescent="0.25">
      <c r="A5" t="s">
        <v>29</v>
      </c>
      <c r="E5" t="s">
        <v>298</v>
      </c>
      <c r="F5" t="s">
        <v>30</v>
      </c>
      <c r="G5" s="496"/>
      <c r="H5" s="496"/>
      <c r="I5" s="496"/>
      <c r="J5" s="496"/>
    </row>
    <row r="6" spans="1:11" x14ac:dyDescent="0.25">
      <c r="A6" t="s">
        <v>31</v>
      </c>
      <c r="E6" s="65" t="s">
        <v>32</v>
      </c>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7" customHeight="1" x14ac:dyDescent="0.25">
      <c r="A14" s="3">
        <v>1</v>
      </c>
      <c r="B14" s="501" t="s">
        <v>299</v>
      </c>
      <c r="C14" s="501"/>
      <c r="D14" s="501"/>
      <c r="E14" s="4" t="s">
        <v>154</v>
      </c>
      <c r="F14" s="3">
        <v>14</v>
      </c>
      <c r="G14" s="3">
        <v>10</v>
      </c>
      <c r="H14" s="3">
        <v>2004</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27" customHeight="1" x14ac:dyDescent="0.25">
      <c r="A18" s="67">
        <v>2</v>
      </c>
      <c r="B18" s="501" t="s">
        <v>306</v>
      </c>
      <c r="C18" s="501"/>
      <c r="D18" s="501"/>
      <c r="E18" s="171" t="s">
        <v>305</v>
      </c>
      <c r="F18" s="68">
        <v>15</v>
      </c>
      <c r="G18" s="68">
        <v>3</v>
      </c>
      <c r="H18" s="68">
        <v>2013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78" customHeight="1" x14ac:dyDescent="0.25">
      <c r="A25" s="76">
        <v>1</v>
      </c>
      <c r="B25" s="521" t="s">
        <v>302</v>
      </c>
      <c r="C25" s="522"/>
      <c r="D25" s="168" t="s">
        <v>57</v>
      </c>
      <c r="E25" s="173" t="s">
        <v>300</v>
      </c>
      <c r="F25" s="176">
        <v>39266</v>
      </c>
      <c r="G25" s="176">
        <v>39444</v>
      </c>
      <c r="H25" s="99">
        <v>5.93</v>
      </c>
      <c r="I25" s="74"/>
      <c r="J25" s="74"/>
      <c r="K25" s="75"/>
    </row>
    <row r="26" spans="1:13" ht="56.25" customHeight="1" x14ac:dyDescent="0.25">
      <c r="A26" s="76">
        <v>2</v>
      </c>
      <c r="B26" s="521" t="s">
        <v>303</v>
      </c>
      <c r="C26" s="522"/>
      <c r="D26" s="168" t="s">
        <v>57</v>
      </c>
      <c r="E26" s="173" t="s">
        <v>301</v>
      </c>
      <c r="F26" s="176">
        <v>42383</v>
      </c>
      <c r="G26" s="176">
        <v>43963</v>
      </c>
      <c r="H26" s="99">
        <v>24</v>
      </c>
      <c r="I26" s="74"/>
      <c r="J26" s="74"/>
      <c r="K26" s="75"/>
    </row>
    <row r="27" spans="1:13" ht="53.25" customHeight="1" x14ac:dyDescent="0.25">
      <c r="A27" s="76">
        <v>3</v>
      </c>
      <c r="B27" s="521"/>
      <c r="C27" s="522"/>
      <c r="D27" s="168"/>
      <c r="E27" s="173"/>
      <c r="F27" s="176"/>
      <c r="G27" s="176"/>
      <c r="H27" s="99"/>
      <c r="I27" s="74"/>
      <c r="J27" s="74"/>
      <c r="K27" s="75"/>
    </row>
    <row r="28" spans="1:13" ht="22.5" customHeight="1" x14ac:dyDescent="0.25">
      <c r="A28" s="76"/>
      <c r="B28" s="521"/>
      <c r="C28" s="522"/>
      <c r="D28" s="101"/>
      <c r="E28" s="173"/>
      <c r="F28" s="169"/>
      <c r="G28" s="169"/>
      <c r="H28" s="99"/>
      <c r="I28" s="74"/>
      <c r="J28" s="74"/>
      <c r="K28" s="167"/>
    </row>
    <row r="29" spans="1:13" ht="53.25" customHeight="1" x14ac:dyDescent="0.25">
      <c r="A29" s="76">
        <v>4</v>
      </c>
      <c r="B29" s="521"/>
      <c r="C29" s="522"/>
      <c r="D29" s="168"/>
      <c r="E29" s="173"/>
      <c r="F29" s="176"/>
      <c r="G29" s="176"/>
      <c r="H29" s="99"/>
      <c r="I29" s="74"/>
      <c r="J29" s="74"/>
      <c r="K29" s="75"/>
    </row>
    <row r="30" spans="1:13" x14ac:dyDescent="0.25">
      <c r="A30" s="76">
        <v>5</v>
      </c>
      <c r="B30" s="521"/>
      <c r="C30" s="522"/>
      <c r="D30" s="168"/>
      <c r="E30" s="173"/>
      <c r="F30" s="176"/>
      <c r="G30" s="176"/>
      <c r="H30" s="99"/>
      <c r="I30" s="74"/>
      <c r="J30" s="74"/>
      <c r="K30" s="75"/>
    </row>
    <row r="31" spans="1:13" x14ac:dyDescent="0.25">
      <c r="A31" s="76">
        <v>7</v>
      </c>
      <c r="B31" s="504"/>
      <c r="C31" s="505"/>
      <c r="D31" s="101"/>
      <c r="E31" s="73"/>
      <c r="F31" s="131"/>
      <c r="G31" s="131"/>
      <c r="H31" s="99"/>
      <c r="I31" s="74"/>
      <c r="J31" s="74"/>
      <c r="K31" s="75"/>
    </row>
    <row r="32" spans="1:13" x14ac:dyDescent="0.25">
      <c r="A32" s="76">
        <v>8</v>
      </c>
      <c r="B32" s="504"/>
      <c r="C32" s="505"/>
      <c r="D32" s="101"/>
      <c r="E32" s="73"/>
      <c r="F32" s="131"/>
      <c r="G32" s="131"/>
      <c r="H32" s="99"/>
      <c r="I32" s="74"/>
      <c r="J32" s="74"/>
      <c r="K32" s="75"/>
    </row>
    <row r="33" spans="1:11" x14ac:dyDescent="0.25">
      <c r="A33" s="76">
        <v>9</v>
      </c>
      <c r="B33" s="504"/>
      <c r="C33" s="505"/>
      <c r="D33" s="101"/>
      <c r="E33" s="73"/>
      <c r="F33" s="131"/>
      <c r="G33" s="131"/>
      <c r="H33" s="99"/>
      <c r="I33" s="74"/>
      <c r="J33" s="74"/>
      <c r="K33" s="75"/>
    </row>
    <row r="34" spans="1:11" x14ac:dyDescent="0.25">
      <c r="A34" s="76">
        <v>10</v>
      </c>
      <c r="B34" s="504"/>
      <c r="C34" s="505"/>
      <c r="D34" s="101"/>
      <c r="E34" s="73"/>
      <c r="F34" s="131"/>
      <c r="G34" s="131"/>
      <c r="H34" s="99"/>
      <c r="I34" s="74"/>
      <c r="J34" s="74"/>
      <c r="K34" s="75"/>
    </row>
    <row r="35" spans="1:11" ht="25.5" customHeight="1" x14ac:dyDescent="0.25">
      <c r="A35" s="76">
        <v>11</v>
      </c>
      <c r="B35" s="504"/>
      <c r="C35" s="505"/>
      <c r="D35" s="101"/>
      <c r="E35" s="73"/>
      <c r="F35" s="131"/>
      <c r="G35" s="131"/>
      <c r="H35" s="99"/>
      <c r="I35" s="74"/>
      <c r="J35" s="74"/>
      <c r="K35" s="75"/>
    </row>
    <row r="36" spans="1:11" ht="18.75" customHeight="1" x14ac:dyDescent="0.25">
      <c r="A36" s="76">
        <v>12</v>
      </c>
      <c r="B36" s="504"/>
      <c r="C36" s="505"/>
      <c r="D36" s="101"/>
      <c r="E36" s="73"/>
      <c r="F36" s="131"/>
      <c r="G36" s="131"/>
      <c r="H36" s="99"/>
      <c r="I36" s="74"/>
      <c r="J36" s="74" t="s">
        <v>166</v>
      </c>
      <c r="K36" s="75"/>
    </row>
    <row r="37" spans="1:11" x14ac:dyDescent="0.25">
      <c r="H37" s="100">
        <v>3</v>
      </c>
      <c r="I37" s="528" t="s">
        <v>59</v>
      </c>
      <c r="J37" s="497"/>
      <c r="K37" s="529"/>
    </row>
    <row r="38" spans="1:11" ht="28.5" customHeight="1" x14ac:dyDescent="0.25">
      <c r="A38" s="461" t="s">
        <v>56</v>
      </c>
      <c r="B38" s="461"/>
      <c r="C38" s="461"/>
      <c r="D38" s="461"/>
      <c r="E38" s="461"/>
      <c r="F38" s="461"/>
      <c r="G38" s="461"/>
      <c r="H38" s="461"/>
      <c r="I38" s="461"/>
      <c r="J38" s="461"/>
      <c r="K38" s="461"/>
    </row>
    <row r="39" spans="1:11" ht="58.5" customHeight="1" x14ac:dyDescent="0.25">
      <c r="A39" s="530" t="s">
        <v>53</v>
      </c>
      <c r="B39" s="531"/>
      <c r="C39" s="530" t="s">
        <v>54</v>
      </c>
      <c r="D39" s="531"/>
      <c r="E39" s="77"/>
      <c r="F39" s="532" t="s">
        <v>71</v>
      </c>
      <c r="G39" s="533"/>
      <c r="H39" s="536" t="s">
        <v>55</v>
      </c>
      <c r="I39" s="537"/>
      <c r="J39" s="537"/>
      <c r="K39" s="538"/>
    </row>
    <row r="40" spans="1:11" ht="18.75" customHeight="1" x14ac:dyDescent="0.25">
      <c r="A40" s="542" t="s">
        <v>75</v>
      </c>
      <c r="B40" s="543"/>
      <c r="C40" s="546" t="s">
        <v>2</v>
      </c>
      <c r="D40" s="547"/>
      <c r="E40" s="77"/>
      <c r="F40" s="534"/>
      <c r="G40" s="535"/>
      <c r="H40" s="539"/>
      <c r="I40" s="540"/>
      <c r="J40" s="540"/>
      <c r="K40" s="541"/>
    </row>
    <row r="41" spans="1:11" ht="55.5" customHeight="1" x14ac:dyDescent="0.25">
      <c r="A41" s="544"/>
      <c r="B41" s="545"/>
      <c r="C41" s="548"/>
      <c r="D41" s="549"/>
      <c r="F41" s="550" t="s">
        <v>304</v>
      </c>
      <c r="G41" s="550"/>
      <c r="H41" s="542" t="s">
        <v>73</v>
      </c>
      <c r="I41" s="551"/>
      <c r="J41" s="551"/>
      <c r="K41" s="543"/>
    </row>
    <row r="42" spans="1:11" ht="22.5" customHeight="1" x14ac:dyDescent="0.25">
      <c r="F42" s="523" t="s">
        <v>2</v>
      </c>
      <c r="G42" s="524"/>
      <c r="H42" s="523" t="s">
        <v>2</v>
      </c>
      <c r="I42" s="525"/>
      <c r="J42" s="525"/>
      <c r="K42" s="524"/>
    </row>
    <row r="44" spans="1:11" x14ac:dyDescent="0.25">
      <c r="B44" s="78"/>
      <c r="C44" s="78"/>
      <c r="D44" s="78"/>
      <c r="H44" s="603"/>
      <c r="I44" s="603"/>
      <c r="J44" s="603"/>
      <c r="K44" s="603"/>
    </row>
    <row r="45" spans="1:11" ht="54.75" customHeight="1" x14ac:dyDescent="0.25">
      <c r="B45" s="526" t="s">
        <v>167</v>
      </c>
      <c r="C45" s="526"/>
      <c r="D45" s="526"/>
    </row>
    <row r="46" spans="1:11" ht="60.75" customHeight="1" x14ac:dyDescent="0.25">
      <c r="B46" s="527"/>
      <c r="C46" s="527"/>
      <c r="D46" s="527"/>
    </row>
  </sheetData>
  <mergeCells count="60">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A39:B39"/>
    <mergeCell ref="C39:D39"/>
    <mergeCell ref="F39:G40"/>
    <mergeCell ref="H39:K40"/>
    <mergeCell ref="A40:B41"/>
    <mergeCell ref="B34:C34"/>
    <mergeCell ref="B35:C35"/>
    <mergeCell ref="B36:C36"/>
    <mergeCell ref="I37:K37"/>
    <mergeCell ref="A38:K38"/>
    <mergeCell ref="B45:D45"/>
    <mergeCell ref="B46:D46"/>
    <mergeCell ref="C40:D41"/>
    <mergeCell ref="F41:G41"/>
    <mergeCell ref="H41:K41"/>
    <mergeCell ref="F42:G42"/>
    <mergeCell ref="H42:K42"/>
    <mergeCell ref="H44:K44"/>
  </mergeCells>
  <pageMargins left="0.7" right="0.7" top="0.75" bottom="0.75" header="0.3" footer="0.3"/>
  <pageSetup paperSize="9" scale="5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D6F4B-35F0-473D-A95E-147E6F32A019}">
  <dimension ref="A1:O45"/>
  <sheetViews>
    <sheetView view="pageBreakPreview" zoomScale="60" zoomScaleNormal="100" workbookViewId="0">
      <selection activeCell="T20" sqref="T20"/>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307</v>
      </c>
    </row>
    <row r="4" spans="1:14" x14ac:dyDescent="0.25">
      <c r="A4" t="s">
        <v>28</v>
      </c>
      <c r="E4" t="s">
        <v>308</v>
      </c>
    </row>
    <row r="5" spans="1:14" x14ac:dyDescent="0.25">
      <c r="A5" t="s">
        <v>29</v>
      </c>
      <c r="E5" t="s">
        <v>309</v>
      </c>
      <c r="F5" t="s">
        <v>30</v>
      </c>
      <c r="G5" s="496"/>
      <c r="H5" s="496"/>
      <c r="I5" s="496"/>
      <c r="J5" s="496"/>
    </row>
    <row r="6" spans="1:14" x14ac:dyDescent="0.25">
      <c r="A6" t="s">
        <v>31</v>
      </c>
      <c r="E6" s="103" t="s">
        <v>32</v>
      </c>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158</v>
      </c>
      <c r="C14" s="501"/>
      <c r="D14" s="501"/>
      <c r="E14" s="4" t="s">
        <v>154</v>
      </c>
      <c r="F14" s="3">
        <v>17</v>
      </c>
      <c r="G14" s="3">
        <v>6</v>
      </c>
      <c r="H14" s="3">
        <v>1983</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315</v>
      </c>
      <c r="C18" s="552"/>
      <c r="D18" s="552"/>
      <c r="E18" s="104" t="s">
        <v>316</v>
      </c>
      <c r="F18" s="68">
        <v>9</v>
      </c>
      <c r="G18" s="68">
        <v>12</v>
      </c>
      <c r="H18" s="68">
        <v>2008</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102.75" customHeight="1" x14ac:dyDescent="0.25">
      <c r="A25" s="3">
        <v>1</v>
      </c>
      <c r="B25" s="591" t="s">
        <v>312</v>
      </c>
      <c r="C25" s="592"/>
      <c r="D25" s="168" t="s">
        <v>62</v>
      </c>
      <c r="E25" s="174" t="s">
        <v>310</v>
      </c>
      <c r="F25" s="169">
        <v>36678</v>
      </c>
      <c r="G25" s="169">
        <v>37225</v>
      </c>
      <c r="H25" s="99">
        <v>18.23</v>
      </c>
      <c r="I25" s="74" t="s">
        <v>166</v>
      </c>
      <c r="J25" s="74"/>
      <c r="K25" s="75"/>
    </row>
    <row r="26" spans="1:15" ht="84" customHeight="1" x14ac:dyDescent="0.25">
      <c r="A26" s="3">
        <v>2</v>
      </c>
      <c r="B26" s="591" t="s">
        <v>313</v>
      </c>
      <c r="C26" s="592"/>
      <c r="D26" s="168" t="s">
        <v>62</v>
      </c>
      <c r="E26" s="174" t="s">
        <v>311</v>
      </c>
      <c r="F26" s="169">
        <v>41009</v>
      </c>
      <c r="G26" s="169">
        <v>41232</v>
      </c>
      <c r="H26" s="99">
        <v>7.43</v>
      </c>
      <c r="I26" s="74" t="s">
        <v>166</v>
      </c>
      <c r="J26" s="74"/>
      <c r="K26" s="75"/>
    </row>
    <row r="27" spans="1:15" x14ac:dyDescent="0.25">
      <c r="A27" s="3">
        <v>3</v>
      </c>
      <c r="B27" s="591"/>
      <c r="C27" s="592"/>
      <c r="D27" s="101"/>
      <c r="E27" s="174"/>
      <c r="F27" s="169"/>
      <c r="G27" s="169"/>
      <c r="H27" s="99"/>
      <c r="I27" s="74"/>
      <c r="J27" s="74"/>
      <c r="K27" s="75"/>
    </row>
    <row r="28" spans="1:15" x14ac:dyDescent="0.25">
      <c r="A28" s="3">
        <v>4</v>
      </c>
      <c r="B28" s="591"/>
      <c r="C28" s="592"/>
      <c r="D28" s="101"/>
      <c r="E28" s="174"/>
      <c r="F28" s="169"/>
      <c r="G28" s="169"/>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SUM(H25:H26)</f>
        <v>25.66</v>
      </c>
      <c r="I37" s="528" t="s">
        <v>245</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177</v>
      </c>
      <c r="D40" s="547"/>
      <c r="E40" s="77"/>
      <c r="F40" s="539"/>
      <c r="G40" s="541"/>
      <c r="H40" s="539"/>
      <c r="I40" s="540"/>
      <c r="J40" s="540"/>
      <c r="K40" s="541"/>
    </row>
    <row r="41" spans="1:11" ht="99.75" customHeight="1" x14ac:dyDescent="0.25">
      <c r="A41" s="544"/>
      <c r="B41" s="545"/>
      <c r="C41" s="548"/>
      <c r="D41" s="549"/>
      <c r="F41" s="554" t="s">
        <v>314</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520</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s>
  <pageMargins left="0.7" right="0.7" top="0.75" bottom="0.75" header="0.3" footer="0.3"/>
  <pageSetup paperSize="9" scale="49" orientation="portrait" r:id="rId1"/>
  <colBreaks count="1" manualBreakCount="1">
    <brk id="11"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03709-33C5-43EF-892F-17585A626858}">
  <sheetPr>
    <tabColor rgb="FFFF0000"/>
    <pageSetUpPr fitToPage="1"/>
  </sheetPr>
  <dimension ref="B1:AA34"/>
  <sheetViews>
    <sheetView view="pageBreakPreview" topLeftCell="J1" zoomScale="60" zoomScaleNormal="100" workbookViewId="0">
      <selection activeCell="B4" sqref="B4:V4"/>
    </sheetView>
  </sheetViews>
  <sheetFormatPr baseColWidth="10" defaultRowHeight="12.75" x14ac:dyDescent="0.2"/>
  <cols>
    <col min="1" max="1" width="4.42578125" style="8" customWidth="1"/>
    <col min="2" max="2" width="5.42578125" style="55" customWidth="1"/>
    <col min="3" max="3" width="15.140625" style="55" customWidth="1"/>
    <col min="4" max="4" width="21.85546875" style="55" customWidth="1"/>
    <col min="5" max="5" width="24"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579</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578</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thickBot="1" x14ac:dyDescent="0.25">
      <c r="B6" s="451"/>
      <c r="C6" s="454"/>
      <c r="D6" s="454"/>
      <c r="E6" s="454"/>
      <c r="F6" s="454"/>
      <c r="G6" s="454"/>
      <c r="H6" s="454"/>
      <c r="I6" s="454"/>
      <c r="J6" s="182" t="s">
        <v>68</v>
      </c>
      <c r="K6" s="183" t="s">
        <v>80</v>
      </c>
      <c r="L6" s="182" t="s">
        <v>81</v>
      </c>
      <c r="M6" s="182" t="s">
        <v>321</v>
      </c>
      <c r="N6" s="454"/>
      <c r="O6" s="454"/>
      <c r="P6" s="454"/>
      <c r="Q6" s="454"/>
      <c r="R6" s="454"/>
      <c r="S6" s="454"/>
      <c r="T6" s="454"/>
      <c r="U6" s="454"/>
      <c r="V6" s="456"/>
      <c r="AA6" s="9"/>
    </row>
    <row r="7" spans="2:27" ht="163.5" customHeight="1" x14ac:dyDescent="0.2">
      <c r="B7" s="184">
        <v>1</v>
      </c>
      <c r="C7" s="185" t="s">
        <v>322</v>
      </c>
      <c r="D7" s="186" t="s">
        <v>323</v>
      </c>
      <c r="E7" s="187" t="s">
        <v>324</v>
      </c>
      <c r="F7" s="188" t="s">
        <v>325</v>
      </c>
      <c r="G7" s="189">
        <v>90</v>
      </c>
      <c r="H7" s="187" t="s">
        <v>326</v>
      </c>
      <c r="I7" s="187" t="s">
        <v>327</v>
      </c>
      <c r="J7" s="190">
        <v>811015</v>
      </c>
      <c r="K7" s="191" t="s">
        <v>2</v>
      </c>
      <c r="L7" s="647" t="s">
        <v>2</v>
      </c>
      <c r="M7" s="647" t="s">
        <v>2</v>
      </c>
      <c r="N7" s="192">
        <v>0.25</v>
      </c>
      <c r="O7" s="193">
        <v>44470</v>
      </c>
      <c r="P7" s="193">
        <v>45046</v>
      </c>
      <c r="Q7" s="194">
        <f>2498.58*[1]Hoja1!B3</f>
        <v>2898352800</v>
      </c>
      <c r="R7" s="97">
        <f>Q7*N7</f>
        <v>724588200</v>
      </c>
      <c r="S7" s="164"/>
      <c r="T7" s="166">
        <f>+R7/+[1]Hoja1!B3</f>
        <v>624.64499999999998</v>
      </c>
      <c r="U7" s="98">
        <f>+T7/$P$12</f>
        <v>6.4407839999999998</v>
      </c>
      <c r="V7" s="60"/>
      <c r="X7" s="106">
        <f>1728.41*0.5</f>
        <v>864.20500000000004</v>
      </c>
      <c r="AA7" s="9"/>
    </row>
    <row r="8" spans="2:27" ht="163.5" customHeight="1" x14ac:dyDescent="0.2">
      <c r="B8" s="195">
        <v>2</v>
      </c>
      <c r="C8" s="196">
        <v>2201087</v>
      </c>
      <c r="D8" s="197" t="s">
        <v>328</v>
      </c>
      <c r="E8" s="198" t="s">
        <v>329</v>
      </c>
      <c r="F8" s="199" t="s">
        <v>330</v>
      </c>
      <c r="G8" s="200">
        <v>75</v>
      </c>
      <c r="H8" s="198" t="s">
        <v>331</v>
      </c>
      <c r="I8" s="198" t="s">
        <v>327</v>
      </c>
      <c r="J8" s="201">
        <v>811015</v>
      </c>
      <c r="K8" s="202" t="s">
        <v>2</v>
      </c>
      <c r="L8" s="492"/>
      <c r="M8" s="492"/>
      <c r="N8" s="203">
        <v>0.49</v>
      </c>
      <c r="O8" s="204">
        <v>44403</v>
      </c>
      <c r="P8" s="204">
        <v>44742</v>
      </c>
      <c r="Q8" s="205">
        <f>336*[1]Hoja1!B4</f>
        <v>336000000</v>
      </c>
      <c r="R8" s="13">
        <f>Q8*N8</f>
        <v>164640000</v>
      </c>
      <c r="S8" s="14"/>
      <c r="T8" s="15">
        <f>+R8/+[1]Hoja1!B4</f>
        <v>164.64</v>
      </c>
      <c r="U8" s="206">
        <f t="shared" ref="U8:U9" si="0">+T8/$P$12</f>
        <v>1.6976213333333332</v>
      </c>
      <c r="V8" s="92"/>
      <c r="X8" s="8">
        <f>1050.76*0.51</f>
        <v>535.88760000000002</v>
      </c>
      <c r="AA8" s="9"/>
    </row>
    <row r="9" spans="2:27" ht="163.5" customHeight="1" thickBot="1" x14ac:dyDescent="0.25">
      <c r="B9" s="207">
        <v>3</v>
      </c>
      <c r="C9" s="208" t="s">
        <v>332</v>
      </c>
      <c r="D9" s="209" t="s">
        <v>333</v>
      </c>
      <c r="E9" s="210" t="s">
        <v>334</v>
      </c>
      <c r="F9" s="211" t="s">
        <v>335</v>
      </c>
      <c r="G9" s="212">
        <v>9</v>
      </c>
      <c r="H9" s="210"/>
      <c r="I9" s="210" t="s">
        <v>327</v>
      </c>
      <c r="J9" s="213">
        <v>811015</v>
      </c>
      <c r="K9" s="214" t="s">
        <v>2</v>
      </c>
      <c r="L9" s="648"/>
      <c r="M9" s="648"/>
      <c r="N9" s="215">
        <v>1</v>
      </c>
      <c r="O9" s="216">
        <v>37021</v>
      </c>
      <c r="P9" s="216">
        <v>37424</v>
      </c>
      <c r="Q9" s="217"/>
      <c r="R9" s="21">
        <f>Q9*N9</f>
        <v>0</v>
      </c>
      <c r="S9" s="22"/>
      <c r="T9" s="218">
        <f>+R9/+[1]Hoja1!B5</f>
        <v>0</v>
      </c>
      <c r="U9" s="219">
        <f t="shared" si="0"/>
        <v>0</v>
      </c>
      <c r="V9" s="120" t="s">
        <v>336</v>
      </c>
      <c r="X9" s="8">
        <f>2062.51*0.7</f>
        <v>1443.7570000000001</v>
      </c>
      <c r="AA9" s="9"/>
    </row>
    <row r="10" spans="2:27" ht="163.5" hidden="1" customHeight="1" thickBot="1" x14ac:dyDescent="0.25">
      <c r="B10" s="87">
        <v>5</v>
      </c>
      <c r="C10" s="88"/>
      <c r="D10" s="88"/>
      <c r="E10" s="88"/>
      <c r="F10" s="89"/>
      <c r="G10" s="90"/>
      <c r="H10" s="88"/>
      <c r="I10" s="88"/>
      <c r="J10" s="91"/>
      <c r="K10" s="91"/>
      <c r="L10" s="91"/>
      <c r="M10" s="91"/>
      <c r="N10" s="115"/>
      <c r="O10" s="116"/>
      <c r="P10" s="116"/>
      <c r="Q10" s="111"/>
      <c r="R10" s="117">
        <f t="shared" ref="R10:R11" si="1">+N10*Q10</f>
        <v>0</v>
      </c>
      <c r="S10" s="113" t="s">
        <v>19</v>
      </c>
      <c r="T10" s="112">
        <f t="shared" ref="T10:T11" si="2">+R10/828116</f>
        <v>0</v>
      </c>
      <c r="U10" s="118" t="e">
        <f>(T10/#REF!)</f>
        <v>#REF!</v>
      </c>
      <c r="V10" s="92"/>
      <c r="AA10" s="9"/>
    </row>
    <row r="11" spans="2:27" ht="163.5" hidden="1" customHeight="1" thickBot="1" x14ac:dyDescent="0.25">
      <c r="B11" s="16">
        <v>6</v>
      </c>
      <c r="C11" s="10"/>
      <c r="D11" s="10"/>
      <c r="E11" s="10"/>
      <c r="F11" s="61"/>
      <c r="G11" s="62"/>
      <c r="H11" s="10"/>
      <c r="I11" s="10"/>
      <c r="J11" s="17"/>
      <c r="K11" s="17"/>
      <c r="L11" s="17"/>
      <c r="M11" s="17"/>
      <c r="N11" s="18"/>
      <c r="O11" s="19"/>
      <c r="P11" s="19"/>
      <c r="Q11" s="20"/>
      <c r="R11" s="21">
        <f t="shared" si="1"/>
        <v>0</v>
      </c>
      <c r="S11" s="22" t="s">
        <v>19</v>
      </c>
      <c r="T11" s="23">
        <f t="shared" si="2"/>
        <v>0</v>
      </c>
      <c r="U11" s="98" t="e">
        <f>(T11/#REF!)</f>
        <v>#REF!</v>
      </c>
      <c r="V11" s="96"/>
      <c r="X11" s="8">
        <f>+T11*2</f>
        <v>0</v>
      </c>
      <c r="AA11" s="9"/>
    </row>
    <row r="12" spans="2:27" s="11" customFormat="1" ht="55.5" customHeight="1" thickBot="1" x14ac:dyDescent="0.3">
      <c r="B12" s="79"/>
      <c r="C12" s="461"/>
      <c r="D12" s="461"/>
      <c r="E12" s="461"/>
      <c r="F12" s="461"/>
      <c r="G12" s="461"/>
      <c r="H12" s="461"/>
      <c r="I12" s="80"/>
      <c r="J12" s="81"/>
      <c r="K12" s="81"/>
      <c r="L12" s="122" t="s">
        <v>22</v>
      </c>
      <c r="M12" s="122"/>
      <c r="N12" s="465">
        <v>112500000</v>
      </c>
      <c r="O12" s="465"/>
      <c r="P12" s="124">
        <f>+N12/N15</f>
        <v>96.982758620689651</v>
      </c>
      <c r="Q12" s="107" t="s">
        <v>23</v>
      </c>
      <c r="R12" s="107" t="s">
        <v>24</v>
      </c>
      <c r="S12" s="109" t="s">
        <v>20</v>
      </c>
      <c r="T12" s="108">
        <f>SUM(T7:T11)</f>
        <v>789.28499999999997</v>
      </c>
      <c r="U12" s="94">
        <f>SUM(U7:U9)</f>
        <v>8.138405333333333</v>
      </c>
      <c r="V12" s="95" t="s">
        <v>2</v>
      </c>
      <c r="AA12" s="12"/>
    </row>
    <row r="13" spans="2:27" s="11" customFormat="1" ht="63" customHeight="1" thickBot="1" x14ac:dyDescent="0.25">
      <c r="B13" s="79"/>
      <c r="C13" s="461"/>
      <c r="D13" s="461"/>
      <c r="E13" s="461"/>
      <c r="F13" s="461"/>
      <c r="G13" s="86"/>
      <c r="H13" s="86"/>
      <c r="I13" s="80"/>
      <c r="J13" s="81"/>
      <c r="K13" s="81"/>
      <c r="L13" s="122"/>
      <c r="M13" s="122"/>
      <c r="N13" s="465"/>
      <c r="O13" s="465"/>
      <c r="P13" s="125"/>
      <c r="Q13" s="42"/>
      <c r="R13" s="46"/>
      <c r="S13" s="82"/>
      <c r="T13" s="83"/>
      <c r="U13" s="84"/>
      <c r="V13" s="85"/>
      <c r="AA13" s="12"/>
    </row>
    <row r="14" spans="2:27" s="11" customFormat="1" ht="45.75" customHeight="1" thickBot="1" x14ac:dyDescent="0.3">
      <c r="B14" s="79"/>
      <c r="C14" s="462"/>
      <c r="D14" s="462"/>
      <c r="E14" s="462"/>
      <c r="F14" s="462"/>
      <c r="G14" s="93"/>
      <c r="H14" s="463"/>
      <c r="I14" s="80"/>
      <c r="J14" s="81"/>
      <c r="K14" s="81"/>
      <c r="L14" s="122"/>
      <c r="M14" s="122"/>
      <c r="N14" s="123"/>
      <c r="O14" s="123"/>
      <c r="P14" s="125"/>
      <c r="Q14" s="42"/>
      <c r="R14" s="43"/>
      <c r="S14" s="126" t="s">
        <v>23</v>
      </c>
      <c r="T14" s="126" t="s">
        <v>24</v>
      </c>
      <c r="U14" s="84"/>
      <c r="V14" s="85"/>
      <c r="AA14" s="12"/>
    </row>
    <row r="15" spans="2:27" s="11" customFormat="1" ht="49.5" customHeight="1" thickBot="1" x14ac:dyDescent="0.3">
      <c r="B15" s="79"/>
      <c r="C15" s="462"/>
      <c r="D15" s="462"/>
      <c r="E15" s="462"/>
      <c r="F15" s="462"/>
      <c r="G15" s="93"/>
      <c r="H15" s="463"/>
      <c r="I15" s="80"/>
      <c r="J15" s="81"/>
      <c r="K15" s="81"/>
      <c r="L15" s="122" t="s">
        <v>67</v>
      </c>
      <c r="M15" s="122"/>
      <c r="N15" s="465">
        <v>1160000</v>
      </c>
      <c r="O15" s="465"/>
      <c r="P15" s="47"/>
      <c r="Q15" s="42"/>
      <c r="R15" s="43">
        <v>0.75</v>
      </c>
      <c r="S15" s="127">
        <f>+$N$12*R15</f>
        <v>84375000</v>
      </c>
      <c r="T15" s="129">
        <f>+S15/$N$15</f>
        <v>72.737068965517238</v>
      </c>
      <c r="U15" s="84"/>
      <c r="V15" s="85"/>
      <c r="AA15" s="12"/>
    </row>
    <row r="16" spans="2:27" ht="49.5" customHeight="1" thickBot="1" x14ac:dyDescent="0.3">
      <c r="B16" s="24"/>
      <c r="C16" s="25"/>
      <c r="D16" s="26"/>
      <c r="E16" s="26"/>
      <c r="F16" s="27"/>
      <c r="G16" s="27"/>
      <c r="H16" s="27"/>
      <c r="I16" s="27"/>
      <c r="J16" s="27"/>
      <c r="K16" s="27"/>
      <c r="L16" s="27"/>
      <c r="M16" s="27"/>
      <c r="N16" s="28"/>
      <c r="O16" s="29"/>
      <c r="P16" s="29"/>
      <c r="Q16" s="30"/>
      <c r="R16" s="43">
        <v>1.2</v>
      </c>
      <c r="S16" s="127">
        <f t="shared" ref="S16:S17" si="3">+$N$12*R16</f>
        <v>135000000</v>
      </c>
      <c r="T16" s="129">
        <f t="shared" ref="T16:T17" si="4">+S16/$N$15</f>
        <v>116.37931034482759</v>
      </c>
      <c r="AA16" s="9"/>
    </row>
    <row r="17" spans="2:27" ht="34.5" customHeight="1" thickBot="1" x14ac:dyDescent="0.3">
      <c r="B17" s="24"/>
      <c r="C17" s="25"/>
      <c r="D17" s="26"/>
      <c r="E17" s="26"/>
      <c r="F17" s="31"/>
      <c r="G17" s="31"/>
      <c r="H17" s="31"/>
      <c r="I17" s="464"/>
      <c r="J17" s="464"/>
      <c r="K17" s="31"/>
      <c r="L17" s="31"/>
      <c r="M17" s="31"/>
      <c r="N17" s="28"/>
      <c r="O17" s="29"/>
      <c r="P17" s="29"/>
      <c r="Q17" s="30"/>
      <c r="R17" s="43">
        <v>1.5</v>
      </c>
      <c r="S17" s="128">
        <f t="shared" si="3"/>
        <v>168750000</v>
      </c>
      <c r="T17" s="130">
        <f t="shared" si="4"/>
        <v>145.47413793103448</v>
      </c>
      <c r="U17" s="32"/>
      <c r="V17" s="33"/>
      <c r="AA17" s="9"/>
    </row>
    <row r="18" spans="2:27" ht="20.25" customHeight="1" x14ac:dyDescent="0.25">
      <c r="B18" s="34"/>
      <c r="C18" s="35"/>
      <c r="D18" s="35"/>
      <c r="E18" s="35"/>
      <c r="G18" s="31"/>
      <c r="H18" s="31"/>
      <c r="I18" s="31"/>
      <c r="J18" s="31"/>
      <c r="K18" s="31"/>
      <c r="L18" s="31"/>
      <c r="M18" s="31"/>
      <c r="N18" s="37"/>
      <c r="O18" s="37"/>
      <c r="P18" s="37"/>
      <c r="Q18" s="37"/>
      <c r="R18" s="37"/>
      <c r="S18" s="37"/>
      <c r="T18" s="37"/>
      <c r="U18" s="38"/>
      <c r="V18" s="39"/>
    </row>
    <row r="19" spans="2:27" ht="22.5" customHeight="1" x14ac:dyDescent="0.25">
      <c r="B19" s="34"/>
      <c r="C19" s="35"/>
      <c r="D19" s="35"/>
      <c r="E19" s="35"/>
      <c r="F19" s="40" t="s">
        <v>21</v>
      </c>
      <c r="G19" s="41"/>
      <c r="H19" s="41"/>
      <c r="I19" s="41"/>
      <c r="J19" s="41"/>
      <c r="K19" s="41"/>
      <c r="L19" s="41"/>
      <c r="M19" s="41"/>
      <c r="U19" s="38"/>
      <c r="V19" s="39"/>
    </row>
    <row r="20" spans="2:27" ht="36.75" customHeight="1" x14ac:dyDescent="0.25">
      <c r="B20" s="34"/>
      <c r="C20" s="35"/>
      <c r="D20" s="44"/>
      <c r="E20" s="44"/>
      <c r="F20" s="114" t="s">
        <v>337</v>
      </c>
      <c r="G20" s="41"/>
      <c r="H20" s="46"/>
      <c r="I20" s="46"/>
      <c r="J20" s="41"/>
      <c r="K20" s="41"/>
      <c r="L20" s="41"/>
      <c r="M20" s="41"/>
      <c r="U20" s="38"/>
      <c r="V20" s="39"/>
    </row>
    <row r="21" spans="2:27" ht="36.75" customHeight="1" x14ac:dyDescent="0.25">
      <c r="B21" s="34"/>
      <c r="C21" s="35"/>
      <c r="D21" s="44"/>
      <c r="E21" s="44"/>
      <c r="F21" s="45"/>
      <c r="G21" s="41"/>
      <c r="H21" s="46"/>
      <c r="I21" s="46"/>
      <c r="J21" s="41"/>
      <c r="K21" s="41"/>
      <c r="L21" s="41"/>
      <c r="M21" s="41"/>
      <c r="U21" s="38"/>
      <c r="V21" s="39"/>
    </row>
    <row r="22" spans="2:27" ht="46.5" customHeight="1" x14ac:dyDescent="0.25">
      <c r="B22" s="34"/>
      <c r="C22" s="35"/>
      <c r="D22" s="35"/>
      <c r="E22" s="35"/>
      <c r="F22" s="31"/>
      <c r="G22" s="31"/>
      <c r="H22" s="46"/>
      <c r="I22" s="46"/>
      <c r="J22" s="31"/>
      <c r="K22" s="31"/>
      <c r="L22" s="31"/>
      <c r="M22" s="31"/>
      <c r="U22" s="38"/>
      <c r="V22" s="39"/>
    </row>
    <row r="23" spans="2:27" ht="25.5" customHeight="1" thickBot="1" x14ac:dyDescent="0.35">
      <c r="B23" s="48"/>
      <c r="C23" s="49"/>
      <c r="D23" s="49"/>
      <c r="E23" s="49"/>
      <c r="F23" s="50"/>
      <c r="G23" s="50"/>
      <c r="H23" s="460"/>
      <c r="I23" s="460"/>
      <c r="J23" s="460"/>
      <c r="K23" s="50"/>
      <c r="L23" s="50"/>
      <c r="M23" s="50"/>
      <c r="N23" s="50"/>
      <c r="O23" s="460"/>
      <c r="P23" s="460"/>
      <c r="Q23" s="51"/>
      <c r="R23" s="52"/>
      <c r="S23" s="53"/>
      <c r="T23" s="51"/>
      <c r="U23" s="51"/>
      <c r="V23" s="54"/>
    </row>
    <row r="26" spans="2:27" ht="18" x14ac:dyDescent="0.25">
      <c r="G26" s="57"/>
      <c r="H26" s="58"/>
      <c r="I26" s="58"/>
      <c r="J26" s="58"/>
      <c r="K26" s="58"/>
      <c r="L26" s="58"/>
      <c r="M26" s="58"/>
    </row>
    <row r="27" spans="2:27" ht="21.75" customHeight="1" x14ac:dyDescent="0.2">
      <c r="G27" s="45"/>
      <c r="H27" s="45"/>
      <c r="I27" s="45"/>
      <c r="J27" s="45"/>
      <c r="K27" s="45"/>
      <c r="L27" s="45"/>
      <c r="M27" s="45"/>
    </row>
    <row r="34" spans="14:14" ht="48" customHeight="1" x14ac:dyDescent="0.35">
      <c r="N34" s="59"/>
    </row>
  </sheetData>
  <mergeCells count="35">
    <mergeCell ref="J5:L5"/>
    <mergeCell ref="N5:N6"/>
    <mergeCell ref="O5:O6"/>
    <mergeCell ref="R5:R6"/>
    <mergeCell ref="S5:S6"/>
    <mergeCell ref="Q5:Q6"/>
    <mergeCell ref="T5:T6"/>
    <mergeCell ref="B1:U1"/>
    <mergeCell ref="B2:V2"/>
    <mergeCell ref="B3:V3"/>
    <mergeCell ref="B4:V4"/>
    <mergeCell ref="B5:B6"/>
    <mergeCell ref="C5:C6"/>
    <mergeCell ref="D5:D6"/>
    <mergeCell ref="E5:E6"/>
    <mergeCell ref="F5:F6"/>
    <mergeCell ref="G5:G6"/>
    <mergeCell ref="V5:V6"/>
    <mergeCell ref="H5:H6"/>
    <mergeCell ref="I5:I6"/>
    <mergeCell ref="U5:U6"/>
    <mergeCell ref="P5:P6"/>
    <mergeCell ref="H23:J23"/>
    <mergeCell ref="O23:P23"/>
    <mergeCell ref="L7:L9"/>
    <mergeCell ref="M7:M9"/>
    <mergeCell ref="C12:H12"/>
    <mergeCell ref="N12:O12"/>
    <mergeCell ref="C13:F13"/>
    <mergeCell ref="N13:O13"/>
    <mergeCell ref="C14:F14"/>
    <mergeCell ref="H14:H15"/>
    <mergeCell ref="C15:F15"/>
    <mergeCell ref="N15:O15"/>
    <mergeCell ref="I17:J17"/>
  </mergeCells>
  <printOptions horizontalCentered="1" verticalCentered="1"/>
  <pageMargins left="0" right="0" top="0" bottom="0" header="0" footer="0"/>
  <pageSetup scale="23"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9264E-F21B-479F-B58A-A9BEF47DA9F8}">
  <dimension ref="A1:M40"/>
  <sheetViews>
    <sheetView view="pageBreakPreview" topLeftCell="A9" zoomScaleNormal="80" zoomScaleSheetLayoutView="100" workbookViewId="0">
      <selection activeCell="Q25" sqref="Q25"/>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338</v>
      </c>
    </row>
    <row r="4" spans="1:11" x14ac:dyDescent="0.25">
      <c r="A4" t="s">
        <v>28</v>
      </c>
      <c r="E4" t="s">
        <v>339</v>
      </c>
    </row>
    <row r="5" spans="1:11" x14ac:dyDescent="0.25">
      <c r="A5" t="s">
        <v>29</v>
      </c>
      <c r="E5" t="s">
        <v>340</v>
      </c>
      <c r="F5" t="s">
        <v>30</v>
      </c>
      <c r="G5" s="496"/>
      <c r="H5" s="496"/>
      <c r="I5" s="496"/>
      <c r="J5" s="496"/>
    </row>
    <row r="6" spans="1:11" x14ac:dyDescent="0.25">
      <c r="A6" t="s">
        <v>31</v>
      </c>
      <c r="E6" s="65"/>
      <c r="F6" t="s">
        <v>30</v>
      </c>
      <c r="G6" s="497"/>
      <c r="H6" s="497"/>
      <c r="I6" s="497"/>
      <c r="J6" s="497"/>
    </row>
    <row r="7" spans="1:11" x14ac:dyDescent="0.25">
      <c r="A7" t="s">
        <v>61</v>
      </c>
      <c r="E7" s="141">
        <v>25</v>
      </c>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341</v>
      </c>
      <c r="C14" s="501"/>
      <c r="D14" s="501"/>
      <c r="E14" s="4" t="s">
        <v>339</v>
      </c>
      <c r="F14" s="3">
        <v>18</v>
      </c>
      <c r="G14" s="3">
        <v>2</v>
      </c>
      <c r="H14" s="3">
        <v>1998</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19.5" customHeight="1" x14ac:dyDescent="0.25">
      <c r="A18" s="67">
        <v>2</v>
      </c>
      <c r="B18" s="501"/>
      <c r="C18" s="501"/>
      <c r="D18" s="501"/>
      <c r="E18" s="73"/>
      <c r="F18" s="68"/>
      <c r="G18" s="68"/>
      <c r="H18" s="68"/>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171" customHeight="1" x14ac:dyDescent="0.25">
      <c r="A25" s="76">
        <v>1</v>
      </c>
      <c r="B25" s="653" t="s">
        <v>342</v>
      </c>
      <c r="C25" s="654"/>
      <c r="D25" s="220" t="s">
        <v>343</v>
      </c>
      <c r="E25" s="221" t="s">
        <v>344</v>
      </c>
      <c r="F25" s="131">
        <v>39279</v>
      </c>
      <c r="G25" s="131">
        <v>39527</v>
      </c>
      <c r="H25" s="99">
        <f>+(G25-F25)/30/12</f>
        <v>0.68888888888888899</v>
      </c>
      <c r="I25" s="74" t="s">
        <v>166</v>
      </c>
      <c r="J25" s="74"/>
      <c r="K25" s="75"/>
    </row>
    <row r="26" spans="1:13" ht="99.75" x14ac:dyDescent="0.25">
      <c r="A26" s="76">
        <v>2</v>
      </c>
      <c r="B26" s="653" t="s">
        <v>345</v>
      </c>
      <c r="C26" s="654" t="s">
        <v>345</v>
      </c>
      <c r="D26" s="220" t="s">
        <v>343</v>
      </c>
      <c r="E26" s="221" t="s">
        <v>346</v>
      </c>
      <c r="F26" s="131">
        <v>44403</v>
      </c>
      <c r="G26" s="131">
        <v>44589</v>
      </c>
      <c r="H26" s="99">
        <f t="shared" ref="H26:H30" si="0">+(G26-F26)/30/12</f>
        <v>0.51666666666666672</v>
      </c>
      <c r="I26" s="74" t="s">
        <v>166</v>
      </c>
      <c r="J26" s="74"/>
      <c r="K26" s="75"/>
    </row>
    <row r="27" spans="1:13" ht="114" x14ac:dyDescent="0.25">
      <c r="A27" s="76">
        <v>3</v>
      </c>
      <c r="B27" s="653" t="s">
        <v>347</v>
      </c>
      <c r="C27" s="654" t="s">
        <v>347</v>
      </c>
      <c r="D27" s="220" t="s">
        <v>343</v>
      </c>
      <c r="E27" s="221" t="s">
        <v>348</v>
      </c>
      <c r="F27" s="131">
        <v>44684</v>
      </c>
      <c r="G27" s="131">
        <v>44942</v>
      </c>
      <c r="H27" s="99">
        <f t="shared" si="0"/>
        <v>0.71666666666666667</v>
      </c>
      <c r="I27" s="74" t="s">
        <v>166</v>
      </c>
      <c r="J27" s="74"/>
      <c r="K27" s="75"/>
    </row>
    <row r="28" spans="1:13" ht="156.75" x14ac:dyDescent="0.25">
      <c r="A28" s="76">
        <v>4</v>
      </c>
      <c r="B28" s="653" t="s">
        <v>349</v>
      </c>
      <c r="C28" s="654" t="s">
        <v>349</v>
      </c>
      <c r="D28" s="220" t="s">
        <v>343</v>
      </c>
      <c r="E28" s="221" t="s">
        <v>350</v>
      </c>
      <c r="F28" s="131">
        <v>43983</v>
      </c>
      <c r="G28" s="131">
        <v>44352</v>
      </c>
      <c r="H28" s="99">
        <f t="shared" si="0"/>
        <v>1.0250000000000001</v>
      </c>
      <c r="I28" s="74" t="s">
        <v>166</v>
      </c>
      <c r="J28" s="74"/>
      <c r="K28" s="75"/>
    </row>
    <row r="29" spans="1:13" ht="99.75" x14ac:dyDescent="0.25">
      <c r="A29" s="76">
        <v>5</v>
      </c>
      <c r="B29" s="653" t="s">
        <v>351</v>
      </c>
      <c r="C29" s="654" t="s">
        <v>351</v>
      </c>
      <c r="D29" s="220" t="s">
        <v>343</v>
      </c>
      <c r="E29" s="221" t="s">
        <v>352</v>
      </c>
      <c r="F29" s="131">
        <v>41808</v>
      </c>
      <c r="G29" s="131">
        <v>42024</v>
      </c>
      <c r="H29" s="99">
        <f t="shared" si="0"/>
        <v>0.6</v>
      </c>
      <c r="I29" s="74" t="s">
        <v>166</v>
      </c>
      <c r="J29" s="74"/>
      <c r="K29" s="75"/>
    </row>
    <row r="30" spans="1:13" ht="60.75" customHeight="1" x14ac:dyDescent="0.25">
      <c r="A30" s="76">
        <v>6</v>
      </c>
      <c r="B30" s="653" t="s">
        <v>342</v>
      </c>
      <c r="C30" s="654" t="s">
        <v>342</v>
      </c>
      <c r="D30" s="220" t="s">
        <v>343</v>
      </c>
      <c r="E30" s="221" t="s">
        <v>353</v>
      </c>
      <c r="F30" s="131">
        <v>39291</v>
      </c>
      <c r="G30" s="131">
        <v>39444</v>
      </c>
      <c r="H30" s="99">
        <f t="shared" si="0"/>
        <v>0.42499999999999999</v>
      </c>
      <c r="I30" s="74" t="s">
        <v>166</v>
      </c>
      <c r="J30" s="74"/>
      <c r="K30" s="75"/>
    </row>
    <row r="31" spans="1:13" x14ac:dyDescent="0.25">
      <c r="H31" s="100">
        <f>SUM(H25:H30)</f>
        <v>3.9722222222222228</v>
      </c>
      <c r="I31" s="528" t="s">
        <v>59</v>
      </c>
      <c r="J31" s="497"/>
      <c r="K31" s="529"/>
    </row>
    <row r="32" spans="1:13" ht="24.75" customHeight="1" x14ac:dyDescent="0.25">
      <c r="A32" s="461" t="s">
        <v>56</v>
      </c>
      <c r="B32" s="461"/>
      <c r="C32" s="461"/>
      <c r="D32" s="461"/>
      <c r="E32" s="461"/>
      <c r="F32" s="461"/>
      <c r="G32" s="461"/>
      <c r="H32" s="461"/>
      <c r="I32" s="461"/>
      <c r="J32" s="461"/>
      <c r="K32" s="461"/>
    </row>
    <row r="33" spans="1:11" ht="58.5" customHeight="1" x14ac:dyDescent="0.25">
      <c r="A33" s="530" t="s">
        <v>53</v>
      </c>
      <c r="B33" s="531"/>
      <c r="C33" s="530" t="s">
        <v>54</v>
      </c>
      <c r="D33" s="531"/>
      <c r="E33" s="77"/>
      <c r="F33" s="532" t="s">
        <v>71</v>
      </c>
      <c r="G33" s="533"/>
      <c r="H33" s="536" t="s">
        <v>55</v>
      </c>
      <c r="I33" s="537"/>
      <c r="J33" s="537"/>
      <c r="K33" s="538"/>
    </row>
    <row r="34" spans="1:11" ht="18.75" customHeight="1" x14ac:dyDescent="0.25">
      <c r="A34" s="542" t="s">
        <v>75</v>
      </c>
      <c r="B34" s="543"/>
      <c r="C34" s="649" t="s">
        <v>354</v>
      </c>
      <c r="D34" s="650"/>
      <c r="E34" s="77"/>
      <c r="F34" s="534"/>
      <c r="G34" s="535"/>
      <c r="H34" s="539"/>
      <c r="I34" s="540"/>
      <c r="J34" s="540"/>
      <c r="K34" s="541"/>
    </row>
    <row r="35" spans="1:11" ht="55.5" customHeight="1" x14ac:dyDescent="0.25">
      <c r="A35" s="544"/>
      <c r="B35" s="545"/>
      <c r="C35" s="651"/>
      <c r="D35" s="652"/>
      <c r="F35" s="550">
        <f>+E7</f>
        <v>25</v>
      </c>
      <c r="G35" s="550"/>
      <c r="H35" s="542" t="s">
        <v>73</v>
      </c>
      <c r="I35" s="551"/>
      <c r="J35" s="551"/>
      <c r="K35" s="543"/>
    </row>
    <row r="36" spans="1:11" ht="22.5" customHeight="1" x14ac:dyDescent="0.25">
      <c r="F36" s="523" t="s">
        <v>2</v>
      </c>
      <c r="G36" s="524"/>
      <c r="H36" s="523" t="s">
        <v>2</v>
      </c>
      <c r="I36" s="525"/>
      <c r="J36" s="525"/>
      <c r="K36" s="524"/>
    </row>
    <row r="38" spans="1:11" x14ac:dyDescent="0.25">
      <c r="B38" s="78"/>
      <c r="C38" s="78"/>
      <c r="D38" s="78"/>
    </row>
    <row r="39" spans="1:11" ht="54.75" customHeight="1" x14ac:dyDescent="0.25">
      <c r="B39" s="526" t="s">
        <v>355</v>
      </c>
      <c r="C39" s="526"/>
      <c r="D39" s="526"/>
    </row>
    <row r="40" spans="1:11" ht="60.75" customHeight="1" x14ac:dyDescent="0.25">
      <c r="B40" s="527"/>
      <c r="C40" s="527"/>
      <c r="D40" s="527"/>
    </row>
  </sheetData>
  <mergeCells count="53">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27:C27"/>
    <mergeCell ref="B18:D18"/>
    <mergeCell ref="I18:J18"/>
    <mergeCell ref="A21:H21"/>
    <mergeCell ref="A22:A24"/>
    <mergeCell ref="B22:C24"/>
    <mergeCell ref="D22:D24"/>
    <mergeCell ref="E22:E24"/>
    <mergeCell ref="F22:G22"/>
    <mergeCell ref="H22:H24"/>
    <mergeCell ref="I22:J23"/>
    <mergeCell ref="K22:K24"/>
    <mergeCell ref="F23:F24"/>
    <mergeCell ref="G23:G24"/>
    <mergeCell ref="B25:C25"/>
    <mergeCell ref="B26:C26"/>
    <mergeCell ref="A33:B33"/>
    <mergeCell ref="C33:D33"/>
    <mergeCell ref="F33:G34"/>
    <mergeCell ref="H33:K34"/>
    <mergeCell ref="A34:B35"/>
    <mergeCell ref="B28:C28"/>
    <mergeCell ref="B29:C29"/>
    <mergeCell ref="B30:C30"/>
    <mergeCell ref="I31:K31"/>
    <mergeCell ref="A32:K32"/>
    <mergeCell ref="B40:D40"/>
    <mergeCell ref="C34:D35"/>
    <mergeCell ref="F35:G35"/>
    <mergeCell ref="H35:K35"/>
    <mergeCell ref="F36:G36"/>
    <mergeCell ref="H36:K36"/>
    <mergeCell ref="B39:D39"/>
  </mergeCells>
  <printOptions horizontalCentered="1"/>
  <pageMargins left="0.70866141732283472" right="0.70866141732283472" top="0.74803149606299213" bottom="0.74803149606299213" header="0.31496062992125984" footer="0.31496062992125984"/>
  <pageSetup scale="4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9FBE8-AFDA-48A0-9975-A8AEBD4E97CB}">
  <dimension ref="A1:O45"/>
  <sheetViews>
    <sheetView view="pageBreakPreview" topLeftCell="A17" zoomScale="90" zoomScaleNormal="80" zoomScaleSheetLayoutView="90" workbookViewId="0">
      <selection activeCell="X17" sqref="X1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356</v>
      </c>
    </row>
    <row r="4" spans="1:14" x14ac:dyDescent="0.25">
      <c r="A4" t="s">
        <v>28</v>
      </c>
      <c r="E4" t="s">
        <v>357</v>
      </c>
    </row>
    <row r="5" spans="1:14" x14ac:dyDescent="0.25">
      <c r="A5" t="s">
        <v>29</v>
      </c>
      <c r="E5" t="s">
        <v>358</v>
      </c>
      <c r="F5" t="s">
        <v>30</v>
      </c>
      <c r="G5" s="496"/>
      <c r="H5" s="496"/>
      <c r="I5" s="496"/>
      <c r="J5" s="496"/>
    </row>
    <row r="6" spans="1:14" x14ac:dyDescent="0.25">
      <c r="A6" t="s">
        <v>31</v>
      </c>
      <c r="E6" s="103"/>
      <c r="F6" t="s">
        <v>30</v>
      </c>
      <c r="G6" s="497"/>
      <c r="H6" s="497"/>
      <c r="I6" s="497"/>
      <c r="J6" s="497"/>
    </row>
    <row r="7" spans="1:14" x14ac:dyDescent="0.25">
      <c r="A7" t="s">
        <v>61</v>
      </c>
      <c r="E7" s="141">
        <v>20</v>
      </c>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359</v>
      </c>
      <c r="C14" s="501"/>
      <c r="D14" s="501"/>
      <c r="E14" s="4" t="s">
        <v>357</v>
      </c>
      <c r="F14" s="3">
        <v>37</v>
      </c>
      <c r="G14" s="3">
        <v>3</v>
      </c>
      <c r="H14" s="3">
        <v>2003</v>
      </c>
      <c r="I14" s="502"/>
      <c r="J14" s="502"/>
      <c r="N14" s="102"/>
    </row>
    <row r="15" spans="1:14" ht="18" customHeight="1" x14ac:dyDescent="0.25">
      <c r="A15" s="503" t="s">
        <v>43</v>
      </c>
      <c r="B15" s="503"/>
      <c r="C15" s="503"/>
      <c r="D15" s="503"/>
      <c r="E15" s="503"/>
      <c r="F15" s="503"/>
      <c r="G15" s="503"/>
      <c r="H15" s="503"/>
      <c r="I15" s="6"/>
      <c r="J15" s="6"/>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360</v>
      </c>
      <c r="C18" s="552"/>
      <c r="D18" s="552"/>
      <c r="E18" s="104" t="s">
        <v>361</v>
      </c>
      <c r="F18" s="68">
        <v>24</v>
      </c>
      <c r="G18" s="68">
        <v>9</v>
      </c>
      <c r="H18" s="68">
        <v>2020</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42.75" x14ac:dyDescent="0.25">
      <c r="A25" s="3">
        <v>1</v>
      </c>
      <c r="B25" s="504"/>
      <c r="C25" s="505"/>
      <c r="D25" s="101"/>
      <c r="E25" s="222" t="s">
        <v>362</v>
      </c>
      <c r="F25" s="223">
        <v>43108</v>
      </c>
      <c r="G25" s="223">
        <v>43590</v>
      </c>
      <c r="H25" s="99">
        <f>+(G25-F25)/30/12</f>
        <v>1.3388888888888888</v>
      </c>
      <c r="I25" s="74" t="s">
        <v>166</v>
      </c>
      <c r="J25" s="74"/>
      <c r="K25" s="75"/>
    </row>
    <row r="26" spans="1:15" ht="71.25" x14ac:dyDescent="0.25">
      <c r="A26" s="3">
        <v>2</v>
      </c>
      <c r="B26" s="504"/>
      <c r="C26" s="505"/>
      <c r="D26" s="101"/>
      <c r="E26" s="224" t="s">
        <v>363</v>
      </c>
      <c r="F26" s="225">
        <v>41764</v>
      </c>
      <c r="G26" s="225">
        <v>41930</v>
      </c>
      <c r="H26" s="99">
        <f>+(G26-F26)/30/12</f>
        <v>0.46111111111111108</v>
      </c>
      <c r="I26" s="74" t="s">
        <v>166</v>
      </c>
      <c r="J26" s="74"/>
      <c r="K26" s="75"/>
    </row>
    <row r="27" spans="1:15" ht="99.75" x14ac:dyDescent="0.25">
      <c r="A27" s="3">
        <v>3</v>
      </c>
      <c r="B27" s="504"/>
      <c r="C27" s="505"/>
      <c r="D27" s="101"/>
      <c r="E27" s="224" t="s">
        <v>364</v>
      </c>
      <c r="F27" s="225">
        <v>42423</v>
      </c>
      <c r="G27" s="225">
        <v>42551</v>
      </c>
      <c r="H27" s="99">
        <f>+(G27-F27)/30/12</f>
        <v>0.35555555555555557</v>
      </c>
      <c r="I27" s="74" t="s">
        <v>166</v>
      </c>
      <c r="J27" s="74"/>
      <c r="K27" s="75"/>
    </row>
    <row r="28" spans="1:15" x14ac:dyDescent="0.25">
      <c r="A28" s="3">
        <v>4</v>
      </c>
      <c r="B28" s="504"/>
      <c r="C28" s="505"/>
      <c r="D28" s="101"/>
      <c r="E28" s="73"/>
      <c r="F28" s="131"/>
      <c r="G28" s="131"/>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504"/>
      <c r="C31" s="505"/>
      <c r="D31" s="101"/>
      <c r="E31" s="73"/>
      <c r="F31" s="131"/>
      <c r="G31" s="131"/>
      <c r="H31" s="99"/>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SUM(H35:H36)</f>
        <v>0</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365</v>
      </c>
      <c r="D40" s="547"/>
      <c r="E40" s="77"/>
      <c r="F40" s="539"/>
      <c r="G40" s="541"/>
      <c r="H40" s="539"/>
      <c r="I40" s="540"/>
      <c r="J40" s="540"/>
      <c r="K40" s="541"/>
    </row>
    <row r="41" spans="1:11" ht="99.75" customHeight="1" x14ac:dyDescent="0.25">
      <c r="A41" s="544"/>
      <c r="B41" s="545"/>
      <c r="C41" s="548"/>
      <c r="D41" s="549"/>
      <c r="F41" s="554">
        <f>+E7</f>
        <v>20</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355</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D623A-86DC-4099-ACC2-7561AB8690C2}">
  <sheetPr>
    <tabColor rgb="FFFF0000"/>
    <pageSetUpPr fitToPage="1"/>
  </sheetPr>
  <dimension ref="B1:AA38"/>
  <sheetViews>
    <sheetView view="pageBreakPreview" topLeftCell="B1" zoomScale="60" zoomScaleNormal="100" workbookViewId="0">
      <selection activeCell="B1" sqref="B1:U1"/>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580</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366</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x14ac:dyDescent="0.2">
      <c r="B6" s="559"/>
      <c r="C6" s="453"/>
      <c r="D6" s="453"/>
      <c r="E6" s="453"/>
      <c r="F6" s="453"/>
      <c r="G6" s="453"/>
      <c r="H6" s="453"/>
      <c r="I6" s="453"/>
      <c r="J6" s="159" t="s">
        <v>68</v>
      </c>
      <c r="K6" s="160" t="s">
        <v>80</v>
      </c>
      <c r="L6" s="159" t="s">
        <v>81</v>
      </c>
      <c r="M6" s="159" t="s">
        <v>321</v>
      </c>
      <c r="N6" s="453"/>
      <c r="O6" s="453"/>
      <c r="P6" s="453"/>
      <c r="Q6" s="453"/>
      <c r="R6" s="453"/>
      <c r="S6" s="453"/>
      <c r="T6" s="453"/>
      <c r="U6" s="453"/>
      <c r="V6" s="560"/>
      <c r="AA6" s="9"/>
    </row>
    <row r="7" spans="2:27" ht="163.5" customHeight="1" x14ac:dyDescent="0.2">
      <c r="B7" s="202">
        <v>1</v>
      </c>
      <c r="C7" s="196" t="s">
        <v>367</v>
      </c>
      <c r="D7" s="226" t="s">
        <v>368</v>
      </c>
      <c r="E7" s="198" t="s">
        <v>369</v>
      </c>
      <c r="F7" s="199" t="s">
        <v>370</v>
      </c>
      <c r="G7" s="227" t="s">
        <v>371</v>
      </c>
      <c r="H7" s="198"/>
      <c r="I7" s="198" t="s">
        <v>369</v>
      </c>
      <c r="J7" s="201" t="s">
        <v>372</v>
      </c>
      <c r="K7" s="491" t="s">
        <v>2</v>
      </c>
      <c r="L7" s="491" t="s">
        <v>2</v>
      </c>
      <c r="M7" s="491" t="s">
        <v>2</v>
      </c>
      <c r="N7" s="228">
        <v>1</v>
      </c>
      <c r="O7" s="204" t="s">
        <v>373</v>
      </c>
      <c r="P7" s="204">
        <v>43315</v>
      </c>
      <c r="Q7" s="229">
        <v>110286219</v>
      </c>
      <c r="R7" s="13"/>
      <c r="S7" s="14"/>
      <c r="T7" s="15">
        <f>+R7/689455</f>
        <v>0</v>
      </c>
      <c r="U7" s="206">
        <f>+T7/$P$16</f>
        <v>0</v>
      </c>
      <c r="V7" s="230" t="s">
        <v>374</v>
      </c>
      <c r="X7" s="106">
        <f>1728.41*0.5</f>
        <v>864.20500000000004</v>
      </c>
      <c r="AA7" s="9"/>
    </row>
    <row r="8" spans="2:27" ht="163.5" customHeight="1" x14ac:dyDescent="0.2">
      <c r="B8" s="202">
        <v>2</v>
      </c>
      <c r="C8" s="196" t="s">
        <v>375</v>
      </c>
      <c r="D8" s="226" t="s">
        <v>376</v>
      </c>
      <c r="E8" s="198" t="s">
        <v>377</v>
      </c>
      <c r="F8" s="199" t="s">
        <v>378</v>
      </c>
      <c r="G8" s="227" t="s">
        <v>379</v>
      </c>
      <c r="H8" s="198"/>
      <c r="I8" s="198" t="s">
        <v>380</v>
      </c>
      <c r="J8" s="198" t="s">
        <v>372</v>
      </c>
      <c r="K8" s="492"/>
      <c r="L8" s="492"/>
      <c r="M8" s="492"/>
      <c r="N8" s="228">
        <v>1</v>
      </c>
      <c r="O8" s="204">
        <v>44727</v>
      </c>
      <c r="P8" s="204">
        <v>44927</v>
      </c>
      <c r="Q8" s="229">
        <v>181582072</v>
      </c>
      <c r="R8" s="13"/>
      <c r="S8" s="14"/>
      <c r="T8" s="15">
        <f t="shared" ref="T8:T12" si="0">+R8/689455</f>
        <v>0</v>
      </c>
      <c r="U8" s="206">
        <f t="shared" ref="U8:U13" si="1">+T8/$P$16</f>
        <v>0</v>
      </c>
      <c r="V8" s="230" t="s">
        <v>381</v>
      </c>
      <c r="X8" s="106"/>
      <c r="AA8" s="9"/>
    </row>
    <row r="9" spans="2:27" ht="163.5" customHeight="1" x14ac:dyDescent="0.2">
      <c r="B9" s="202">
        <v>3</v>
      </c>
      <c r="C9" s="196" t="s">
        <v>382</v>
      </c>
      <c r="D9" s="226" t="s">
        <v>383</v>
      </c>
      <c r="E9" s="198" t="s">
        <v>384</v>
      </c>
      <c r="F9" s="199" t="s">
        <v>385</v>
      </c>
      <c r="G9" s="227" t="s">
        <v>386</v>
      </c>
      <c r="H9" s="198"/>
      <c r="I9" s="198" t="s">
        <v>384</v>
      </c>
      <c r="J9" s="198" t="s">
        <v>372</v>
      </c>
      <c r="K9" s="492"/>
      <c r="L9" s="492"/>
      <c r="M9" s="492"/>
      <c r="N9" s="228">
        <v>1</v>
      </c>
      <c r="O9" s="204">
        <v>44496</v>
      </c>
      <c r="P9" s="204">
        <v>44707</v>
      </c>
      <c r="Q9" s="229">
        <v>105906624</v>
      </c>
      <c r="R9" s="13">
        <f t="shared" ref="R9:R11" si="2">Q9*N9</f>
        <v>105906624</v>
      </c>
      <c r="S9" s="14"/>
      <c r="T9" s="15">
        <f>+R9/+[1]Hoja1!B4</f>
        <v>105.90662399999999</v>
      </c>
      <c r="U9" s="206">
        <f t="shared" si="1"/>
        <v>1.0920149674666666</v>
      </c>
      <c r="V9" s="230"/>
      <c r="X9" s="106"/>
      <c r="AA9" s="9"/>
    </row>
    <row r="10" spans="2:27" ht="163.5" customHeight="1" x14ac:dyDescent="0.2">
      <c r="B10" s="202">
        <v>4</v>
      </c>
      <c r="C10" s="196" t="s">
        <v>387</v>
      </c>
      <c r="D10" s="226" t="s">
        <v>388</v>
      </c>
      <c r="E10" s="198" t="s">
        <v>389</v>
      </c>
      <c r="F10" s="199" t="s">
        <v>390</v>
      </c>
      <c r="G10" s="227" t="s">
        <v>391</v>
      </c>
      <c r="H10" s="198" t="s">
        <v>392</v>
      </c>
      <c r="I10" s="198" t="s">
        <v>389</v>
      </c>
      <c r="J10" s="198" t="s">
        <v>372</v>
      </c>
      <c r="K10" s="492"/>
      <c r="L10" s="492"/>
      <c r="M10" s="492"/>
      <c r="N10" s="228">
        <v>1</v>
      </c>
      <c r="O10" s="204">
        <v>42228</v>
      </c>
      <c r="P10" s="204">
        <v>42350</v>
      </c>
      <c r="Q10" s="229">
        <v>70736587</v>
      </c>
      <c r="R10" s="13">
        <f t="shared" si="2"/>
        <v>70736587</v>
      </c>
      <c r="S10" s="14"/>
      <c r="T10" s="15">
        <f>+R10/+[1]Hoja1!B11</f>
        <v>109.77975789555366</v>
      </c>
      <c r="U10" s="206">
        <f t="shared" si="1"/>
        <v>1.131951281411931</v>
      </c>
      <c r="V10" s="230"/>
      <c r="X10" s="106"/>
      <c r="AA10" s="9"/>
    </row>
    <row r="11" spans="2:27" ht="409.6" customHeight="1" x14ac:dyDescent="0.2">
      <c r="B11" s="202">
        <v>5</v>
      </c>
      <c r="C11" s="196"/>
      <c r="D11" s="226" t="s">
        <v>393</v>
      </c>
      <c r="E11" s="198" t="s">
        <v>394</v>
      </c>
      <c r="F11" s="199" t="s">
        <v>395</v>
      </c>
      <c r="G11" s="227" t="s">
        <v>396</v>
      </c>
      <c r="H11" s="198"/>
      <c r="I11" s="198" t="s">
        <v>397</v>
      </c>
      <c r="J11" s="198" t="s">
        <v>372</v>
      </c>
      <c r="K11" s="493"/>
      <c r="L11" s="493"/>
      <c r="M11" s="493"/>
      <c r="N11" s="228">
        <v>1</v>
      </c>
      <c r="O11" s="204">
        <v>40852</v>
      </c>
      <c r="P11" s="204">
        <v>41273</v>
      </c>
      <c r="Q11" s="229">
        <v>385000000</v>
      </c>
      <c r="R11" s="13">
        <f t="shared" si="2"/>
        <v>385000000</v>
      </c>
      <c r="S11" s="14"/>
      <c r="T11" s="15">
        <f>+R11/+[1]Hoja1!B14</f>
        <v>679.37180165872599</v>
      </c>
      <c r="U11" s="206">
        <f t="shared" si="1"/>
        <v>7.0050781326588636</v>
      </c>
      <c r="V11" s="230"/>
      <c r="X11" s="106"/>
      <c r="AA11" s="9"/>
    </row>
    <row r="12" spans="2:27" ht="163.5" customHeight="1" x14ac:dyDescent="0.2">
      <c r="B12" s="202">
        <v>6</v>
      </c>
      <c r="C12" s="196"/>
      <c r="D12" s="226"/>
      <c r="E12" s="198"/>
      <c r="F12" s="199"/>
      <c r="G12" s="227"/>
      <c r="H12" s="198"/>
      <c r="I12" s="198"/>
      <c r="J12" s="201"/>
      <c r="K12" s="202"/>
      <c r="L12" s="231"/>
      <c r="M12" s="231"/>
      <c r="N12" s="228"/>
      <c r="O12" s="204"/>
      <c r="P12" s="204"/>
      <c r="Q12" s="229"/>
      <c r="R12" s="13">
        <f>Q12*N12</f>
        <v>0</v>
      </c>
      <c r="S12" s="14"/>
      <c r="T12" s="15">
        <f t="shared" si="0"/>
        <v>0</v>
      </c>
      <c r="U12" s="206">
        <f t="shared" si="1"/>
        <v>0</v>
      </c>
      <c r="V12" s="230"/>
      <c r="X12" s="8">
        <f>1050.76*0.51</f>
        <v>535.88760000000002</v>
      </c>
      <c r="AA12" s="9"/>
    </row>
    <row r="13" spans="2:27" ht="163.5" customHeight="1" thickBot="1" x14ac:dyDescent="0.25">
      <c r="B13" s="207"/>
      <c r="C13" s="208"/>
      <c r="D13" s="232"/>
      <c r="E13" s="210"/>
      <c r="F13" s="211"/>
      <c r="G13" s="233"/>
      <c r="H13" s="210"/>
      <c r="I13" s="210"/>
      <c r="J13" s="234"/>
      <c r="K13" s="214"/>
      <c r="L13" s="235"/>
      <c r="M13" s="236"/>
      <c r="N13" s="215"/>
      <c r="O13" s="216"/>
      <c r="P13" s="216"/>
      <c r="Q13" s="237"/>
      <c r="R13" s="238">
        <f>Q13*N13</f>
        <v>0</v>
      </c>
      <c r="S13" s="239"/>
      <c r="T13" s="218">
        <f>+R13/828116</f>
        <v>0</v>
      </c>
      <c r="U13" s="206">
        <f t="shared" si="1"/>
        <v>0</v>
      </c>
      <c r="V13" s="120"/>
      <c r="X13" s="8">
        <f>2062.51*0.7</f>
        <v>1443.7570000000001</v>
      </c>
      <c r="AA13" s="9"/>
    </row>
    <row r="14" spans="2:27" ht="163.5" hidden="1" customHeight="1" thickBot="1" x14ac:dyDescent="0.25">
      <c r="B14" s="87">
        <v>5</v>
      </c>
      <c r="C14" s="88"/>
      <c r="D14" s="88"/>
      <c r="E14" s="88"/>
      <c r="F14" s="89"/>
      <c r="G14" s="90"/>
      <c r="H14" s="88"/>
      <c r="I14" s="88"/>
      <c r="J14" s="91"/>
      <c r="K14" s="91"/>
      <c r="L14" s="91"/>
      <c r="M14" s="91"/>
      <c r="N14" s="115"/>
      <c r="O14" s="116"/>
      <c r="P14" s="116"/>
      <c r="Q14" s="111"/>
      <c r="R14" s="117">
        <f t="shared" ref="R14:R15" si="3">+N14*Q14</f>
        <v>0</v>
      </c>
      <c r="S14" s="113" t="s">
        <v>19</v>
      </c>
      <c r="T14" s="112">
        <f t="shared" ref="T14:T15" si="4">+R14/828116</f>
        <v>0</v>
      </c>
      <c r="U14" s="118" t="e">
        <f>(T14/#REF!)</f>
        <v>#REF!</v>
      </c>
      <c r="V14" s="92"/>
      <c r="AA14" s="9"/>
    </row>
    <row r="15" spans="2:27" ht="163.5" hidden="1" customHeight="1" thickBot="1" x14ac:dyDescent="0.25">
      <c r="B15" s="16">
        <v>6</v>
      </c>
      <c r="C15" s="10"/>
      <c r="D15" s="10"/>
      <c r="E15" s="10"/>
      <c r="F15" s="61"/>
      <c r="G15" s="62"/>
      <c r="H15" s="10"/>
      <c r="I15" s="10"/>
      <c r="J15" s="17"/>
      <c r="K15" s="17"/>
      <c r="L15" s="17"/>
      <c r="M15" s="17"/>
      <c r="N15" s="18"/>
      <c r="O15" s="19"/>
      <c r="P15" s="19"/>
      <c r="Q15" s="20"/>
      <c r="R15" s="21">
        <f t="shared" si="3"/>
        <v>0</v>
      </c>
      <c r="S15" s="22" t="s">
        <v>19</v>
      </c>
      <c r="T15" s="23">
        <f t="shared" si="4"/>
        <v>0</v>
      </c>
      <c r="U15" s="98" t="e">
        <f>(T15/#REF!)</f>
        <v>#REF!</v>
      </c>
      <c r="V15" s="96"/>
      <c r="X15" s="8">
        <f>+T15*2</f>
        <v>0</v>
      </c>
      <c r="AA15" s="9"/>
    </row>
    <row r="16" spans="2:27" s="11" customFormat="1" ht="55.5" customHeight="1" thickBot="1" x14ac:dyDescent="0.3">
      <c r="B16" s="79"/>
      <c r="C16" s="461"/>
      <c r="D16" s="461"/>
      <c r="E16" s="461"/>
      <c r="F16" s="461"/>
      <c r="G16" s="461"/>
      <c r="H16" s="461"/>
      <c r="I16" s="80"/>
      <c r="J16" s="81"/>
      <c r="K16" s="81"/>
      <c r="L16" s="122" t="s">
        <v>22</v>
      </c>
      <c r="M16" s="122"/>
      <c r="N16" s="465">
        <v>112500000</v>
      </c>
      <c r="O16" s="465"/>
      <c r="P16" s="124">
        <f>+N16/N19</f>
        <v>96.982758620689651</v>
      </c>
      <c r="Q16" s="107" t="s">
        <v>23</v>
      </c>
      <c r="R16" s="107" t="s">
        <v>24</v>
      </c>
      <c r="S16" s="109" t="s">
        <v>20</v>
      </c>
      <c r="T16" s="108">
        <f>SUM(T7:T15)</f>
        <v>895.05818355427959</v>
      </c>
      <c r="U16" s="94">
        <f>SUM(U7:U13)</f>
        <v>9.2290443815374612</v>
      </c>
      <c r="V16" s="95" t="s">
        <v>2</v>
      </c>
      <c r="AA16" s="12"/>
    </row>
    <row r="17" spans="2:27" s="11" customFormat="1" ht="63" customHeight="1" thickBot="1" x14ac:dyDescent="0.25">
      <c r="B17" s="79"/>
      <c r="C17" s="461"/>
      <c r="D17" s="461"/>
      <c r="E17" s="461"/>
      <c r="F17" s="461"/>
      <c r="G17" s="86"/>
      <c r="H17" s="86"/>
      <c r="I17" s="80"/>
      <c r="J17" s="81"/>
      <c r="K17" s="81"/>
      <c r="L17" s="122"/>
      <c r="M17" s="122"/>
      <c r="N17" s="465"/>
      <c r="O17" s="465"/>
      <c r="P17" s="125"/>
      <c r="Q17" s="42"/>
      <c r="R17" s="46"/>
      <c r="S17" s="82"/>
      <c r="T17" s="83"/>
      <c r="U17" s="84"/>
      <c r="V17" s="85"/>
      <c r="AA17" s="12"/>
    </row>
    <row r="18" spans="2:27" s="11" customFormat="1" ht="45.75" customHeight="1" thickBot="1" x14ac:dyDescent="0.3">
      <c r="B18" s="79"/>
      <c r="C18" s="462"/>
      <c r="D18" s="462"/>
      <c r="E18" s="462"/>
      <c r="F18" s="462"/>
      <c r="G18" s="93"/>
      <c r="H18" s="463"/>
      <c r="I18" s="80"/>
      <c r="J18" s="81"/>
      <c r="K18" s="81"/>
      <c r="L18" s="122"/>
      <c r="M18" s="122"/>
      <c r="N18" s="123"/>
      <c r="O18" s="123"/>
      <c r="P18" s="125"/>
      <c r="Q18" s="42"/>
      <c r="R18" s="43"/>
      <c r="S18" s="126" t="s">
        <v>23</v>
      </c>
      <c r="T18" s="126" t="s">
        <v>24</v>
      </c>
      <c r="U18" s="84"/>
      <c r="V18" s="85"/>
      <c r="AA18" s="12"/>
    </row>
    <row r="19" spans="2:27" s="11" customFormat="1" ht="49.5" customHeight="1" thickBot="1" x14ac:dyDescent="0.3">
      <c r="B19" s="79"/>
      <c r="C19" s="462"/>
      <c r="D19" s="462"/>
      <c r="E19" s="462"/>
      <c r="F19" s="462"/>
      <c r="G19" s="93"/>
      <c r="H19" s="463"/>
      <c r="I19" s="80"/>
      <c r="J19" s="81"/>
      <c r="K19" s="81"/>
      <c r="L19" s="122" t="s">
        <v>67</v>
      </c>
      <c r="M19" s="122"/>
      <c r="N19" s="465">
        <v>1160000</v>
      </c>
      <c r="O19" s="465"/>
      <c r="P19" s="47"/>
      <c r="Q19" s="42"/>
      <c r="R19" s="43">
        <v>0.75</v>
      </c>
      <c r="S19" s="127">
        <f>+$N$16*R19</f>
        <v>84375000</v>
      </c>
      <c r="T19" s="129">
        <f>+S19/$N$19</f>
        <v>72.737068965517238</v>
      </c>
      <c r="U19" s="84"/>
      <c r="V19" s="85"/>
      <c r="AA19" s="12"/>
    </row>
    <row r="20" spans="2:27" ht="49.5" customHeight="1" thickBot="1" x14ac:dyDescent="0.3">
      <c r="B20" s="24"/>
      <c r="C20" s="25"/>
      <c r="D20" s="26"/>
      <c r="E20" s="26"/>
      <c r="F20" s="27"/>
      <c r="G20" s="27"/>
      <c r="H20" s="27"/>
      <c r="I20" s="27"/>
      <c r="J20" s="27"/>
      <c r="K20" s="27"/>
      <c r="L20" s="27"/>
      <c r="M20" s="27"/>
      <c r="N20" s="28"/>
      <c r="O20" s="29"/>
      <c r="P20" s="29"/>
      <c r="Q20" s="30"/>
      <c r="R20" s="43">
        <v>1.2</v>
      </c>
      <c r="S20" s="127">
        <f t="shared" ref="S20:S21" si="5">+$N$16*R20</f>
        <v>135000000</v>
      </c>
      <c r="T20" s="129">
        <f t="shared" ref="T20:T21" si="6">+S20/$N$19</f>
        <v>116.37931034482759</v>
      </c>
      <c r="AA20" s="9"/>
    </row>
    <row r="21" spans="2:27" ht="34.5" customHeight="1" thickBot="1" x14ac:dyDescent="0.3">
      <c r="B21" s="24"/>
      <c r="C21" s="25"/>
      <c r="D21" s="26"/>
      <c r="E21" s="26"/>
      <c r="F21" s="31"/>
      <c r="G21" s="31"/>
      <c r="H21" s="31"/>
      <c r="I21" s="464"/>
      <c r="J21" s="464"/>
      <c r="K21" s="31"/>
      <c r="L21" s="31"/>
      <c r="M21" s="31"/>
      <c r="N21" s="28"/>
      <c r="O21" s="29"/>
      <c r="P21" s="29"/>
      <c r="Q21" s="30"/>
      <c r="R21" s="43">
        <v>1.5</v>
      </c>
      <c r="S21" s="128">
        <f t="shared" si="5"/>
        <v>168750000</v>
      </c>
      <c r="T21" s="130">
        <f t="shared" si="6"/>
        <v>145.47413793103448</v>
      </c>
      <c r="U21" s="32"/>
      <c r="V21" s="33"/>
      <c r="AA21" s="9"/>
    </row>
    <row r="22" spans="2:27" ht="20.25" customHeight="1" x14ac:dyDescent="0.25">
      <c r="B22" s="34"/>
      <c r="C22" s="35"/>
      <c r="D22" s="35"/>
      <c r="E22" s="35"/>
      <c r="G22" s="31"/>
      <c r="H22" s="31"/>
      <c r="I22" s="31"/>
      <c r="J22" s="31"/>
      <c r="K22" s="31"/>
      <c r="L22" s="31"/>
      <c r="M22" s="31"/>
      <c r="N22" s="37"/>
      <c r="O22" s="37"/>
      <c r="P22" s="37"/>
      <c r="Q22" s="37"/>
      <c r="R22" s="37"/>
      <c r="S22" s="37"/>
      <c r="T22" s="37"/>
      <c r="U22" s="38"/>
      <c r="V22" s="39"/>
    </row>
    <row r="23" spans="2:27" ht="22.5" customHeight="1" x14ac:dyDescent="0.25">
      <c r="B23" s="34"/>
      <c r="C23" s="35"/>
      <c r="D23" s="35"/>
      <c r="E23" s="35"/>
      <c r="F23" s="40" t="s">
        <v>21</v>
      </c>
      <c r="G23" s="41"/>
      <c r="H23" s="41"/>
      <c r="I23" s="41"/>
      <c r="J23" s="41"/>
      <c r="K23" s="41"/>
      <c r="L23" s="41"/>
      <c r="M23" s="41"/>
      <c r="U23" s="38"/>
      <c r="V23" s="39"/>
    </row>
    <row r="24" spans="2:27" ht="36.75" customHeight="1" x14ac:dyDescent="0.25">
      <c r="B24" s="34"/>
      <c r="C24" s="35"/>
      <c r="D24" s="44"/>
      <c r="E24" s="44"/>
      <c r="F24" s="114" t="s">
        <v>82</v>
      </c>
      <c r="G24" s="41"/>
      <c r="H24" s="46"/>
      <c r="I24" s="46"/>
      <c r="J24" s="41"/>
      <c r="K24" s="41"/>
      <c r="L24" s="41"/>
      <c r="M24" s="41"/>
      <c r="U24" s="38"/>
      <c r="V24" s="39"/>
    </row>
    <row r="25" spans="2:27" ht="36.75" customHeight="1" x14ac:dyDescent="0.25">
      <c r="B25" s="34"/>
      <c r="C25" s="35"/>
      <c r="D25" s="44"/>
      <c r="E25" s="44"/>
      <c r="F25" s="45"/>
      <c r="G25" s="41"/>
      <c r="H25" s="46"/>
      <c r="I25" s="46"/>
      <c r="J25" s="41"/>
      <c r="K25" s="41"/>
      <c r="L25" s="41"/>
      <c r="M25" s="41"/>
      <c r="U25" s="38"/>
      <c r="V25" s="39"/>
    </row>
    <row r="26" spans="2:27" ht="46.5" customHeight="1" x14ac:dyDescent="0.25">
      <c r="B26" s="34"/>
      <c r="C26" s="35"/>
      <c r="D26" s="35"/>
      <c r="E26" s="35"/>
      <c r="F26" s="31"/>
      <c r="G26" s="31"/>
      <c r="H26" s="46"/>
      <c r="I26" s="46"/>
      <c r="J26" s="31"/>
      <c r="K26" s="31"/>
      <c r="L26" s="31"/>
      <c r="M26" s="31"/>
      <c r="U26" s="38"/>
      <c r="V26" s="39"/>
    </row>
    <row r="27" spans="2:27" ht="25.5" customHeight="1" thickBot="1" x14ac:dyDescent="0.35">
      <c r="B27" s="48"/>
      <c r="C27" s="49"/>
      <c r="D27" s="49"/>
      <c r="E27" s="49"/>
      <c r="F27" s="50"/>
      <c r="G27" s="50"/>
      <c r="H27" s="460"/>
      <c r="I27" s="460"/>
      <c r="J27" s="460"/>
      <c r="K27" s="50"/>
      <c r="L27" s="50"/>
      <c r="M27" s="50"/>
      <c r="N27" s="50"/>
      <c r="O27" s="460"/>
      <c r="P27" s="460"/>
      <c r="Q27" s="51"/>
      <c r="R27" s="52"/>
      <c r="S27" s="53"/>
      <c r="T27" s="51"/>
      <c r="U27" s="51"/>
      <c r="V27" s="54"/>
    </row>
    <row r="30" spans="2:27" ht="18" x14ac:dyDescent="0.25">
      <c r="G30" s="57"/>
      <c r="H30" s="58"/>
      <c r="I30" s="58"/>
      <c r="J30" s="58"/>
      <c r="K30" s="58"/>
      <c r="L30" s="58"/>
      <c r="M30" s="58"/>
    </row>
    <row r="31" spans="2:27" ht="21.75" customHeight="1" x14ac:dyDescent="0.2">
      <c r="G31" s="45"/>
      <c r="H31" s="45"/>
      <c r="I31" s="45"/>
      <c r="J31" s="45"/>
      <c r="K31" s="45"/>
      <c r="L31" s="45"/>
      <c r="M31" s="45"/>
    </row>
    <row r="38" spans="14:14" ht="48" customHeight="1" x14ac:dyDescent="0.35">
      <c r="N38" s="59"/>
    </row>
  </sheetData>
  <mergeCells count="36">
    <mergeCell ref="I5:I6"/>
    <mergeCell ref="J5:L5"/>
    <mergeCell ref="N5:N6"/>
    <mergeCell ref="O5:O6"/>
    <mergeCell ref="Q5:Q6"/>
    <mergeCell ref="P5:P6"/>
    <mergeCell ref="R5:R6"/>
    <mergeCell ref="S5:S6"/>
    <mergeCell ref="T5:T6"/>
    <mergeCell ref="B1:U1"/>
    <mergeCell ref="B2:V2"/>
    <mergeCell ref="B3:V3"/>
    <mergeCell ref="B4:V4"/>
    <mergeCell ref="B5:B6"/>
    <mergeCell ref="C5:C6"/>
    <mergeCell ref="D5:D6"/>
    <mergeCell ref="E5:E6"/>
    <mergeCell ref="F5:F6"/>
    <mergeCell ref="G5:G6"/>
    <mergeCell ref="V5:V6"/>
    <mergeCell ref="H5:H6"/>
    <mergeCell ref="U5:U6"/>
    <mergeCell ref="H27:J27"/>
    <mergeCell ref="O27:P27"/>
    <mergeCell ref="K7:K11"/>
    <mergeCell ref="L7:L11"/>
    <mergeCell ref="M7:M11"/>
    <mergeCell ref="C16:H16"/>
    <mergeCell ref="N16:O16"/>
    <mergeCell ref="C17:F17"/>
    <mergeCell ref="N17:O17"/>
    <mergeCell ref="C18:F18"/>
    <mergeCell ref="H18:H19"/>
    <mergeCell ref="C19:F19"/>
    <mergeCell ref="N19:O19"/>
    <mergeCell ref="I21:J21"/>
  </mergeCells>
  <printOptions horizontalCentered="1" verticalCentered="1"/>
  <pageMargins left="0" right="0" top="0" bottom="0" header="0" footer="0"/>
  <pageSetup scale="23"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F0C4B-6988-4893-B5DC-AE06C738ED4D}">
  <dimension ref="A1:M40"/>
  <sheetViews>
    <sheetView view="pageBreakPreview" zoomScale="68" zoomScaleNormal="80" zoomScaleSheetLayoutView="68" workbookViewId="0">
      <selection activeCell="K28" sqref="K28"/>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style="240"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394</v>
      </c>
    </row>
    <row r="4" spans="1:11" x14ac:dyDescent="0.25">
      <c r="A4" t="s">
        <v>28</v>
      </c>
      <c r="E4" t="s">
        <v>339</v>
      </c>
    </row>
    <row r="5" spans="1:11" x14ac:dyDescent="0.25">
      <c r="A5" t="s">
        <v>29</v>
      </c>
      <c r="E5" t="s">
        <v>539</v>
      </c>
      <c r="F5" t="s">
        <v>30</v>
      </c>
      <c r="G5" s="496"/>
      <c r="H5" s="496"/>
      <c r="I5" s="496"/>
      <c r="J5" s="496"/>
    </row>
    <row r="6" spans="1:11" x14ac:dyDescent="0.25">
      <c r="A6" t="s">
        <v>31</v>
      </c>
      <c r="E6" s="65">
        <v>44</v>
      </c>
      <c r="F6" t="s">
        <v>30</v>
      </c>
      <c r="G6" s="497"/>
      <c r="H6" s="497"/>
      <c r="I6" s="497"/>
      <c r="J6" s="497"/>
    </row>
    <row r="7" spans="1:11" x14ac:dyDescent="0.25">
      <c r="A7" t="s">
        <v>61</v>
      </c>
      <c r="E7" s="141"/>
      <c r="G7" s="498"/>
      <c r="H7" s="498"/>
      <c r="I7" s="498"/>
      <c r="J7" s="498"/>
    </row>
    <row r="8" spans="1:11" ht="8.25" customHeight="1" x14ac:dyDescent="0.25">
      <c r="E8"/>
    </row>
    <row r="9" spans="1:11" x14ac:dyDescent="0.25">
      <c r="A9" s="64" t="s">
        <v>33</v>
      </c>
      <c r="B9" s="64"/>
      <c r="E9"/>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540</v>
      </c>
      <c r="C14" s="501"/>
      <c r="D14" s="501"/>
      <c r="E14" s="4" t="s">
        <v>339</v>
      </c>
      <c r="F14" s="3">
        <v>28</v>
      </c>
      <c r="G14" s="3">
        <v>11</v>
      </c>
      <c r="H14" s="3">
        <v>1979</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19.5" customHeight="1" x14ac:dyDescent="0.25">
      <c r="A18" s="67">
        <v>2</v>
      </c>
      <c r="B18" s="501" t="s">
        <v>541</v>
      </c>
      <c r="C18" s="501"/>
      <c r="D18" s="501"/>
      <c r="E18" s="73" t="s">
        <v>542</v>
      </c>
      <c r="F18" s="68">
        <v>19</v>
      </c>
      <c r="G18" s="68">
        <v>3</v>
      </c>
      <c r="H18" s="68">
        <v>21</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94.5" customHeight="1" x14ac:dyDescent="0.25">
      <c r="A25" s="76">
        <v>1</v>
      </c>
      <c r="B25" s="653" t="s">
        <v>543</v>
      </c>
      <c r="C25" s="654"/>
      <c r="D25" s="220" t="s">
        <v>343</v>
      </c>
      <c r="E25" s="221" t="s">
        <v>398</v>
      </c>
      <c r="F25" s="131">
        <v>39814</v>
      </c>
      <c r="G25" s="131">
        <v>41364</v>
      </c>
      <c r="H25" s="99">
        <v>4.3055555555555554</v>
      </c>
      <c r="I25" s="74" t="s">
        <v>166</v>
      </c>
      <c r="J25" s="74"/>
      <c r="K25" s="75"/>
    </row>
    <row r="26" spans="1:13" ht="42" customHeight="1" x14ac:dyDescent="0.25">
      <c r="A26" s="76">
        <v>2</v>
      </c>
      <c r="B26" s="655" t="s">
        <v>544</v>
      </c>
      <c r="C26" s="654" t="s">
        <v>345</v>
      </c>
      <c r="D26" s="220" t="s">
        <v>343</v>
      </c>
      <c r="E26" s="221" t="s">
        <v>545</v>
      </c>
      <c r="F26" s="131">
        <v>42228</v>
      </c>
      <c r="G26" s="131">
        <v>42350</v>
      </c>
      <c r="H26" s="99">
        <v>0.33888888888888885</v>
      </c>
      <c r="I26" s="74" t="s">
        <v>166</v>
      </c>
      <c r="J26" s="74"/>
      <c r="K26" s="75"/>
    </row>
    <row r="27" spans="1:13" ht="72.75" customHeight="1" x14ac:dyDescent="0.25">
      <c r="A27" s="76"/>
      <c r="B27" s="653"/>
      <c r="C27" s="654"/>
      <c r="D27" s="220"/>
      <c r="E27" s="221"/>
      <c r="F27" s="131"/>
      <c r="G27" s="131"/>
      <c r="H27" s="99"/>
      <c r="I27" s="74"/>
      <c r="J27" s="74"/>
      <c r="K27" s="75"/>
    </row>
    <row r="28" spans="1:13" ht="35.25" customHeight="1" x14ac:dyDescent="0.25">
      <c r="A28" s="76"/>
      <c r="B28" s="653"/>
      <c r="C28" s="654"/>
      <c r="D28" s="220"/>
      <c r="E28" s="221"/>
      <c r="F28" s="131"/>
      <c r="G28" s="131"/>
      <c r="H28" s="99"/>
      <c r="I28" s="74"/>
      <c r="J28" s="74"/>
      <c r="K28" s="75"/>
    </row>
    <row r="29" spans="1:13" ht="59.25" customHeight="1" x14ac:dyDescent="0.25">
      <c r="A29" s="76"/>
      <c r="B29" s="653"/>
      <c r="C29" s="654"/>
      <c r="D29" s="220"/>
      <c r="E29" s="221"/>
      <c r="F29" s="131"/>
      <c r="G29" s="131"/>
      <c r="H29" s="99"/>
      <c r="I29" s="74"/>
      <c r="J29" s="74"/>
      <c r="K29" s="75"/>
    </row>
    <row r="30" spans="1:13" ht="60.75" customHeight="1" x14ac:dyDescent="0.25">
      <c r="A30" s="76"/>
      <c r="B30" s="653"/>
      <c r="C30" s="654"/>
      <c r="D30" s="220"/>
      <c r="E30" s="221"/>
      <c r="F30" s="131"/>
      <c r="G30" s="131"/>
      <c r="H30" s="99"/>
      <c r="I30" s="74"/>
      <c r="J30" s="74"/>
      <c r="K30" s="75"/>
    </row>
    <row r="31" spans="1:13" x14ac:dyDescent="0.25">
      <c r="E31"/>
      <c r="H31" s="100">
        <v>4.6444444444444439</v>
      </c>
      <c r="I31" s="528" t="s">
        <v>59</v>
      </c>
      <c r="J31" s="497"/>
      <c r="K31" s="529"/>
    </row>
    <row r="32" spans="1:13" ht="28.5" customHeight="1" x14ac:dyDescent="0.25">
      <c r="A32" s="461" t="s">
        <v>56</v>
      </c>
      <c r="B32" s="461"/>
      <c r="C32" s="461"/>
      <c r="D32" s="461"/>
      <c r="E32" s="461"/>
      <c r="F32" s="461"/>
      <c r="G32" s="461"/>
      <c r="H32" s="461"/>
      <c r="I32" s="461"/>
      <c r="J32" s="461"/>
      <c r="K32" s="461"/>
    </row>
    <row r="33" spans="1:11" ht="58.5" customHeight="1" x14ac:dyDescent="0.25">
      <c r="A33" s="530" t="s">
        <v>53</v>
      </c>
      <c r="B33" s="531"/>
      <c r="C33" s="530" t="s">
        <v>54</v>
      </c>
      <c r="D33" s="531"/>
      <c r="E33" s="77"/>
      <c r="F33" s="532" t="s">
        <v>71</v>
      </c>
      <c r="G33" s="533"/>
      <c r="H33" s="536" t="s">
        <v>55</v>
      </c>
      <c r="I33" s="537"/>
      <c r="J33" s="537"/>
      <c r="K33" s="538"/>
    </row>
    <row r="34" spans="1:11" ht="18.75" customHeight="1" x14ac:dyDescent="0.25">
      <c r="A34" s="542" t="s">
        <v>75</v>
      </c>
      <c r="B34" s="543"/>
      <c r="C34" s="546" t="s">
        <v>2</v>
      </c>
      <c r="D34" s="547"/>
      <c r="E34" s="77"/>
      <c r="F34" s="534"/>
      <c r="G34" s="535"/>
      <c r="H34" s="539"/>
      <c r="I34" s="540"/>
      <c r="J34" s="540"/>
      <c r="K34" s="541"/>
    </row>
    <row r="35" spans="1:11" ht="55.5" customHeight="1" x14ac:dyDescent="0.25">
      <c r="A35" s="544"/>
      <c r="B35" s="545"/>
      <c r="C35" s="548"/>
      <c r="D35" s="549"/>
      <c r="E35"/>
      <c r="F35" s="550">
        <v>44</v>
      </c>
      <c r="G35" s="550"/>
      <c r="H35" s="542" t="s">
        <v>73</v>
      </c>
      <c r="I35" s="551"/>
      <c r="J35" s="551"/>
      <c r="K35" s="543"/>
    </row>
    <row r="36" spans="1:11" ht="22.5" customHeight="1" x14ac:dyDescent="0.25">
      <c r="E36"/>
      <c r="F36" s="523" t="s">
        <v>2</v>
      </c>
      <c r="G36" s="524"/>
      <c r="H36" s="523" t="s">
        <v>2</v>
      </c>
      <c r="I36" s="525"/>
      <c r="J36" s="525"/>
      <c r="K36" s="524"/>
    </row>
    <row r="38" spans="1:11" x14ac:dyDescent="0.25">
      <c r="B38" s="78"/>
      <c r="C38" s="78"/>
      <c r="D38" s="78"/>
      <c r="E38"/>
    </row>
    <row r="39" spans="1:11" ht="54.75" customHeight="1" x14ac:dyDescent="0.25">
      <c r="B39" s="526" t="s">
        <v>355</v>
      </c>
      <c r="C39" s="526"/>
      <c r="D39" s="526"/>
      <c r="E39"/>
    </row>
    <row r="40" spans="1:11" ht="60.75" customHeight="1" x14ac:dyDescent="0.25">
      <c r="B40" s="527"/>
      <c r="C40" s="527"/>
      <c r="D40" s="527"/>
      <c r="E40"/>
    </row>
  </sheetData>
  <mergeCells count="53">
    <mergeCell ref="A1:K1"/>
    <mergeCell ref="D2:K2"/>
    <mergeCell ref="G5:J5"/>
    <mergeCell ref="B14:D14"/>
    <mergeCell ref="I14:J14"/>
    <mergeCell ref="G6:J6"/>
    <mergeCell ref="G7:J7"/>
    <mergeCell ref="A10:H10"/>
    <mergeCell ref="A11:H11"/>
    <mergeCell ref="A12:A13"/>
    <mergeCell ref="B12:D13"/>
    <mergeCell ref="E12:E13"/>
    <mergeCell ref="F12:H12"/>
    <mergeCell ref="I12:J13"/>
    <mergeCell ref="A15:H15"/>
    <mergeCell ref="A16:A17"/>
    <mergeCell ref="B16:D17"/>
    <mergeCell ref="E16:E17"/>
    <mergeCell ref="F16:H16"/>
    <mergeCell ref="I16:J17"/>
    <mergeCell ref="B27:C27"/>
    <mergeCell ref="B18:D18"/>
    <mergeCell ref="I18:J18"/>
    <mergeCell ref="A21:H21"/>
    <mergeCell ref="A22:A24"/>
    <mergeCell ref="B22:C24"/>
    <mergeCell ref="D22:D24"/>
    <mergeCell ref="E22:E24"/>
    <mergeCell ref="F22:G22"/>
    <mergeCell ref="H22:H24"/>
    <mergeCell ref="I22:J23"/>
    <mergeCell ref="H35:K35"/>
    <mergeCell ref="K22:K24"/>
    <mergeCell ref="F23:F24"/>
    <mergeCell ref="G23:G24"/>
    <mergeCell ref="B25:C25"/>
    <mergeCell ref="B26:C26"/>
    <mergeCell ref="B40:D40"/>
    <mergeCell ref="F36:G36"/>
    <mergeCell ref="H36:K36"/>
    <mergeCell ref="B39:D39"/>
    <mergeCell ref="B28:C28"/>
    <mergeCell ref="B29:C29"/>
    <mergeCell ref="B30:C30"/>
    <mergeCell ref="I31:K31"/>
    <mergeCell ref="A32:K32"/>
    <mergeCell ref="A33:B33"/>
    <mergeCell ref="C33:D33"/>
    <mergeCell ref="F33:G34"/>
    <mergeCell ref="H33:K34"/>
    <mergeCell ref="A34:B35"/>
    <mergeCell ref="C34:D35"/>
    <mergeCell ref="F35:G35"/>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67E86-E383-47B2-9AD7-2CAA47618A31}">
  <dimension ref="A1:O45"/>
  <sheetViews>
    <sheetView view="pageBreakPreview" topLeftCell="A7" zoomScale="90" zoomScaleNormal="80" zoomScaleSheetLayoutView="90" workbookViewId="0">
      <selection activeCell="A25" sqref="A25:G26"/>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399</v>
      </c>
    </row>
    <row r="4" spans="1:14" x14ac:dyDescent="0.25">
      <c r="A4" t="s">
        <v>28</v>
      </c>
      <c r="E4" t="s">
        <v>357</v>
      </c>
    </row>
    <row r="5" spans="1:14" x14ac:dyDescent="0.25">
      <c r="A5" t="s">
        <v>29</v>
      </c>
      <c r="E5" t="s">
        <v>358</v>
      </c>
      <c r="F5" t="s">
        <v>30</v>
      </c>
      <c r="G5" s="496"/>
      <c r="H5" s="496"/>
      <c r="I5" s="496"/>
      <c r="J5" s="496"/>
    </row>
    <row r="6" spans="1:14" x14ac:dyDescent="0.25">
      <c r="A6" t="s">
        <v>31</v>
      </c>
      <c r="E6" s="103"/>
      <c r="F6" t="s">
        <v>30</v>
      </c>
      <c r="G6" s="497"/>
      <c r="H6" s="497"/>
      <c r="I6" s="497"/>
      <c r="J6" s="497"/>
    </row>
    <row r="7" spans="1:14" x14ac:dyDescent="0.25">
      <c r="A7" t="s">
        <v>61</v>
      </c>
      <c r="E7" s="141">
        <v>46</v>
      </c>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400</v>
      </c>
      <c r="C14" s="501"/>
      <c r="D14" s="501"/>
      <c r="E14" s="4" t="s">
        <v>154</v>
      </c>
      <c r="F14" s="3">
        <v>18</v>
      </c>
      <c r="G14" s="3">
        <v>11</v>
      </c>
      <c r="H14" s="3">
        <v>1977</v>
      </c>
      <c r="I14" s="502"/>
      <c r="J14" s="502"/>
      <c r="N14" s="102"/>
    </row>
    <row r="15" spans="1:14" ht="18" customHeight="1" x14ac:dyDescent="0.25">
      <c r="A15" s="503" t="s">
        <v>43</v>
      </c>
      <c r="B15" s="503"/>
      <c r="C15" s="503"/>
      <c r="D15" s="503"/>
      <c r="E15" s="503"/>
      <c r="F15" s="503"/>
      <c r="G15" s="503"/>
      <c r="H15" s="503"/>
      <c r="I15" s="6"/>
      <c r="J15" s="6"/>
      <c r="M15" s="240"/>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401</v>
      </c>
      <c r="C18" s="552"/>
      <c r="D18" s="552"/>
      <c r="E18" s="104" t="s">
        <v>402</v>
      </c>
      <c r="F18" s="68">
        <v>16</v>
      </c>
      <c r="G18" s="68">
        <v>7</v>
      </c>
      <c r="H18" s="68">
        <v>2004</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42.75" x14ac:dyDescent="0.25">
      <c r="A25" s="3">
        <v>1</v>
      </c>
      <c r="B25" s="504" t="s">
        <v>403</v>
      </c>
      <c r="C25" s="505"/>
      <c r="D25" s="101" t="s">
        <v>62</v>
      </c>
      <c r="E25" s="222" t="s">
        <v>398</v>
      </c>
      <c r="F25" s="223">
        <v>39814</v>
      </c>
      <c r="G25" s="223">
        <v>41364</v>
      </c>
      <c r="H25" s="99">
        <f>+(G25-F25)/30/12</f>
        <v>4.3055555555555554</v>
      </c>
      <c r="I25" s="74" t="s">
        <v>166</v>
      </c>
      <c r="J25" s="74"/>
      <c r="K25" s="75"/>
    </row>
    <row r="26" spans="1:15" ht="85.5" x14ac:dyDescent="0.25">
      <c r="A26" s="3">
        <v>2</v>
      </c>
      <c r="B26" s="504" t="s">
        <v>388</v>
      </c>
      <c r="C26" s="505"/>
      <c r="D26" s="101" t="s">
        <v>62</v>
      </c>
      <c r="E26" s="224" t="s">
        <v>404</v>
      </c>
      <c r="F26" s="225">
        <v>42228</v>
      </c>
      <c r="G26" s="225">
        <v>42350</v>
      </c>
      <c r="H26" s="99">
        <f>+(G26-F26)/30/12</f>
        <v>0.33888888888888885</v>
      </c>
      <c r="I26" s="74" t="s">
        <v>166</v>
      </c>
      <c r="J26" s="74"/>
      <c r="K26" s="75"/>
    </row>
    <row r="27" spans="1:15" x14ac:dyDescent="0.25">
      <c r="A27" s="3">
        <v>3</v>
      </c>
      <c r="B27" s="504"/>
      <c r="C27" s="505"/>
      <c r="D27" s="101"/>
      <c r="E27" s="224"/>
      <c r="F27" s="225"/>
      <c r="G27" s="225"/>
      <c r="H27" s="99"/>
      <c r="I27" s="74"/>
      <c r="J27" s="74"/>
      <c r="K27" s="75"/>
    </row>
    <row r="28" spans="1:15" x14ac:dyDescent="0.25">
      <c r="A28" s="3">
        <v>4</v>
      </c>
      <c r="B28" s="504"/>
      <c r="C28" s="505"/>
      <c r="D28" s="101"/>
      <c r="E28" s="73"/>
      <c r="F28" s="131"/>
      <c r="G28" s="131"/>
      <c r="H28" s="99"/>
      <c r="I28" s="74"/>
      <c r="J28" s="74"/>
      <c r="K28" s="75"/>
    </row>
    <row r="29" spans="1:15" x14ac:dyDescent="0.25">
      <c r="A29" s="3">
        <v>5</v>
      </c>
      <c r="B29" s="504"/>
      <c r="C29" s="505"/>
      <c r="D29" s="101"/>
      <c r="E29" s="73"/>
      <c r="F29" s="131"/>
      <c r="G29" s="131"/>
      <c r="H29" s="99"/>
      <c r="I29" s="74"/>
      <c r="J29" s="74"/>
      <c r="K29" s="75"/>
    </row>
    <row r="30" spans="1:15" x14ac:dyDescent="0.25">
      <c r="A30" s="3">
        <v>6</v>
      </c>
      <c r="B30" s="504"/>
      <c r="C30" s="505"/>
      <c r="D30" s="101"/>
      <c r="E30" s="73"/>
      <c r="F30" s="131"/>
      <c r="G30" s="131"/>
      <c r="H30" s="99"/>
      <c r="I30" s="74"/>
      <c r="J30" s="74"/>
      <c r="K30" s="75"/>
    </row>
    <row r="31" spans="1:15" x14ac:dyDescent="0.25">
      <c r="A31" s="3">
        <v>7</v>
      </c>
      <c r="B31" s="656"/>
      <c r="C31" s="657"/>
      <c r="D31" s="101"/>
      <c r="E31" s="73"/>
      <c r="F31" s="131"/>
      <c r="G31" s="131"/>
      <c r="H31" s="99"/>
      <c r="I31" s="74"/>
      <c r="J31" s="74"/>
      <c r="K31" s="75"/>
    </row>
    <row r="32" spans="1:15" x14ac:dyDescent="0.25">
      <c r="A32" s="3">
        <v>8</v>
      </c>
      <c r="B32" s="656"/>
      <c r="C32" s="657"/>
      <c r="D32" s="101"/>
      <c r="E32" s="73"/>
      <c r="F32" s="131"/>
      <c r="G32" s="131"/>
      <c r="H32" s="99"/>
      <c r="I32" s="74"/>
      <c r="J32" s="74"/>
      <c r="K32" s="75"/>
    </row>
    <row r="33" spans="1:11" x14ac:dyDescent="0.25">
      <c r="A33" s="3">
        <v>9</v>
      </c>
      <c r="B33" s="658"/>
      <c r="C33" s="659"/>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656"/>
      <c r="C35" s="657"/>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4.6444444444444439</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f>+E7</f>
        <v>46</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355</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35:C35"/>
    <mergeCell ref="B34:C34"/>
    <mergeCell ref="B45:D45"/>
    <mergeCell ref="B36:C36"/>
    <mergeCell ref="I37:K37"/>
    <mergeCell ref="A38:K38"/>
    <mergeCell ref="A39:B39"/>
    <mergeCell ref="C39:D39"/>
    <mergeCell ref="F39:G40"/>
    <mergeCell ref="H39:K40"/>
    <mergeCell ref="A40:B41"/>
    <mergeCell ref="C40:D41"/>
    <mergeCell ref="F41:G41"/>
    <mergeCell ref="H41:K41"/>
    <mergeCell ref="F42:G42"/>
    <mergeCell ref="H42:K42"/>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362ED-CBF6-401E-99E1-52A1BE1809FF}">
  <sheetPr>
    <tabColor rgb="FFFF0000"/>
    <pageSetUpPr fitToPage="1"/>
  </sheetPr>
  <dimension ref="B1:AA38"/>
  <sheetViews>
    <sheetView view="pageBreakPreview" zoomScale="60" zoomScaleNormal="100" workbookViewId="0">
      <selection activeCell="B1" sqref="B1:U1"/>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581</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405</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x14ac:dyDescent="0.2">
      <c r="B6" s="559"/>
      <c r="C6" s="453"/>
      <c r="D6" s="453"/>
      <c r="E6" s="453"/>
      <c r="F6" s="453"/>
      <c r="G6" s="453"/>
      <c r="H6" s="453"/>
      <c r="I6" s="453"/>
      <c r="J6" s="159" t="s">
        <v>68</v>
      </c>
      <c r="K6" s="160" t="s">
        <v>80</v>
      </c>
      <c r="L6" s="159" t="s">
        <v>81</v>
      </c>
      <c r="M6" s="159" t="s">
        <v>321</v>
      </c>
      <c r="N6" s="453"/>
      <c r="O6" s="453"/>
      <c r="P6" s="453"/>
      <c r="Q6" s="453"/>
      <c r="R6" s="453"/>
      <c r="S6" s="453"/>
      <c r="T6" s="453"/>
      <c r="U6" s="453"/>
      <c r="V6" s="560"/>
      <c r="AA6" s="9"/>
    </row>
    <row r="7" spans="2:27" ht="163.5" customHeight="1" x14ac:dyDescent="0.2">
      <c r="B7" s="202">
        <v>1</v>
      </c>
      <c r="C7" s="196" t="s">
        <v>406</v>
      </c>
      <c r="D7" s="226" t="s">
        <v>407</v>
      </c>
      <c r="E7" s="198" t="s">
        <v>408</v>
      </c>
      <c r="F7" s="199" t="s">
        <v>409</v>
      </c>
      <c r="G7" s="227" t="s">
        <v>410</v>
      </c>
      <c r="H7" s="198" t="s">
        <v>411</v>
      </c>
      <c r="I7" s="198" t="s">
        <v>412</v>
      </c>
      <c r="J7" s="241" t="s">
        <v>413</v>
      </c>
      <c r="K7" s="202" t="s">
        <v>2</v>
      </c>
      <c r="L7" s="491" t="s">
        <v>2</v>
      </c>
      <c r="M7" s="491" t="s">
        <v>2</v>
      </c>
      <c r="N7" s="228">
        <v>0.4</v>
      </c>
      <c r="O7" s="204">
        <v>39405</v>
      </c>
      <c r="P7" s="204">
        <v>39565</v>
      </c>
      <c r="Q7" s="229">
        <v>445369356</v>
      </c>
      <c r="R7" s="13">
        <f>Q7*N7</f>
        <v>178147742.40000001</v>
      </c>
      <c r="S7" s="14"/>
      <c r="T7" s="15">
        <f>+R7/+[1]Hoja1!B18</f>
        <v>386.01894344528711</v>
      </c>
      <c r="U7" s="206">
        <f>+T7/$P$16</f>
        <v>3.9802842168580717</v>
      </c>
      <c r="V7" s="230"/>
      <c r="X7" s="106">
        <f>1728.41*0.5</f>
        <v>864.20500000000004</v>
      </c>
      <c r="AA7" s="9"/>
    </row>
    <row r="8" spans="2:27" ht="163.5" customHeight="1" x14ac:dyDescent="0.2">
      <c r="B8" s="202">
        <v>2</v>
      </c>
      <c r="C8" s="196" t="s">
        <v>414</v>
      </c>
      <c r="D8" s="226" t="s">
        <v>415</v>
      </c>
      <c r="E8" s="198" t="s">
        <v>412</v>
      </c>
      <c r="F8" s="199" t="s">
        <v>416</v>
      </c>
      <c r="G8" s="227" t="s">
        <v>417</v>
      </c>
      <c r="H8" s="198"/>
      <c r="I8" s="198" t="s">
        <v>412</v>
      </c>
      <c r="J8" s="198" t="s">
        <v>413</v>
      </c>
      <c r="K8" s="231" t="s">
        <v>2</v>
      </c>
      <c r="L8" s="492"/>
      <c r="M8" s="492"/>
      <c r="N8" s="228">
        <v>1</v>
      </c>
      <c r="O8" s="204">
        <v>38288</v>
      </c>
      <c r="P8" s="204">
        <v>38698</v>
      </c>
      <c r="Q8" s="229">
        <v>261050186</v>
      </c>
      <c r="R8" s="13">
        <f t="shared" ref="R8:R10" si="0">Q8*N8</f>
        <v>261050186</v>
      </c>
      <c r="S8" s="14"/>
      <c r="T8" s="15">
        <f>+R8/+[1]Hoja1!B21</f>
        <v>684.27309567496718</v>
      </c>
      <c r="U8" s="206">
        <f>+T8/$P$16</f>
        <v>7.0556159198485506</v>
      </c>
      <c r="V8" s="230"/>
      <c r="X8" s="106"/>
      <c r="AA8" s="9"/>
    </row>
    <row r="9" spans="2:27" ht="163.5" customHeight="1" x14ac:dyDescent="0.2">
      <c r="B9" s="202">
        <v>3</v>
      </c>
      <c r="C9" s="196" t="s">
        <v>418</v>
      </c>
      <c r="D9" s="226" t="s">
        <v>419</v>
      </c>
      <c r="E9" s="198" t="s">
        <v>420</v>
      </c>
      <c r="F9" s="199" t="s">
        <v>421</v>
      </c>
      <c r="G9" s="227" t="s">
        <v>422</v>
      </c>
      <c r="H9" s="198"/>
      <c r="I9" s="198" t="s">
        <v>423</v>
      </c>
      <c r="J9" s="198" t="s">
        <v>413</v>
      </c>
      <c r="K9" s="242" t="s">
        <v>2</v>
      </c>
      <c r="L9" s="492"/>
      <c r="M9" s="492"/>
      <c r="N9" s="228">
        <v>1</v>
      </c>
      <c r="O9" s="204">
        <v>39933</v>
      </c>
      <c r="P9" s="204">
        <v>41242</v>
      </c>
      <c r="Q9" s="229">
        <v>212962339</v>
      </c>
      <c r="R9" s="13">
        <f t="shared" si="0"/>
        <v>212962339</v>
      </c>
      <c r="S9" s="14"/>
      <c r="T9" s="15">
        <f>+R9/+[1]Hoja1!B14</f>
        <v>375.79378683606848</v>
      </c>
      <c r="U9" s="206">
        <f t="shared" ref="U9:U10" si="1">+T9/$P$16</f>
        <v>3.8748514909319063</v>
      </c>
      <c r="V9" s="230"/>
      <c r="X9" s="106"/>
      <c r="AA9" s="9"/>
    </row>
    <row r="10" spans="2:27" ht="163.5" customHeight="1" x14ac:dyDescent="0.2">
      <c r="B10" s="202">
        <v>4</v>
      </c>
      <c r="C10" s="196" t="s">
        <v>424</v>
      </c>
      <c r="D10" s="226" t="s">
        <v>425</v>
      </c>
      <c r="E10" s="198" t="s">
        <v>426</v>
      </c>
      <c r="F10" s="199" t="s">
        <v>427</v>
      </c>
      <c r="G10" s="227" t="s">
        <v>428</v>
      </c>
      <c r="H10" s="198"/>
      <c r="I10" s="198"/>
      <c r="J10" s="198" t="s">
        <v>413</v>
      </c>
      <c r="K10" s="242" t="s">
        <v>2</v>
      </c>
      <c r="L10" s="493"/>
      <c r="M10" s="493"/>
      <c r="N10" s="228">
        <v>1</v>
      </c>
      <c r="O10" s="204">
        <v>43133</v>
      </c>
      <c r="P10" s="204">
        <v>43742</v>
      </c>
      <c r="Q10" s="229">
        <v>1032764742</v>
      </c>
      <c r="R10" s="13">
        <f t="shared" si="0"/>
        <v>1032764742</v>
      </c>
      <c r="S10" s="14"/>
      <c r="T10" s="15"/>
      <c r="U10" s="206">
        <f t="shared" si="1"/>
        <v>0</v>
      </c>
      <c r="V10" s="230"/>
      <c r="X10" s="106"/>
      <c r="AA10" s="9"/>
    </row>
    <row r="11" spans="2:27" ht="193.5" customHeight="1" x14ac:dyDescent="0.2">
      <c r="B11" s="202">
        <v>5</v>
      </c>
      <c r="C11" s="196"/>
      <c r="D11" s="226"/>
      <c r="E11" s="198"/>
      <c r="F11" s="199"/>
      <c r="G11" s="227"/>
      <c r="H11" s="198"/>
      <c r="I11" s="198"/>
      <c r="J11" s="198"/>
      <c r="K11" s="243"/>
      <c r="L11" s="243"/>
      <c r="M11" s="231"/>
      <c r="N11" s="228"/>
      <c r="O11" s="204"/>
      <c r="P11" s="204"/>
      <c r="Q11" s="229"/>
      <c r="R11" s="13"/>
      <c r="S11" s="14"/>
      <c r="T11" s="15"/>
      <c r="U11" s="206"/>
      <c r="V11" s="230"/>
      <c r="X11" s="106"/>
      <c r="AA11" s="9"/>
    </row>
    <row r="12" spans="2:27" ht="163.5" customHeight="1" x14ac:dyDescent="0.2">
      <c r="B12" s="202">
        <v>6</v>
      </c>
      <c r="C12" s="196"/>
      <c r="D12" s="226"/>
      <c r="E12" s="198"/>
      <c r="F12" s="199"/>
      <c r="G12" s="227"/>
      <c r="H12" s="198"/>
      <c r="I12" s="198"/>
      <c r="J12" s="201"/>
      <c r="K12" s="202"/>
      <c r="L12" s="231"/>
      <c r="M12" s="231"/>
      <c r="N12" s="228"/>
      <c r="O12" s="204"/>
      <c r="P12" s="204"/>
      <c r="Q12" s="229"/>
      <c r="R12" s="13"/>
      <c r="S12" s="14"/>
      <c r="T12" s="15"/>
      <c r="U12" s="206"/>
      <c r="V12" s="230"/>
      <c r="X12" s="8">
        <f>1050.76*0.51</f>
        <v>535.88760000000002</v>
      </c>
      <c r="AA12" s="9"/>
    </row>
    <row r="13" spans="2:27" ht="163.5" customHeight="1" thickBot="1" x14ac:dyDescent="0.25">
      <c r="B13" s="207"/>
      <c r="C13" s="208"/>
      <c r="D13" s="232"/>
      <c r="E13" s="210"/>
      <c r="F13" s="211"/>
      <c r="G13" s="233"/>
      <c r="H13" s="210"/>
      <c r="I13" s="210"/>
      <c r="J13" s="234"/>
      <c r="K13" s="214"/>
      <c r="L13" s="235"/>
      <c r="M13" s="236"/>
      <c r="N13" s="215"/>
      <c r="O13" s="216"/>
      <c r="P13" s="216"/>
      <c r="Q13" s="237"/>
      <c r="R13" s="238"/>
      <c r="S13" s="239"/>
      <c r="T13" s="218"/>
      <c r="U13" s="165"/>
      <c r="V13" s="120"/>
      <c r="X13" s="8">
        <f>2062.51*0.7</f>
        <v>1443.7570000000001</v>
      </c>
      <c r="AA13" s="9"/>
    </row>
    <row r="14" spans="2:27" ht="163.5" customHeight="1" thickBot="1" x14ac:dyDescent="0.25">
      <c r="B14" s="87">
        <v>5</v>
      </c>
      <c r="C14" s="88"/>
      <c r="D14" s="88"/>
      <c r="E14" s="88"/>
      <c r="F14" s="89"/>
      <c r="G14" s="90"/>
      <c r="H14" s="88"/>
      <c r="I14" s="88"/>
      <c r="J14" s="91"/>
      <c r="K14" s="91"/>
      <c r="L14" s="91"/>
      <c r="M14" s="91"/>
      <c r="N14" s="115"/>
      <c r="O14" s="116"/>
      <c r="P14" s="116"/>
      <c r="Q14" s="111"/>
      <c r="R14" s="117"/>
      <c r="S14" s="113"/>
      <c r="T14" s="112"/>
      <c r="U14" s="118"/>
      <c r="V14" s="92"/>
      <c r="AA14" s="9"/>
    </row>
    <row r="15" spans="2:27" ht="163.5" customHeight="1" thickBot="1" x14ac:dyDescent="0.25">
      <c r="B15" s="16">
        <v>6</v>
      </c>
      <c r="C15" s="10"/>
      <c r="D15" s="10"/>
      <c r="E15" s="10"/>
      <c r="F15" s="61"/>
      <c r="G15" s="62"/>
      <c r="H15" s="10"/>
      <c r="I15" s="10"/>
      <c r="J15" s="17"/>
      <c r="K15" s="17"/>
      <c r="L15" s="17"/>
      <c r="M15" s="17"/>
      <c r="N15" s="18"/>
      <c r="O15" s="19"/>
      <c r="P15" s="19"/>
      <c r="Q15" s="20"/>
      <c r="R15" s="21"/>
      <c r="S15" s="22"/>
      <c r="T15" s="23"/>
      <c r="U15" s="98"/>
      <c r="V15" s="96"/>
      <c r="X15" s="8">
        <f>+T15*2</f>
        <v>0</v>
      </c>
      <c r="AA15" s="9"/>
    </row>
    <row r="16" spans="2:27" s="11" customFormat="1" ht="55.5" customHeight="1" thickBot="1" x14ac:dyDescent="0.3">
      <c r="B16" s="79"/>
      <c r="C16" s="461"/>
      <c r="D16" s="461"/>
      <c r="E16" s="461"/>
      <c r="F16" s="461"/>
      <c r="G16" s="461"/>
      <c r="H16" s="461"/>
      <c r="I16" s="80"/>
      <c r="J16" s="81"/>
      <c r="K16" s="81"/>
      <c r="L16" s="122" t="s">
        <v>22</v>
      </c>
      <c r="M16" s="122"/>
      <c r="N16" s="465">
        <v>112500000</v>
      </c>
      <c r="O16" s="465"/>
      <c r="P16" s="124">
        <f>+N16/N19</f>
        <v>96.982758620689651</v>
      </c>
      <c r="Q16" s="107" t="s">
        <v>23</v>
      </c>
      <c r="R16" s="107" t="s">
        <v>24</v>
      </c>
      <c r="S16" s="109" t="s">
        <v>20</v>
      </c>
      <c r="T16" s="108">
        <f>SUM(T7:T15)</f>
        <v>1446.0858259563227</v>
      </c>
      <c r="U16" s="94">
        <f>SUM(U7:U15)</f>
        <v>14.910751627638529</v>
      </c>
      <c r="V16" s="95" t="s">
        <v>2</v>
      </c>
      <c r="AA16" s="12"/>
    </row>
    <row r="17" spans="2:27" s="11" customFormat="1" ht="63" customHeight="1" thickBot="1" x14ac:dyDescent="0.25">
      <c r="B17" s="79"/>
      <c r="C17" s="461"/>
      <c r="D17" s="461"/>
      <c r="E17" s="461"/>
      <c r="F17" s="461"/>
      <c r="G17" s="86"/>
      <c r="H17" s="86"/>
      <c r="I17" s="80"/>
      <c r="J17" s="81"/>
      <c r="K17" s="81"/>
      <c r="L17" s="122"/>
      <c r="M17" s="122"/>
      <c r="N17" s="465"/>
      <c r="O17" s="465"/>
      <c r="P17" s="125"/>
      <c r="Q17" s="42"/>
      <c r="R17" s="46"/>
      <c r="S17" s="82"/>
      <c r="T17" s="83"/>
      <c r="U17" s="84"/>
      <c r="V17" s="85"/>
      <c r="AA17" s="12"/>
    </row>
    <row r="18" spans="2:27" s="11" customFormat="1" ht="45.75" customHeight="1" thickBot="1" x14ac:dyDescent="0.3">
      <c r="B18" s="79"/>
      <c r="C18" s="462"/>
      <c r="D18" s="462"/>
      <c r="E18" s="462"/>
      <c r="F18" s="462"/>
      <c r="G18" s="93"/>
      <c r="H18" s="463"/>
      <c r="I18" s="80"/>
      <c r="J18" s="81"/>
      <c r="K18" s="81"/>
      <c r="L18" s="122"/>
      <c r="M18" s="122"/>
      <c r="N18" s="123"/>
      <c r="O18" s="123"/>
      <c r="P18" s="125"/>
      <c r="Q18" s="42"/>
      <c r="R18" s="43"/>
      <c r="S18" s="126" t="s">
        <v>23</v>
      </c>
      <c r="T18" s="126" t="s">
        <v>24</v>
      </c>
      <c r="U18" s="84"/>
      <c r="V18" s="85"/>
      <c r="AA18" s="12"/>
    </row>
    <row r="19" spans="2:27" s="11" customFormat="1" ht="49.5" customHeight="1" thickBot="1" x14ac:dyDescent="0.3">
      <c r="B19" s="79"/>
      <c r="C19" s="462"/>
      <c r="D19" s="462"/>
      <c r="E19" s="462"/>
      <c r="F19" s="462"/>
      <c r="G19" s="93"/>
      <c r="H19" s="463"/>
      <c r="I19" s="80"/>
      <c r="J19" s="81"/>
      <c r="K19" s="81"/>
      <c r="L19" s="122" t="s">
        <v>67</v>
      </c>
      <c r="M19" s="122"/>
      <c r="N19" s="465">
        <v>1160000</v>
      </c>
      <c r="O19" s="465"/>
      <c r="P19" s="47"/>
      <c r="Q19" s="42"/>
      <c r="R19" s="43">
        <v>0.75</v>
      </c>
      <c r="S19" s="127">
        <f>+$N$16*R19</f>
        <v>84375000</v>
      </c>
      <c r="T19" s="129">
        <f>+S19/$N$19</f>
        <v>72.737068965517238</v>
      </c>
      <c r="U19" s="84"/>
      <c r="V19" s="85"/>
      <c r="AA19" s="12"/>
    </row>
    <row r="20" spans="2:27" ht="49.5" customHeight="1" thickBot="1" x14ac:dyDescent="0.3">
      <c r="B20" s="24"/>
      <c r="C20" s="25"/>
      <c r="D20" s="26"/>
      <c r="E20" s="26"/>
      <c r="F20" s="27"/>
      <c r="G20" s="27"/>
      <c r="H20" s="27"/>
      <c r="I20" s="27"/>
      <c r="J20" s="27"/>
      <c r="K20" s="27"/>
      <c r="L20" s="27"/>
      <c r="M20" s="27"/>
      <c r="N20" s="28"/>
      <c r="O20" s="29"/>
      <c r="P20" s="29"/>
      <c r="Q20" s="30"/>
      <c r="R20" s="43">
        <v>1.2</v>
      </c>
      <c r="S20" s="127">
        <f t="shared" ref="S20:S21" si="2">+$N$16*R20</f>
        <v>135000000</v>
      </c>
      <c r="T20" s="129">
        <f t="shared" ref="T20:T21" si="3">+S20/$N$19</f>
        <v>116.37931034482759</v>
      </c>
      <c r="AA20" s="9"/>
    </row>
    <row r="21" spans="2:27" ht="34.5" customHeight="1" thickBot="1" x14ac:dyDescent="0.3">
      <c r="B21" s="24"/>
      <c r="C21" s="25"/>
      <c r="D21" s="26"/>
      <c r="E21" s="26"/>
      <c r="F21" s="31"/>
      <c r="G21" s="31"/>
      <c r="H21" s="31"/>
      <c r="I21" s="464"/>
      <c r="J21" s="464"/>
      <c r="K21" s="31"/>
      <c r="L21" s="31"/>
      <c r="M21" s="31"/>
      <c r="N21" s="28"/>
      <c r="O21" s="29"/>
      <c r="P21" s="29"/>
      <c r="Q21" s="30"/>
      <c r="R21" s="43">
        <v>1.5</v>
      </c>
      <c r="S21" s="128">
        <f t="shared" si="2"/>
        <v>168750000</v>
      </c>
      <c r="T21" s="130">
        <f t="shared" si="3"/>
        <v>145.47413793103448</v>
      </c>
      <c r="U21" s="32"/>
      <c r="V21" s="33"/>
      <c r="AA21" s="9"/>
    </row>
    <row r="22" spans="2:27" ht="20.25" customHeight="1" x14ac:dyDescent="0.25">
      <c r="B22" s="34"/>
      <c r="C22" s="35"/>
      <c r="D22" s="35"/>
      <c r="E22" s="35"/>
      <c r="G22" s="31"/>
      <c r="H22" s="31"/>
      <c r="I22" s="31"/>
      <c r="J22" s="31"/>
      <c r="K22" s="31"/>
      <c r="L22" s="31"/>
      <c r="M22" s="31"/>
      <c r="N22" s="37"/>
      <c r="O22" s="37"/>
      <c r="P22" s="37"/>
      <c r="Q22" s="37"/>
      <c r="R22" s="37"/>
      <c r="S22" s="37"/>
      <c r="T22" s="37"/>
      <c r="U22" s="38"/>
      <c r="V22" s="39"/>
    </row>
    <row r="23" spans="2:27" ht="57.75" customHeight="1" x14ac:dyDescent="0.25">
      <c r="B23" s="34"/>
      <c r="C23" s="35"/>
      <c r="D23" s="35"/>
      <c r="E23" s="35"/>
      <c r="F23" s="526" t="s">
        <v>355</v>
      </c>
      <c r="G23" s="526"/>
      <c r="H23" s="526"/>
      <c r="I23" s="41"/>
      <c r="J23" s="41"/>
      <c r="K23" s="41"/>
      <c r="L23" s="41"/>
      <c r="M23" s="41"/>
      <c r="U23" s="38"/>
      <c r="V23" s="39"/>
    </row>
    <row r="24" spans="2:27" ht="36.75" customHeight="1" x14ac:dyDescent="0.25">
      <c r="B24" s="34"/>
      <c r="C24" s="35"/>
      <c r="D24" s="44"/>
      <c r="E24" s="44"/>
      <c r="F24" s="114"/>
      <c r="G24" s="41"/>
      <c r="H24" s="46"/>
      <c r="I24" s="46"/>
      <c r="J24" s="41"/>
      <c r="K24" s="41"/>
      <c r="L24" s="41"/>
      <c r="M24" s="41"/>
      <c r="U24" s="38"/>
      <c r="V24" s="39"/>
    </row>
    <row r="25" spans="2:27" ht="36.75" customHeight="1" x14ac:dyDescent="0.25">
      <c r="B25" s="34"/>
      <c r="C25" s="35"/>
      <c r="D25" s="44"/>
      <c r="E25" s="44"/>
      <c r="F25" s="45"/>
      <c r="G25" s="41"/>
      <c r="H25" s="46"/>
      <c r="I25" s="46"/>
      <c r="J25" s="41"/>
      <c r="K25" s="41"/>
      <c r="L25" s="41"/>
      <c r="M25" s="41"/>
      <c r="U25" s="38"/>
      <c r="V25" s="39"/>
    </row>
    <row r="26" spans="2:27" ht="46.5" customHeight="1" x14ac:dyDescent="0.25">
      <c r="B26" s="34"/>
      <c r="C26" s="35"/>
      <c r="D26" s="35"/>
      <c r="E26" s="35"/>
      <c r="F26" s="31"/>
      <c r="G26" s="31"/>
      <c r="H26" s="46"/>
      <c r="I26" s="46"/>
      <c r="J26" s="31"/>
      <c r="K26" s="31"/>
      <c r="L26" s="31"/>
      <c r="M26" s="31"/>
      <c r="U26" s="38"/>
      <c r="V26" s="39"/>
    </row>
    <row r="27" spans="2:27" ht="25.5" customHeight="1" thickBot="1" x14ac:dyDescent="0.35">
      <c r="B27" s="48"/>
      <c r="C27" s="49"/>
      <c r="D27" s="49"/>
      <c r="E27" s="49"/>
      <c r="F27" s="50"/>
      <c r="G27" s="50"/>
      <c r="H27" s="460"/>
      <c r="I27" s="460"/>
      <c r="J27" s="460"/>
      <c r="K27" s="50"/>
      <c r="L27" s="50"/>
      <c r="M27" s="50"/>
      <c r="N27" s="50"/>
      <c r="O27" s="460"/>
      <c r="P27" s="460"/>
      <c r="Q27" s="51"/>
      <c r="R27" s="52"/>
      <c r="S27" s="53"/>
      <c r="T27" s="51"/>
      <c r="U27" s="51"/>
      <c r="V27" s="54"/>
    </row>
    <row r="30" spans="2:27" ht="18" x14ac:dyDescent="0.25">
      <c r="G30" s="57"/>
      <c r="H30" s="58"/>
      <c r="I30" s="58"/>
      <c r="J30" s="58"/>
      <c r="K30" s="58"/>
      <c r="L30" s="58"/>
      <c r="M30" s="58"/>
    </row>
    <row r="31" spans="2:27" ht="21.75" customHeight="1" x14ac:dyDescent="0.2">
      <c r="G31" s="45"/>
      <c r="H31" s="45"/>
      <c r="I31" s="45"/>
      <c r="J31" s="45"/>
      <c r="K31" s="45"/>
      <c r="L31" s="45"/>
      <c r="M31" s="45"/>
    </row>
    <row r="38" spans="14:14" ht="48" customHeight="1" x14ac:dyDescent="0.35">
      <c r="N38" s="59"/>
    </row>
  </sheetData>
  <mergeCells count="36">
    <mergeCell ref="B1:U1"/>
    <mergeCell ref="B2:V2"/>
    <mergeCell ref="B3:V3"/>
    <mergeCell ref="B4:V4"/>
    <mergeCell ref="B5:B6"/>
    <mergeCell ref="C5:C6"/>
    <mergeCell ref="D5:D6"/>
    <mergeCell ref="E5:E6"/>
    <mergeCell ref="F5:F6"/>
    <mergeCell ref="G5:G6"/>
    <mergeCell ref="V5:V6"/>
    <mergeCell ref="H5:H6"/>
    <mergeCell ref="I5:I6"/>
    <mergeCell ref="J5:L5"/>
    <mergeCell ref="N5:N6"/>
    <mergeCell ref="O5:O6"/>
    <mergeCell ref="U5:U6"/>
    <mergeCell ref="L7:L10"/>
    <mergeCell ref="M7:M10"/>
    <mergeCell ref="C16:H16"/>
    <mergeCell ref="N16:O16"/>
    <mergeCell ref="P5:P6"/>
    <mergeCell ref="Q5:Q6"/>
    <mergeCell ref="R5:R6"/>
    <mergeCell ref="S5:S6"/>
    <mergeCell ref="T5:T6"/>
    <mergeCell ref="C17:F17"/>
    <mergeCell ref="N17:O17"/>
    <mergeCell ref="H27:J27"/>
    <mergeCell ref="O27:P27"/>
    <mergeCell ref="C18:F18"/>
    <mergeCell ref="H18:H19"/>
    <mergeCell ref="C19:F19"/>
    <mergeCell ref="N19:O19"/>
    <mergeCell ref="I21:J21"/>
    <mergeCell ref="F23:H23"/>
  </mergeCells>
  <printOptions horizontalCentered="1" verticalCentered="1"/>
  <pageMargins left="0" right="0" top="0" bottom="0" header="0" footer="0"/>
  <pageSetup scale="22" orientation="landscape"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E19F5-FDC4-466C-883A-84685E2FB8D1}">
  <dimension ref="A1:M42"/>
  <sheetViews>
    <sheetView view="pageBreakPreview" topLeftCell="C30" zoomScaleNormal="80" zoomScaleSheetLayoutView="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429</v>
      </c>
    </row>
    <row r="4" spans="1:11" x14ac:dyDescent="0.25">
      <c r="A4" t="s">
        <v>28</v>
      </c>
      <c r="E4" t="s">
        <v>339</v>
      </c>
    </row>
    <row r="5" spans="1:11" x14ac:dyDescent="0.25">
      <c r="A5" t="s">
        <v>29</v>
      </c>
      <c r="E5" t="s">
        <v>430</v>
      </c>
      <c r="F5" t="s">
        <v>30</v>
      </c>
      <c r="G5" s="496"/>
      <c r="H5" s="496"/>
      <c r="I5" s="496"/>
      <c r="J5" s="496"/>
    </row>
    <row r="6" spans="1:11" x14ac:dyDescent="0.25">
      <c r="A6" t="s">
        <v>31</v>
      </c>
      <c r="E6" s="65"/>
      <c r="F6" t="s">
        <v>30</v>
      </c>
      <c r="G6" s="497"/>
      <c r="H6" s="497"/>
      <c r="I6" s="497"/>
      <c r="J6" s="497"/>
    </row>
    <row r="7" spans="1:11" x14ac:dyDescent="0.25">
      <c r="A7" t="s">
        <v>61</v>
      </c>
      <c r="E7" s="141">
        <v>27</v>
      </c>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431</v>
      </c>
      <c r="C14" s="501"/>
      <c r="D14" s="501"/>
      <c r="E14" s="4" t="s">
        <v>339</v>
      </c>
      <c r="F14" s="3">
        <v>12</v>
      </c>
      <c r="G14" s="3">
        <v>12</v>
      </c>
      <c r="H14" s="3">
        <v>1996</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19.5" customHeight="1" x14ac:dyDescent="0.25">
      <c r="A18" s="67">
        <v>2</v>
      </c>
      <c r="B18" s="501" t="s">
        <v>432</v>
      </c>
      <c r="C18" s="501"/>
      <c r="D18" s="501"/>
      <c r="E18" s="73" t="s">
        <v>433</v>
      </c>
      <c r="F18" s="68">
        <v>20</v>
      </c>
      <c r="G18" s="68">
        <v>6</v>
      </c>
      <c r="H18" s="68">
        <v>2003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171" customHeight="1" x14ac:dyDescent="0.25">
      <c r="A25" s="76">
        <v>1</v>
      </c>
      <c r="B25" s="655" t="s">
        <v>434</v>
      </c>
      <c r="C25" s="654"/>
      <c r="D25" s="220" t="s">
        <v>57</v>
      </c>
      <c r="E25" s="221" t="s">
        <v>416</v>
      </c>
      <c r="F25" s="131">
        <v>38288</v>
      </c>
      <c r="G25" s="131">
        <v>38698</v>
      </c>
      <c r="H25" s="99">
        <f>+(G25-F25)/30/12</f>
        <v>1.1388888888888888</v>
      </c>
      <c r="I25" s="74" t="s">
        <v>166</v>
      </c>
      <c r="J25" s="74"/>
      <c r="K25" s="75"/>
    </row>
    <row r="26" spans="1:13" ht="71.25" x14ac:dyDescent="0.25">
      <c r="A26" s="76">
        <v>2</v>
      </c>
      <c r="B26" s="655"/>
      <c r="C26" s="654"/>
      <c r="D26" s="220" t="s">
        <v>57</v>
      </c>
      <c r="E26" s="221" t="s">
        <v>435</v>
      </c>
      <c r="F26" s="131">
        <v>39493</v>
      </c>
      <c r="G26" s="131">
        <v>39872</v>
      </c>
      <c r="H26" s="99">
        <f t="shared" ref="H26:H31" si="0">+(G26-F26)/30/12</f>
        <v>1.0527777777777778</v>
      </c>
      <c r="I26" s="74" t="s">
        <v>166</v>
      </c>
      <c r="J26" s="74"/>
      <c r="K26" s="75"/>
    </row>
    <row r="27" spans="1:13" ht="99.75" x14ac:dyDescent="0.25">
      <c r="A27" s="76"/>
      <c r="B27" s="653" t="s">
        <v>436</v>
      </c>
      <c r="C27" s="654"/>
      <c r="D27" s="220" t="s">
        <v>57</v>
      </c>
      <c r="E27" s="221" t="s">
        <v>437</v>
      </c>
      <c r="F27" s="131">
        <v>42003</v>
      </c>
      <c r="G27" s="131">
        <v>42419</v>
      </c>
      <c r="H27" s="99">
        <f t="shared" si="0"/>
        <v>1.1555555555555557</v>
      </c>
      <c r="I27" s="74" t="s">
        <v>166</v>
      </c>
      <c r="J27" s="74"/>
      <c r="K27" s="75"/>
    </row>
    <row r="28" spans="1:13" ht="114" x14ac:dyDescent="0.25">
      <c r="A28" s="76"/>
      <c r="B28" s="653" t="s">
        <v>438</v>
      </c>
      <c r="C28" s="654"/>
      <c r="D28" s="220" t="s">
        <v>57</v>
      </c>
      <c r="E28" s="222" t="s">
        <v>439</v>
      </c>
      <c r="F28" s="131">
        <v>42639</v>
      </c>
      <c r="G28" s="131">
        <v>42850</v>
      </c>
      <c r="H28" s="99">
        <f t="shared" si="0"/>
        <v>0.58611111111111114</v>
      </c>
      <c r="I28" s="74" t="s">
        <v>166</v>
      </c>
      <c r="J28" s="74"/>
      <c r="K28" s="75"/>
    </row>
    <row r="29" spans="1:13" ht="99.75" x14ac:dyDescent="0.25">
      <c r="A29" s="76"/>
      <c r="B29" s="655" t="s">
        <v>440</v>
      </c>
      <c r="C29" s="654"/>
      <c r="D29" s="220" t="s">
        <v>57</v>
      </c>
      <c r="E29" s="222" t="s">
        <v>441</v>
      </c>
      <c r="F29" s="131">
        <v>43138</v>
      </c>
      <c r="G29" s="131">
        <v>43570</v>
      </c>
      <c r="H29" s="99">
        <f t="shared" si="0"/>
        <v>1.2</v>
      </c>
      <c r="I29" s="74" t="s">
        <v>166</v>
      </c>
      <c r="J29" s="74"/>
      <c r="K29" s="75"/>
    </row>
    <row r="30" spans="1:13" ht="156.75" x14ac:dyDescent="0.25">
      <c r="A30" s="76"/>
      <c r="B30" s="653" t="s">
        <v>442</v>
      </c>
      <c r="C30" s="654"/>
      <c r="D30" s="220" t="s">
        <v>57</v>
      </c>
      <c r="E30" s="222" t="s">
        <v>443</v>
      </c>
      <c r="F30" s="131">
        <v>43871</v>
      </c>
      <c r="G30" s="131">
        <v>44179</v>
      </c>
      <c r="H30" s="99">
        <f t="shared" si="0"/>
        <v>0.85555555555555562</v>
      </c>
      <c r="I30" s="74" t="s">
        <v>166</v>
      </c>
      <c r="J30" s="74"/>
      <c r="K30" s="75"/>
    </row>
    <row r="31" spans="1:13" ht="114" x14ac:dyDescent="0.25">
      <c r="A31" s="76"/>
      <c r="B31" s="653" t="s">
        <v>444</v>
      </c>
      <c r="C31" s="654"/>
      <c r="D31" s="220"/>
      <c r="E31" s="222" t="s">
        <v>445</v>
      </c>
      <c r="F31" s="131">
        <v>44482</v>
      </c>
      <c r="G31" s="131">
        <v>44632</v>
      </c>
      <c r="H31" s="99">
        <f t="shared" si="0"/>
        <v>0.41666666666666669</v>
      </c>
      <c r="I31" s="74" t="s">
        <v>166</v>
      </c>
      <c r="J31" s="74"/>
      <c r="K31" s="75"/>
    </row>
    <row r="32" spans="1:13" ht="60.75" customHeight="1" x14ac:dyDescent="0.25">
      <c r="A32" s="76"/>
      <c r="B32" s="653"/>
      <c r="C32" s="654"/>
      <c r="D32" s="220"/>
      <c r="E32" s="221"/>
      <c r="F32" s="131"/>
      <c r="G32" s="131"/>
      <c r="H32" s="99"/>
      <c r="I32" s="74"/>
      <c r="J32" s="74"/>
      <c r="K32" s="75"/>
    </row>
    <row r="33" spans="1:11" x14ac:dyDescent="0.25">
      <c r="H33" s="100">
        <f>SUM(H25:H32)</f>
        <v>6.4055555555555559</v>
      </c>
      <c r="I33" s="528" t="s">
        <v>59</v>
      </c>
      <c r="J33" s="497"/>
      <c r="K33" s="529"/>
    </row>
    <row r="34" spans="1:11" ht="28.5" customHeight="1" x14ac:dyDescent="0.25">
      <c r="A34" s="461" t="s">
        <v>56</v>
      </c>
      <c r="B34" s="461"/>
      <c r="C34" s="461"/>
      <c r="D34" s="461"/>
      <c r="E34" s="461"/>
      <c r="F34" s="461"/>
      <c r="G34" s="461"/>
      <c r="H34" s="461"/>
      <c r="I34" s="461"/>
      <c r="J34" s="461"/>
      <c r="K34" s="461"/>
    </row>
    <row r="35" spans="1:11" ht="58.5" customHeight="1" x14ac:dyDescent="0.25">
      <c r="A35" s="530" t="s">
        <v>53</v>
      </c>
      <c r="B35" s="531"/>
      <c r="C35" s="530" t="s">
        <v>54</v>
      </c>
      <c r="D35" s="531"/>
      <c r="E35" s="77"/>
      <c r="F35" s="532" t="s">
        <v>71</v>
      </c>
      <c r="G35" s="533"/>
      <c r="H35" s="536" t="s">
        <v>55</v>
      </c>
      <c r="I35" s="537"/>
      <c r="J35" s="537"/>
      <c r="K35" s="538"/>
    </row>
    <row r="36" spans="1:11" ht="18.75" customHeight="1" x14ac:dyDescent="0.25">
      <c r="A36" s="542" t="s">
        <v>75</v>
      </c>
      <c r="B36" s="543"/>
      <c r="C36" s="546" t="s">
        <v>2</v>
      </c>
      <c r="D36" s="547"/>
      <c r="E36" s="77"/>
      <c r="F36" s="534"/>
      <c r="G36" s="535"/>
      <c r="H36" s="539"/>
      <c r="I36" s="540"/>
      <c r="J36" s="540"/>
      <c r="K36" s="541"/>
    </row>
    <row r="37" spans="1:11" ht="55.5" customHeight="1" x14ac:dyDescent="0.25">
      <c r="A37" s="544"/>
      <c r="B37" s="545"/>
      <c r="C37" s="548"/>
      <c r="D37" s="549"/>
      <c r="F37" s="550">
        <f>+E7</f>
        <v>27</v>
      </c>
      <c r="G37" s="550"/>
      <c r="H37" s="542" t="s">
        <v>73</v>
      </c>
      <c r="I37" s="551"/>
      <c r="J37" s="551"/>
      <c r="K37" s="543"/>
    </row>
    <row r="38" spans="1:11" ht="22.5" customHeight="1" x14ac:dyDescent="0.25">
      <c r="F38" s="523" t="s">
        <v>2</v>
      </c>
      <c r="G38" s="524"/>
      <c r="H38" s="523" t="s">
        <v>2</v>
      </c>
      <c r="I38" s="525"/>
      <c r="J38" s="525"/>
      <c r="K38" s="524"/>
    </row>
    <row r="40" spans="1:11" x14ac:dyDescent="0.25">
      <c r="B40" s="78"/>
      <c r="C40" s="78"/>
      <c r="D40" s="78"/>
    </row>
    <row r="41" spans="1:11" ht="54.75" customHeight="1" x14ac:dyDescent="0.25">
      <c r="B41" s="526" t="s">
        <v>355</v>
      </c>
      <c r="C41" s="526"/>
      <c r="D41" s="526"/>
    </row>
    <row r="42" spans="1:11" ht="60.75" customHeight="1" x14ac:dyDescent="0.25">
      <c r="B42" s="527"/>
      <c r="C42" s="527"/>
      <c r="D42" s="527"/>
    </row>
  </sheetData>
  <mergeCells count="55">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I33:K33"/>
    <mergeCell ref="K22:K24"/>
    <mergeCell ref="F23:F24"/>
    <mergeCell ref="G23:G24"/>
    <mergeCell ref="B25:C25"/>
    <mergeCell ref="B26:C26"/>
    <mergeCell ref="B27:C27"/>
    <mergeCell ref="B28:C28"/>
    <mergeCell ref="B29:C29"/>
    <mergeCell ref="B30:C30"/>
    <mergeCell ref="B31:C31"/>
    <mergeCell ref="B32:C32"/>
    <mergeCell ref="F38:G38"/>
    <mergeCell ref="H38:K38"/>
    <mergeCell ref="B41:D41"/>
    <mergeCell ref="B42:D42"/>
    <mergeCell ref="A34:K34"/>
    <mergeCell ref="A35:B35"/>
    <mergeCell ref="C35:D35"/>
    <mergeCell ref="F35:G36"/>
    <mergeCell ref="H35:K36"/>
    <mergeCell ref="A36:B37"/>
    <mergeCell ref="C36:D37"/>
    <mergeCell ref="F37:G37"/>
    <mergeCell ref="H37:K37"/>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25407-876F-4D1A-8792-BBA66F4E53D5}">
  <dimension ref="A1:O45"/>
  <sheetViews>
    <sheetView view="pageBreakPreview" topLeftCell="A27" zoomScale="90" zoomScaleNormal="80" zoomScaleSheetLayoutView="90" workbookViewId="0">
      <selection activeCell="X17" sqref="X1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446</v>
      </c>
    </row>
    <row r="4" spans="1:14" x14ac:dyDescent="0.25">
      <c r="A4" t="s">
        <v>28</v>
      </c>
      <c r="E4" t="s">
        <v>154</v>
      </c>
    </row>
    <row r="5" spans="1:14" x14ac:dyDescent="0.25">
      <c r="A5" t="s">
        <v>29</v>
      </c>
      <c r="E5" t="s">
        <v>447</v>
      </c>
      <c r="F5" t="s">
        <v>30</v>
      </c>
      <c r="G5" s="496"/>
      <c r="H5" s="496"/>
      <c r="I5" s="496"/>
      <c r="J5" s="496"/>
    </row>
    <row r="6" spans="1:14" x14ac:dyDescent="0.25">
      <c r="A6" t="s">
        <v>31</v>
      </c>
      <c r="E6" s="103"/>
      <c r="F6" t="s">
        <v>30</v>
      </c>
      <c r="G6" s="497"/>
      <c r="H6" s="497"/>
      <c r="I6" s="497"/>
      <c r="J6" s="497"/>
    </row>
    <row r="7" spans="1:14" x14ac:dyDescent="0.25">
      <c r="A7" t="s">
        <v>61</v>
      </c>
      <c r="E7" s="141">
        <v>20</v>
      </c>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448</v>
      </c>
      <c r="C14" s="501"/>
      <c r="D14" s="501"/>
      <c r="E14" s="4" t="s">
        <v>154</v>
      </c>
      <c r="F14" s="3">
        <v>20</v>
      </c>
      <c r="G14" s="3">
        <v>3</v>
      </c>
      <c r="H14" s="3">
        <v>2003</v>
      </c>
      <c r="I14" s="502"/>
      <c r="J14" s="502"/>
      <c r="N14" s="102"/>
    </row>
    <row r="15" spans="1:14" ht="18" customHeight="1" x14ac:dyDescent="0.25">
      <c r="A15" s="503" t="s">
        <v>43</v>
      </c>
      <c r="B15" s="503"/>
      <c r="C15" s="503"/>
      <c r="D15" s="503"/>
      <c r="E15" s="503"/>
      <c r="F15" s="503"/>
      <c r="G15" s="503"/>
      <c r="H15" s="503"/>
      <c r="I15" s="6"/>
      <c r="J15" s="6"/>
      <c r="M15" s="240"/>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268</v>
      </c>
      <c r="C18" s="552"/>
      <c r="D18" s="552"/>
      <c r="E18" s="104" t="s">
        <v>449</v>
      </c>
      <c r="F18" s="68"/>
      <c r="G18" s="68">
        <v>12</v>
      </c>
      <c r="H18" s="68">
        <v>2014</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57" x14ac:dyDescent="0.25">
      <c r="A25" s="3">
        <v>1</v>
      </c>
      <c r="B25" s="655" t="s">
        <v>434</v>
      </c>
      <c r="C25" s="654"/>
      <c r="D25" s="220" t="s">
        <v>62</v>
      </c>
      <c r="E25" s="221" t="s">
        <v>416</v>
      </c>
      <c r="F25" s="131">
        <v>38288</v>
      </c>
      <c r="G25" s="131">
        <v>38698</v>
      </c>
      <c r="H25" s="99">
        <f>+(G25-F25)/30/12</f>
        <v>1.1388888888888888</v>
      </c>
      <c r="I25" s="74" t="s">
        <v>166</v>
      </c>
      <c r="J25" s="74"/>
      <c r="K25" s="75"/>
    </row>
    <row r="26" spans="1:15" ht="185.25" x14ac:dyDescent="0.25">
      <c r="A26" s="3">
        <v>2</v>
      </c>
      <c r="B26" s="655" t="s">
        <v>450</v>
      </c>
      <c r="C26" s="654"/>
      <c r="D26" s="220" t="s">
        <v>62</v>
      </c>
      <c r="E26" s="221" t="s">
        <v>451</v>
      </c>
      <c r="F26" s="131">
        <v>40549</v>
      </c>
      <c r="G26" s="131">
        <v>40903</v>
      </c>
      <c r="H26" s="99">
        <f>+(G26-F26)/30/12</f>
        <v>0.98333333333333339</v>
      </c>
      <c r="I26" s="74" t="s">
        <v>166</v>
      </c>
      <c r="J26" s="74"/>
      <c r="K26" s="75"/>
    </row>
    <row r="27" spans="1:15" ht="99.75" x14ac:dyDescent="0.25">
      <c r="A27" s="3">
        <v>3</v>
      </c>
      <c r="B27" s="655" t="s">
        <v>452</v>
      </c>
      <c r="C27" s="654"/>
      <c r="D27" s="220" t="s">
        <v>62</v>
      </c>
      <c r="E27" s="222" t="s">
        <v>453</v>
      </c>
      <c r="F27" s="131">
        <v>40931</v>
      </c>
      <c r="G27" s="131">
        <v>41266</v>
      </c>
      <c r="H27" s="99">
        <f>+(G27-F27)/30/12</f>
        <v>0.93055555555555547</v>
      </c>
      <c r="I27" s="74" t="s">
        <v>166</v>
      </c>
      <c r="J27" s="74"/>
      <c r="K27" s="75"/>
    </row>
    <row r="28" spans="1:15" ht="85.5" x14ac:dyDescent="0.25">
      <c r="A28" s="3">
        <v>4</v>
      </c>
      <c r="B28" s="653" t="s">
        <v>438</v>
      </c>
      <c r="C28" s="654"/>
      <c r="D28" s="220" t="s">
        <v>62</v>
      </c>
      <c r="E28" s="222" t="s">
        <v>439</v>
      </c>
      <c r="F28" s="131">
        <v>42639</v>
      </c>
      <c r="G28" s="131">
        <v>42850</v>
      </c>
      <c r="H28" s="99">
        <f t="shared" ref="H28:H31" si="0">+(G28-F28)/30/12</f>
        <v>0.58611111111111114</v>
      </c>
      <c r="I28" s="74" t="s">
        <v>166</v>
      </c>
      <c r="J28" s="74"/>
      <c r="K28" s="75"/>
    </row>
    <row r="29" spans="1:15" ht="85.5" x14ac:dyDescent="0.25">
      <c r="A29" s="3">
        <v>5</v>
      </c>
      <c r="B29" s="655" t="s">
        <v>440</v>
      </c>
      <c r="C29" s="654"/>
      <c r="D29" s="220" t="s">
        <v>62</v>
      </c>
      <c r="E29" s="222" t="s">
        <v>441</v>
      </c>
      <c r="F29" s="131">
        <v>43138</v>
      </c>
      <c r="G29" s="131">
        <v>43570</v>
      </c>
      <c r="H29" s="99">
        <f t="shared" si="0"/>
        <v>1.2</v>
      </c>
      <c r="I29" s="74" t="s">
        <v>166</v>
      </c>
      <c r="J29" s="74"/>
      <c r="K29" s="75"/>
    </row>
    <row r="30" spans="1:15" ht="114" x14ac:dyDescent="0.25">
      <c r="A30" s="3">
        <v>6</v>
      </c>
      <c r="B30" s="653" t="s">
        <v>442</v>
      </c>
      <c r="C30" s="654"/>
      <c r="D30" s="220" t="s">
        <v>62</v>
      </c>
      <c r="E30" s="222" t="s">
        <v>443</v>
      </c>
      <c r="F30" s="131">
        <v>43871</v>
      </c>
      <c r="G30" s="131">
        <v>44179</v>
      </c>
      <c r="H30" s="99">
        <f t="shared" si="0"/>
        <v>0.85555555555555562</v>
      </c>
      <c r="I30" s="74"/>
      <c r="J30" s="74"/>
      <c r="K30" s="75"/>
    </row>
    <row r="31" spans="1:15" x14ac:dyDescent="0.25">
      <c r="A31" s="3">
        <v>7</v>
      </c>
      <c r="B31" s="653"/>
      <c r="C31" s="654"/>
      <c r="D31" s="220"/>
      <c r="E31" s="222"/>
      <c r="F31" s="131"/>
      <c r="G31" s="131"/>
      <c r="H31" s="99">
        <f t="shared" si="0"/>
        <v>0</v>
      </c>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5.6944444444444446</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f>+E7</f>
        <v>20</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355</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7318D-1897-4BC4-9FD9-E2A22C548F2C}">
  <sheetPr>
    <tabColor rgb="FFFF0000"/>
    <pageSetUpPr fitToPage="1"/>
  </sheetPr>
  <dimension ref="B1:AA38"/>
  <sheetViews>
    <sheetView view="pageBreakPreview" zoomScale="60" zoomScaleNormal="100" workbookViewId="0">
      <selection activeCell="L6" sqref="L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582</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454</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x14ac:dyDescent="0.2">
      <c r="B6" s="559"/>
      <c r="C6" s="453"/>
      <c r="D6" s="453"/>
      <c r="E6" s="453"/>
      <c r="F6" s="453"/>
      <c r="G6" s="453"/>
      <c r="H6" s="453"/>
      <c r="I6" s="453"/>
      <c r="J6" s="159" t="s">
        <v>68</v>
      </c>
      <c r="K6" s="160" t="s">
        <v>80</v>
      </c>
      <c r="L6" s="159" t="s">
        <v>81</v>
      </c>
      <c r="M6" s="159" t="s">
        <v>321</v>
      </c>
      <c r="N6" s="453"/>
      <c r="O6" s="453"/>
      <c r="P6" s="453"/>
      <c r="Q6" s="453"/>
      <c r="R6" s="453"/>
      <c r="S6" s="453"/>
      <c r="T6" s="453"/>
      <c r="U6" s="453"/>
      <c r="V6" s="560"/>
      <c r="AA6" s="9"/>
    </row>
    <row r="7" spans="2:27" ht="163.5" customHeight="1" x14ac:dyDescent="0.2">
      <c r="B7" s="202">
        <v>1</v>
      </c>
      <c r="C7" s="196" t="s">
        <v>455</v>
      </c>
      <c r="D7" s="226" t="s">
        <v>456</v>
      </c>
      <c r="E7" s="198" t="s">
        <v>457</v>
      </c>
      <c r="F7" s="199" t="s">
        <v>458</v>
      </c>
      <c r="G7" s="227">
        <v>43</v>
      </c>
      <c r="H7" s="198" t="s">
        <v>459</v>
      </c>
      <c r="I7" s="198" t="s">
        <v>460</v>
      </c>
      <c r="J7" s="241" t="s">
        <v>461</v>
      </c>
      <c r="K7" s="244" t="s">
        <v>2</v>
      </c>
      <c r="L7" s="491" t="s">
        <v>2</v>
      </c>
      <c r="M7" s="491" t="s">
        <v>2</v>
      </c>
      <c r="N7" s="228">
        <v>0.9</v>
      </c>
      <c r="O7" s="204">
        <v>42285</v>
      </c>
      <c r="P7" s="204">
        <v>42765</v>
      </c>
      <c r="Q7" s="229">
        <v>557263567</v>
      </c>
      <c r="R7" s="13">
        <f>Q7*N7</f>
        <v>501537210.30000001</v>
      </c>
      <c r="S7" s="14"/>
      <c r="T7" s="15">
        <f>+R7/+[1]Hoja1!B9</f>
        <v>679.85041730094338</v>
      </c>
      <c r="U7" s="206">
        <f>+T7/$P$16</f>
        <v>7.0100131917252835</v>
      </c>
      <c r="V7" s="230"/>
      <c r="X7" s="106">
        <f>1728.41*0.5</f>
        <v>864.20500000000004</v>
      </c>
      <c r="AA7" s="9"/>
    </row>
    <row r="8" spans="2:27" ht="163.5" customHeight="1" x14ac:dyDescent="0.2">
      <c r="B8" s="202">
        <v>2</v>
      </c>
      <c r="C8" s="196" t="s">
        <v>462</v>
      </c>
      <c r="D8" s="226" t="s">
        <v>463</v>
      </c>
      <c r="E8" s="198" t="s">
        <v>464</v>
      </c>
      <c r="F8" s="199" t="s">
        <v>465</v>
      </c>
      <c r="G8" s="227">
        <v>277</v>
      </c>
      <c r="H8" s="198" t="s">
        <v>466</v>
      </c>
      <c r="I8" s="198" t="s">
        <v>467</v>
      </c>
      <c r="J8" s="198" t="s">
        <v>461</v>
      </c>
      <c r="K8" s="231" t="s">
        <v>2</v>
      </c>
      <c r="L8" s="492"/>
      <c r="M8" s="492"/>
      <c r="N8" s="228">
        <v>1</v>
      </c>
      <c r="O8" s="204">
        <v>43146</v>
      </c>
      <c r="P8" s="204">
        <v>43449</v>
      </c>
      <c r="Q8" s="229">
        <v>428659416.36000001</v>
      </c>
      <c r="R8" s="13">
        <f t="shared" ref="R8:R9" si="0">Q8*N8</f>
        <v>428659416.36000001</v>
      </c>
      <c r="S8" s="14"/>
      <c r="T8" s="15">
        <f>+R8/+[1]Hoja1!B8</f>
        <v>548.6896715230364</v>
      </c>
      <c r="U8" s="206">
        <f t="shared" ref="U8:U9" si="1">+T8/$P$16</f>
        <v>5.6576001685930866</v>
      </c>
      <c r="V8" s="230"/>
      <c r="X8" s="106"/>
      <c r="AA8" s="9"/>
    </row>
    <row r="9" spans="2:27" ht="163.5" customHeight="1" x14ac:dyDescent="0.2">
      <c r="B9" s="202">
        <v>3</v>
      </c>
      <c r="C9" s="196" t="s">
        <v>468</v>
      </c>
      <c r="D9" s="226" t="s">
        <v>469</v>
      </c>
      <c r="E9" s="198" t="s">
        <v>470</v>
      </c>
      <c r="F9" s="199" t="s">
        <v>471</v>
      </c>
      <c r="G9" s="227">
        <v>23</v>
      </c>
      <c r="H9" s="198" t="s">
        <v>470</v>
      </c>
      <c r="I9" s="198" t="s">
        <v>472</v>
      </c>
      <c r="J9" s="198" t="s">
        <v>461</v>
      </c>
      <c r="K9" s="243" t="s">
        <v>2</v>
      </c>
      <c r="L9" s="493"/>
      <c r="M9" s="493"/>
      <c r="N9" s="228">
        <v>1</v>
      </c>
      <c r="O9" s="204">
        <v>41809</v>
      </c>
      <c r="P9" s="204">
        <v>42260</v>
      </c>
      <c r="Q9" s="229">
        <v>41281500</v>
      </c>
      <c r="R9" s="13">
        <f t="shared" si="0"/>
        <v>41281500</v>
      </c>
      <c r="S9" s="14"/>
      <c r="T9" s="15">
        <f>+R9/+[1]Hoja1!B11</f>
        <v>64.066889113059673</v>
      </c>
      <c r="U9" s="206">
        <f t="shared" si="1"/>
        <v>0.66060081218799316</v>
      </c>
      <c r="V9" s="230"/>
      <c r="X9" s="106"/>
      <c r="AA9" s="9"/>
    </row>
    <row r="10" spans="2:27" ht="163.5" customHeight="1" x14ac:dyDescent="0.2">
      <c r="B10" s="202">
        <v>4</v>
      </c>
      <c r="C10" s="196"/>
      <c r="D10" s="226"/>
      <c r="E10" s="198"/>
      <c r="F10" s="199"/>
      <c r="G10" s="227"/>
      <c r="H10" s="198"/>
      <c r="I10" s="198"/>
      <c r="J10" s="198"/>
      <c r="K10" s="202"/>
      <c r="L10" s="231">
        <f>2280000*0.4</f>
        <v>912000</v>
      </c>
      <c r="M10" s="231"/>
      <c r="N10" s="228"/>
      <c r="O10" s="204"/>
      <c r="P10" s="204"/>
      <c r="Q10" s="229"/>
      <c r="R10" s="13"/>
      <c r="S10" s="14"/>
      <c r="T10" s="15"/>
      <c r="U10" s="206"/>
      <c r="V10" s="230"/>
      <c r="X10" s="106"/>
      <c r="AA10" s="9"/>
    </row>
    <row r="11" spans="2:27" ht="193.5" customHeight="1" x14ac:dyDescent="0.2">
      <c r="B11" s="202">
        <v>5</v>
      </c>
      <c r="C11" s="196"/>
      <c r="D11" s="226"/>
      <c r="E11" s="198"/>
      <c r="F11" s="199"/>
      <c r="G11" s="227"/>
      <c r="H11" s="198"/>
      <c r="I11" s="198"/>
      <c r="J11" s="198"/>
      <c r="K11" s="202"/>
      <c r="L11" s="231"/>
      <c r="M11" s="231"/>
      <c r="N11" s="228"/>
      <c r="O11" s="204"/>
      <c r="P11" s="204"/>
      <c r="Q11" s="229"/>
      <c r="R11" s="13"/>
      <c r="S11" s="14"/>
      <c r="T11" s="15"/>
      <c r="U11" s="206"/>
      <c r="V11" s="230"/>
      <c r="X11" s="106"/>
      <c r="AA11" s="9"/>
    </row>
    <row r="12" spans="2:27" ht="163.5" customHeight="1" x14ac:dyDescent="0.2">
      <c r="B12" s="202">
        <v>6</v>
      </c>
      <c r="C12" s="196"/>
      <c r="D12" s="226"/>
      <c r="E12" s="198"/>
      <c r="F12" s="199"/>
      <c r="G12" s="227"/>
      <c r="H12" s="198"/>
      <c r="I12" s="198"/>
      <c r="J12" s="201"/>
      <c r="K12" s="202"/>
      <c r="L12" s="231"/>
      <c r="M12" s="231"/>
      <c r="N12" s="228"/>
      <c r="O12" s="204"/>
      <c r="P12" s="204"/>
      <c r="Q12" s="229"/>
      <c r="R12" s="13"/>
      <c r="S12" s="14"/>
      <c r="T12" s="15"/>
      <c r="U12" s="206"/>
      <c r="V12" s="230"/>
      <c r="X12" s="8">
        <f>1050.76*0.51</f>
        <v>535.88760000000002</v>
      </c>
      <c r="AA12" s="9"/>
    </row>
    <row r="13" spans="2:27" ht="163.5" customHeight="1" thickBot="1" x14ac:dyDescent="0.25">
      <c r="B13" s="207"/>
      <c r="C13" s="208"/>
      <c r="D13" s="232"/>
      <c r="E13" s="210"/>
      <c r="F13" s="211"/>
      <c r="G13" s="233"/>
      <c r="H13" s="210"/>
      <c r="I13" s="210"/>
      <c r="J13" s="234"/>
      <c r="K13" s="214"/>
      <c r="L13" s="235"/>
      <c r="M13" s="236"/>
      <c r="N13" s="215"/>
      <c r="O13" s="216"/>
      <c r="P13" s="216"/>
      <c r="Q13" s="237"/>
      <c r="R13" s="238"/>
      <c r="S13" s="239"/>
      <c r="T13" s="218"/>
      <c r="U13" s="165"/>
      <c r="V13" s="120"/>
      <c r="X13" s="8">
        <f>2062.51*0.7</f>
        <v>1443.7570000000001</v>
      </c>
      <c r="AA13" s="9"/>
    </row>
    <row r="14" spans="2:27" ht="163.5" customHeight="1" thickBot="1" x14ac:dyDescent="0.25">
      <c r="B14" s="87">
        <v>5</v>
      </c>
      <c r="C14" s="88"/>
      <c r="D14" s="88"/>
      <c r="E14" s="88"/>
      <c r="F14" s="89"/>
      <c r="G14" s="90"/>
      <c r="H14" s="88"/>
      <c r="I14" s="88"/>
      <c r="J14" s="91"/>
      <c r="K14" s="91"/>
      <c r="L14" s="91"/>
      <c r="M14" s="91"/>
      <c r="N14" s="115"/>
      <c r="O14" s="116"/>
      <c r="P14" s="116"/>
      <c r="Q14" s="111"/>
      <c r="R14" s="117"/>
      <c r="S14" s="113"/>
      <c r="T14" s="112"/>
      <c r="U14" s="118"/>
      <c r="V14" s="92"/>
      <c r="AA14" s="9"/>
    </row>
    <row r="15" spans="2:27" ht="163.5" customHeight="1" thickBot="1" x14ac:dyDescent="0.25">
      <c r="B15" s="16">
        <v>6</v>
      </c>
      <c r="C15" s="10"/>
      <c r="D15" s="10"/>
      <c r="E15" s="10"/>
      <c r="F15" s="61"/>
      <c r="G15" s="62"/>
      <c r="H15" s="10"/>
      <c r="I15" s="10"/>
      <c r="J15" s="17"/>
      <c r="K15" s="17"/>
      <c r="L15" s="17"/>
      <c r="M15" s="17"/>
      <c r="N15" s="18"/>
      <c r="O15" s="19"/>
      <c r="P15" s="19"/>
      <c r="Q15" s="20"/>
      <c r="R15" s="21"/>
      <c r="S15" s="22"/>
      <c r="T15" s="23">
        <f t="shared" ref="T15" si="2">+R15/828116</f>
        <v>0</v>
      </c>
      <c r="U15" s="98"/>
      <c r="V15" s="96"/>
      <c r="X15" s="8">
        <f>+T15*2</f>
        <v>0</v>
      </c>
      <c r="AA15" s="9"/>
    </row>
    <row r="16" spans="2:27" s="11" customFormat="1" ht="55.5" customHeight="1" thickBot="1" x14ac:dyDescent="0.3">
      <c r="B16" s="79"/>
      <c r="C16" s="461"/>
      <c r="D16" s="461"/>
      <c r="E16" s="461"/>
      <c r="F16" s="461"/>
      <c r="G16" s="461"/>
      <c r="H16" s="461"/>
      <c r="I16" s="80"/>
      <c r="J16" s="81"/>
      <c r="K16" s="81"/>
      <c r="L16" s="122" t="s">
        <v>22</v>
      </c>
      <c r="M16" s="122"/>
      <c r="N16" s="465">
        <v>112500000</v>
      </c>
      <c r="O16" s="465"/>
      <c r="P16" s="124">
        <f>+N16/N19</f>
        <v>96.982758620689651</v>
      </c>
      <c r="Q16" s="107" t="s">
        <v>23</v>
      </c>
      <c r="R16" s="107" t="s">
        <v>24</v>
      </c>
      <c r="S16" s="109" t="s">
        <v>20</v>
      </c>
      <c r="T16" s="108">
        <f>SUM(T7:T15)</f>
        <v>1292.6069779370393</v>
      </c>
      <c r="U16" s="94">
        <f>SUM(U7:U15)</f>
        <v>13.328214172506364</v>
      </c>
      <c r="V16" s="95" t="s">
        <v>2</v>
      </c>
      <c r="AA16" s="12"/>
    </row>
    <row r="17" spans="2:27" s="11" customFormat="1" ht="63" customHeight="1" thickBot="1" x14ac:dyDescent="0.25">
      <c r="B17" s="79"/>
      <c r="C17" s="461"/>
      <c r="D17" s="461"/>
      <c r="E17" s="461"/>
      <c r="F17" s="461"/>
      <c r="G17" s="86"/>
      <c r="H17" s="86"/>
      <c r="I17" s="80"/>
      <c r="J17" s="81"/>
      <c r="K17" s="81"/>
      <c r="L17" s="122"/>
      <c r="M17" s="122"/>
      <c r="N17" s="465"/>
      <c r="O17" s="465"/>
      <c r="P17" s="125"/>
      <c r="Q17" s="42"/>
      <c r="R17" s="46"/>
      <c r="S17" s="82"/>
      <c r="T17" s="83"/>
      <c r="U17" s="84"/>
      <c r="V17" s="85"/>
      <c r="AA17" s="12"/>
    </row>
    <row r="18" spans="2:27" s="11" customFormat="1" ht="45.75" customHeight="1" thickBot="1" x14ac:dyDescent="0.3">
      <c r="B18" s="79"/>
      <c r="C18" s="462"/>
      <c r="D18" s="462"/>
      <c r="E18" s="462"/>
      <c r="F18" s="462"/>
      <c r="G18" s="93"/>
      <c r="H18" s="463"/>
      <c r="I18" s="80"/>
      <c r="J18" s="81"/>
      <c r="K18" s="81"/>
      <c r="L18" s="122"/>
      <c r="M18" s="122"/>
      <c r="N18" s="123"/>
      <c r="O18" s="123"/>
      <c r="P18" s="125"/>
      <c r="Q18" s="42"/>
      <c r="R18" s="43"/>
      <c r="S18" s="126" t="s">
        <v>23</v>
      </c>
      <c r="T18" s="126" t="s">
        <v>24</v>
      </c>
      <c r="U18" s="84"/>
      <c r="V18" s="85"/>
      <c r="AA18" s="12"/>
    </row>
    <row r="19" spans="2:27" s="11" customFormat="1" ht="49.5" customHeight="1" thickBot="1" x14ac:dyDescent="0.3">
      <c r="B19" s="79"/>
      <c r="C19" s="462"/>
      <c r="D19" s="462"/>
      <c r="E19" s="462"/>
      <c r="F19" s="462"/>
      <c r="G19" s="93"/>
      <c r="H19" s="463"/>
      <c r="I19" s="80"/>
      <c r="J19" s="81"/>
      <c r="K19" s="81"/>
      <c r="L19" s="122" t="s">
        <v>67</v>
      </c>
      <c r="M19" s="122"/>
      <c r="N19" s="465">
        <v>1160000</v>
      </c>
      <c r="O19" s="465"/>
      <c r="P19" s="47"/>
      <c r="Q19" s="42"/>
      <c r="R19" s="43">
        <v>0.75</v>
      </c>
      <c r="S19" s="127">
        <f>+$N$16*R19</f>
        <v>84375000</v>
      </c>
      <c r="T19" s="129">
        <f>+S19/$N$19</f>
        <v>72.737068965517238</v>
      </c>
      <c r="U19" s="84"/>
      <c r="V19" s="85"/>
      <c r="AA19" s="12"/>
    </row>
    <row r="20" spans="2:27" ht="49.5" customHeight="1" thickBot="1" x14ac:dyDescent="0.3">
      <c r="B20" s="24"/>
      <c r="C20" s="25"/>
      <c r="D20" s="26"/>
      <c r="E20" s="26"/>
      <c r="F20" s="27"/>
      <c r="G20" s="27"/>
      <c r="H20" s="27"/>
      <c r="I20" s="27"/>
      <c r="J20" s="27"/>
      <c r="K20" s="27"/>
      <c r="L20" s="27"/>
      <c r="M20" s="27"/>
      <c r="N20" s="28"/>
      <c r="O20" s="29"/>
      <c r="P20" s="29"/>
      <c r="Q20" s="30"/>
      <c r="R20" s="43">
        <v>1.2</v>
      </c>
      <c r="S20" s="127">
        <f t="shared" ref="S20:S21" si="3">+$N$16*R20</f>
        <v>135000000</v>
      </c>
      <c r="T20" s="129">
        <f t="shared" ref="T20:T21" si="4">+S20/$N$19</f>
        <v>116.37931034482759</v>
      </c>
      <c r="AA20" s="9"/>
    </row>
    <row r="21" spans="2:27" ht="34.5" customHeight="1" thickBot="1" x14ac:dyDescent="0.3">
      <c r="B21" s="24"/>
      <c r="C21" s="25"/>
      <c r="D21" s="26"/>
      <c r="E21" s="26"/>
      <c r="F21" s="31"/>
      <c r="G21" s="31"/>
      <c r="H21" s="31"/>
      <c r="I21" s="464"/>
      <c r="J21" s="464"/>
      <c r="K21" s="31"/>
      <c r="L21" s="31"/>
      <c r="M21" s="31"/>
      <c r="N21" s="28"/>
      <c r="O21" s="29"/>
      <c r="P21" s="29"/>
      <c r="Q21" s="30"/>
      <c r="R21" s="43">
        <v>1.5</v>
      </c>
      <c r="S21" s="128">
        <f t="shared" si="3"/>
        <v>168750000</v>
      </c>
      <c r="T21" s="130">
        <f t="shared" si="4"/>
        <v>145.47413793103448</v>
      </c>
      <c r="U21" s="32"/>
      <c r="V21" s="33"/>
      <c r="AA21" s="9"/>
    </row>
    <row r="22" spans="2:27" ht="20.25" customHeight="1" x14ac:dyDescent="0.25">
      <c r="B22" s="34"/>
      <c r="C22" s="35"/>
      <c r="D22" s="35"/>
      <c r="E22" s="35"/>
      <c r="G22" s="31"/>
      <c r="H22" s="31"/>
      <c r="I22" s="31"/>
      <c r="J22" s="31"/>
      <c r="K22" s="31"/>
      <c r="L22" s="31"/>
      <c r="M22" s="31"/>
      <c r="N22" s="37"/>
      <c r="O22" s="37"/>
      <c r="P22" s="37"/>
      <c r="Q22" s="37"/>
      <c r="R22" s="37"/>
      <c r="S22" s="37"/>
      <c r="T22" s="37"/>
      <c r="U22" s="38"/>
      <c r="V22" s="39"/>
    </row>
    <row r="23" spans="2:27" ht="22.5" customHeight="1" x14ac:dyDescent="0.25">
      <c r="B23" s="34"/>
      <c r="C23" s="35"/>
      <c r="D23" s="35"/>
      <c r="E23" s="35"/>
      <c r="F23" s="526" t="s">
        <v>355</v>
      </c>
      <c r="G23" s="526"/>
      <c r="H23" s="526"/>
      <c r="I23" s="41"/>
      <c r="J23" s="41"/>
      <c r="K23" s="41"/>
      <c r="L23" s="41"/>
      <c r="M23" s="41"/>
      <c r="U23" s="38"/>
      <c r="V23" s="39"/>
    </row>
    <row r="24" spans="2:27" ht="36.75" customHeight="1" x14ac:dyDescent="0.25">
      <c r="B24" s="34"/>
      <c r="C24" s="35"/>
      <c r="D24" s="44"/>
      <c r="E24" s="44"/>
      <c r="F24" s="114"/>
      <c r="G24" s="41"/>
      <c r="H24" s="46"/>
      <c r="I24" s="46"/>
      <c r="J24" s="41"/>
      <c r="K24" s="41"/>
      <c r="L24" s="41"/>
      <c r="M24" s="41"/>
      <c r="U24" s="38"/>
      <c r="V24" s="39"/>
    </row>
    <row r="25" spans="2:27" ht="36.75" customHeight="1" x14ac:dyDescent="0.25">
      <c r="B25" s="34"/>
      <c r="C25" s="35"/>
      <c r="D25" s="44"/>
      <c r="E25" s="44"/>
      <c r="F25" s="45"/>
      <c r="G25" s="41"/>
      <c r="H25" s="46"/>
      <c r="I25" s="46"/>
      <c r="J25" s="41"/>
      <c r="K25" s="41"/>
      <c r="L25" s="41"/>
      <c r="M25" s="41"/>
      <c r="U25" s="38"/>
      <c r="V25" s="39"/>
    </row>
    <row r="26" spans="2:27" ht="46.5" customHeight="1" x14ac:dyDescent="0.25">
      <c r="B26" s="34"/>
      <c r="C26" s="35"/>
      <c r="D26" s="35"/>
      <c r="E26" s="35"/>
      <c r="F26" s="31"/>
      <c r="G26" s="31"/>
      <c r="H26" s="46"/>
      <c r="I26" s="46"/>
      <c r="J26" s="31"/>
      <c r="K26" s="31"/>
      <c r="L26" s="31"/>
      <c r="M26" s="31"/>
      <c r="U26" s="38"/>
      <c r="V26" s="39"/>
    </row>
    <row r="27" spans="2:27" ht="25.5" customHeight="1" thickBot="1" x14ac:dyDescent="0.35">
      <c r="B27" s="48"/>
      <c r="C27" s="49"/>
      <c r="D27" s="49"/>
      <c r="E27" s="49"/>
      <c r="F27" s="50"/>
      <c r="G27" s="50"/>
      <c r="H27" s="460"/>
      <c r="I27" s="460"/>
      <c r="J27" s="460"/>
      <c r="K27" s="50"/>
      <c r="L27" s="50"/>
      <c r="M27" s="50"/>
      <c r="N27" s="50"/>
      <c r="O27" s="460"/>
      <c r="P27" s="460"/>
      <c r="Q27" s="51"/>
      <c r="R27" s="52"/>
      <c r="S27" s="53"/>
      <c r="T27" s="51"/>
      <c r="U27" s="51"/>
      <c r="V27" s="54"/>
    </row>
    <row r="30" spans="2:27" ht="18" x14ac:dyDescent="0.25">
      <c r="G30" s="57"/>
      <c r="H30" s="58"/>
      <c r="I30" s="58"/>
      <c r="J30" s="58"/>
      <c r="K30" s="58"/>
      <c r="L30" s="58"/>
      <c r="M30" s="58"/>
    </row>
    <row r="31" spans="2:27" ht="21.75" customHeight="1" x14ac:dyDescent="0.2">
      <c r="G31" s="45"/>
      <c r="H31" s="45"/>
      <c r="I31" s="45"/>
      <c r="J31" s="45"/>
      <c r="K31" s="45"/>
      <c r="L31" s="45"/>
      <c r="M31" s="45"/>
    </row>
    <row r="38" spans="14:14" ht="48" customHeight="1" x14ac:dyDescent="0.35">
      <c r="N38" s="59"/>
    </row>
  </sheetData>
  <mergeCells count="36">
    <mergeCell ref="B1:U1"/>
    <mergeCell ref="B2:V2"/>
    <mergeCell ref="B3:V3"/>
    <mergeCell ref="B4:V4"/>
    <mergeCell ref="B5:B6"/>
    <mergeCell ref="C5:C6"/>
    <mergeCell ref="D5:D6"/>
    <mergeCell ref="E5:E6"/>
    <mergeCell ref="F5:F6"/>
    <mergeCell ref="G5:G6"/>
    <mergeCell ref="V5:V6"/>
    <mergeCell ref="H5:H6"/>
    <mergeCell ref="I5:I6"/>
    <mergeCell ref="J5:L5"/>
    <mergeCell ref="N5:N6"/>
    <mergeCell ref="O5:O6"/>
    <mergeCell ref="U5:U6"/>
    <mergeCell ref="L7:L9"/>
    <mergeCell ref="M7:M9"/>
    <mergeCell ref="C16:H16"/>
    <mergeCell ref="N16:O16"/>
    <mergeCell ref="P5:P6"/>
    <mergeCell ref="Q5:Q6"/>
    <mergeCell ref="R5:R6"/>
    <mergeCell ref="S5:S6"/>
    <mergeCell ref="T5:T6"/>
    <mergeCell ref="C17:F17"/>
    <mergeCell ref="N17:O17"/>
    <mergeCell ref="H27:J27"/>
    <mergeCell ref="O27:P27"/>
    <mergeCell ref="C18:F18"/>
    <mergeCell ref="H18:H19"/>
    <mergeCell ref="C19:F19"/>
    <mergeCell ref="N19:O19"/>
    <mergeCell ref="I21:J21"/>
    <mergeCell ref="F23:H23"/>
  </mergeCells>
  <printOptions horizontalCentered="1" verticalCentered="1"/>
  <pageMargins left="0" right="0" top="0" bottom="0" header="0" footer="0"/>
  <pageSetup scale="23" orientation="landscape"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7EBA8-15CD-4640-9F9F-6C591E3522FC}">
  <dimension ref="A1:M42"/>
  <sheetViews>
    <sheetView view="pageBreakPreview" topLeftCell="A3" zoomScaleNormal="80" zoomScaleSheetLayoutView="100" workbookViewId="0">
      <selection activeCell="E3" sqref="E3"/>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row>
    <row r="4" spans="1:11" x14ac:dyDescent="0.25">
      <c r="A4" t="s">
        <v>28</v>
      </c>
    </row>
    <row r="5" spans="1:11" x14ac:dyDescent="0.25">
      <c r="A5" t="s">
        <v>29</v>
      </c>
      <c r="F5" t="s">
        <v>30</v>
      </c>
      <c r="G5" s="496"/>
      <c r="H5" s="496"/>
      <c r="I5" s="496"/>
      <c r="J5" s="496"/>
    </row>
    <row r="6" spans="1:11" x14ac:dyDescent="0.25">
      <c r="A6" t="s">
        <v>31</v>
      </c>
      <c r="E6" s="65"/>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431</v>
      </c>
      <c r="C14" s="501"/>
      <c r="D14" s="501"/>
      <c r="E14" s="4" t="s">
        <v>339</v>
      </c>
      <c r="F14" s="3">
        <v>12</v>
      </c>
      <c r="G14" s="3">
        <v>12</v>
      </c>
      <c r="H14" s="3">
        <v>1996</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19.5" customHeight="1" x14ac:dyDescent="0.25">
      <c r="A18" s="67">
        <v>2</v>
      </c>
      <c r="B18" s="501" t="s">
        <v>432</v>
      </c>
      <c r="C18" s="501"/>
      <c r="D18" s="501"/>
      <c r="E18" s="73" t="s">
        <v>433</v>
      </c>
      <c r="F18" s="68">
        <v>20</v>
      </c>
      <c r="G18" s="68">
        <v>6</v>
      </c>
      <c r="H18" s="68">
        <v>2003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171" customHeight="1" x14ac:dyDescent="0.25">
      <c r="A25" s="76">
        <v>1</v>
      </c>
      <c r="B25" s="655"/>
      <c r="C25" s="654"/>
      <c r="D25" s="220"/>
      <c r="E25" s="221"/>
      <c r="F25" s="131"/>
      <c r="G25" s="131"/>
      <c r="H25" s="99">
        <f t="shared" ref="H25:H31" si="0">+(G25-F25)/30/12</f>
        <v>0</v>
      </c>
      <c r="I25" s="74"/>
      <c r="J25" s="74"/>
      <c r="K25" s="75"/>
    </row>
    <row r="26" spans="1:13" x14ac:dyDescent="0.25">
      <c r="A26" s="76">
        <v>2</v>
      </c>
      <c r="B26" s="655"/>
      <c r="C26" s="654"/>
      <c r="D26" s="220"/>
      <c r="E26" s="221"/>
      <c r="F26" s="131"/>
      <c r="G26" s="131"/>
      <c r="H26" s="99">
        <f t="shared" si="0"/>
        <v>0</v>
      </c>
      <c r="I26" s="74"/>
      <c r="J26" s="74"/>
      <c r="K26" s="75"/>
    </row>
    <row r="27" spans="1:13" x14ac:dyDescent="0.25">
      <c r="A27" s="76"/>
      <c r="B27" s="653"/>
      <c r="C27" s="654"/>
      <c r="D27" s="220"/>
      <c r="E27" s="221"/>
      <c r="F27" s="131"/>
      <c r="G27" s="131"/>
      <c r="H27" s="99">
        <f t="shared" si="0"/>
        <v>0</v>
      </c>
      <c r="I27" s="74"/>
      <c r="J27" s="74"/>
      <c r="K27" s="75"/>
    </row>
    <row r="28" spans="1:13" x14ac:dyDescent="0.25">
      <c r="A28" s="76"/>
      <c r="B28" s="653"/>
      <c r="C28" s="654"/>
      <c r="D28" s="220"/>
      <c r="E28" s="222"/>
      <c r="F28" s="131"/>
      <c r="G28" s="131"/>
      <c r="H28" s="99">
        <f t="shared" si="0"/>
        <v>0</v>
      </c>
      <c r="I28" s="74"/>
      <c r="J28" s="74"/>
      <c r="K28" s="75"/>
    </row>
    <row r="29" spans="1:13" x14ac:dyDescent="0.25">
      <c r="A29" s="76"/>
      <c r="B29" s="655"/>
      <c r="C29" s="654"/>
      <c r="D29" s="220"/>
      <c r="E29" s="222"/>
      <c r="F29" s="131"/>
      <c r="G29" s="131"/>
      <c r="H29" s="99">
        <f t="shared" si="0"/>
        <v>0</v>
      </c>
      <c r="I29" s="74"/>
      <c r="J29" s="74"/>
      <c r="K29" s="75"/>
    </row>
    <row r="30" spans="1:13" x14ac:dyDescent="0.25">
      <c r="A30" s="76"/>
      <c r="B30" s="653"/>
      <c r="C30" s="654"/>
      <c r="D30" s="220"/>
      <c r="E30" s="222"/>
      <c r="F30" s="131"/>
      <c r="G30" s="131"/>
      <c r="H30" s="99">
        <f t="shared" si="0"/>
        <v>0</v>
      </c>
      <c r="I30" s="74"/>
      <c r="J30" s="74"/>
      <c r="K30" s="75"/>
    </row>
    <row r="31" spans="1:13" x14ac:dyDescent="0.25">
      <c r="A31" s="76"/>
      <c r="B31" s="653"/>
      <c r="C31" s="654"/>
      <c r="D31" s="220"/>
      <c r="E31" s="222"/>
      <c r="F31" s="131"/>
      <c r="G31" s="131"/>
      <c r="H31" s="99">
        <f t="shared" si="0"/>
        <v>0</v>
      </c>
      <c r="I31" s="74"/>
      <c r="J31" s="74"/>
      <c r="K31" s="75"/>
    </row>
    <row r="32" spans="1:13" ht="60.75" customHeight="1" x14ac:dyDescent="0.25">
      <c r="A32" s="76"/>
      <c r="B32" s="653"/>
      <c r="C32" s="654"/>
      <c r="D32" s="220"/>
      <c r="E32" s="221"/>
      <c r="F32" s="131"/>
      <c r="G32" s="131"/>
      <c r="H32" s="99"/>
      <c r="I32" s="74"/>
      <c r="J32" s="74"/>
      <c r="K32" s="75"/>
    </row>
    <row r="33" spans="1:11" x14ac:dyDescent="0.25">
      <c r="H33" s="100">
        <f>SUM(H25:H32)</f>
        <v>0</v>
      </c>
      <c r="I33" s="528" t="s">
        <v>59</v>
      </c>
      <c r="J33" s="497"/>
      <c r="K33" s="529"/>
    </row>
    <row r="34" spans="1:11" ht="28.5" customHeight="1" x14ac:dyDescent="0.25">
      <c r="A34" s="461" t="s">
        <v>56</v>
      </c>
      <c r="B34" s="461"/>
      <c r="C34" s="461"/>
      <c r="D34" s="461"/>
      <c r="E34" s="461"/>
      <c r="F34" s="461"/>
      <c r="G34" s="461"/>
      <c r="H34" s="461"/>
      <c r="I34" s="461"/>
      <c r="J34" s="461"/>
      <c r="K34" s="461"/>
    </row>
    <row r="35" spans="1:11" ht="58.5" customHeight="1" x14ac:dyDescent="0.25">
      <c r="A35" s="530" t="s">
        <v>53</v>
      </c>
      <c r="B35" s="531"/>
      <c r="C35" s="530" t="s">
        <v>54</v>
      </c>
      <c r="D35" s="531"/>
      <c r="E35" s="77"/>
      <c r="F35" s="532" t="s">
        <v>71</v>
      </c>
      <c r="G35" s="533"/>
      <c r="H35" s="536" t="s">
        <v>55</v>
      </c>
      <c r="I35" s="537"/>
      <c r="J35" s="537"/>
      <c r="K35" s="538"/>
    </row>
    <row r="36" spans="1:11" ht="18.75" customHeight="1" x14ac:dyDescent="0.25">
      <c r="A36" s="542" t="s">
        <v>75</v>
      </c>
      <c r="B36" s="543"/>
      <c r="C36" s="607" t="s">
        <v>473</v>
      </c>
      <c r="D36" s="608"/>
      <c r="E36" s="77"/>
      <c r="F36" s="534"/>
      <c r="G36" s="535"/>
      <c r="H36" s="539"/>
      <c r="I36" s="540"/>
      <c r="J36" s="540"/>
      <c r="K36" s="541"/>
    </row>
    <row r="37" spans="1:11" ht="55.5" customHeight="1" x14ac:dyDescent="0.25">
      <c r="A37" s="544"/>
      <c r="B37" s="545"/>
      <c r="C37" s="609"/>
      <c r="D37" s="610"/>
      <c r="F37" s="550"/>
      <c r="G37" s="550"/>
      <c r="H37" s="542" t="s">
        <v>73</v>
      </c>
      <c r="I37" s="551"/>
      <c r="J37" s="551"/>
      <c r="K37" s="543"/>
    </row>
    <row r="38" spans="1:11" ht="22.5" customHeight="1" x14ac:dyDescent="0.25">
      <c r="F38" s="604" t="s">
        <v>149</v>
      </c>
      <c r="G38" s="606"/>
      <c r="H38" s="604" t="s">
        <v>149</v>
      </c>
      <c r="I38" s="605"/>
      <c r="J38" s="605"/>
      <c r="K38" s="606"/>
    </row>
    <row r="39" spans="1:11" ht="46.5" customHeight="1" x14ac:dyDescent="0.25">
      <c r="F39" s="636" t="s">
        <v>474</v>
      </c>
      <c r="G39" s="637"/>
      <c r="H39" s="637"/>
      <c r="I39" s="637"/>
      <c r="J39" s="637"/>
      <c r="K39" s="638"/>
    </row>
    <row r="40" spans="1:11" x14ac:dyDescent="0.25">
      <c r="B40" s="78"/>
      <c r="C40" s="78"/>
      <c r="D40" s="78"/>
    </row>
    <row r="41" spans="1:11" ht="54.75" customHeight="1" x14ac:dyDescent="0.25">
      <c r="B41" s="526" t="s">
        <v>355</v>
      </c>
      <c r="C41" s="526"/>
      <c r="D41" s="526"/>
    </row>
    <row r="42" spans="1:11" ht="60.75" customHeight="1" x14ac:dyDescent="0.25">
      <c r="B42" s="527"/>
      <c r="C42" s="527"/>
      <c r="D42" s="527"/>
    </row>
  </sheetData>
  <mergeCells count="56">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I33:K33"/>
    <mergeCell ref="K22:K24"/>
    <mergeCell ref="F23:F24"/>
    <mergeCell ref="G23:G24"/>
    <mergeCell ref="B25:C25"/>
    <mergeCell ref="B26:C26"/>
    <mergeCell ref="B27:C27"/>
    <mergeCell ref="B28:C28"/>
    <mergeCell ref="B29:C29"/>
    <mergeCell ref="B30:C30"/>
    <mergeCell ref="B31:C31"/>
    <mergeCell ref="B32:C32"/>
    <mergeCell ref="A34:K34"/>
    <mergeCell ref="A35:B35"/>
    <mergeCell ref="C35:D35"/>
    <mergeCell ref="F35:G36"/>
    <mergeCell ref="H35:K36"/>
    <mergeCell ref="A36:B37"/>
    <mergeCell ref="C36:D37"/>
    <mergeCell ref="F37:G37"/>
    <mergeCell ref="H37:K37"/>
    <mergeCell ref="F38:G38"/>
    <mergeCell ref="H38:K38"/>
    <mergeCell ref="F39:K39"/>
    <mergeCell ref="B41:D41"/>
    <mergeCell ref="B42:D42"/>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43594-82F7-4E5B-B184-5ADCEE4F4441}">
  <dimension ref="A1:O45"/>
  <sheetViews>
    <sheetView view="pageBreakPreview" zoomScale="90" zoomScaleNormal="80" zoomScaleSheetLayoutView="90" workbookViewId="0">
      <selection activeCell="D4" sqref="D4"/>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row>
    <row r="4" spans="1:14" x14ac:dyDescent="0.25">
      <c r="A4" t="s">
        <v>28</v>
      </c>
    </row>
    <row r="5" spans="1:14" x14ac:dyDescent="0.25">
      <c r="A5" t="s">
        <v>29</v>
      </c>
      <c r="F5" t="s">
        <v>30</v>
      </c>
      <c r="G5" s="496"/>
      <c r="H5" s="496"/>
      <c r="I5" s="496"/>
      <c r="J5" s="496"/>
    </row>
    <row r="6" spans="1:14" x14ac:dyDescent="0.25">
      <c r="A6" t="s">
        <v>31</v>
      </c>
      <c r="E6" s="103"/>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448</v>
      </c>
      <c r="C14" s="501"/>
      <c r="D14" s="501"/>
      <c r="E14" s="4" t="s">
        <v>154</v>
      </c>
      <c r="F14" s="3">
        <v>20</v>
      </c>
      <c r="G14" s="3">
        <v>3</v>
      </c>
      <c r="H14" s="3">
        <v>2003</v>
      </c>
      <c r="I14" s="502"/>
      <c r="J14" s="502"/>
      <c r="N14" s="102"/>
    </row>
    <row r="15" spans="1:14" ht="18" customHeight="1" x14ac:dyDescent="0.25">
      <c r="A15" s="503" t="s">
        <v>43</v>
      </c>
      <c r="B15" s="503"/>
      <c r="C15" s="503"/>
      <c r="D15" s="503"/>
      <c r="E15" s="503"/>
      <c r="F15" s="503"/>
      <c r="G15" s="503"/>
      <c r="H15" s="503"/>
      <c r="I15" s="6"/>
      <c r="J15" s="6"/>
      <c r="M15" s="240"/>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268</v>
      </c>
      <c r="C18" s="552"/>
      <c r="D18" s="552"/>
      <c r="E18" s="104" t="s">
        <v>449</v>
      </c>
      <c r="F18" s="68"/>
      <c r="G18" s="68">
        <v>12</v>
      </c>
      <c r="H18" s="68">
        <v>2014</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x14ac:dyDescent="0.25">
      <c r="A25" s="3">
        <v>1</v>
      </c>
      <c r="B25" s="655"/>
      <c r="C25" s="654"/>
      <c r="D25" s="220"/>
      <c r="E25" s="221"/>
      <c r="F25" s="131"/>
      <c r="G25" s="131"/>
      <c r="H25" s="99">
        <f>+(G25-F25)/30/12</f>
        <v>0</v>
      </c>
      <c r="I25" s="74"/>
      <c r="J25" s="74"/>
      <c r="K25" s="75"/>
    </row>
    <row r="26" spans="1:15" x14ac:dyDescent="0.25">
      <c r="A26" s="3">
        <v>2</v>
      </c>
      <c r="B26" s="655"/>
      <c r="C26" s="654"/>
      <c r="D26" s="220"/>
      <c r="E26" s="221"/>
      <c r="F26" s="131"/>
      <c r="G26" s="131"/>
      <c r="H26" s="99">
        <f>+(G26-F26)/30/12</f>
        <v>0</v>
      </c>
      <c r="I26" s="74"/>
      <c r="J26" s="74"/>
      <c r="K26" s="75"/>
    </row>
    <row r="27" spans="1:15" x14ac:dyDescent="0.25">
      <c r="A27" s="3">
        <v>3</v>
      </c>
      <c r="B27" s="655"/>
      <c r="C27" s="654"/>
      <c r="D27" s="220"/>
      <c r="E27" s="222"/>
      <c r="F27" s="131"/>
      <c r="G27" s="131"/>
      <c r="H27" s="99">
        <f>+(G27-F27)/30/12</f>
        <v>0</v>
      </c>
      <c r="I27" s="74"/>
      <c r="J27" s="74"/>
      <c r="K27" s="75"/>
    </row>
    <row r="28" spans="1:15" x14ac:dyDescent="0.25">
      <c r="A28" s="3">
        <v>4</v>
      </c>
      <c r="B28" s="653"/>
      <c r="C28" s="654"/>
      <c r="D28" s="220"/>
      <c r="E28" s="222"/>
      <c r="F28" s="131"/>
      <c r="G28" s="131"/>
      <c r="H28" s="99">
        <f t="shared" ref="H28:H31" si="0">+(G28-F28)/30/12</f>
        <v>0</v>
      </c>
      <c r="I28" s="74"/>
      <c r="J28" s="74"/>
      <c r="K28" s="75"/>
    </row>
    <row r="29" spans="1:15" x14ac:dyDescent="0.25">
      <c r="A29" s="3">
        <v>5</v>
      </c>
      <c r="B29" s="655"/>
      <c r="C29" s="654"/>
      <c r="D29" s="220"/>
      <c r="E29" s="222"/>
      <c r="F29" s="131"/>
      <c r="G29" s="131"/>
      <c r="H29" s="99">
        <f t="shared" si="0"/>
        <v>0</v>
      </c>
      <c r="I29" s="74"/>
      <c r="J29" s="74"/>
      <c r="K29" s="75"/>
    </row>
    <row r="30" spans="1:15" x14ac:dyDescent="0.25">
      <c r="A30" s="3">
        <v>6</v>
      </c>
      <c r="B30" s="653"/>
      <c r="C30" s="654"/>
      <c r="D30" s="220"/>
      <c r="E30" s="222"/>
      <c r="F30" s="131"/>
      <c r="G30" s="131"/>
      <c r="H30" s="99">
        <f t="shared" si="0"/>
        <v>0</v>
      </c>
      <c r="I30" s="74"/>
      <c r="J30" s="74"/>
      <c r="K30" s="75"/>
    </row>
    <row r="31" spans="1:15" x14ac:dyDescent="0.25">
      <c r="A31" s="3">
        <v>7</v>
      </c>
      <c r="B31" s="653"/>
      <c r="C31" s="654"/>
      <c r="D31" s="220"/>
      <c r="E31" s="222"/>
      <c r="F31" s="131"/>
      <c r="G31" s="131"/>
      <c r="H31" s="99">
        <f t="shared" si="0"/>
        <v>0</v>
      </c>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0</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607" t="s">
        <v>473</v>
      </c>
      <c r="D40" s="608"/>
      <c r="E40" s="77"/>
      <c r="F40" s="539"/>
      <c r="G40" s="541"/>
      <c r="H40" s="539"/>
      <c r="I40" s="540"/>
      <c r="J40" s="540"/>
      <c r="K40" s="541"/>
    </row>
    <row r="41" spans="1:11" ht="99.75" customHeight="1" x14ac:dyDescent="0.25">
      <c r="A41" s="544"/>
      <c r="B41" s="545"/>
      <c r="C41" s="609"/>
      <c r="D41" s="610"/>
      <c r="F41" s="554">
        <f>+E7</f>
        <v>0</v>
      </c>
      <c r="G41" s="554"/>
      <c r="H41" s="542" t="s">
        <v>77</v>
      </c>
      <c r="I41" s="551"/>
      <c r="J41" s="551"/>
      <c r="K41" s="543"/>
    </row>
    <row r="42" spans="1:11" x14ac:dyDescent="0.25">
      <c r="F42" s="604" t="s">
        <v>149</v>
      </c>
      <c r="G42" s="606"/>
      <c r="H42" s="604" t="s">
        <v>149</v>
      </c>
      <c r="I42" s="605"/>
      <c r="J42" s="605"/>
      <c r="K42" s="606"/>
    </row>
    <row r="43" spans="1:11" ht="35.25" customHeight="1" x14ac:dyDescent="0.25">
      <c r="F43" s="636" t="s">
        <v>474</v>
      </c>
      <c r="G43" s="637"/>
      <c r="H43" s="637"/>
      <c r="I43" s="637"/>
      <c r="J43" s="637"/>
      <c r="K43" s="638"/>
    </row>
    <row r="44" spans="1:11" ht="47.25" customHeight="1" x14ac:dyDescent="0.25">
      <c r="B44" s="78"/>
      <c r="C44" s="78"/>
      <c r="D44" s="78"/>
    </row>
    <row r="45" spans="1:11" ht="54.75" customHeight="1" x14ac:dyDescent="0.25">
      <c r="B45" s="526" t="s">
        <v>355</v>
      </c>
      <c r="C45" s="526"/>
      <c r="D45" s="526"/>
    </row>
  </sheetData>
  <mergeCells count="59">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A39:B39"/>
    <mergeCell ref="C39:D39"/>
    <mergeCell ref="F39:G40"/>
    <mergeCell ref="H39:K40"/>
    <mergeCell ref="A40:B41"/>
    <mergeCell ref="B34:C34"/>
    <mergeCell ref="B35:C35"/>
    <mergeCell ref="B36:C36"/>
    <mergeCell ref="I37:K37"/>
    <mergeCell ref="A38:K38"/>
    <mergeCell ref="B45:D45"/>
    <mergeCell ref="C40:D41"/>
    <mergeCell ref="F41:G41"/>
    <mergeCell ref="H41:K41"/>
    <mergeCell ref="F42:G42"/>
    <mergeCell ref="H42:K42"/>
    <mergeCell ref="F43:K43"/>
  </mergeCells>
  <printOptions horizontalCentered="1"/>
  <pageMargins left="0.70866141732283472" right="0.70866141732283472" top="0.74803149606299213" bottom="0.74803149606299213" header="0.31496062992125984" footer="0.31496062992125984"/>
  <pageSetup paperSize="9" scale="47"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A0078-6622-4B45-A727-559410650FA7}">
  <sheetPr>
    <tabColor rgb="FFFF0000"/>
    <pageSetUpPr fitToPage="1"/>
  </sheetPr>
  <dimension ref="B1:AA38"/>
  <sheetViews>
    <sheetView view="pageBreakPreview" zoomScale="60" zoomScaleNormal="100" workbookViewId="0">
      <selection activeCell="K6" sqref="K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583</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475</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x14ac:dyDescent="0.2">
      <c r="B6" s="559"/>
      <c r="C6" s="453"/>
      <c r="D6" s="453"/>
      <c r="E6" s="453"/>
      <c r="F6" s="453"/>
      <c r="G6" s="453"/>
      <c r="H6" s="453"/>
      <c r="I6" s="453"/>
      <c r="J6" s="159" t="s">
        <v>68</v>
      </c>
      <c r="K6" s="160" t="s">
        <v>80</v>
      </c>
      <c r="L6" s="159" t="s">
        <v>81</v>
      </c>
      <c r="M6" s="159" t="s">
        <v>321</v>
      </c>
      <c r="N6" s="453"/>
      <c r="O6" s="453"/>
      <c r="P6" s="453"/>
      <c r="Q6" s="453"/>
      <c r="R6" s="453"/>
      <c r="S6" s="453"/>
      <c r="T6" s="453"/>
      <c r="U6" s="453"/>
      <c r="V6" s="560"/>
      <c r="AA6" s="9"/>
    </row>
    <row r="7" spans="2:27" ht="180" customHeight="1" x14ac:dyDescent="0.2">
      <c r="B7" s="202">
        <v>1</v>
      </c>
      <c r="C7" s="196" t="s">
        <v>476</v>
      </c>
      <c r="D7" s="226" t="s">
        <v>477</v>
      </c>
      <c r="E7" s="198" t="s">
        <v>478</v>
      </c>
      <c r="F7" s="199" t="s">
        <v>479</v>
      </c>
      <c r="G7" s="227">
        <v>101</v>
      </c>
      <c r="H7" s="198" t="s">
        <v>480</v>
      </c>
      <c r="I7" s="198" t="s">
        <v>481</v>
      </c>
      <c r="J7" s="241" t="s">
        <v>482</v>
      </c>
      <c r="K7" s="244" t="s">
        <v>2</v>
      </c>
      <c r="L7" s="491" t="s">
        <v>2</v>
      </c>
      <c r="M7" s="491" t="s">
        <v>2</v>
      </c>
      <c r="N7" s="228">
        <v>0.5</v>
      </c>
      <c r="O7" s="204">
        <v>44545</v>
      </c>
      <c r="P7" s="204">
        <v>44788</v>
      </c>
      <c r="Q7" s="229">
        <v>358340363.11000001</v>
      </c>
      <c r="R7" s="13">
        <f>Q7*N7</f>
        <v>179170181.55500001</v>
      </c>
      <c r="S7" s="14"/>
      <c r="T7" s="15">
        <f>+R7/+[1]Hoja1!B4</f>
        <v>179.170181555</v>
      </c>
      <c r="U7" s="206">
        <f>+T7/$P$16</f>
        <v>1.8474436498115556</v>
      </c>
      <c r="V7" s="230"/>
      <c r="X7" s="106">
        <f>1728.41*0.5</f>
        <v>864.20500000000004</v>
      </c>
      <c r="AA7" s="9"/>
    </row>
    <row r="8" spans="2:27" ht="163.5" customHeight="1" x14ac:dyDescent="0.2">
      <c r="B8" s="202">
        <v>2</v>
      </c>
      <c r="C8" s="196" t="s">
        <v>483</v>
      </c>
      <c r="D8" s="226" t="s">
        <v>484</v>
      </c>
      <c r="E8" s="198" t="s">
        <v>485</v>
      </c>
      <c r="F8" s="199" t="s">
        <v>486</v>
      </c>
      <c r="G8" s="227">
        <v>72</v>
      </c>
      <c r="H8" s="198" t="s">
        <v>487</v>
      </c>
      <c r="I8" s="198" t="s">
        <v>481</v>
      </c>
      <c r="J8" s="198" t="s">
        <v>482</v>
      </c>
      <c r="K8" s="231" t="s">
        <v>2</v>
      </c>
      <c r="L8" s="493"/>
      <c r="M8" s="493"/>
      <c r="N8" s="228">
        <v>0.5</v>
      </c>
      <c r="O8" s="204">
        <v>42709</v>
      </c>
      <c r="P8" s="204">
        <v>43074</v>
      </c>
      <c r="Q8" s="229">
        <v>352858564.49000001</v>
      </c>
      <c r="R8" s="13">
        <f>Q8*N8</f>
        <v>176429282.245</v>
      </c>
      <c r="S8" s="14"/>
      <c r="T8" s="15">
        <f>+R8/+[1]Hoja1!B9</f>
        <v>239.15577686972105</v>
      </c>
      <c r="U8" s="206">
        <f>+T8/$P$16</f>
        <v>2.4659617881677907</v>
      </c>
      <c r="V8" s="230"/>
      <c r="X8" s="106"/>
      <c r="AA8" s="9"/>
    </row>
    <row r="9" spans="2:27" ht="163.5" customHeight="1" x14ac:dyDescent="0.2">
      <c r="B9" s="202">
        <v>3</v>
      </c>
      <c r="C9" s="196"/>
      <c r="D9" s="226"/>
      <c r="E9" s="198"/>
      <c r="F9" s="199"/>
      <c r="G9" s="227"/>
      <c r="H9" s="198"/>
      <c r="I9" s="198"/>
      <c r="J9" s="198"/>
      <c r="K9" s="202"/>
      <c r="L9" s="231"/>
      <c r="M9" s="231"/>
      <c r="N9" s="228"/>
      <c r="O9" s="204"/>
      <c r="P9" s="204"/>
      <c r="Q9" s="229"/>
      <c r="R9" s="13"/>
      <c r="S9" s="14"/>
      <c r="T9" s="15"/>
      <c r="U9" s="206"/>
      <c r="V9" s="230"/>
      <c r="X9" s="106"/>
      <c r="AA9" s="9"/>
    </row>
    <row r="10" spans="2:27" ht="163.5" customHeight="1" x14ac:dyDescent="0.2">
      <c r="B10" s="202">
        <v>4</v>
      </c>
      <c r="C10" s="196"/>
      <c r="D10" s="226"/>
      <c r="E10" s="198"/>
      <c r="F10" s="199"/>
      <c r="G10" s="227"/>
      <c r="H10" s="198"/>
      <c r="I10" s="198"/>
      <c r="J10" s="198"/>
      <c r="K10" s="202"/>
      <c r="L10" s="231">
        <f>2280000*0.4</f>
        <v>912000</v>
      </c>
      <c r="M10" s="231"/>
      <c r="N10" s="228"/>
      <c r="O10" s="204"/>
      <c r="P10" s="204"/>
      <c r="Q10" s="229"/>
      <c r="R10" s="13"/>
      <c r="S10" s="14"/>
      <c r="T10" s="15"/>
      <c r="U10" s="206"/>
      <c r="V10" s="230"/>
      <c r="X10" s="106"/>
      <c r="AA10" s="9"/>
    </row>
    <row r="11" spans="2:27" ht="193.5" customHeight="1" x14ac:dyDescent="0.2">
      <c r="B11" s="202">
        <v>5</v>
      </c>
      <c r="C11" s="196"/>
      <c r="D11" s="226"/>
      <c r="E11" s="198"/>
      <c r="F11" s="199"/>
      <c r="G11" s="227"/>
      <c r="H11" s="198"/>
      <c r="I11" s="198"/>
      <c r="J11" s="198"/>
      <c r="K11" s="202"/>
      <c r="L11" s="231"/>
      <c r="M11" s="231"/>
      <c r="N11" s="228"/>
      <c r="O11" s="204"/>
      <c r="P11" s="204"/>
      <c r="Q11" s="229"/>
      <c r="R11" s="13"/>
      <c r="S11" s="14"/>
      <c r="T11" s="15"/>
      <c r="U11" s="206"/>
      <c r="V11" s="230"/>
      <c r="X11" s="106"/>
      <c r="AA11" s="9"/>
    </row>
    <row r="12" spans="2:27" ht="163.5" customHeight="1" x14ac:dyDescent="0.2">
      <c r="B12" s="202">
        <v>6</v>
      </c>
      <c r="C12" s="196"/>
      <c r="D12" s="226"/>
      <c r="E12" s="198"/>
      <c r="F12" s="199"/>
      <c r="G12" s="227"/>
      <c r="H12" s="198"/>
      <c r="I12" s="198"/>
      <c r="J12" s="201"/>
      <c r="K12" s="202"/>
      <c r="L12" s="231"/>
      <c r="M12" s="231"/>
      <c r="N12" s="228"/>
      <c r="O12" s="204"/>
      <c r="P12" s="204"/>
      <c r="Q12" s="229"/>
      <c r="R12" s="13"/>
      <c r="S12" s="14"/>
      <c r="T12" s="15"/>
      <c r="U12" s="206"/>
      <c r="V12" s="230"/>
      <c r="X12" s="8">
        <f>1050.76*0.51</f>
        <v>535.88760000000002</v>
      </c>
      <c r="AA12" s="9"/>
    </row>
    <row r="13" spans="2:27" ht="163.5" customHeight="1" thickBot="1" x14ac:dyDescent="0.25">
      <c r="B13" s="207"/>
      <c r="C13" s="208"/>
      <c r="D13" s="232"/>
      <c r="E13" s="210"/>
      <c r="F13" s="211"/>
      <c r="G13" s="233"/>
      <c r="H13" s="210"/>
      <c r="I13" s="210"/>
      <c r="J13" s="234"/>
      <c r="K13" s="214"/>
      <c r="L13" s="235"/>
      <c r="M13" s="236"/>
      <c r="N13" s="215"/>
      <c r="O13" s="216"/>
      <c r="P13" s="216"/>
      <c r="Q13" s="237"/>
      <c r="R13" s="238"/>
      <c r="S13" s="239"/>
      <c r="T13" s="218"/>
      <c r="U13" s="165"/>
      <c r="V13" s="120"/>
      <c r="X13" s="8">
        <f>2062.51*0.7</f>
        <v>1443.7570000000001</v>
      </c>
      <c r="AA13" s="9"/>
    </row>
    <row r="14" spans="2:27" ht="163.5" customHeight="1" thickBot="1" x14ac:dyDescent="0.25">
      <c r="B14" s="87">
        <v>5</v>
      </c>
      <c r="C14" s="88"/>
      <c r="D14" s="88"/>
      <c r="E14" s="88"/>
      <c r="F14" s="89"/>
      <c r="G14" s="90"/>
      <c r="H14" s="88"/>
      <c r="I14" s="88"/>
      <c r="J14" s="91"/>
      <c r="K14" s="91"/>
      <c r="L14" s="91"/>
      <c r="M14" s="91"/>
      <c r="N14" s="115"/>
      <c r="O14" s="116"/>
      <c r="P14" s="116"/>
      <c r="Q14" s="111"/>
      <c r="R14" s="117"/>
      <c r="S14" s="113"/>
      <c r="T14" s="112"/>
      <c r="U14" s="118"/>
      <c r="V14" s="92"/>
      <c r="AA14" s="9"/>
    </row>
    <row r="15" spans="2:27" ht="163.5" customHeight="1" thickBot="1" x14ac:dyDescent="0.25">
      <c r="B15" s="16">
        <v>6</v>
      </c>
      <c r="C15" s="10"/>
      <c r="D15" s="10"/>
      <c r="E15" s="10"/>
      <c r="F15" s="61"/>
      <c r="G15" s="62"/>
      <c r="H15" s="10"/>
      <c r="I15" s="10"/>
      <c r="J15" s="17"/>
      <c r="K15" s="17"/>
      <c r="L15" s="17"/>
      <c r="M15" s="17"/>
      <c r="N15" s="18"/>
      <c r="O15" s="19"/>
      <c r="P15" s="19"/>
      <c r="Q15" s="20"/>
      <c r="R15" s="21"/>
      <c r="S15" s="22"/>
      <c r="T15" s="23"/>
      <c r="U15" s="98"/>
      <c r="V15" s="96"/>
      <c r="X15" s="8">
        <f>+T15*2</f>
        <v>0</v>
      </c>
      <c r="AA15" s="9"/>
    </row>
    <row r="16" spans="2:27" s="11" customFormat="1" ht="55.5" customHeight="1" thickBot="1" x14ac:dyDescent="0.3">
      <c r="B16" s="79"/>
      <c r="C16" s="461"/>
      <c r="D16" s="461"/>
      <c r="E16" s="461"/>
      <c r="F16" s="461"/>
      <c r="G16" s="461"/>
      <c r="H16" s="461"/>
      <c r="I16" s="80"/>
      <c r="J16" s="81"/>
      <c r="K16" s="81"/>
      <c r="L16" s="122" t="s">
        <v>22</v>
      </c>
      <c r="M16" s="122"/>
      <c r="N16" s="465">
        <v>112500000</v>
      </c>
      <c r="O16" s="465"/>
      <c r="P16" s="124">
        <f>+N16/N19</f>
        <v>96.982758620689651</v>
      </c>
      <c r="Q16" s="107" t="s">
        <v>23</v>
      </c>
      <c r="R16" s="107" t="s">
        <v>24</v>
      </c>
      <c r="S16" s="109" t="s">
        <v>20</v>
      </c>
      <c r="T16" s="108">
        <f>SUM(T7:T15)</f>
        <v>418.32595842472108</v>
      </c>
      <c r="U16" s="94">
        <f>SUM(U7:U15)</f>
        <v>4.3134054379793465</v>
      </c>
      <c r="V16" s="95" t="s">
        <v>2</v>
      </c>
      <c r="AA16" s="12"/>
    </row>
    <row r="17" spans="2:27" s="11" customFormat="1" ht="63" customHeight="1" thickBot="1" x14ac:dyDescent="0.25">
      <c r="B17" s="79"/>
      <c r="C17" s="461"/>
      <c r="D17" s="461"/>
      <c r="E17" s="461"/>
      <c r="F17" s="461"/>
      <c r="G17" s="86"/>
      <c r="H17" s="86"/>
      <c r="I17" s="80"/>
      <c r="J17" s="81"/>
      <c r="K17" s="81"/>
      <c r="L17" s="122"/>
      <c r="M17" s="122"/>
      <c r="N17" s="465"/>
      <c r="O17" s="465"/>
      <c r="P17" s="125"/>
      <c r="Q17" s="42"/>
      <c r="R17" s="46"/>
      <c r="S17" s="82"/>
      <c r="T17" s="83"/>
      <c r="U17" s="84"/>
      <c r="V17" s="85"/>
      <c r="AA17" s="12"/>
    </row>
    <row r="18" spans="2:27" s="11" customFormat="1" ht="45.75" customHeight="1" thickBot="1" x14ac:dyDescent="0.3">
      <c r="B18" s="79"/>
      <c r="C18" s="462"/>
      <c r="D18" s="462"/>
      <c r="E18" s="462"/>
      <c r="F18" s="462"/>
      <c r="G18" s="93"/>
      <c r="H18" s="463"/>
      <c r="I18" s="80"/>
      <c r="J18" s="81"/>
      <c r="K18" s="81"/>
      <c r="L18" s="122"/>
      <c r="M18" s="122"/>
      <c r="N18" s="123"/>
      <c r="O18" s="123"/>
      <c r="P18" s="125"/>
      <c r="Q18" s="42"/>
      <c r="R18" s="43"/>
      <c r="S18" s="126" t="s">
        <v>23</v>
      </c>
      <c r="T18" s="126" t="s">
        <v>24</v>
      </c>
      <c r="U18" s="84"/>
      <c r="V18" s="85"/>
      <c r="AA18" s="12"/>
    </row>
    <row r="19" spans="2:27" s="11" customFormat="1" ht="49.5" customHeight="1" thickBot="1" x14ac:dyDescent="0.3">
      <c r="B19" s="79"/>
      <c r="C19" s="462"/>
      <c r="D19" s="462"/>
      <c r="E19" s="462"/>
      <c r="F19" s="462"/>
      <c r="G19" s="93"/>
      <c r="H19" s="463"/>
      <c r="I19" s="80"/>
      <c r="J19" s="81"/>
      <c r="K19" s="81"/>
      <c r="L19" s="122" t="s">
        <v>67</v>
      </c>
      <c r="M19" s="122"/>
      <c r="N19" s="465">
        <v>1160000</v>
      </c>
      <c r="O19" s="465"/>
      <c r="P19" s="47"/>
      <c r="Q19" s="42"/>
      <c r="R19" s="43">
        <v>0.75</v>
      </c>
      <c r="S19" s="127">
        <f>+$N$16*R19</f>
        <v>84375000</v>
      </c>
      <c r="T19" s="129">
        <f>+S19/$N$19</f>
        <v>72.737068965517238</v>
      </c>
      <c r="U19" s="84"/>
      <c r="V19" s="85"/>
      <c r="AA19" s="12"/>
    </row>
    <row r="20" spans="2:27" ht="49.5" customHeight="1" thickBot="1" x14ac:dyDescent="0.3">
      <c r="B20" s="24"/>
      <c r="C20" s="25"/>
      <c r="D20" s="26"/>
      <c r="E20" s="26"/>
      <c r="F20" s="27"/>
      <c r="G20" s="27"/>
      <c r="H20" s="27"/>
      <c r="I20" s="27"/>
      <c r="J20" s="27"/>
      <c r="K20" s="27"/>
      <c r="L20" s="27"/>
      <c r="M20" s="27"/>
      <c r="N20" s="28"/>
      <c r="O20" s="29"/>
      <c r="P20" s="29"/>
      <c r="Q20" s="30"/>
      <c r="R20" s="43">
        <v>1.2</v>
      </c>
      <c r="S20" s="127">
        <f t="shared" ref="S20:S21" si="0">+$N$16*R20</f>
        <v>135000000</v>
      </c>
      <c r="T20" s="129">
        <f t="shared" ref="T20:T21" si="1">+S20/$N$19</f>
        <v>116.37931034482759</v>
      </c>
      <c r="AA20" s="9"/>
    </row>
    <row r="21" spans="2:27" ht="34.5" customHeight="1" thickBot="1" x14ac:dyDescent="0.3">
      <c r="B21" s="24"/>
      <c r="C21" s="25"/>
      <c r="D21" s="26"/>
      <c r="E21" s="26"/>
      <c r="F21" s="31"/>
      <c r="G21" s="31"/>
      <c r="H21" s="31"/>
      <c r="I21" s="464"/>
      <c r="J21" s="464"/>
      <c r="K21" s="31"/>
      <c r="L21" s="31"/>
      <c r="M21" s="31"/>
      <c r="N21" s="28"/>
      <c r="O21" s="29"/>
      <c r="P21" s="29"/>
      <c r="Q21" s="30"/>
      <c r="R21" s="43">
        <v>1.5</v>
      </c>
      <c r="S21" s="128">
        <f t="shared" si="0"/>
        <v>168750000</v>
      </c>
      <c r="T21" s="130">
        <f t="shared" si="1"/>
        <v>145.47413793103448</v>
      </c>
      <c r="U21" s="32"/>
      <c r="V21" s="33"/>
      <c r="AA21" s="9"/>
    </row>
    <row r="22" spans="2:27" ht="20.25" customHeight="1" x14ac:dyDescent="0.25">
      <c r="B22" s="34"/>
      <c r="C22" s="35"/>
      <c r="D22" s="35"/>
      <c r="E22" s="35"/>
      <c r="G22" s="31"/>
      <c r="H22" s="31"/>
      <c r="I22" s="31"/>
      <c r="J22" s="31"/>
      <c r="K22" s="31"/>
      <c r="L22" s="31"/>
      <c r="M22" s="31"/>
      <c r="N22" s="37"/>
      <c r="O22" s="37"/>
      <c r="P22" s="37"/>
      <c r="Q22" s="37"/>
      <c r="R22" s="37"/>
      <c r="S22" s="37"/>
      <c r="T22" s="37"/>
      <c r="U22" s="38"/>
      <c r="V22" s="39"/>
    </row>
    <row r="23" spans="2:27" ht="22.5" customHeight="1" x14ac:dyDescent="0.25">
      <c r="B23" s="34"/>
      <c r="C23" s="35"/>
      <c r="D23" s="35"/>
      <c r="E23" s="35"/>
      <c r="F23" s="526" t="s">
        <v>355</v>
      </c>
      <c r="G23" s="526"/>
      <c r="H23" s="526"/>
      <c r="I23" s="41"/>
      <c r="J23" s="41"/>
      <c r="K23" s="41"/>
      <c r="L23" s="41"/>
      <c r="M23" s="41"/>
      <c r="U23" s="38"/>
      <c r="V23" s="39"/>
    </row>
    <row r="24" spans="2:27" ht="36.75" customHeight="1" x14ac:dyDescent="0.25">
      <c r="B24" s="34"/>
      <c r="C24" s="35"/>
      <c r="D24" s="44"/>
      <c r="E24" s="44"/>
      <c r="F24" s="114"/>
      <c r="G24" s="41"/>
      <c r="H24" s="46"/>
      <c r="I24" s="46"/>
      <c r="J24" s="41"/>
      <c r="K24" s="41"/>
      <c r="L24" s="41"/>
      <c r="M24" s="41"/>
      <c r="U24" s="38"/>
      <c r="V24" s="39"/>
    </row>
    <row r="25" spans="2:27" ht="36.75" customHeight="1" x14ac:dyDescent="0.25">
      <c r="B25" s="34"/>
      <c r="C25" s="35"/>
      <c r="D25" s="44"/>
      <c r="E25" s="44"/>
      <c r="F25" s="45"/>
      <c r="G25" s="41"/>
      <c r="H25" s="46"/>
      <c r="I25" s="46"/>
      <c r="J25" s="41"/>
      <c r="K25" s="41"/>
      <c r="L25" s="41"/>
      <c r="M25" s="41"/>
      <c r="U25" s="38"/>
      <c r="V25" s="39"/>
    </row>
    <row r="26" spans="2:27" ht="46.5" customHeight="1" x14ac:dyDescent="0.25">
      <c r="B26" s="34"/>
      <c r="C26" s="35"/>
      <c r="D26" s="35"/>
      <c r="E26" s="35"/>
      <c r="F26" s="31"/>
      <c r="G26" s="31"/>
      <c r="H26" s="46"/>
      <c r="I26" s="46"/>
      <c r="J26" s="31"/>
      <c r="K26" s="31"/>
      <c r="L26" s="31"/>
      <c r="M26" s="31"/>
      <c r="U26" s="38"/>
      <c r="V26" s="39"/>
    </row>
    <row r="27" spans="2:27" ht="25.5" customHeight="1" thickBot="1" x14ac:dyDescent="0.35">
      <c r="B27" s="48"/>
      <c r="C27" s="49"/>
      <c r="D27" s="49"/>
      <c r="E27" s="49"/>
      <c r="F27" s="50"/>
      <c r="G27" s="50"/>
      <c r="H27" s="460"/>
      <c r="I27" s="460"/>
      <c r="J27" s="460"/>
      <c r="K27" s="50"/>
      <c r="L27" s="50"/>
      <c r="M27" s="50"/>
      <c r="N27" s="50"/>
      <c r="O27" s="460"/>
      <c r="P27" s="460"/>
      <c r="Q27" s="51"/>
      <c r="R27" s="52"/>
      <c r="S27" s="53"/>
      <c r="T27" s="51"/>
      <c r="U27" s="51"/>
      <c r="V27" s="54"/>
    </row>
    <row r="30" spans="2:27" ht="18" x14ac:dyDescent="0.25">
      <c r="G30" s="57"/>
      <c r="H30" s="58"/>
      <c r="I30" s="58"/>
      <c r="J30" s="58"/>
      <c r="K30" s="58"/>
      <c r="L30" s="58"/>
      <c r="M30" s="58"/>
    </row>
    <row r="31" spans="2:27" ht="21.75" customHeight="1" x14ac:dyDescent="0.2">
      <c r="G31" s="45"/>
      <c r="H31" s="45"/>
      <c r="I31" s="45"/>
      <c r="J31" s="45"/>
      <c r="K31" s="45"/>
      <c r="L31" s="45"/>
      <c r="M31" s="45"/>
    </row>
    <row r="38" spans="14:14" ht="48" customHeight="1" x14ac:dyDescent="0.35">
      <c r="N38" s="59"/>
    </row>
  </sheetData>
  <mergeCells count="36">
    <mergeCell ref="B1:U1"/>
    <mergeCell ref="B2:V2"/>
    <mergeCell ref="B3:V3"/>
    <mergeCell ref="B4:V4"/>
    <mergeCell ref="B5:B6"/>
    <mergeCell ref="C5:C6"/>
    <mergeCell ref="D5:D6"/>
    <mergeCell ref="E5:E6"/>
    <mergeCell ref="F5:F6"/>
    <mergeCell ref="G5:G6"/>
    <mergeCell ref="V5:V6"/>
    <mergeCell ref="H5:H6"/>
    <mergeCell ref="I5:I6"/>
    <mergeCell ref="J5:L5"/>
    <mergeCell ref="N5:N6"/>
    <mergeCell ref="O5:O6"/>
    <mergeCell ref="U5:U6"/>
    <mergeCell ref="L7:L8"/>
    <mergeCell ref="M7:M8"/>
    <mergeCell ref="C16:H16"/>
    <mergeCell ref="N16:O16"/>
    <mergeCell ref="P5:P6"/>
    <mergeCell ref="Q5:Q6"/>
    <mergeCell ref="R5:R6"/>
    <mergeCell ref="S5:S6"/>
    <mergeCell ref="T5:T6"/>
    <mergeCell ref="C17:F17"/>
    <mergeCell ref="N17:O17"/>
    <mergeCell ref="H27:J27"/>
    <mergeCell ref="O27:P27"/>
    <mergeCell ref="C18:F18"/>
    <mergeCell ref="H18:H19"/>
    <mergeCell ref="C19:F19"/>
    <mergeCell ref="N19:O19"/>
    <mergeCell ref="I21:J21"/>
    <mergeCell ref="F23:H23"/>
  </mergeCells>
  <printOptions horizontalCentered="1" verticalCentered="1"/>
  <pageMargins left="0" right="0" top="0" bottom="0" header="0" footer="0"/>
  <pageSetup scale="22"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981B-CE67-4785-8803-A871A7A867BE}">
  <dimension ref="A1:M42"/>
  <sheetViews>
    <sheetView view="pageBreakPreview" topLeftCell="A26" zoomScaleNormal="80" zoomScaleSheetLayoutView="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c r="E3" t="s">
        <v>488</v>
      </c>
    </row>
    <row r="4" spans="1:11" x14ac:dyDescent="0.25">
      <c r="A4" t="s">
        <v>28</v>
      </c>
      <c r="E4" t="s">
        <v>489</v>
      </c>
    </row>
    <row r="5" spans="1:11" x14ac:dyDescent="0.25">
      <c r="A5" t="s">
        <v>29</v>
      </c>
      <c r="E5" t="s">
        <v>490</v>
      </c>
      <c r="F5" t="s">
        <v>30</v>
      </c>
      <c r="G5" s="496"/>
      <c r="H5" s="496"/>
      <c r="I5" s="496"/>
      <c r="J5" s="496"/>
    </row>
    <row r="6" spans="1:11" x14ac:dyDescent="0.25">
      <c r="A6" t="s">
        <v>31</v>
      </c>
      <c r="E6" s="65"/>
      <c r="F6" t="s">
        <v>30</v>
      </c>
      <c r="G6" s="497"/>
      <c r="H6" s="497"/>
      <c r="I6" s="497"/>
      <c r="J6" s="497"/>
    </row>
    <row r="7" spans="1:11" x14ac:dyDescent="0.25">
      <c r="A7" t="s">
        <v>61</v>
      </c>
      <c r="E7" s="141">
        <v>24</v>
      </c>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t="s">
        <v>491</v>
      </c>
      <c r="C14" s="501"/>
      <c r="D14" s="501"/>
      <c r="E14" s="4" t="s">
        <v>339</v>
      </c>
      <c r="F14" s="3">
        <v>26</v>
      </c>
      <c r="G14" s="3">
        <v>2</v>
      </c>
      <c r="H14" s="3">
        <v>1999</v>
      </c>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34.5" customHeight="1" x14ac:dyDescent="0.25">
      <c r="A18" s="67">
        <v>2</v>
      </c>
      <c r="B18" s="501" t="s">
        <v>492</v>
      </c>
      <c r="C18" s="501"/>
      <c r="D18" s="501"/>
      <c r="E18" s="73" t="s">
        <v>493</v>
      </c>
      <c r="F18" s="68">
        <v>7</v>
      </c>
      <c r="G18" s="68">
        <v>6</v>
      </c>
      <c r="H18" s="68">
        <v>2013</v>
      </c>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171" customHeight="1" x14ac:dyDescent="0.25">
      <c r="A25" s="76">
        <v>1</v>
      </c>
      <c r="B25" s="655" t="s">
        <v>494</v>
      </c>
      <c r="C25" s="654"/>
      <c r="D25" s="220" t="s">
        <v>57</v>
      </c>
      <c r="E25" s="221" t="s">
        <v>495</v>
      </c>
      <c r="F25" s="131">
        <v>39434</v>
      </c>
      <c r="G25" s="131">
        <v>39750</v>
      </c>
      <c r="H25" s="99">
        <f t="shared" ref="H25:H31" si="0">+(G25-F25)/30/12</f>
        <v>0.87777777777777777</v>
      </c>
      <c r="I25" s="74"/>
      <c r="J25" s="74"/>
      <c r="K25" s="75"/>
    </row>
    <row r="26" spans="1:13" ht="171" x14ac:dyDescent="0.25">
      <c r="A26" s="76">
        <v>2</v>
      </c>
      <c r="B26" s="655" t="s">
        <v>496</v>
      </c>
      <c r="C26" s="654"/>
      <c r="D26" s="220" t="s">
        <v>57</v>
      </c>
      <c r="E26" s="222" t="s">
        <v>497</v>
      </c>
      <c r="F26" s="131">
        <v>41520</v>
      </c>
      <c r="G26" s="131">
        <v>41995</v>
      </c>
      <c r="H26" s="99">
        <f t="shared" si="0"/>
        <v>1.3194444444444444</v>
      </c>
      <c r="I26" s="74"/>
      <c r="J26" s="74"/>
      <c r="K26" s="75"/>
    </row>
    <row r="27" spans="1:13" x14ac:dyDescent="0.25">
      <c r="A27" s="76"/>
      <c r="B27" s="653"/>
      <c r="C27" s="654"/>
      <c r="D27" s="220"/>
      <c r="E27" s="221"/>
      <c r="F27" s="131"/>
      <c r="G27" s="131"/>
      <c r="H27" s="99">
        <f t="shared" si="0"/>
        <v>0</v>
      </c>
      <c r="I27" s="74"/>
      <c r="J27" s="74"/>
      <c r="K27" s="75"/>
    </row>
    <row r="28" spans="1:13" x14ac:dyDescent="0.25">
      <c r="A28" s="76"/>
      <c r="B28" s="653"/>
      <c r="C28" s="654"/>
      <c r="D28" s="220"/>
      <c r="E28" s="222"/>
      <c r="F28" s="131"/>
      <c r="G28" s="131"/>
      <c r="H28" s="99">
        <f t="shared" si="0"/>
        <v>0</v>
      </c>
      <c r="I28" s="74"/>
      <c r="J28" s="74"/>
      <c r="K28" s="75"/>
    </row>
    <row r="29" spans="1:13" x14ac:dyDescent="0.25">
      <c r="A29" s="76"/>
      <c r="B29" s="655"/>
      <c r="C29" s="654"/>
      <c r="D29" s="220"/>
      <c r="E29" s="222"/>
      <c r="F29" s="131"/>
      <c r="G29" s="131"/>
      <c r="H29" s="99">
        <f t="shared" si="0"/>
        <v>0</v>
      </c>
      <c r="I29" s="74"/>
      <c r="J29" s="74"/>
      <c r="K29" s="75"/>
    </row>
    <row r="30" spans="1:13" x14ac:dyDescent="0.25">
      <c r="A30" s="76"/>
      <c r="B30" s="653"/>
      <c r="C30" s="654"/>
      <c r="D30" s="220"/>
      <c r="E30" s="222"/>
      <c r="F30" s="131"/>
      <c r="G30" s="131"/>
      <c r="H30" s="99">
        <f t="shared" si="0"/>
        <v>0</v>
      </c>
      <c r="I30" s="74"/>
      <c r="J30" s="74"/>
      <c r="K30" s="75"/>
    </row>
    <row r="31" spans="1:13" x14ac:dyDescent="0.25">
      <c r="A31" s="76"/>
      <c r="B31" s="653"/>
      <c r="C31" s="654"/>
      <c r="D31" s="220"/>
      <c r="E31" s="222"/>
      <c r="F31" s="131"/>
      <c r="G31" s="131"/>
      <c r="H31" s="99">
        <f t="shared" si="0"/>
        <v>0</v>
      </c>
      <c r="I31" s="74"/>
      <c r="J31" s="74"/>
      <c r="K31" s="75"/>
    </row>
    <row r="32" spans="1:13" ht="60.75" customHeight="1" x14ac:dyDescent="0.25">
      <c r="A32" s="76"/>
      <c r="B32" s="653"/>
      <c r="C32" s="654"/>
      <c r="D32" s="220"/>
      <c r="E32" s="221"/>
      <c r="F32" s="131"/>
      <c r="G32" s="131"/>
      <c r="H32" s="99"/>
      <c r="I32" s="74"/>
      <c r="J32" s="74"/>
      <c r="K32" s="75"/>
    </row>
    <row r="33" spans="1:11" x14ac:dyDescent="0.25">
      <c r="H33" s="100">
        <f>SUM(H25:H32)</f>
        <v>2.197222222222222</v>
      </c>
      <c r="I33" s="528" t="s">
        <v>59</v>
      </c>
      <c r="J33" s="497"/>
      <c r="K33" s="529"/>
    </row>
    <row r="34" spans="1:11" ht="28.5" customHeight="1" x14ac:dyDescent="0.25">
      <c r="A34" s="461" t="s">
        <v>56</v>
      </c>
      <c r="B34" s="461"/>
      <c r="C34" s="461"/>
      <c r="D34" s="461"/>
      <c r="E34" s="461"/>
      <c r="F34" s="461"/>
      <c r="G34" s="461"/>
      <c r="H34" s="461"/>
      <c r="I34" s="461"/>
      <c r="J34" s="461"/>
      <c r="K34" s="461"/>
    </row>
    <row r="35" spans="1:11" ht="58.5" customHeight="1" x14ac:dyDescent="0.25">
      <c r="A35" s="530" t="s">
        <v>53</v>
      </c>
      <c r="B35" s="531"/>
      <c r="C35" s="530" t="s">
        <v>54</v>
      </c>
      <c r="D35" s="531"/>
      <c r="E35" s="77"/>
      <c r="F35" s="532" t="s">
        <v>71</v>
      </c>
      <c r="G35" s="533"/>
      <c r="H35" s="536" t="s">
        <v>55</v>
      </c>
      <c r="I35" s="537"/>
      <c r="J35" s="537"/>
      <c r="K35" s="538"/>
    </row>
    <row r="36" spans="1:11" ht="18.75" customHeight="1" x14ac:dyDescent="0.25">
      <c r="A36" s="542" t="s">
        <v>75</v>
      </c>
      <c r="B36" s="543"/>
      <c r="C36" s="546" t="s">
        <v>54</v>
      </c>
      <c r="D36" s="547"/>
      <c r="E36" s="77"/>
      <c r="F36" s="534"/>
      <c r="G36" s="535"/>
      <c r="H36" s="539"/>
      <c r="I36" s="540"/>
      <c r="J36" s="540"/>
      <c r="K36" s="541"/>
    </row>
    <row r="37" spans="1:11" ht="55.5" customHeight="1" x14ac:dyDescent="0.25">
      <c r="A37" s="544"/>
      <c r="B37" s="545"/>
      <c r="C37" s="548"/>
      <c r="D37" s="549"/>
      <c r="F37" s="550">
        <f>+E7</f>
        <v>24</v>
      </c>
      <c r="G37" s="550"/>
      <c r="H37" s="542" t="s">
        <v>73</v>
      </c>
      <c r="I37" s="551"/>
      <c r="J37" s="551"/>
      <c r="K37" s="543"/>
    </row>
    <row r="38" spans="1:11" ht="22.5" customHeight="1" x14ac:dyDescent="0.25">
      <c r="F38" s="523" t="s">
        <v>2</v>
      </c>
      <c r="G38" s="524"/>
      <c r="H38" s="523" t="s">
        <v>2</v>
      </c>
      <c r="I38" s="525"/>
      <c r="J38" s="525"/>
      <c r="K38" s="524"/>
    </row>
    <row r="40" spans="1:11" x14ac:dyDescent="0.25">
      <c r="B40" s="78"/>
      <c r="C40" s="78"/>
      <c r="D40" s="78"/>
    </row>
    <row r="41" spans="1:11" ht="54.75" customHeight="1" x14ac:dyDescent="0.25">
      <c r="B41" s="526" t="s">
        <v>355</v>
      </c>
      <c r="C41" s="526"/>
      <c r="D41" s="526"/>
    </row>
    <row r="42" spans="1:11" ht="60.75" customHeight="1" x14ac:dyDescent="0.25">
      <c r="B42" s="527"/>
      <c r="C42" s="527"/>
      <c r="D42" s="527"/>
    </row>
  </sheetData>
  <mergeCells count="55">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I33:K33"/>
    <mergeCell ref="K22:K24"/>
    <mergeCell ref="F23:F24"/>
    <mergeCell ref="G23:G24"/>
    <mergeCell ref="B25:C25"/>
    <mergeCell ref="B26:C26"/>
    <mergeCell ref="B27:C27"/>
    <mergeCell ref="B28:C28"/>
    <mergeCell ref="B29:C29"/>
    <mergeCell ref="B30:C30"/>
    <mergeCell ref="B31:C31"/>
    <mergeCell ref="B32:C32"/>
    <mergeCell ref="F38:G38"/>
    <mergeCell ref="H38:K38"/>
    <mergeCell ref="B41:D41"/>
    <mergeCell ref="B42:D42"/>
    <mergeCell ref="A34:K34"/>
    <mergeCell ref="A35:B35"/>
    <mergeCell ref="C35:D35"/>
    <mergeCell ref="F35:G36"/>
    <mergeCell ref="H35:K36"/>
    <mergeCell ref="A36:B37"/>
    <mergeCell ref="C36:D37"/>
    <mergeCell ref="F37:G37"/>
    <mergeCell ref="H37:K37"/>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C2C6A-2B96-4932-B848-A9AAD3D64849}">
  <dimension ref="A1:O45"/>
  <sheetViews>
    <sheetView view="pageBreakPreview" topLeftCell="A20" zoomScale="90" zoomScaleNormal="80" zoomScaleSheetLayoutView="90" workbookViewId="0">
      <selection activeCell="X17" sqref="X17"/>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c r="E3" t="s">
        <v>498</v>
      </c>
    </row>
    <row r="4" spans="1:14" x14ac:dyDescent="0.25">
      <c r="A4" t="s">
        <v>28</v>
      </c>
      <c r="E4" t="s">
        <v>232</v>
      </c>
    </row>
    <row r="5" spans="1:14" x14ac:dyDescent="0.25">
      <c r="A5" t="s">
        <v>29</v>
      </c>
      <c r="E5" t="s">
        <v>499</v>
      </c>
      <c r="F5" t="s">
        <v>30</v>
      </c>
      <c r="G5" s="496"/>
      <c r="H5" s="496"/>
      <c r="I5" s="496"/>
      <c r="J5" s="496"/>
    </row>
    <row r="6" spans="1:14" x14ac:dyDescent="0.25">
      <c r="A6" t="s">
        <v>31</v>
      </c>
      <c r="E6" s="103"/>
      <c r="F6" t="s">
        <v>30</v>
      </c>
      <c r="G6" s="497"/>
      <c r="H6" s="497"/>
      <c r="I6" s="497"/>
      <c r="J6" s="497"/>
    </row>
    <row r="7" spans="1:14" x14ac:dyDescent="0.25">
      <c r="A7" t="s">
        <v>61</v>
      </c>
      <c r="E7" s="141">
        <v>17</v>
      </c>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t="s">
        <v>500</v>
      </c>
      <c r="C14" s="501"/>
      <c r="D14" s="501"/>
      <c r="E14" s="4" t="s">
        <v>232</v>
      </c>
      <c r="F14" s="3">
        <v>14</v>
      </c>
      <c r="G14" s="3">
        <v>7</v>
      </c>
      <c r="H14" s="3">
        <v>2006</v>
      </c>
      <c r="I14" s="502"/>
      <c r="J14" s="502"/>
      <c r="N14" s="102"/>
    </row>
    <row r="15" spans="1:14" ht="18" customHeight="1" x14ac:dyDescent="0.25">
      <c r="A15" s="503" t="s">
        <v>43</v>
      </c>
      <c r="B15" s="503"/>
      <c r="C15" s="503"/>
      <c r="D15" s="503"/>
      <c r="E15" s="503"/>
      <c r="F15" s="503"/>
      <c r="G15" s="503"/>
      <c r="H15" s="503"/>
      <c r="I15" s="6"/>
      <c r="J15" s="6"/>
      <c r="M15" s="240"/>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t="s">
        <v>268</v>
      </c>
      <c r="C18" s="552"/>
      <c r="D18" s="552"/>
      <c r="E18" s="104" t="s">
        <v>449</v>
      </c>
      <c r="F18" s="68"/>
      <c r="G18" s="68">
        <v>12</v>
      </c>
      <c r="H18" s="68">
        <v>2014</v>
      </c>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ht="185.25" x14ac:dyDescent="0.25">
      <c r="A25" s="3">
        <v>1</v>
      </c>
      <c r="B25" s="655" t="s">
        <v>501</v>
      </c>
      <c r="C25" s="654"/>
      <c r="D25" s="220"/>
      <c r="E25" s="222" t="s">
        <v>502</v>
      </c>
      <c r="F25" s="131">
        <v>42359</v>
      </c>
      <c r="G25" s="131">
        <v>43106</v>
      </c>
      <c r="H25" s="99">
        <f>+(G25-F25)/30/12</f>
        <v>2.0749999999999997</v>
      </c>
      <c r="I25" s="74" t="s">
        <v>166</v>
      </c>
      <c r="J25" s="74"/>
      <c r="K25" s="75"/>
    </row>
    <row r="26" spans="1:15" ht="71.25" x14ac:dyDescent="0.25">
      <c r="A26" s="3">
        <v>2</v>
      </c>
      <c r="B26" s="655" t="s">
        <v>503</v>
      </c>
      <c r="C26" s="654"/>
      <c r="D26" s="220"/>
      <c r="E26" s="221" t="s">
        <v>504</v>
      </c>
      <c r="F26" s="131">
        <v>42128</v>
      </c>
      <c r="G26" s="131">
        <v>42224</v>
      </c>
      <c r="H26" s="99">
        <f>+(G26-F26)/30/12</f>
        <v>0.26666666666666666</v>
      </c>
      <c r="I26" s="74" t="s">
        <v>166</v>
      </c>
      <c r="J26" s="74"/>
      <c r="K26" s="75"/>
    </row>
    <row r="27" spans="1:15" ht="142.5" x14ac:dyDescent="0.25">
      <c r="A27" s="3">
        <v>3</v>
      </c>
      <c r="B27" s="655" t="s">
        <v>505</v>
      </c>
      <c r="C27" s="654"/>
      <c r="D27" s="220"/>
      <c r="E27" s="222" t="s">
        <v>506</v>
      </c>
      <c r="F27" s="131">
        <v>41635</v>
      </c>
      <c r="G27" s="131">
        <v>41973</v>
      </c>
      <c r="H27" s="99">
        <f>+(G27-F27)/30/12</f>
        <v>0.93888888888888899</v>
      </c>
      <c r="I27" s="74" t="s">
        <v>166</v>
      </c>
      <c r="J27" s="74"/>
      <c r="K27" s="75"/>
    </row>
    <row r="28" spans="1:15" x14ac:dyDescent="0.25">
      <c r="A28" s="3">
        <v>4</v>
      </c>
      <c r="B28" s="653"/>
      <c r="C28" s="654"/>
      <c r="D28" s="220"/>
      <c r="E28" s="222"/>
      <c r="F28" s="131"/>
      <c r="G28" s="131"/>
      <c r="H28" s="99">
        <f t="shared" ref="H28:H31" si="0">+(G28-F28)/30/12</f>
        <v>0</v>
      </c>
      <c r="I28" s="74"/>
      <c r="J28" s="74"/>
      <c r="K28" s="75"/>
    </row>
    <row r="29" spans="1:15" x14ac:dyDescent="0.25">
      <c r="A29" s="3">
        <v>5</v>
      </c>
      <c r="B29" s="655"/>
      <c r="C29" s="654"/>
      <c r="D29" s="220"/>
      <c r="E29" s="222"/>
      <c r="F29" s="131"/>
      <c r="G29" s="131"/>
      <c r="H29" s="99">
        <f t="shared" si="0"/>
        <v>0</v>
      </c>
      <c r="I29" s="74"/>
      <c r="J29" s="74"/>
      <c r="K29" s="75"/>
    </row>
    <row r="30" spans="1:15" x14ac:dyDescent="0.25">
      <c r="A30" s="3">
        <v>6</v>
      </c>
      <c r="B30" s="653"/>
      <c r="C30" s="654"/>
      <c r="D30" s="220"/>
      <c r="E30" s="222"/>
      <c r="F30" s="131"/>
      <c r="G30" s="131"/>
      <c r="H30" s="99">
        <f t="shared" si="0"/>
        <v>0</v>
      </c>
      <c r="I30" s="74"/>
      <c r="J30" s="74"/>
      <c r="K30" s="75"/>
    </row>
    <row r="31" spans="1:15" x14ac:dyDescent="0.25">
      <c r="A31" s="3">
        <v>7</v>
      </c>
      <c r="B31" s="653"/>
      <c r="C31" s="654"/>
      <c r="D31" s="220"/>
      <c r="E31" s="222"/>
      <c r="F31" s="131"/>
      <c r="G31" s="131"/>
      <c r="H31" s="99">
        <f t="shared" si="0"/>
        <v>0</v>
      </c>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3.2805555555555554</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553" t="s">
        <v>2</v>
      </c>
      <c r="D40" s="547"/>
      <c r="E40" s="77"/>
      <c r="F40" s="539"/>
      <c r="G40" s="541"/>
      <c r="H40" s="539"/>
      <c r="I40" s="540"/>
      <c r="J40" s="540"/>
      <c r="K40" s="541"/>
    </row>
    <row r="41" spans="1:11" ht="99.75" customHeight="1" x14ac:dyDescent="0.25">
      <c r="A41" s="544"/>
      <c r="B41" s="545"/>
      <c r="C41" s="548"/>
      <c r="D41" s="549"/>
      <c r="F41" s="554">
        <f>+E7</f>
        <v>17</v>
      </c>
      <c r="G41" s="554"/>
      <c r="H41" s="542" t="s">
        <v>77</v>
      </c>
      <c r="I41" s="551"/>
      <c r="J41" s="551"/>
      <c r="K41" s="543"/>
    </row>
    <row r="42" spans="1:11" x14ac:dyDescent="0.25">
      <c r="F42" s="523" t="s">
        <v>2</v>
      </c>
      <c r="G42" s="524"/>
      <c r="H42" s="523" t="s">
        <v>2</v>
      </c>
      <c r="I42" s="525"/>
      <c r="J42" s="525"/>
      <c r="K42" s="524"/>
    </row>
    <row r="43" spans="1:11" ht="35.25" customHeight="1" x14ac:dyDescent="0.25"/>
    <row r="44" spans="1:11" ht="47.25" customHeight="1" x14ac:dyDescent="0.25">
      <c r="B44" s="78"/>
      <c r="C44" s="78"/>
      <c r="D44" s="78"/>
    </row>
    <row r="45" spans="1:11" ht="54.75" customHeight="1" x14ac:dyDescent="0.25">
      <c r="B45" s="526" t="s">
        <v>355</v>
      </c>
      <c r="C45" s="526"/>
      <c r="D45" s="526"/>
    </row>
  </sheetData>
  <mergeCells count="58">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B45:D45"/>
    <mergeCell ref="B34:C34"/>
    <mergeCell ref="B35:C35"/>
    <mergeCell ref="B36:C36"/>
    <mergeCell ref="I37:K37"/>
    <mergeCell ref="A38:K38"/>
    <mergeCell ref="A39:B39"/>
    <mergeCell ref="C39:D39"/>
    <mergeCell ref="F39:G40"/>
    <mergeCell ref="H39:K40"/>
    <mergeCell ref="A40:B41"/>
    <mergeCell ref="C40:D41"/>
    <mergeCell ref="F41:G41"/>
    <mergeCell ref="H41:K41"/>
    <mergeCell ref="F42:G42"/>
    <mergeCell ref="H42:K42"/>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D132A-32E4-4CCA-BDF1-F1575D16F45A}">
  <sheetPr>
    <tabColor rgb="FFFF0000"/>
    <pageSetUpPr fitToPage="1"/>
  </sheetPr>
  <dimension ref="B1:AA38"/>
  <sheetViews>
    <sheetView view="pageBreakPreview" topLeftCell="L14" zoomScale="60" zoomScaleNormal="100" workbookViewId="0">
      <selection activeCell="J6" sqref="J6"/>
    </sheetView>
  </sheetViews>
  <sheetFormatPr baseColWidth="10" defaultRowHeight="12.75" x14ac:dyDescent="0.2"/>
  <cols>
    <col min="1" max="1" width="4.42578125" style="8" customWidth="1"/>
    <col min="2" max="2" width="5.42578125" style="55" customWidth="1"/>
    <col min="3" max="3" width="15.140625" style="55" customWidth="1"/>
    <col min="4" max="5" width="21.85546875" style="55" customWidth="1"/>
    <col min="6" max="6" width="55" style="36" customWidth="1"/>
    <col min="7" max="7" width="26.5703125" style="36" customWidth="1"/>
    <col min="8" max="9" width="22.42578125" style="36" customWidth="1"/>
    <col min="10" max="11" width="23" style="36" customWidth="1"/>
    <col min="12" max="12" width="44.28515625" style="36" customWidth="1"/>
    <col min="13" max="13" width="27.42578125" style="36" customWidth="1"/>
    <col min="14" max="14" width="20.7109375" style="36" customWidth="1"/>
    <col min="15" max="15" width="25" style="8" bestFit="1" customWidth="1"/>
    <col min="16" max="16" width="17.42578125" style="56" customWidth="1"/>
    <col min="17" max="17" width="24.5703125" style="8" customWidth="1"/>
    <col min="18" max="18" width="26.28515625" style="8" customWidth="1"/>
    <col min="19" max="19" width="23" style="8" customWidth="1"/>
    <col min="20" max="20" width="18.42578125" style="8" customWidth="1"/>
    <col min="21" max="21" width="23.28515625" style="8" customWidth="1"/>
    <col min="22" max="22" width="79.140625" style="8" customWidth="1"/>
    <col min="23" max="26" width="11.42578125" style="8"/>
    <col min="27" max="27" width="37.85546875" style="8" customWidth="1"/>
    <col min="28" max="254" width="11.42578125" style="8"/>
    <col min="255" max="255" width="4.42578125" style="8" customWidth="1"/>
    <col min="256" max="256" width="5.42578125" style="8" customWidth="1"/>
    <col min="257" max="257" width="15.140625" style="8" customWidth="1"/>
    <col min="258" max="259" width="21.85546875" style="8" customWidth="1"/>
    <col min="260" max="260" width="55" style="8" customWidth="1"/>
    <col min="261" max="261" width="26.5703125" style="8" customWidth="1"/>
    <col min="262" max="263" width="22.42578125" style="8" customWidth="1"/>
    <col min="264" max="267" width="20.5703125" style="8" customWidth="1"/>
    <col min="268" max="268" width="31" style="8" customWidth="1"/>
    <col min="269" max="269" width="32.42578125" style="8" customWidth="1"/>
    <col min="270" max="270" width="16" style="8" customWidth="1"/>
    <col min="271" max="271" width="14.7109375" style="8" customWidth="1"/>
    <col min="272" max="272" width="17.42578125" style="8" customWidth="1"/>
    <col min="273" max="273" width="24.5703125" style="8" customWidth="1"/>
    <col min="274" max="274" width="26.28515625" style="8" customWidth="1"/>
    <col min="275" max="275" width="23" style="8" customWidth="1"/>
    <col min="276" max="276" width="18.42578125" style="8" customWidth="1"/>
    <col min="277" max="277" width="23.28515625" style="8" customWidth="1"/>
    <col min="278" max="278" width="48" style="8" customWidth="1"/>
    <col min="279" max="282" width="11.42578125" style="8"/>
    <col min="283" max="283" width="37.85546875" style="8" customWidth="1"/>
    <col min="284" max="510" width="11.42578125" style="8"/>
    <col min="511" max="511" width="4.42578125" style="8" customWidth="1"/>
    <col min="512" max="512" width="5.42578125" style="8" customWidth="1"/>
    <col min="513" max="513" width="15.140625" style="8" customWidth="1"/>
    <col min="514" max="515" width="21.85546875" style="8" customWidth="1"/>
    <col min="516" max="516" width="55" style="8" customWidth="1"/>
    <col min="517" max="517" width="26.5703125" style="8" customWidth="1"/>
    <col min="518" max="519" width="22.42578125" style="8" customWidth="1"/>
    <col min="520" max="523" width="20.5703125" style="8" customWidth="1"/>
    <col min="524" max="524" width="31" style="8" customWidth="1"/>
    <col min="525" max="525" width="32.42578125" style="8" customWidth="1"/>
    <col min="526" max="526" width="16" style="8" customWidth="1"/>
    <col min="527" max="527" width="14.7109375" style="8" customWidth="1"/>
    <col min="528" max="528" width="17.42578125" style="8" customWidth="1"/>
    <col min="529" max="529" width="24.5703125" style="8" customWidth="1"/>
    <col min="530" max="530" width="26.28515625" style="8" customWidth="1"/>
    <col min="531" max="531" width="23" style="8" customWidth="1"/>
    <col min="532" max="532" width="18.42578125" style="8" customWidth="1"/>
    <col min="533" max="533" width="23.28515625" style="8" customWidth="1"/>
    <col min="534" max="534" width="48" style="8" customWidth="1"/>
    <col min="535" max="538" width="11.42578125" style="8"/>
    <col min="539" max="539" width="37.85546875" style="8" customWidth="1"/>
    <col min="540" max="766" width="11.42578125" style="8"/>
    <col min="767" max="767" width="4.42578125" style="8" customWidth="1"/>
    <col min="768" max="768" width="5.42578125" style="8" customWidth="1"/>
    <col min="769" max="769" width="15.140625" style="8" customWidth="1"/>
    <col min="770" max="771" width="21.85546875" style="8" customWidth="1"/>
    <col min="772" max="772" width="55" style="8" customWidth="1"/>
    <col min="773" max="773" width="26.5703125" style="8" customWidth="1"/>
    <col min="774" max="775" width="22.42578125" style="8" customWidth="1"/>
    <col min="776" max="779" width="20.5703125" style="8" customWidth="1"/>
    <col min="780" max="780" width="31" style="8" customWidth="1"/>
    <col min="781" max="781" width="32.42578125" style="8" customWidth="1"/>
    <col min="782" max="782" width="16" style="8" customWidth="1"/>
    <col min="783" max="783" width="14.7109375" style="8" customWidth="1"/>
    <col min="784" max="784" width="17.42578125" style="8" customWidth="1"/>
    <col min="785" max="785" width="24.5703125" style="8" customWidth="1"/>
    <col min="786" max="786" width="26.28515625" style="8" customWidth="1"/>
    <col min="787" max="787" width="23" style="8" customWidth="1"/>
    <col min="788" max="788" width="18.42578125" style="8" customWidth="1"/>
    <col min="789" max="789" width="23.28515625" style="8" customWidth="1"/>
    <col min="790" max="790" width="48" style="8" customWidth="1"/>
    <col min="791" max="794" width="11.42578125" style="8"/>
    <col min="795" max="795" width="37.85546875" style="8" customWidth="1"/>
    <col min="796" max="1022" width="11.42578125" style="8"/>
    <col min="1023" max="1023" width="4.42578125" style="8" customWidth="1"/>
    <col min="1024" max="1024" width="5.42578125" style="8" customWidth="1"/>
    <col min="1025" max="1025" width="15.140625" style="8" customWidth="1"/>
    <col min="1026" max="1027" width="21.85546875" style="8" customWidth="1"/>
    <col min="1028" max="1028" width="55" style="8" customWidth="1"/>
    <col min="1029" max="1029" width="26.5703125" style="8" customWidth="1"/>
    <col min="1030" max="1031" width="22.42578125" style="8" customWidth="1"/>
    <col min="1032" max="1035" width="20.5703125" style="8" customWidth="1"/>
    <col min="1036" max="1036" width="31" style="8" customWidth="1"/>
    <col min="1037" max="1037" width="32.42578125" style="8" customWidth="1"/>
    <col min="1038" max="1038" width="16" style="8" customWidth="1"/>
    <col min="1039" max="1039" width="14.7109375" style="8" customWidth="1"/>
    <col min="1040" max="1040" width="17.42578125" style="8" customWidth="1"/>
    <col min="1041" max="1041" width="24.5703125" style="8" customWidth="1"/>
    <col min="1042" max="1042" width="26.28515625" style="8" customWidth="1"/>
    <col min="1043" max="1043" width="23" style="8" customWidth="1"/>
    <col min="1044" max="1044" width="18.42578125" style="8" customWidth="1"/>
    <col min="1045" max="1045" width="23.28515625" style="8" customWidth="1"/>
    <col min="1046" max="1046" width="48" style="8" customWidth="1"/>
    <col min="1047" max="1050" width="11.42578125" style="8"/>
    <col min="1051" max="1051" width="37.85546875" style="8" customWidth="1"/>
    <col min="1052" max="1278" width="11.42578125" style="8"/>
    <col min="1279" max="1279" width="4.42578125" style="8" customWidth="1"/>
    <col min="1280" max="1280" width="5.42578125" style="8" customWidth="1"/>
    <col min="1281" max="1281" width="15.140625" style="8" customWidth="1"/>
    <col min="1282" max="1283" width="21.85546875" style="8" customWidth="1"/>
    <col min="1284" max="1284" width="55" style="8" customWidth="1"/>
    <col min="1285" max="1285" width="26.5703125" style="8" customWidth="1"/>
    <col min="1286" max="1287" width="22.42578125" style="8" customWidth="1"/>
    <col min="1288" max="1291" width="20.5703125" style="8" customWidth="1"/>
    <col min="1292" max="1292" width="31" style="8" customWidth="1"/>
    <col min="1293" max="1293" width="32.42578125" style="8" customWidth="1"/>
    <col min="1294" max="1294" width="16" style="8" customWidth="1"/>
    <col min="1295" max="1295" width="14.7109375" style="8" customWidth="1"/>
    <col min="1296" max="1296" width="17.42578125" style="8" customWidth="1"/>
    <col min="1297" max="1297" width="24.5703125" style="8" customWidth="1"/>
    <col min="1298" max="1298" width="26.28515625" style="8" customWidth="1"/>
    <col min="1299" max="1299" width="23" style="8" customWidth="1"/>
    <col min="1300" max="1300" width="18.42578125" style="8" customWidth="1"/>
    <col min="1301" max="1301" width="23.28515625" style="8" customWidth="1"/>
    <col min="1302" max="1302" width="48" style="8" customWidth="1"/>
    <col min="1303" max="1306" width="11.42578125" style="8"/>
    <col min="1307" max="1307" width="37.85546875" style="8" customWidth="1"/>
    <col min="1308" max="1534" width="11.42578125" style="8"/>
    <col min="1535" max="1535" width="4.42578125" style="8" customWidth="1"/>
    <col min="1536" max="1536" width="5.42578125" style="8" customWidth="1"/>
    <col min="1537" max="1537" width="15.140625" style="8" customWidth="1"/>
    <col min="1538" max="1539" width="21.85546875" style="8" customWidth="1"/>
    <col min="1540" max="1540" width="55" style="8" customWidth="1"/>
    <col min="1541" max="1541" width="26.5703125" style="8" customWidth="1"/>
    <col min="1542" max="1543" width="22.42578125" style="8" customWidth="1"/>
    <col min="1544" max="1547" width="20.5703125" style="8" customWidth="1"/>
    <col min="1548" max="1548" width="31" style="8" customWidth="1"/>
    <col min="1549" max="1549" width="32.42578125" style="8" customWidth="1"/>
    <col min="1550" max="1550" width="16" style="8" customWidth="1"/>
    <col min="1551" max="1551" width="14.7109375" style="8" customWidth="1"/>
    <col min="1552" max="1552" width="17.42578125" style="8" customWidth="1"/>
    <col min="1553" max="1553" width="24.5703125" style="8" customWidth="1"/>
    <col min="1554" max="1554" width="26.28515625" style="8" customWidth="1"/>
    <col min="1555" max="1555" width="23" style="8" customWidth="1"/>
    <col min="1556" max="1556" width="18.42578125" style="8" customWidth="1"/>
    <col min="1557" max="1557" width="23.28515625" style="8" customWidth="1"/>
    <col min="1558" max="1558" width="48" style="8" customWidth="1"/>
    <col min="1559" max="1562" width="11.42578125" style="8"/>
    <col min="1563" max="1563" width="37.85546875" style="8" customWidth="1"/>
    <col min="1564" max="1790" width="11.42578125" style="8"/>
    <col min="1791" max="1791" width="4.42578125" style="8" customWidth="1"/>
    <col min="1792" max="1792" width="5.42578125" style="8" customWidth="1"/>
    <col min="1793" max="1793" width="15.140625" style="8" customWidth="1"/>
    <col min="1794" max="1795" width="21.85546875" style="8" customWidth="1"/>
    <col min="1796" max="1796" width="55" style="8" customWidth="1"/>
    <col min="1797" max="1797" width="26.5703125" style="8" customWidth="1"/>
    <col min="1798" max="1799" width="22.42578125" style="8" customWidth="1"/>
    <col min="1800" max="1803" width="20.5703125" style="8" customWidth="1"/>
    <col min="1804" max="1804" width="31" style="8" customWidth="1"/>
    <col min="1805" max="1805" width="32.42578125" style="8" customWidth="1"/>
    <col min="1806" max="1806" width="16" style="8" customWidth="1"/>
    <col min="1807" max="1807" width="14.7109375" style="8" customWidth="1"/>
    <col min="1808" max="1808" width="17.42578125" style="8" customWidth="1"/>
    <col min="1809" max="1809" width="24.5703125" style="8" customWidth="1"/>
    <col min="1810" max="1810" width="26.28515625" style="8" customWidth="1"/>
    <col min="1811" max="1811" width="23" style="8" customWidth="1"/>
    <col min="1812" max="1812" width="18.42578125" style="8" customWidth="1"/>
    <col min="1813" max="1813" width="23.28515625" style="8" customWidth="1"/>
    <col min="1814" max="1814" width="48" style="8" customWidth="1"/>
    <col min="1815" max="1818" width="11.42578125" style="8"/>
    <col min="1819" max="1819" width="37.85546875" style="8" customWidth="1"/>
    <col min="1820" max="2046" width="11.42578125" style="8"/>
    <col min="2047" max="2047" width="4.42578125" style="8" customWidth="1"/>
    <col min="2048" max="2048" width="5.42578125" style="8" customWidth="1"/>
    <col min="2049" max="2049" width="15.140625" style="8" customWidth="1"/>
    <col min="2050" max="2051" width="21.85546875" style="8" customWidth="1"/>
    <col min="2052" max="2052" width="55" style="8" customWidth="1"/>
    <col min="2053" max="2053" width="26.5703125" style="8" customWidth="1"/>
    <col min="2054" max="2055" width="22.42578125" style="8" customWidth="1"/>
    <col min="2056" max="2059" width="20.5703125" style="8" customWidth="1"/>
    <col min="2060" max="2060" width="31" style="8" customWidth="1"/>
    <col min="2061" max="2061" width="32.42578125" style="8" customWidth="1"/>
    <col min="2062" max="2062" width="16" style="8" customWidth="1"/>
    <col min="2063" max="2063" width="14.7109375" style="8" customWidth="1"/>
    <col min="2064" max="2064" width="17.42578125" style="8" customWidth="1"/>
    <col min="2065" max="2065" width="24.5703125" style="8" customWidth="1"/>
    <col min="2066" max="2066" width="26.28515625" style="8" customWidth="1"/>
    <col min="2067" max="2067" width="23" style="8" customWidth="1"/>
    <col min="2068" max="2068" width="18.42578125" style="8" customWidth="1"/>
    <col min="2069" max="2069" width="23.28515625" style="8" customWidth="1"/>
    <col min="2070" max="2070" width="48" style="8" customWidth="1"/>
    <col min="2071" max="2074" width="11.42578125" style="8"/>
    <col min="2075" max="2075" width="37.85546875" style="8" customWidth="1"/>
    <col min="2076" max="2302" width="11.42578125" style="8"/>
    <col min="2303" max="2303" width="4.42578125" style="8" customWidth="1"/>
    <col min="2304" max="2304" width="5.42578125" style="8" customWidth="1"/>
    <col min="2305" max="2305" width="15.140625" style="8" customWidth="1"/>
    <col min="2306" max="2307" width="21.85546875" style="8" customWidth="1"/>
    <col min="2308" max="2308" width="55" style="8" customWidth="1"/>
    <col min="2309" max="2309" width="26.5703125" style="8" customWidth="1"/>
    <col min="2310" max="2311" width="22.42578125" style="8" customWidth="1"/>
    <col min="2312" max="2315" width="20.5703125" style="8" customWidth="1"/>
    <col min="2316" max="2316" width="31" style="8" customWidth="1"/>
    <col min="2317" max="2317" width="32.42578125" style="8" customWidth="1"/>
    <col min="2318" max="2318" width="16" style="8" customWidth="1"/>
    <col min="2319" max="2319" width="14.7109375" style="8" customWidth="1"/>
    <col min="2320" max="2320" width="17.42578125" style="8" customWidth="1"/>
    <col min="2321" max="2321" width="24.5703125" style="8" customWidth="1"/>
    <col min="2322" max="2322" width="26.28515625" style="8" customWidth="1"/>
    <col min="2323" max="2323" width="23" style="8" customWidth="1"/>
    <col min="2324" max="2324" width="18.42578125" style="8" customWidth="1"/>
    <col min="2325" max="2325" width="23.28515625" style="8" customWidth="1"/>
    <col min="2326" max="2326" width="48" style="8" customWidth="1"/>
    <col min="2327" max="2330" width="11.42578125" style="8"/>
    <col min="2331" max="2331" width="37.85546875" style="8" customWidth="1"/>
    <col min="2332" max="2558" width="11.42578125" style="8"/>
    <col min="2559" max="2559" width="4.42578125" style="8" customWidth="1"/>
    <col min="2560" max="2560" width="5.42578125" style="8" customWidth="1"/>
    <col min="2561" max="2561" width="15.140625" style="8" customWidth="1"/>
    <col min="2562" max="2563" width="21.85546875" style="8" customWidth="1"/>
    <col min="2564" max="2564" width="55" style="8" customWidth="1"/>
    <col min="2565" max="2565" width="26.5703125" style="8" customWidth="1"/>
    <col min="2566" max="2567" width="22.42578125" style="8" customWidth="1"/>
    <col min="2568" max="2571" width="20.5703125" style="8" customWidth="1"/>
    <col min="2572" max="2572" width="31" style="8" customWidth="1"/>
    <col min="2573" max="2573" width="32.42578125" style="8" customWidth="1"/>
    <col min="2574" max="2574" width="16" style="8" customWidth="1"/>
    <col min="2575" max="2575" width="14.7109375" style="8" customWidth="1"/>
    <col min="2576" max="2576" width="17.42578125" style="8" customWidth="1"/>
    <col min="2577" max="2577" width="24.5703125" style="8" customWidth="1"/>
    <col min="2578" max="2578" width="26.28515625" style="8" customWidth="1"/>
    <col min="2579" max="2579" width="23" style="8" customWidth="1"/>
    <col min="2580" max="2580" width="18.42578125" style="8" customWidth="1"/>
    <col min="2581" max="2581" width="23.28515625" style="8" customWidth="1"/>
    <col min="2582" max="2582" width="48" style="8" customWidth="1"/>
    <col min="2583" max="2586" width="11.42578125" style="8"/>
    <col min="2587" max="2587" width="37.85546875" style="8" customWidth="1"/>
    <col min="2588" max="2814" width="11.42578125" style="8"/>
    <col min="2815" max="2815" width="4.42578125" style="8" customWidth="1"/>
    <col min="2816" max="2816" width="5.42578125" style="8" customWidth="1"/>
    <col min="2817" max="2817" width="15.140625" style="8" customWidth="1"/>
    <col min="2818" max="2819" width="21.85546875" style="8" customWidth="1"/>
    <col min="2820" max="2820" width="55" style="8" customWidth="1"/>
    <col min="2821" max="2821" width="26.5703125" style="8" customWidth="1"/>
    <col min="2822" max="2823" width="22.42578125" style="8" customWidth="1"/>
    <col min="2824" max="2827" width="20.5703125" style="8" customWidth="1"/>
    <col min="2828" max="2828" width="31" style="8" customWidth="1"/>
    <col min="2829" max="2829" width="32.42578125" style="8" customWidth="1"/>
    <col min="2830" max="2830" width="16" style="8" customWidth="1"/>
    <col min="2831" max="2831" width="14.7109375" style="8" customWidth="1"/>
    <col min="2832" max="2832" width="17.42578125" style="8" customWidth="1"/>
    <col min="2833" max="2833" width="24.5703125" style="8" customWidth="1"/>
    <col min="2834" max="2834" width="26.28515625" style="8" customWidth="1"/>
    <col min="2835" max="2835" width="23" style="8" customWidth="1"/>
    <col min="2836" max="2836" width="18.42578125" style="8" customWidth="1"/>
    <col min="2837" max="2837" width="23.28515625" style="8" customWidth="1"/>
    <col min="2838" max="2838" width="48" style="8" customWidth="1"/>
    <col min="2839" max="2842" width="11.42578125" style="8"/>
    <col min="2843" max="2843" width="37.85546875" style="8" customWidth="1"/>
    <col min="2844" max="3070" width="11.42578125" style="8"/>
    <col min="3071" max="3071" width="4.42578125" style="8" customWidth="1"/>
    <col min="3072" max="3072" width="5.42578125" style="8" customWidth="1"/>
    <col min="3073" max="3073" width="15.140625" style="8" customWidth="1"/>
    <col min="3074" max="3075" width="21.85546875" style="8" customWidth="1"/>
    <col min="3076" max="3076" width="55" style="8" customWidth="1"/>
    <col min="3077" max="3077" width="26.5703125" style="8" customWidth="1"/>
    <col min="3078" max="3079" width="22.42578125" style="8" customWidth="1"/>
    <col min="3080" max="3083" width="20.5703125" style="8" customWidth="1"/>
    <col min="3084" max="3084" width="31" style="8" customWidth="1"/>
    <col min="3085" max="3085" width="32.42578125" style="8" customWidth="1"/>
    <col min="3086" max="3086" width="16" style="8" customWidth="1"/>
    <col min="3087" max="3087" width="14.7109375" style="8" customWidth="1"/>
    <col min="3088" max="3088" width="17.42578125" style="8" customWidth="1"/>
    <col min="3089" max="3089" width="24.5703125" style="8" customWidth="1"/>
    <col min="3090" max="3090" width="26.28515625" style="8" customWidth="1"/>
    <col min="3091" max="3091" width="23" style="8" customWidth="1"/>
    <col min="3092" max="3092" width="18.42578125" style="8" customWidth="1"/>
    <col min="3093" max="3093" width="23.28515625" style="8" customWidth="1"/>
    <col min="3094" max="3094" width="48" style="8" customWidth="1"/>
    <col min="3095" max="3098" width="11.42578125" style="8"/>
    <col min="3099" max="3099" width="37.85546875" style="8" customWidth="1"/>
    <col min="3100" max="3326" width="11.42578125" style="8"/>
    <col min="3327" max="3327" width="4.42578125" style="8" customWidth="1"/>
    <col min="3328" max="3328" width="5.42578125" style="8" customWidth="1"/>
    <col min="3329" max="3329" width="15.140625" style="8" customWidth="1"/>
    <col min="3330" max="3331" width="21.85546875" style="8" customWidth="1"/>
    <col min="3332" max="3332" width="55" style="8" customWidth="1"/>
    <col min="3333" max="3333" width="26.5703125" style="8" customWidth="1"/>
    <col min="3334" max="3335" width="22.42578125" style="8" customWidth="1"/>
    <col min="3336" max="3339" width="20.5703125" style="8" customWidth="1"/>
    <col min="3340" max="3340" width="31" style="8" customWidth="1"/>
    <col min="3341" max="3341" width="32.42578125" style="8" customWidth="1"/>
    <col min="3342" max="3342" width="16" style="8" customWidth="1"/>
    <col min="3343" max="3343" width="14.7109375" style="8" customWidth="1"/>
    <col min="3344" max="3344" width="17.42578125" style="8" customWidth="1"/>
    <col min="3345" max="3345" width="24.5703125" style="8" customWidth="1"/>
    <col min="3346" max="3346" width="26.28515625" style="8" customWidth="1"/>
    <col min="3347" max="3347" width="23" style="8" customWidth="1"/>
    <col min="3348" max="3348" width="18.42578125" style="8" customWidth="1"/>
    <col min="3349" max="3349" width="23.28515625" style="8" customWidth="1"/>
    <col min="3350" max="3350" width="48" style="8" customWidth="1"/>
    <col min="3351" max="3354" width="11.42578125" style="8"/>
    <col min="3355" max="3355" width="37.85546875" style="8" customWidth="1"/>
    <col min="3356" max="3582" width="11.42578125" style="8"/>
    <col min="3583" max="3583" width="4.42578125" style="8" customWidth="1"/>
    <col min="3584" max="3584" width="5.42578125" style="8" customWidth="1"/>
    <col min="3585" max="3585" width="15.140625" style="8" customWidth="1"/>
    <col min="3586" max="3587" width="21.85546875" style="8" customWidth="1"/>
    <col min="3588" max="3588" width="55" style="8" customWidth="1"/>
    <col min="3589" max="3589" width="26.5703125" style="8" customWidth="1"/>
    <col min="3590" max="3591" width="22.42578125" style="8" customWidth="1"/>
    <col min="3592" max="3595" width="20.5703125" style="8" customWidth="1"/>
    <col min="3596" max="3596" width="31" style="8" customWidth="1"/>
    <col min="3597" max="3597" width="32.42578125" style="8" customWidth="1"/>
    <col min="3598" max="3598" width="16" style="8" customWidth="1"/>
    <col min="3599" max="3599" width="14.7109375" style="8" customWidth="1"/>
    <col min="3600" max="3600" width="17.42578125" style="8" customWidth="1"/>
    <col min="3601" max="3601" width="24.5703125" style="8" customWidth="1"/>
    <col min="3602" max="3602" width="26.28515625" style="8" customWidth="1"/>
    <col min="3603" max="3603" width="23" style="8" customWidth="1"/>
    <col min="3604" max="3604" width="18.42578125" style="8" customWidth="1"/>
    <col min="3605" max="3605" width="23.28515625" style="8" customWidth="1"/>
    <col min="3606" max="3606" width="48" style="8" customWidth="1"/>
    <col min="3607" max="3610" width="11.42578125" style="8"/>
    <col min="3611" max="3611" width="37.85546875" style="8" customWidth="1"/>
    <col min="3612" max="3838" width="11.42578125" style="8"/>
    <col min="3839" max="3839" width="4.42578125" style="8" customWidth="1"/>
    <col min="3840" max="3840" width="5.42578125" style="8" customWidth="1"/>
    <col min="3841" max="3841" width="15.140625" style="8" customWidth="1"/>
    <col min="3842" max="3843" width="21.85546875" style="8" customWidth="1"/>
    <col min="3844" max="3844" width="55" style="8" customWidth="1"/>
    <col min="3845" max="3845" width="26.5703125" style="8" customWidth="1"/>
    <col min="3846" max="3847" width="22.42578125" style="8" customWidth="1"/>
    <col min="3848" max="3851" width="20.5703125" style="8" customWidth="1"/>
    <col min="3852" max="3852" width="31" style="8" customWidth="1"/>
    <col min="3853" max="3853" width="32.42578125" style="8" customWidth="1"/>
    <col min="3854" max="3854" width="16" style="8" customWidth="1"/>
    <col min="3855" max="3855" width="14.7109375" style="8" customWidth="1"/>
    <col min="3856" max="3856" width="17.42578125" style="8" customWidth="1"/>
    <col min="3857" max="3857" width="24.5703125" style="8" customWidth="1"/>
    <col min="3858" max="3858" width="26.28515625" style="8" customWidth="1"/>
    <col min="3859" max="3859" width="23" style="8" customWidth="1"/>
    <col min="3860" max="3860" width="18.42578125" style="8" customWidth="1"/>
    <col min="3861" max="3861" width="23.28515625" style="8" customWidth="1"/>
    <col min="3862" max="3862" width="48" style="8" customWidth="1"/>
    <col min="3863" max="3866" width="11.42578125" style="8"/>
    <col min="3867" max="3867" width="37.85546875" style="8" customWidth="1"/>
    <col min="3868" max="4094" width="11.42578125" style="8"/>
    <col min="4095" max="4095" width="4.42578125" style="8" customWidth="1"/>
    <col min="4096" max="4096" width="5.42578125" style="8" customWidth="1"/>
    <col min="4097" max="4097" width="15.140625" style="8" customWidth="1"/>
    <col min="4098" max="4099" width="21.85546875" style="8" customWidth="1"/>
    <col min="4100" max="4100" width="55" style="8" customWidth="1"/>
    <col min="4101" max="4101" width="26.5703125" style="8" customWidth="1"/>
    <col min="4102" max="4103" width="22.42578125" style="8" customWidth="1"/>
    <col min="4104" max="4107" width="20.5703125" style="8" customWidth="1"/>
    <col min="4108" max="4108" width="31" style="8" customWidth="1"/>
    <col min="4109" max="4109" width="32.42578125" style="8" customWidth="1"/>
    <col min="4110" max="4110" width="16" style="8" customWidth="1"/>
    <col min="4111" max="4111" width="14.7109375" style="8" customWidth="1"/>
    <col min="4112" max="4112" width="17.42578125" style="8" customWidth="1"/>
    <col min="4113" max="4113" width="24.5703125" style="8" customWidth="1"/>
    <col min="4114" max="4114" width="26.28515625" style="8" customWidth="1"/>
    <col min="4115" max="4115" width="23" style="8" customWidth="1"/>
    <col min="4116" max="4116" width="18.42578125" style="8" customWidth="1"/>
    <col min="4117" max="4117" width="23.28515625" style="8" customWidth="1"/>
    <col min="4118" max="4118" width="48" style="8" customWidth="1"/>
    <col min="4119" max="4122" width="11.42578125" style="8"/>
    <col min="4123" max="4123" width="37.85546875" style="8" customWidth="1"/>
    <col min="4124" max="4350" width="11.42578125" style="8"/>
    <col min="4351" max="4351" width="4.42578125" style="8" customWidth="1"/>
    <col min="4352" max="4352" width="5.42578125" style="8" customWidth="1"/>
    <col min="4353" max="4353" width="15.140625" style="8" customWidth="1"/>
    <col min="4354" max="4355" width="21.85546875" style="8" customWidth="1"/>
    <col min="4356" max="4356" width="55" style="8" customWidth="1"/>
    <col min="4357" max="4357" width="26.5703125" style="8" customWidth="1"/>
    <col min="4358" max="4359" width="22.42578125" style="8" customWidth="1"/>
    <col min="4360" max="4363" width="20.5703125" style="8" customWidth="1"/>
    <col min="4364" max="4364" width="31" style="8" customWidth="1"/>
    <col min="4365" max="4365" width="32.42578125" style="8" customWidth="1"/>
    <col min="4366" max="4366" width="16" style="8" customWidth="1"/>
    <col min="4367" max="4367" width="14.7109375" style="8" customWidth="1"/>
    <col min="4368" max="4368" width="17.42578125" style="8" customWidth="1"/>
    <col min="4369" max="4369" width="24.5703125" style="8" customWidth="1"/>
    <col min="4370" max="4370" width="26.28515625" style="8" customWidth="1"/>
    <col min="4371" max="4371" width="23" style="8" customWidth="1"/>
    <col min="4372" max="4372" width="18.42578125" style="8" customWidth="1"/>
    <col min="4373" max="4373" width="23.28515625" style="8" customWidth="1"/>
    <col min="4374" max="4374" width="48" style="8" customWidth="1"/>
    <col min="4375" max="4378" width="11.42578125" style="8"/>
    <col min="4379" max="4379" width="37.85546875" style="8" customWidth="1"/>
    <col min="4380" max="4606" width="11.42578125" style="8"/>
    <col min="4607" max="4607" width="4.42578125" style="8" customWidth="1"/>
    <col min="4608" max="4608" width="5.42578125" style="8" customWidth="1"/>
    <col min="4609" max="4609" width="15.140625" style="8" customWidth="1"/>
    <col min="4610" max="4611" width="21.85546875" style="8" customWidth="1"/>
    <col min="4612" max="4612" width="55" style="8" customWidth="1"/>
    <col min="4613" max="4613" width="26.5703125" style="8" customWidth="1"/>
    <col min="4614" max="4615" width="22.42578125" style="8" customWidth="1"/>
    <col min="4616" max="4619" width="20.5703125" style="8" customWidth="1"/>
    <col min="4620" max="4620" width="31" style="8" customWidth="1"/>
    <col min="4621" max="4621" width="32.42578125" style="8" customWidth="1"/>
    <col min="4622" max="4622" width="16" style="8" customWidth="1"/>
    <col min="4623" max="4623" width="14.7109375" style="8" customWidth="1"/>
    <col min="4624" max="4624" width="17.42578125" style="8" customWidth="1"/>
    <col min="4625" max="4625" width="24.5703125" style="8" customWidth="1"/>
    <col min="4626" max="4626" width="26.28515625" style="8" customWidth="1"/>
    <col min="4627" max="4627" width="23" style="8" customWidth="1"/>
    <col min="4628" max="4628" width="18.42578125" style="8" customWidth="1"/>
    <col min="4629" max="4629" width="23.28515625" style="8" customWidth="1"/>
    <col min="4630" max="4630" width="48" style="8" customWidth="1"/>
    <col min="4631" max="4634" width="11.42578125" style="8"/>
    <col min="4635" max="4635" width="37.85546875" style="8" customWidth="1"/>
    <col min="4636" max="4862" width="11.42578125" style="8"/>
    <col min="4863" max="4863" width="4.42578125" style="8" customWidth="1"/>
    <col min="4864" max="4864" width="5.42578125" style="8" customWidth="1"/>
    <col min="4865" max="4865" width="15.140625" style="8" customWidth="1"/>
    <col min="4866" max="4867" width="21.85546875" style="8" customWidth="1"/>
    <col min="4868" max="4868" width="55" style="8" customWidth="1"/>
    <col min="4869" max="4869" width="26.5703125" style="8" customWidth="1"/>
    <col min="4870" max="4871" width="22.42578125" style="8" customWidth="1"/>
    <col min="4872" max="4875" width="20.5703125" style="8" customWidth="1"/>
    <col min="4876" max="4876" width="31" style="8" customWidth="1"/>
    <col min="4877" max="4877" width="32.42578125" style="8" customWidth="1"/>
    <col min="4878" max="4878" width="16" style="8" customWidth="1"/>
    <col min="4879" max="4879" width="14.7109375" style="8" customWidth="1"/>
    <col min="4880" max="4880" width="17.42578125" style="8" customWidth="1"/>
    <col min="4881" max="4881" width="24.5703125" style="8" customWidth="1"/>
    <col min="4882" max="4882" width="26.28515625" style="8" customWidth="1"/>
    <col min="4883" max="4883" width="23" style="8" customWidth="1"/>
    <col min="4884" max="4884" width="18.42578125" style="8" customWidth="1"/>
    <col min="4885" max="4885" width="23.28515625" style="8" customWidth="1"/>
    <col min="4886" max="4886" width="48" style="8" customWidth="1"/>
    <col min="4887" max="4890" width="11.42578125" style="8"/>
    <col min="4891" max="4891" width="37.85546875" style="8" customWidth="1"/>
    <col min="4892" max="5118" width="11.42578125" style="8"/>
    <col min="5119" max="5119" width="4.42578125" style="8" customWidth="1"/>
    <col min="5120" max="5120" width="5.42578125" style="8" customWidth="1"/>
    <col min="5121" max="5121" width="15.140625" style="8" customWidth="1"/>
    <col min="5122" max="5123" width="21.85546875" style="8" customWidth="1"/>
    <col min="5124" max="5124" width="55" style="8" customWidth="1"/>
    <col min="5125" max="5125" width="26.5703125" style="8" customWidth="1"/>
    <col min="5126" max="5127" width="22.42578125" style="8" customWidth="1"/>
    <col min="5128" max="5131" width="20.5703125" style="8" customWidth="1"/>
    <col min="5132" max="5132" width="31" style="8" customWidth="1"/>
    <col min="5133" max="5133" width="32.42578125" style="8" customWidth="1"/>
    <col min="5134" max="5134" width="16" style="8" customWidth="1"/>
    <col min="5135" max="5135" width="14.7109375" style="8" customWidth="1"/>
    <col min="5136" max="5136" width="17.42578125" style="8" customWidth="1"/>
    <col min="5137" max="5137" width="24.5703125" style="8" customWidth="1"/>
    <col min="5138" max="5138" width="26.28515625" style="8" customWidth="1"/>
    <col min="5139" max="5139" width="23" style="8" customWidth="1"/>
    <col min="5140" max="5140" width="18.42578125" style="8" customWidth="1"/>
    <col min="5141" max="5141" width="23.28515625" style="8" customWidth="1"/>
    <col min="5142" max="5142" width="48" style="8" customWidth="1"/>
    <col min="5143" max="5146" width="11.42578125" style="8"/>
    <col min="5147" max="5147" width="37.85546875" style="8" customWidth="1"/>
    <col min="5148" max="5374" width="11.42578125" style="8"/>
    <col min="5375" max="5375" width="4.42578125" style="8" customWidth="1"/>
    <col min="5376" max="5376" width="5.42578125" style="8" customWidth="1"/>
    <col min="5377" max="5377" width="15.140625" style="8" customWidth="1"/>
    <col min="5378" max="5379" width="21.85546875" style="8" customWidth="1"/>
    <col min="5380" max="5380" width="55" style="8" customWidth="1"/>
    <col min="5381" max="5381" width="26.5703125" style="8" customWidth="1"/>
    <col min="5382" max="5383" width="22.42578125" style="8" customWidth="1"/>
    <col min="5384" max="5387" width="20.5703125" style="8" customWidth="1"/>
    <col min="5388" max="5388" width="31" style="8" customWidth="1"/>
    <col min="5389" max="5389" width="32.42578125" style="8" customWidth="1"/>
    <col min="5390" max="5390" width="16" style="8" customWidth="1"/>
    <col min="5391" max="5391" width="14.7109375" style="8" customWidth="1"/>
    <col min="5392" max="5392" width="17.42578125" style="8" customWidth="1"/>
    <col min="5393" max="5393" width="24.5703125" style="8" customWidth="1"/>
    <col min="5394" max="5394" width="26.28515625" style="8" customWidth="1"/>
    <col min="5395" max="5395" width="23" style="8" customWidth="1"/>
    <col min="5396" max="5396" width="18.42578125" style="8" customWidth="1"/>
    <col min="5397" max="5397" width="23.28515625" style="8" customWidth="1"/>
    <col min="5398" max="5398" width="48" style="8" customWidth="1"/>
    <col min="5399" max="5402" width="11.42578125" style="8"/>
    <col min="5403" max="5403" width="37.85546875" style="8" customWidth="1"/>
    <col min="5404" max="5630" width="11.42578125" style="8"/>
    <col min="5631" max="5631" width="4.42578125" style="8" customWidth="1"/>
    <col min="5632" max="5632" width="5.42578125" style="8" customWidth="1"/>
    <col min="5633" max="5633" width="15.140625" style="8" customWidth="1"/>
    <col min="5634" max="5635" width="21.85546875" style="8" customWidth="1"/>
    <col min="5636" max="5636" width="55" style="8" customWidth="1"/>
    <col min="5637" max="5637" width="26.5703125" style="8" customWidth="1"/>
    <col min="5638" max="5639" width="22.42578125" style="8" customWidth="1"/>
    <col min="5640" max="5643" width="20.5703125" style="8" customWidth="1"/>
    <col min="5644" max="5644" width="31" style="8" customWidth="1"/>
    <col min="5645" max="5645" width="32.42578125" style="8" customWidth="1"/>
    <col min="5646" max="5646" width="16" style="8" customWidth="1"/>
    <col min="5647" max="5647" width="14.7109375" style="8" customWidth="1"/>
    <col min="5648" max="5648" width="17.42578125" style="8" customWidth="1"/>
    <col min="5649" max="5649" width="24.5703125" style="8" customWidth="1"/>
    <col min="5650" max="5650" width="26.28515625" style="8" customWidth="1"/>
    <col min="5651" max="5651" width="23" style="8" customWidth="1"/>
    <col min="5652" max="5652" width="18.42578125" style="8" customWidth="1"/>
    <col min="5653" max="5653" width="23.28515625" style="8" customWidth="1"/>
    <col min="5654" max="5654" width="48" style="8" customWidth="1"/>
    <col min="5655" max="5658" width="11.42578125" style="8"/>
    <col min="5659" max="5659" width="37.85546875" style="8" customWidth="1"/>
    <col min="5660" max="5886" width="11.42578125" style="8"/>
    <col min="5887" max="5887" width="4.42578125" style="8" customWidth="1"/>
    <col min="5888" max="5888" width="5.42578125" style="8" customWidth="1"/>
    <col min="5889" max="5889" width="15.140625" style="8" customWidth="1"/>
    <col min="5890" max="5891" width="21.85546875" style="8" customWidth="1"/>
    <col min="5892" max="5892" width="55" style="8" customWidth="1"/>
    <col min="5893" max="5893" width="26.5703125" style="8" customWidth="1"/>
    <col min="5894" max="5895" width="22.42578125" style="8" customWidth="1"/>
    <col min="5896" max="5899" width="20.5703125" style="8" customWidth="1"/>
    <col min="5900" max="5900" width="31" style="8" customWidth="1"/>
    <col min="5901" max="5901" width="32.42578125" style="8" customWidth="1"/>
    <col min="5902" max="5902" width="16" style="8" customWidth="1"/>
    <col min="5903" max="5903" width="14.7109375" style="8" customWidth="1"/>
    <col min="5904" max="5904" width="17.42578125" style="8" customWidth="1"/>
    <col min="5905" max="5905" width="24.5703125" style="8" customWidth="1"/>
    <col min="5906" max="5906" width="26.28515625" style="8" customWidth="1"/>
    <col min="5907" max="5907" width="23" style="8" customWidth="1"/>
    <col min="5908" max="5908" width="18.42578125" style="8" customWidth="1"/>
    <col min="5909" max="5909" width="23.28515625" style="8" customWidth="1"/>
    <col min="5910" max="5910" width="48" style="8" customWidth="1"/>
    <col min="5911" max="5914" width="11.42578125" style="8"/>
    <col min="5915" max="5915" width="37.85546875" style="8" customWidth="1"/>
    <col min="5916" max="6142" width="11.42578125" style="8"/>
    <col min="6143" max="6143" width="4.42578125" style="8" customWidth="1"/>
    <col min="6144" max="6144" width="5.42578125" style="8" customWidth="1"/>
    <col min="6145" max="6145" width="15.140625" style="8" customWidth="1"/>
    <col min="6146" max="6147" width="21.85546875" style="8" customWidth="1"/>
    <col min="6148" max="6148" width="55" style="8" customWidth="1"/>
    <col min="6149" max="6149" width="26.5703125" style="8" customWidth="1"/>
    <col min="6150" max="6151" width="22.42578125" style="8" customWidth="1"/>
    <col min="6152" max="6155" width="20.5703125" style="8" customWidth="1"/>
    <col min="6156" max="6156" width="31" style="8" customWidth="1"/>
    <col min="6157" max="6157" width="32.42578125" style="8" customWidth="1"/>
    <col min="6158" max="6158" width="16" style="8" customWidth="1"/>
    <col min="6159" max="6159" width="14.7109375" style="8" customWidth="1"/>
    <col min="6160" max="6160" width="17.42578125" style="8" customWidth="1"/>
    <col min="6161" max="6161" width="24.5703125" style="8" customWidth="1"/>
    <col min="6162" max="6162" width="26.28515625" style="8" customWidth="1"/>
    <col min="6163" max="6163" width="23" style="8" customWidth="1"/>
    <col min="6164" max="6164" width="18.42578125" style="8" customWidth="1"/>
    <col min="6165" max="6165" width="23.28515625" style="8" customWidth="1"/>
    <col min="6166" max="6166" width="48" style="8" customWidth="1"/>
    <col min="6167" max="6170" width="11.42578125" style="8"/>
    <col min="6171" max="6171" width="37.85546875" style="8" customWidth="1"/>
    <col min="6172" max="6398" width="11.42578125" style="8"/>
    <col min="6399" max="6399" width="4.42578125" style="8" customWidth="1"/>
    <col min="6400" max="6400" width="5.42578125" style="8" customWidth="1"/>
    <col min="6401" max="6401" width="15.140625" style="8" customWidth="1"/>
    <col min="6402" max="6403" width="21.85546875" style="8" customWidth="1"/>
    <col min="6404" max="6404" width="55" style="8" customWidth="1"/>
    <col min="6405" max="6405" width="26.5703125" style="8" customWidth="1"/>
    <col min="6406" max="6407" width="22.42578125" style="8" customWidth="1"/>
    <col min="6408" max="6411" width="20.5703125" style="8" customWidth="1"/>
    <col min="6412" max="6412" width="31" style="8" customWidth="1"/>
    <col min="6413" max="6413" width="32.42578125" style="8" customWidth="1"/>
    <col min="6414" max="6414" width="16" style="8" customWidth="1"/>
    <col min="6415" max="6415" width="14.7109375" style="8" customWidth="1"/>
    <col min="6416" max="6416" width="17.42578125" style="8" customWidth="1"/>
    <col min="6417" max="6417" width="24.5703125" style="8" customWidth="1"/>
    <col min="6418" max="6418" width="26.28515625" style="8" customWidth="1"/>
    <col min="6419" max="6419" width="23" style="8" customWidth="1"/>
    <col min="6420" max="6420" width="18.42578125" style="8" customWidth="1"/>
    <col min="6421" max="6421" width="23.28515625" style="8" customWidth="1"/>
    <col min="6422" max="6422" width="48" style="8" customWidth="1"/>
    <col min="6423" max="6426" width="11.42578125" style="8"/>
    <col min="6427" max="6427" width="37.85546875" style="8" customWidth="1"/>
    <col min="6428" max="6654" width="11.42578125" style="8"/>
    <col min="6655" max="6655" width="4.42578125" style="8" customWidth="1"/>
    <col min="6656" max="6656" width="5.42578125" style="8" customWidth="1"/>
    <col min="6657" max="6657" width="15.140625" style="8" customWidth="1"/>
    <col min="6658" max="6659" width="21.85546875" style="8" customWidth="1"/>
    <col min="6660" max="6660" width="55" style="8" customWidth="1"/>
    <col min="6661" max="6661" width="26.5703125" style="8" customWidth="1"/>
    <col min="6662" max="6663" width="22.42578125" style="8" customWidth="1"/>
    <col min="6664" max="6667" width="20.5703125" style="8" customWidth="1"/>
    <col min="6668" max="6668" width="31" style="8" customWidth="1"/>
    <col min="6669" max="6669" width="32.42578125" style="8" customWidth="1"/>
    <col min="6670" max="6670" width="16" style="8" customWidth="1"/>
    <col min="6671" max="6671" width="14.7109375" style="8" customWidth="1"/>
    <col min="6672" max="6672" width="17.42578125" style="8" customWidth="1"/>
    <col min="6673" max="6673" width="24.5703125" style="8" customWidth="1"/>
    <col min="6674" max="6674" width="26.28515625" style="8" customWidth="1"/>
    <col min="6675" max="6675" width="23" style="8" customWidth="1"/>
    <col min="6676" max="6676" width="18.42578125" style="8" customWidth="1"/>
    <col min="6677" max="6677" width="23.28515625" style="8" customWidth="1"/>
    <col min="6678" max="6678" width="48" style="8" customWidth="1"/>
    <col min="6679" max="6682" width="11.42578125" style="8"/>
    <col min="6683" max="6683" width="37.85546875" style="8" customWidth="1"/>
    <col min="6684" max="6910" width="11.42578125" style="8"/>
    <col min="6911" max="6911" width="4.42578125" style="8" customWidth="1"/>
    <col min="6912" max="6912" width="5.42578125" style="8" customWidth="1"/>
    <col min="6913" max="6913" width="15.140625" style="8" customWidth="1"/>
    <col min="6914" max="6915" width="21.85546875" style="8" customWidth="1"/>
    <col min="6916" max="6916" width="55" style="8" customWidth="1"/>
    <col min="6917" max="6917" width="26.5703125" style="8" customWidth="1"/>
    <col min="6918" max="6919" width="22.42578125" style="8" customWidth="1"/>
    <col min="6920" max="6923" width="20.5703125" style="8" customWidth="1"/>
    <col min="6924" max="6924" width="31" style="8" customWidth="1"/>
    <col min="6925" max="6925" width="32.42578125" style="8" customWidth="1"/>
    <col min="6926" max="6926" width="16" style="8" customWidth="1"/>
    <col min="6927" max="6927" width="14.7109375" style="8" customWidth="1"/>
    <col min="6928" max="6928" width="17.42578125" style="8" customWidth="1"/>
    <col min="6929" max="6929" width="24.5703125" style="8" customWidth="1"/>
    <col min="6930" max="6930" width="26.28515625" style="8" customWidth="1"/>
    <col min="6931" max="6931" width="23" style="8" customWidth="1"/>
    <col min="6932" max="6932" width="18.42578125" style="8" customWidth="1"/>
    <col min="6933" max="6933" width="23.28515625" style="8" customWidth="1"/>
    <col min="6934" max="6934" width="48" style="8" customWidth="1"/>
    <col min="6935" max="6938" width="11.42578125" style="8"/>
    <col min="6939" max="6939" width="37.85546875" style="8" customWidth="1"/>
    <col min="6940" max="7166" width="11.42578125" style="8"/>
    <col min="7167" max="7167" width="4.42578125" style="8" customWidth="1"/>
    <col min="7168" max="7168" width="5.42578125" style="8" customWidth="1"/>
    <col min="7169" max="7169" width="15.140625" style="8" customWidth="1"/>
    <col min="7170" max="7171" width="21.85546875" style="8" customWidth="1"/>
    <col min="7172" max="7172" width="55" style="8" customWidth="1"/>
    <col min="7173" max="7173" width="26.5703125" style="8" customWidth="1"/>
    <col min="7174" max="7175" width="22.42578125" style="8" customWidth="1"/>
    <col min="7176" max="7179" width="20.5703125" style="8" customWidth="1"/>
    <col min="7180" max="7180" width="31" style="8" customWidth="1"/>
    <col min="7181" max="7181" width="32.42578125" style="8" customWidth="1"/>
    <col min="7182" max="7182" width="16" style="8" customWidth="1"/>
    <col min="7183" max="7183" width="14.7109375" style="8" customWidth="1"/>
    <col min="7184" max="7184" width="17.42578125" style="8" customWidth="1"/>
    <col min="7185" max="7185" width="24.5703125" style="8" customWidth="1"/>
    <col min="7186" max="7186" width="26.28515625" style="8" customWidth="1"/>
    <col min="7187" max="7187" width="23" style="8" customWidth="1"/>
    <col min="7188" max="7188" width="18.42578125" style="8" customWidth="1"/>
    <col min="7189" max="7189" width="23.28515625" style="8" customWidth="1"/>
    <col min="7190" max="7190" width="48" style="8" customWidth="1"/>
    <col min="7191" max="7194" width="11.42578125" style="8"/>
    <col min="7195" max="7195" width="37.85546875" style="8" customWidth="1"/>
    <col min="7196" max="7422" width="11.42578125" style="8"/>
    <col min="7423" max="7423" width="4.42578125" style="8" customWidth="1"/>
    <col min="7424" max="7424" width="5.42578125" style="8" customWidth="1"/>
    <col min="7425" max="7425" width="15.140625" style="8" customWidth="1"/>
    <col min="7426" max="7427" width="21.85546875" style="8" customWidth="1"/>
    <col min="7428" max="7428" width="55" style="8" customWidth="1"/>
    <col min="7429" max="7429" width="26.5703125" style="8" customWidth="1"/>
    <col min="7430" max="7431" width="22.42578125" style="8" customWidth="1"/>
    <col min="7432" max="7435" width="20.5703125" style="8" customWidth="1"/>
    <col min="7436" max="7436" width="31" style="8" customWidth="1"/>
    <col min="7437" max="7437" width="32.42578125" style="8" customWidth="1"/>
    <col min="7438" max="7438" width="16" style="8" customWidth="1"/>
    <col min="7439" max="7439" width="14.7109375" style="8" customWidth="1"/>
    <col min="7440" max="7440" width="17.42578125" style="8" customWidth="1"/>
    <col min="7441" max="7441" width="24.5703125" style="8" customWidth="1"/>
    <col min="7442" max="7442" width="26.28515625" style="8" customWidth="1"/>
    <col min="7443" max="7443" width="23" style="8" customWidth="1"/>
    <col min="7444" max="7444" width="18.42578125" style="8" customWidth="1"/>
    <col min="7445" max="7445" width="23.28515625" style="8" customWidth="1"/>
    <col min="7446" max="7446" width="48" style="8" customWidth="1"/>
    <col min="7447" max="7450" width="11.42578125" style="8"/>
    <col min="7451" max="7451" width="37.85546875" style="8" customWidth="1"/>
    <col min="7452" max="7678" width="11.42578125" style="8"/>
    <col min="7679" max="7679" width="4.42578125" style="8" customWidth="1"/>
    <col min="7680" max="7680" width="5.42578125" style="8" customWidth="1"/>
    <col min="7681" max="7681" width="15.140625" style="8" customWidth="1"/>
    <col min="7682" max="7683" width="21.85546875" style="8" customWidth="1"/>
    <col min="7684" max="7684" width="55" style="8" customWidth="1"/>
    <col min="7685" max="7685" width="26.5703125" style="8" customWidth="1"/>
    <col min="7686" max="7687" width="22.42578125" style="8" customWidth="1"/>
    <col min="7688" max="7691" width="20.5703125" style="8" customWidth="1"/>
    <col min="7692" max="7692" width="31" style="8" customWidth="1"/>
    <col min="7693" max="7693" width="32.42578125" style="8" customWidth="1"/>
    <col min="7694" max="7694" width="16" style="8" customWidth="1"/>
    <col min="7695" max="7695" width="14.7109375" style="8" customWidth="1"/>
    <col min="7696" max="7696" width="17.42578125" style="8" customWidth="1"/>
    <col min="7697" max="7697" width="24.5703125" style="8" customWidth="1"/>
    <col min="7698" max="7698" width="26.28515625" style="8" customWidth="1"/>
    <col min="7699" max="7699" width="23" style="8" customWidth="1"/>
    <col min="7700" max="7700" width="18.42578125" style="8" customWidth="1"/>
    <col min="7701" max="7701" width="23.28515625" style="8" customWidth="1"/>
    <col min="7702" max="7702" width="48" style="8" customWidth="1"/>
    <col min="7703" max="7706" width="11.42578125" style="8"/>
    <col min="7707" max="7707" width="37.85546875" style="8" customWidth="1"/>
    <col min="7708" max="7934" width="11.42578125" style="8"/>
    <col min="7935" max="7935" width="4.42578125" style="8" customWidth="1"/>
    <col min="7936" max="7936" width="5.42578125" style="8" customWidth="1"/>
    <col min="7937" max="7937" width="15.140625" style="8" customWidth="1"/>
    <col min="7938" max="7939" width="21.85546875" style="8" customWidth="1"/>
    <col min="7940" max="7940" width="55" style="8" customWidth="1"/>
    <col min="7941" max="7941" width="26.5703125" style="8" customWidth="1"/>
    <col min="7942" max="7943" width="22.42578125" style="8" customWidth="1"/>
    <col min="7944" max="7947" width="20.5703125" style="8" customWidth="1"/>
    <col min="7948" max="7948" width="31" style="8" customWidth="1"/>
    <col min="7949" max="7949" width="32.42578125" style="8" customWidth="1"/>
    <col min="7950" max="7950" width="16" style="8" customWidth="1"/>
    <col min="7951" max="7951" width="14.7109375" style="8" customWidth="1"/>
    <col min="7952" max="7952" width="17.42578125" style="8" customWidth="1"/>
    <col min="7953" max="7953" width="24.5703125" style="8" customWidth="1"/>
    <col min="7954" max="7954" width="26.28515625" style="8" customWidth="1"/>
    <col min="7955" max="7955" width="23" style="8" customWidth="1"/>
    <col min="7956" max="7956" width="18.42578125" style="8" customWidth="1"/>
    <col min="7957" max="7957" width="23.28515625" style="8" customWidth="1"/>
    <col min="7958" max="7958" width="48" style="8" customWidth="1"/>
    <col min="7959" max="7962" width="11.42578125" style="8"/>
    <col min="7963" max="7963" width="37.85546875" style="8" customWidth="1"/>
    <col min="7964" max="8190" width="11.42578125" style="8"/>
    <col min="8191" max="8191" width="4.42578125" style="8" customWidth="1"/>
    <col min="8192" max="8192" width="5.42578125" style="8" customWidth="1"/>
    <col min="8193" max="8193" width="15.140625" style="8" customWidth="1"/>
    <col min="8194" max="8195" width="21.85546875" style="8" customWidth="1"/>
    <col min="8196" max="8196" width="55" style="8" customWidth="1"/>
    <col min="8197" max="8197" width="26.5703125" style="8" customWidth="1"/>
    <col min="8198" max="8199" width="22.42578125" style="8" customWidth="1"/>
    <col min="8200" max="8203" width="20.5703125" style="8" customWidth="1"/>
    <col min="8204" max="8204" width="31" style="8" customWidth="1"/>
    <col min="8205" max="8205" width="32.42578125" style="8" customWidth="1"/>
    <col min="8206" max="8206" width="16" style="8" customWidth="1"/>
    <col min="8207" max="8207" width="14.7109375" style="8" customWidth="1"/>
    <col min="8208" max="8208" width="17.42578125" style="8" customWidth="1"/>
    <col min="8209" max="8209" width="24.5703125" style="8" customWidth="1"/>
    <col min="8210" max="8210" width="26.28515625" style="8" customWidth="1"/>
    <col min="8211" max="8211" width="23" style="8" customWidth="1"/>
    <col min="8212" max="8212" width="18.42578125" style="8" customWidth="1"/>
    <col min="8213" max="8213" width="23.28515625" style="8" customWidth="1"/>
    <col min="8214" max="8214" width="48" style="8" customWidth="1"/>
    <col min="8215" max="8218" width="11.42578125" style="8"/>
    <col min="8219" max="8219" width="37.85546875" style="8" customWidth="1"/>
    <col min="8220" max="8446" width="11.42578125" style="8"/>
    <col min="8447" max="8447" width="4.42578125" style="8" customWidth="1"/>
    <col min="8448" max="8448" width="5.42578125" style="8" customWidth="1"/>
    <col min="8449" max="8449" width="15.140625" style="8" customWidth="1"/>
    <col min="8450" max="8451" width="21.85546875" style="8" customWidth="1"/>
    <col min="8452" max="8452" width="55" style="8" customWidth="1"/>
    <col min="8453" max="8453" width="26.5703125" style="8" customWidth="1"/>
    <col min="8454" max="8455" width="22.42578125" style="8" customWidth="1"/>
    <col min="8456" max="8459" width="20.5703125" style="8" customWidth="1"/>
    <col min="8460" max="8460" width="31" style="8" customWidth="1"/>
    <col min="8461" max="8461" width="32.42578125" style="8" customWidth="1"/>
    <col min="8462" max="8462" width="16" style="8" customWidth="1"/>
    <col min="8463" max="8463" width="14.7109375" style="8" customWidth="1"/>
    <col min="8464" max="8464" width="17.42578125" style="8" customWidth="1"/>
    <col min="8465" max="8465" width="24.5703125" style="8" customWidth="1"/>
    <col min="8466" max="8466" width="26.28515625" style="8" customWidth="1"/>
    <col min="8467" max="8467" width="23" style="8" customWidth="1"/>
    <col min="8468" max="8468" width="18.42578125" style="8" customWidth="1"/>
    <col min="8469" max="8469" width="23.28515625" style="8" customWidth="1"/>
    <col min="8470" max="8470" width="48" style="8" customWidth="1"/>
    <col min="8471" max="8474" width="11.42578125" style="8"/>
    <col min="8475" max="8475" width="37.85546875" style="8" customWidth="1"/>
    <col min="8476" max="8702" width="11.42578125" style="8"/>
    <col min="8703" max="8703" width="4.42578125" style="8" customWidth="1"/>
    <col min="8704" max="8704" width="5.42578125" style="8" customWidth="1"/>
    <col min="8705" max="8705" width="15.140625" style="8" customWidth="1"/>
    <col min="8706" max="8707" width="21.85546875" style="8" customWidth="1"/>
    <col min="8708" max="8708" width="55" style="8" customWidth="1"/>
    <col min="8709" max="8709" width="26.5703125" style="8" customWidth="1"/>
    <col min="8710" max="8711" width="22.42578125" style="8" customWidth="1"/>
    <col min="8712" max="8715" width="20.5703125" style="8" customWidth="1"/>
    <col min="8716" max="8716" width="31" style="8" customWidth="1"/>
    <col min="8717" max="8717" width="32.42578125" style="8" customWidth="1"/>
    <col min="8718" max="8718" width="16" style="8" customWidth="1"/>
    <col min="8719" max="8719" width="14.7109375" style="8" customWidth="1"/>
    <col min="8720" max="8720" width="17.42578125" style="8" customWidth="1"/>
    <col min="8721" max="8721" width="24.5703125" style="8" customWidth="1"/>
    <col min="8722" max="8722" width="26.28515625" style="8" customWidth="1"/>
    <col min="8723" max="8723" width="23" style="8" customWidth="1"/>
    <col min="8724" max="8724" width="18.42578125" style="8" customWidth="1"/>
    <col min="8725" max="8725" width="23.28515625" style="8" customWidth="1"/>
    <col min="8726" max="8726" width="48" style="8" customWidth="1"/>
    <col min="8727" max="8730" width="11.42578125" style="8"/>
    <col min="8731" max="8731" width="37.85546875" style="8" customWidth="1"/>
    <col min="8732" max="8958" width="11.42578125" style="8"/>
    <col min="8959" max="8959" width="4.42578125" style="8" customWidth="1"/>
    <col min="8960" max="8960" width="5.42578125" style="8" customWidth="1"/>
    <col min="8961" max="8961" width="15.140625" style="8" customWidth="1"/>
    <col min="8962" max="8963" width="21.85546875" style="8" customWidth="1"/>
    <col min="8964" max="8964" width="55" style="8" customWidth="1"/>
    <col min="8965" max="8965" width="26.5703125" style="8" customWidth="1"/>
    <col min="8966" max="8967" width="22.42578125" style="8" customWidth="1"/>
    <col min="8968" max="8971" width="20.5703125" style="8" customWidth="1"/>
    <col min="8972" max="8972" width="31" style="8" customWidth="1"/>
    <col min="8973" max="8973" width="32.42578125" style="8" customWidth="1"/>
    <col min="8974" max="8974" width="16" style="8" customWidth="1"/>
    <col min="8975" max="8975" width="14.7109375" style="8" customWidth="1"/>
    <col min="8976" max="8976" width="17.42578125" style="8" customWidth="1"/>
    <col min="8977" max="8977" width="24.5703125" style="8" customWidth="1"/>
    <col min="8978" max="8978" width="26.28515625" style="8" customWidth="1"/>
    <col min="8979" max="8979" width="23" style="8" customWidth="1"/>
    <col min="8980" max="8980" width="18.42578125" style="8" customWidth="1"/>
    <col min="8981" max="8981" width="23.28515625" style="8" customWidth="1"/>
    <col min="8982" max="8982" width="48" style="8" customWidth="1"/>
    <col min="8983" max="8986" width="11.42578125" style="8"/>
    <col min="8987" max="8987" width="37.85546875" style="8" customWidth="1"/>
    <col min="8988" max="9214" width="11.42578125" style="8"/>
    <col min="9215" max="9215" width="4.42578125" style="8" customWidth="1"/>
    <col min="9216" max="9216" width="5.42578125" style="8" customWidth="1"/>
    <col min="9217" max="9217" width="15.140625" style="8" customWidth="1"/>
    <col min="9218" max="9219" width="21.85546875" style="8" customWidth="1"/>
    <col min="9220" max="9220" width="55" style="8" customWidth="1"/>
    <col min="9221" max="9221" width="26.5703125" style="8" customWidth="1"/>
    <col min="9222" max="9223" width="22.42578125" style="8" customWidth="1"/>
    <col min="9224" max="9227" width="20.5703125" style="8" customWidth="1"/>
    <col min="9228" max="9228" width="31" style="8" customWidth="1"/>
    <col min="9229" max="9229" width="32.42578125" style="8" customWidth="1"/>
    <col min="9230" max="9230" width="16" style="8" customWidth="1"/>
    <col min="9231" max="9231" width="14.7109375" style="8" customWidth="1"/>
    <col min="9232" max="9232" width="17.42578125" style="8" customWidth="1"/>
    <col min="9233" max="9233" width="24.5703125" style="8" customWidth="1"/>
    <col min="9234" max="9234" width="26.28515625" style="8" customWidth="1"/>
    <col min="9235" max="9235" width="23" style="8" customWidth="1"/>
    <col min="9236" max="9236" width="18.42578125" style="8" customWidth="1"/>
    <col min="9237" max="9237" width="23.28515625" style="8" customWidth="1"/>
    <col min="9238" max="9238" width="48" style="8" customWidth="1"/>
    <col min="9239" max="9242" width="11.42578125" style="8"/>
    <col min="9243" max="9243" width="37.85546875" style="8" customWidth="1"/>
    <col min="9244" max="9470" width="11.42578125" style="8"/>
    <col min="9471" max="9471" width="4.42578125" style="8" customWidth="1"/>
    <col min="9472" max="9472" width="5.42578125" style="8" customWidth="1"/>
    <col min="9473" max="9473" width="15.140625" style="8" customWidth="1"/>
    <col min="9474" max="9475" width="21.85546875" style="8" customWidth="1"/>
    <col min="9476" max="9476" width="55" style="8" customWidth="1"/>
    <col min="9477" max="9477" width="26.5703125" style="8" customWidth="1"/>
    <col min="9478" max="9479" width="22.42578125" style="8" customWidth="1"/>
    <col min="9480" max="9483" width="20.5703125" style="8" customWidth="1"/>
    <col min="9484" max="9484" width="31" style="8" customWidth="1"/>
    <col min="9485" max="9485" width="32.42578125" style="8" customWidth="1"/>
    <col min="9486" max="9486" width="16" style="8" customWidth="1"/>
    <col min="9487" max="9487" width="14.7109375" style="8" customWidth="1"/>
    <col min="9488" max="9488" width="17.42578125" style="8" customWidth="1"/>
    <col min="9489" max="9489" width="24.5703125" style="8" customWidth="1"/>
    <col min="9490" max="9490" width="26.28515625" style="8" customWidth="1"/>
    <col min="9491" max="9491" width="23" style="8" customWidth="1"/>
    <col min="9492" max="9492" width="18.42578125" style="8" customWidth="1"/>
    <col min="9493" max="9493" width="23.28515625" style="8" customWidth="1"/>
    <col min="9494" max="9494" width="48" style="8" customWidth="1"/>
    <col min="9495" max="9498" width="11.42578125" style="8"/>
    <col min="9499" max="9499" width="37.85546875" style="8" customWidth="1"/>
    <col min="9500" max="9726" width="11.42578125" style="8"/>
    <col min="9727" max="9727" width="4.42578125" style="8" customWidth="1"/>
    <col min="9728" max="9728" width="5.42578125" style="8" customWidth="1"/>
    <col min="9729" max="9729" width="15.140625" style="8" customWidth="1"/>
    <col min="9730" max="9731" width="21.85546875" style="8" customWidth="1"/>
    <col min="9732" max="9732" width="55" style="8" customWidth="1"/>
    <col min="9733" max="9733" width="26.5703125" style="8" customWidth="1"/>
    <col min="9734" max="9735" width="22.42578125" style="8" customWidth="1"/>
    <col min="9736" max="9739" width="20.5703125" style="8" customWidth="1"/>
    <col min="9740" max="9740" width="31" style="8" customWidth="1"/>
    <col min="9741" max="9741" width="32.42578125" style="8" customWidth="1"/>
    <col min="9742" max="9742" width="16" style="8" customWidth="1"/>
    <col min="9743" max="9743" width="14.7109375" style="8" customWidth="1"/>
    <col min="9744" max="9744" width="17.42578125" style="8" customWidth="1"/>
    <col min="9745" max="9745" width="24.5703125" style="8" customWidth="1"/>
    <col min="9746" max="9746" width="26.28515625" style="8" customWidth="1"/>
    <col min="9747" max="9747" width="23" style="8" customWidth="1"/>
    <col min="9748" max="9748" width="18.42578125" style="8" customWidth="1"/>
    <col min="9749" max="9749" width="23.28515625" style="8" customWidth="1"/>
    <col min="9750" max="9750" width="48" style="8" customWidth="1"/>
    <col min="9751" max="9754" width="11.42578125" style="8"/>
    <col min="9755" max="9755" width="37.85546875" style="8" customWidth="1"/>
    <col min="9756" max="9982" width="11.42578125" style="8"/>
    <col min="9983" max="9983" width="4.42578125" style="8" customWidth="1"/>
    <col min="9984" max="9984" width="5.42578125" style="8" customWidth="1"/>
    <col min="9985" max="9985" width="15.140625" style="8" customWidth="1"/>
    <col min="9986" max="9987" width="21.85546875" style="8" customWidth="1"/>
    <col min="9988" max="9988" width="55" style="8" customWidth="1"/>
    <col min="9989" max="9989" width="26.5703125" style="8" customWidth="1"/>
    <col min="9990" max="9991" width="22.42578125" style="8" customWidth="1"/>
    <col min="9992" max="9995" width="20.5703125" style="8" customWidth="1"/>
    <col min="9996" max="9996" width="31" style="8" customWidth="1"/>
    <col min="9997" max="9997" width="32.42578125" style="8" customWidth="1"/>
    <col min="9998" max="9998" width="16" style="8" customWidth="1"/>
    <col min="9999" max="9999" width="14.7109375" style="8" customWidth="1"/>
    <col min="10000" max="10000" width="17.42578125" style="8" customWidth="1"/>
    <col min="10001" max="10001" width="24.5703125" style="8" customWidth="1"/>
    <col min="10002" max="10002" width="26.28515625" style="8" customWidth="1"/>
    <col min="10003" max="10003" width="23" style="8" customWidth="1"/>
    <col min="10004" max="10004" width="18.42578125" style="8" customWidth="1"/>
    <col min="10005" max="10005" width="23.28515625" style="8" customWidth="1"/>
    <col min="10006" max="10006" width="48" style="8" customWidth="1"/>
    <col min="10007" max="10010" width="11.42578125" style="8"/>
    <col min="10011" max="10011" width="37.85546875" style="8" customWidth="1"/>
    <col min="10012" max="10238" width="11.42578125" style="8"/>
    <col min="10239" max="10239" width="4.42578125" style="8" customWidth="1"/>
    <col min="10240" max="10240" width="5.42578125" style="8" customWidth="1"/>
    <col min="10241" max="10241" width="15.140625" style="8" customWidth="1"/>
    <col min="10242" max="10243" width="21.85546875" style="8" customWidth="1"/>
    <col min="10244" max="10244" width="55" style="8" customWidth="1"/>
    <col min="10245" max="10245" width="26.5703125" style="8" customWidth="1"/>
    <col min="10246" max="10247" width="22.42578125" style="8" customWidth="1"/>
    <col min="10248" max="10251" width="20.5703125" style="8" customWidth="1"/>
    <col min="10252" max="10252" width="31" style="8" customWidth="1"/>
    <col min="10253" max="10253" width="32.42578125" style="8" customWidth="1"/>
    <col min="10254" max="10254" width="16" style="8" customWidth="1"/>
    <col min="10255" max="10255" width="14.7109375" style="8" customWidth="1"/>
    <col min="10256" max="10256" width="17.42578125" style="8" customWidth="1"/>
    <col min="10257" max="10257" width="24.5703125" style="8" customWidth="1"/>
    <col min="10258" max="10258" width="26.28515625" style="8" customWidth="1"/>
    <col min="10259" max="10259" width="23" style="8" customWidth="1"/>
    <col min="10260" max="10260" width="18.42578125" style="8" customWidth="1"/>
    <col min="10261" max="10261" width="23.28515625" style="8" customWidth="1"/>
    <col min="10262" max="10262" width="48" style="8" customWidth="1"/>
    <col min="10263" max="10266" width="11.42578125" style="8"/>
    <col min="10267" max="10267" width="37.85546875" style="8" customWidth="1"/>
    <col min="10268" max="10494" width="11.42578125" style="8"/>
    <col min="10495" max="10495" width="4.42578125" style="8" customWidth="1"/>
    <col min="10496" max="10496" width="5.42578125" style="8" customWidth="1"/>
    <col min="10497" max="10497" width="15.140625" style="8" customWidth="1"/>
    <col min="10498" max="10499" width="21.85546875" style="8" customWidth="1"/>
    <col min="10500" max="10500" width="55" style="8" customWidth="1"/>
    <col min="10501" max="10501" width="26.5703125" style="8" customWidth="1"/>
    <col min="10502" max="10503" width="22.42578125" style="8" customWidth="1"/>
    <col min="10504" max="10507" width="20.5703125" style="8" customWidth="1"/>
    <col min="10508" max="10508" width="31" style="8" customWidth="1"/>
    <col min="10509" max="10509" width="32.42578125" style="8" customWidth="1"/>
    <col min="10510" max="10510" width="16" style="8" customWidth="1"/>
    <col min="10511" max="10511" width="14.7109375" style="8" customWidth="1"/>
    <col min="10512" max="10512" width="17.42578125" style="8" customWidth="1"/>
    <col min="10513" max="10513" width="24.5703125" style="8" customWidth="1"/>
    <col min="10514" max="10514" width="26.28515625" style="8" customWidth="1"/>
    <col min="10515" max="10515" width="23" style="8" customWidth="1"/>
    <col min="10516" max="10516" width="18.42578125" style="8" customWidth="1"/>
    <col min="10517" max="10517" width="23.28515625" style="8" customWidth="1"/>
    <col min="10518" max="10518" width="48" style="8" customWidth="1"/>
    <col min="10519" max="10522" width="11.42578125" style="8"/>
    <col min="10523" max="10523" width="37.85546875" style="8" customWidth="1"/>
    <col min="10524" max="10750" width="11.42578125" style="8"/>
    <col min="10751" max="10751" width="4.42578125" style="8" customWidth="1"/>
    <col min="10752" max="10752" width="5.42578125" style="8" customWidth="1"/>
    <col min="10753" max="10753" width="15.140625" style="8" customWidth="1"/>
    <col min="10754" max="10755" width="21.85546875" style="8" customWidth="1"/>
    <col min="10756" max="10756" width="55" style="8" customWidth="1"/>
    <col min="10757" max="10757" width="26.5703125" style="8" customWidth="1"/>
    <col min="10758" max="10759" width="22.42578125" style="8" customWidth="1"/>
    <col min="10760" max="10763" width="20.5703125" style="8" customWidth="1"/>
    <col min="10764" max="10764" width="31" style="8" customWidth="1"/>
    <col min="10765" max="10765" width="32.42578125" style="8" customWidth="1"/>
    <col min="10766" max="10766" width="16" style="8" customWidth="1"/>
    <col min="10767" max="10767" width="14.7109375" style="8" customWidth="1"/>
    <col min="10768" max="10768" width="17.42578125" style="8" customWidth="1"/>
    <col min="10769" max="10769" width="24.5703125" style="8" customWidth="1"/>
    <col min="10770" max="10770" width="26.28515625" style="8" customWidth="1"/>
    <col min="10771" max="10771" width="23" style="8" customWidth="1"/>
    <col min="10772" max="10772" width="18.42578125" style="8" customWidth="1"/>
    <col min="10773" max="10773" width="23.28515625" style="8" customWidth="1"/>
    <col min="10774" max="10774" width="48" style="8" customWidth="1"/>
    <col min="10775" max="10778" width="11.42578125" style="8"/>
    <col min="10779" max="10779" width="37.85546875" style="8" customWidth="1"/>
    <col min="10780" max="11006" width="11.42578125" style="8"/>
    <col min="11007" max="11007" width="4.42578125" style="8" customWidth="1"/>
    <col min="11008" max="11008" width="5.42578125" style="8" customWidth="1"/>
    <col min="11009" max="11009" width="15.140625" style="8" customWidth="1"/>
    <col min="11010" max="11011" width="21.85546875" style="8" customWidth="1"/>
    <col min="11012" max="11012" width="55" style="8" customWidth="1"/>
    <col min="11013" max="11013" width="26.5703125" style="8" customWidth="1"/>
    <col min="11014" max="11015" width="22.42578125" style="8" customWidth="1"/>
    <col min="11016" max="11019" width="20.5703125" style="8" customWidth="1"/>
    <col min="11020" max="11020" width="31" style="8" customWidth="1"/>
    <col min="11021" max="11021" width="32.42578125" style="8" customWidth="1"/>
    <col min="11022" max="11022" width="16" style="8" customWidth="1"/>
    <col min="11023" max="11023" width="14.7109375" style="8" customWidth="1"/>
    <col min="11024" max="11024" width="17.42578125" style="8" customWidth="1"/>
    <col min="11025" max="11025" width="24.5703125" style="8" customWidth="1"/>
    <col min="11026" max="11026" width="26.28515625" style="8" customWidth="1"/>
    <col min="11027" max="11027" width="23" style="8" customWidth="1"/>
    <col min="11028" max="11028" width="18.42578125" style="8" customWidth="1"/>
    <col min="11029" max="11029" width="23.28515625" style="8" customWidth="1"/>
    <col min="11030" max="11030" width="48" style="8" customWidth="1"/>
    <col min="11031" max="11034" width="11.42578125" style="8"/>
    <col min="11035" max="11035" width="37.85546875" style="8" customWidth="1"/>
    <col min="11036" max="11262" width="11.42578125" style="8"/>
    <col min="11263" max="11263" width="4.42578125" style="8" customWidth="1"/>
    <col min="11264" max="11264" width="5.42578125" style="8" customWidth="1"/>
    <col min="11265" max="11265" width="15.140625" style="8" customWidth="1"/>
    <col min="11266" max="11267" width="21.85546875" style="8" customWidth="1"/>
    <col min="11268" max="11268" width="55" style="8" customWidth="1"/>
    <col min="11269" max="11269" width="26.5703125" style="8" customWidth="1"/>
    <col min="11270" max="11271" width="22.42578125" style="8" customWidth="1"/>
    <col min="11272" max="11275" width="20.5703125" style="8" customWidth="1"/>
    <col min="11276" max="11276" width="31" style="8" customWidth="1"/>
    <col min="11277" max="11277" width="32.42578125" style="8" customWidth="1"/>
    <col min="11278" max="11278" width="16" style="8" customWidth="1"/>
    <col min="11279" max="11279" width="14.7109375" style="8" customWidth="1"/>
    <col min="11280" max="11280" width="17.42578125" style="8" customWidth="1"/>
    <col min="11281" max="11281" width="24.5703125" style="8" customWidth="1"/>
    <col min="11282" max="11282" width="26.28515625" style="8" customWidth="1"/>
    <col min="11283" max="11283" width="23" style="8" customWidth="1"/>
    <col min="11284" max="11284" width="18.42578125" style="8" customWidth="1"/>
    <col min="11285" max="11285" width="23.28515625" style="8" customWidth="1"/>
    <col min="11286" max="11286" width="48" style="8" customWidth="1"/>
    <col min="11287" max="11290" width="11.42578125" style="8"/>
    <col min="11291" max="11291" width="37.85546875" style="8" customWidth="1"/>
    <col min="11292" max="11518" width="11.42578125" style="8"/>
    <col min="11519" max="11519" width="4.42578125" style="8" customWidth="1"/>
    <col min="11520" max="11520" width="5.42578125" style="8" customWidth="1"/>
    <col min="11521" max="11521" width="15.140625" style="8" customWidth="1"/>
    <col min="11522" max="11523" width="21.85546875" style="8" customWidth="1"/>
    <col min="11524" max="11524" width="55" style="8" customWidth="1"/>
    <col min="11525" max="11525" width="26.5703125" style="8" customWidth="1"/>
    <col min="11526" max="11527" width="22.42578125" style="8" customWidth="1"/>
    <col min="11528" max="11531" width="20.5703125" style="8" customWidth="1"/>
    <col min="11532" max="11532" width="31" style="8" customWidth="1"/>
    <col min="11533" max="11533" width="32.42578125" style="8" customWidth="1"/>
    <col min="11534" max="11534" width="16" style="8" customWidth="1"/>
    <col min="11535" max="11535" width="14.7109375" style="8" customWidth="1"/>
    <col min="11536" max="11536" width="17.42578125" style="8" customWidth="1"/>
    <col min="11537" max="11537" width="24.5703125" style="8" customWidth="1"/>
    <col min="11538" max="11538" width="26.28515625" style="8" customWidth="1"/>
    <col min="11539" max="11539" width="23" style="8" customWidth="1"/>
    <col min="11540" max="11540" width="18.42578125" style="8" customWidth="1"/>
    <col min="11541" max="11541" width="23.28515625" style="8" customWidth="1"/>
    <col min="11542" max="11542" width="48" style="8" customWidth="1"/>
    <col min="11543" max="11546" width="11.42578125" style="8"/>
    <col min="11547" max="11547" width="37.85546875" style="8" customWidth="1"/>
    <col min="11548" max="11774" width="11.42578125" style="8"/>
    <col min="11775" max="11775" width="4.42578125" style="8" customWidth="1"/>
    <col min="11776" max="11776" width="5.42578125" style="8" customWidth="1"/>
    <col min="11777" max="11777" width="15.140625" style="8" customWidth="1"/>
    <col min="11778" max="11779" width="21.85546875" style="8" customWidth="1"/>
    <col min="11780" max="11780" width="55" style="8" customWidth="1"/>
    <col min="11781" max="11781" width="26.5703125" style="8" customWidth="1"/>
    <col min="11782" max="11783" width="22.42578125" style="8" customWidth="1"/>
    <col min="11784" max="11787" width="20.5703125" style="8" customWidth="1"/>
    <col min="11788" max="11788" width="31" style="8" customWidth="1"/>
    <col min="11789" max="11789" width="32.42578125" style="8" customWidth="1"/>
    <col min="11790" max="11790" width="16" style="8" customWidth="1"/>
    <col min="11791" max="11791" width="14.7109375" style="8" customWidth="1"/>
    <col min="11792" max="11792" width="17.42578125" style="8" customWidth="1"/>
    <col min="11793" max="11793" width="24.5703125" style="8" customWidth="1"/>
    <col min="11794" max="11794" width="26.28515625" style="8" customWidth="1"/>
    <col min="11795" max="11795" width="23" style="8" customWidth="1"/>
    <col min="11796" max="11796" width="18.42578125" style="8" customWidth="1"/>
    <col min="11797" max="11797" width="23.28515625" style="8" customWidth="1"/>
    <col min="11798" max="11798" width="48" style="8" customWidth="1"/>
    <col min="11799" max="11802" width="11.42578125" style="8"/>
    <col min="11803" max="11803" width="37.85546875" style="8" customWidth="1"/>
    <col min="11804" max="12030" width="11.42578125" style="8"/>
    <col min="12031" max="12031" width="4.42578125" style="8" customWidth="1"/>
    <col min="12032" max="12032" width="5.42578125" style="8" customWidth="1"/>
    <col min="12033" max="12033" width="15.140625" style="8" customWidth="1"/>
    <col min="12034" max="12035" width="21.85546875" style="8" customWidth="1"/>
    <col min="12036" max="12036" width="55" style="8" customWidth="1"/>
    <col min="12037" max="12037" width="26.5703125" style="8" customWidth="1"/>
    <col min="12038" max="12039" width="22.42578125" style="8" customWidth="1"/>
    <col min="12040" max="12043" width="20.5703125" style="8" customWidth="1"/>
    <col min="12044" max="12044" width="31" style="8" customWidth="1"/>
    <col min="12045" max="12045" width="32.42578125" style="8" customWidth="1"/>
    <col min="12046" max="12046" width="16" style="8" customWidth="1"/>
    <col min="12047" max="12047" width="14.7109375" style="8" customWidth="1"/>
    <col min="12048" max="12048" width="17.42578125" style="8" customWidth="1"/>
    <col min="12049" max="12049" width="24.5703125" style="8" customWidth="1"/>
    <col min="12050" max="12050" width="26.28515625" style="8" customWidth="1"/>
    <col min="12051" max="12051" width="23" style="8" customWidth="1"/>
    <col min="12052" max="12052" width="18.42578125" style="8" customWidth="1"/>
    <col min="12053" max="12053" width="23.28515625" style="8" customWidth="1"/>
    <col min="12054" max="12054" width="48" style="8" customWidth="1"/>
    <col min="12055" max="12058" width="11.42578125" style="8"/>
    <col min="12059" max="12059" width="37.85546875" style="8" customWidth="1"/>
    <col min="12060" max="12286" width="11.42578125" style="8"/>
    <col min="12287" max="12287" width="4.42578125" style="8" customWidth="1"/>
    <col min="12288" max="12288" width="5.42578125" style="8" customWidth="1"/>
    <col min="12289" max="12289" width="15.140625" style="8" customWidth="1"/>
    <col min="12290" max="12291" width="21.85546875" style="8" customWidth="1"/>
    <col min="12292" max="12292" width="55" style="8" customWidth="1"/>
    <col min="12293" max="12293" width="26.5703125" style="8" customWidth="1"/>
    <col min="12294" max="12295" width="22.42578125" style="8" customWidth="1"/>
    <col min="12296" max="12299" width="20.5703125" style="8" customWidth="1"/>
    <col min="12300" max="12300" width="31" style="8" customWidth="1"/>
    <col min="12301" max="12301" width="32.42578125" style="8" customWidth="1"/>
    <col min="12302" max="12302" width="16" style="8" customWidth="1"/>
    <col min="12303" max="12303" width="14.7109375" style="8" customWidth="1"/>
    <col min="12304" max="12304" width="17.42578125" style="8" customWidth="1"/>
    <col min="12305" max="12305" width="24.5703125" style="8" customWidth="1"/>
    <col min="12306" max="12306" width="26.28515625" style="8" customWidth="1"/>
    <col min="12307" max="12307" width="23" style="8" customWidth="1"/>
    <col min="12308" max="12308" width="18.42578125" style="8" customWidth="1"/>
    <col min="12309" max="12309" width="23.28515625" style="8" customWidth="1"/>
    <col min="12310" max="12310" width="48" style="8" customWidth="1"/>
    <col min="12311" max="12314" width="11.42578125" style="8"/>
    <col min="12315" max="12315" width="37.85546875" style="8" customWidth="1"/>
    <col min="12316" max="12542" width="11.42578125" style="8"/>
    <col min="12543" max="12543" width="4.42578125" style="8" customWidth="1"/>
    <col min="12544" max="12544" width="5.42578125" style="8" customWidth="1"/>
    <col min="12545" max="12545" width="15.140625" style="8" customWidth="1"/>
    <col min="12546" max="12547" width="21.85546875" style="8" customWidth="1"/>
    <col min="12548" max="12548" width="55" style="8" customWidth="1"/>
    <col min="12549" max="12549" width="26.5703125" style="8" customWidth="1"/>
    <col min="12550" max="12551" width="22.42578125" style="8" customWidth="1"/>
    <col min="12552" max="12555" width="20.5703125" style="8" customWidth="1"/>
    <col min="12556" max="12556" width="31" style="8" customWidth="1"/>
    <col min="12557" max="12557" width="32.42578125" style="8" customWidth="1"/>
    <col min="12558" max="12558" width="16" style="8" customWidth="1"/>
    <col min="12559" max="12559" width="14.7109375" style="8" customWidth="1"/>
    <col min="12560" max="12560" width="17.42578125" style="8" customWidth="1"/>
    <col min="12561" max="12561" width="24.5703125" style="8" customWidth="1"/>
    <col min="12562" max="12562" width="26.28515625" style="8" customWidth="1"/>
    <col min="12563" max="12563" width="23" style="8" customWidth="1"/>
    <col min="12564" max="12564" width="18.42578125" style="8" customWidth="1"/>
    <col min="12565" max="12565" width="23.28515625" style="8" customWidth="1"/>
    <col min="12566" max="12566" width="48" style="8" customWidth="1"/>
    <col min="12567" max="12570" width="11.42578125" style="8"/>
    <col min="12571" max="12571" width="37.85546875" style="8" customWidth="1"/>
    <col min="12572" max="12798" width="11.42578125" style="8"/>
    <col min="12799" max="12799" width="4.42578125" style="8" customWidth="1"/>
    <col min="12800" max="12800" width="5.42578125" style="8" customWidth="1"/>
    <col min="12801" max="12801" width="15.140625" style="8" customWidth="1"/>
    <col min="12802" max="12803" width="21.85546875" style="8" customWidth="1"/>
    <col min="12804" max="12804" width="55" style="8" customWidth="1"/>
    <col min="12805" max="12805" width="26.5703125" style="8" customWidth="1"/>
    <col min="12806" max="12807" width="22.42578125" style="8" customWidth="1"/>
    <col min="12808" max="12811" width="20.5703125" style="8" customWidth="1"/>
    <col min="12812" max="12812" width="31" style="8" customWidth="1"/>
    <col min="12813" max="12813" width="32.42578125" style="8" customWidth="1"/>
    <col min="12814" max="12814" width="16" style="8" customWidth="1"/>
    <col min="12815" max="12815" width="14.7109375" style="8" customWidth="1"/>
    <col min="12816" max="12816" width="17.42578125" style="8" customWidth="1"/>
    <col min="12817" max="12817" width="24.5703125" style="8" customWidth="1"/>
    <col min="12818" max="12818" width="26.28515625" style="8" customWidth="1"/>
    <col min="12819" max="12819" width="23" style="8" customWidth="1"/>
    <col min="12820" max="12820" width="18.42578125" style="8" customWidth="1"/>
    <col min="12821" max="12821" width="23.28515625" style="8" customWidth="1"/>
    <col min="12822" max="12822" width="48" style="8" customWidth="1"/>
    <col min="12823" max="12826" width="11.42578125" style="8"/>
    <col min="12827" max="12827" width="37.85546875" style="8" customWidth="1"/>
    <col min="12828" max="13054" width="11.42578125" style="8"/>
    <col min="13055" max="13055" width="4.42578125" style="8" customWidth="1"/>
    <col min="13056" max="13056" width="5.42578125" style="8" customWidth="1"/>
    <col min="13057" max="13057" width="15.140625" style="8" customWidth="1"/>
    <col min="13058" max="13059" width="21.85546875" style="8" customWidth="1"/>
    <col min="13060" max="13060" width="55" style="8" customWidth="1"/>
    <col min="13061" max="13061" width="26.5703125" style="8" customWidth="1"/>
    <col min="13062" max="13063" width="22.42578125" style="8" customWidth="1"/>
    <col min="13064" max="13067" width="20.5703125" style="8" customWidth="1"/>
    <col min="13068" max="13068" width="31" style="8" customWidth="1"/>
    <col min="13069" max="13069" width="32.42578125" style="8" customWidth="1"/>
    <col min="13070" max="13070" width="16" style="8" customWidth="1"/>
    <col min="13071" max="13071" width="14.7109375" style="8" customWidth="1"/>
    <col min="13072" max="13072" width="17.42578125" style="8" customWidth="1"/>
    <col min="13073" max="13073" width="24.5703125" style="8" customWidth="1"/>
    <col min="13074" max="13074" width="26.28515625" style="8" customWidth="1"/>
    <col min="13075" max="13075" width="23" style="8" customWidth="1"/>
    <col min="13076" max="13076" width="18.42578125" style="8" customWidth="1"/>
    <col min="13077" max="13077" width="23.28515625" style="8" customWidth="1"/>
    <col min="13078" max="13078" width="48" style="8" customWidth="1"/>
    <col min="13079" max="13082" width="11.42578125" style="8"/>
    <col min="13083" max="13083" width="37.85546875" style="8" customWidth="1"/>
    <col min="13084" max="13310" width="11.42578125" style="8"/>
    <col min="13311" max="13311" width="4.42578125" style="8" customWidth="1"/>
    <col min="13312" max="13312" width="5.42578125" style="8" customWidth="1"/>
    <col min="13313" max="13313" width="15.140625" style="8" customWidth="1"/>
    <col min="13314" max="13315" width="21.85546875" style="8" customWidth="1"/>
    <col min="13316" max="13316" width="55" style="8" customWidth="1"/>
    <col min="13317" max="13317" width="26.5703125" style="8" customWidth="1"/>
    <col min="13318" max="13319" width="22.42578125" style="8" customWidth="1"/>
    <col min="13320" max="13323" width="20.5703125" style="8" customWidth="1"/>
    <col min="13324" max="13324" width="31" style="8" customWidth="1"/>
    <col min="13325" max="13325" width="32.42578125" style="8" customWidth="1"/>
    <col min="13326" max="13326" width="16" style="8" customWidth="1"/>
    <col min="13327" max="13327" width="14.7109375" style="8" customWidth="1"/>
    <col min="13328" max="13328" width="17.42578125" style="8" customWidth="1"/>
    <col min="13329" max="13329" width="24.5703125" style="8" customWidth="1"/>
    <col min="13330" max="13330" width="26.28515625" style="8" customWidth="1"/>
    <col min="13331" max="13331" width="23" style="8" customWidth="1"/>
    <col min="13332" max="13332" width="18.42578125" style="8" customWidth="1"/>
    <col min="13333" max="13333" width="23.28515625" style="8" customWidth="1"/>
    <col min="13334" max="13334" width="48" style="8" customWidth="1"/>
    <col min="13335" max="13338" width="11.42578125" style="8"/>
    <col min="13339" max="13339" width="37.85546875" style="8" customWidth="1"/>
    <col min="13340" max="13566" width="11.42578125" style="8"/>
    <col min="13567" max="13567" width="4.42578125" style="8" customWidth="1"/>
    <col min="13568" max="13568" width="5.42578125" style="8" customWidth="1"/>
    <col min="13569" max="13569" width="15.140625" style="8" customWidth="1"/>
    <col min="13570" max="13571" width="21.85546875" style="8" customWidth="1"/>
    <col min="13572" max="13572" width="55" style="8" customWidth="1"/>
    <col min="13573" max="13573" width="26.5703125" style="8" customWidth="1"/>
    <col min="13574" max="13575" width="22.42578125" style="8" customWidth="1"/>
    <col min="13576" max="13579" width="20.5703125" style="8" customWidth="1"/>
    <col min="13580" max="13580" width="31" style="8" customWidth="1"/>
    <col min="13581" max="13581" width="32.42578125" style="8" customWidth="1"/>
    <col min="13582" max="13582" width="16" style="8" customWidth="1"/>
    <col min="13583" max="13583" width="14.7109375" style="8" customWidth="1"/>
    <col min="13584" max="13584" width="17.42578125" style="8" customWidth="1"/>
    <col min="13585" max="13585" width="24.5703125" style="8" customWidth="1"/>
    <col min="13586" max="13586" width="26.28515625" style="8" customWidth="1"/>
    <col min="13587" max="13587" width="23" style="8" customWidth="1"/>
    <col min="13588" max="13588" width="18.42578125" style="8" customWidth="1"/>
    <col min="13589" max="13589" width="23.28515625" style="8" customWidth="1"/>
    <col min="13590" max="13590" width="48" style="8" customWidth="1"/>
    <col min="13591" max="13594" width="11.42578125" style="8"/>
    <col min="13595" max="13595" width="37.85546875" style="8" customWidth="1"/>
    <col min="13596" max="13822" width="11.42578125" style="8"/>
    <col min="13823" max="13823" width="4.42578125" style="8" customWidth="1"/>
    <col min="13824" max="13824" width="5.42578125" style="8" customWidth="1"/>
    <col min="13825" max="13825" width="15.140625" style="8" customWidth="1"/>
    <col min="13826" max="13827" width="21.85546875" style="8" customWidth="1"/>
    <col min="13828" max="13828" width="55" style="8" customWidth="1"/>
    <col min="13829" max="13829" width="26.5703125" style="8" customWidth="1"/>
    <col min="13830" max="13831" width="22.42578125" style="8" customWidth="1"/>
    <col min="13832" max="13835" width="20.5703125" style="8" customWidth="1"/>
    <col min="13836" max="13836" width="31" style="8" customWidth="1"/>
    <col min="13837" max="13837" width="32.42578125" style="8" customWidth="1"/>
    <col min="13838" max="13838" width="16" style="8" customWidth="1"/>
    <col min="13839" max="13839" width="14.7109375" style="8" customWidth="1"/>
    <col min="13840" max="13840" width="17.42578125" style="8" customWidth="1"/>
    <col min="13841" max="13841" width="24.5703125" style="8" customWidth="1"/>
    <col min="13842" max="13842" width="26.28515625" style="8" customWidth="1"/>
    <col min="13843" max="13843" width="23" style="8" customWidth="1"/>
    <col min="13844" max="13844" width="18.42578125" style="8" customWidth="1"/>
    <col min="13845" max="13845" width="23.28515625" style="8" customWidth="1"/>
    <col min="13846" max="13846" width="48" style="8" customWidth="1"/>
    <col min="13847" max="13850" width="11.42578125" style="8"/>
    <col min="13851" max="13851" width="37.85546875" style="8" customWidth="1"/>
    <col min="13852" max="14078" width="11.42578125" style="8"/>
    <col min="14079" max="14079" width="4.42578125" style="8" customWidth="1"/>
    <col min="14080" max="14080" width="5.42578125" style="8" customWidth="1"/>
    <col min="14081" max="14081" width="15.140625" style="8" customWidth="1"/>
    <col min="14082" max="14083" width="21.85546875" style="8" customWidth="1"/>
    <col min="14084" max="14084" width="55" style="8" customWidth="1"/>
    <col min="14085" max="14085" width="26.5703125" style="8" customWidth="1"/>
    <col min="14086" max="14087" width="22.42578125" style="8" customWidth="1"/>
    <col min="14088" max="14091" width="20.5703125" style="8" customWidth="1"/>
    <col min="14092" max="14092" width="31" style="8" customWidth="1"/>
    <col min="14093" max="14093" width="32.42578125" style="8" customWidth="1"/>
    <col min="14094" max="14094" width="16" style="8" customWidth="1"/>
    <col min="14095" max="14095" width="14.7109375" style="8" customWidth="1"/>
    <col min="14096" max="14096" width="17.42578125" style="8" customWidth="1"/>
    <col min="14097" max="14097" width="24.5703125" style="8" customWidth="1"/>
    <col min="14098" max="14098" width="26.28515625" style="8" customWidth="1"/>
    <col min="14099" max="14099" width="23" style="8" customWidth="1"/>
    <col min="14100" max="14100" width="18.42578125" style="8" customWidth="1"/>
    <col min="14101" max="14101" width="23.28515625" style="8" customWidth="1"/>
    <col min="14102" max="14102" width="48" style="8" customWidth="1"/>
    <col min="14103" max="14106" width="11.42578125" style="8"/>
    <col min="14107" max="14107" width="37.85546875" style="8" customWidth="1"/>
    <col min="14108" max="14334" width="11.42578125" style="8"/>
    <col min="14335" max="14335" width="4.42578125" style="8" customWidth="1"/>
    <col min="14336" max="14336" width="5.42578125" style="8" customWidth="1"/>
    <col min="14337" max="14337" width="15.140625" style="8" customWidth="1"/>
    <col min="14338" max="14339" width="21.85546875" style="8" customWidth="1"/>
    <col min="14340" max="14340" width="55" style="8" customWidth="1"/>
    <col min="14341" max="14341" width="26.5703125" style="8" customWidth="1"/>
    <col min="14342" max="14343" width="22.42578125" style="8" customWidth="1"/>
    <col min="14344" max="14347" width="20.5703125" style="8" customWidth="1"/>
    <col min="14348" max="14348" width="31" style="8" customWidth="1"/>
    <col min="14349" max="14349" width="32.42578125" style="8" customWidth="1"/>
    <col min="14350" max="14350" width="16" style="8" customWidth="1"/>
    <col min="14351" max="14351" width="14.7109375" style="8" customWidth="1"/>
    <col min="14352" max="14352" width="17.42578125" style="8" customWidth="1"/>
    <col min="14353" max="14353" width="24.5703125" style="8" customWidth="1"/>
    <col min="14354" max="14354" width="26.28515625" style="8" customWidth="1"/>
    <col min="14355" max="14355" width="23" style="8" customWidth="1"/>
    <col min="14356" max="14356" width="18.42578125" style="8" customWidth="1"/>
    <col min="14357" max="14357" width="23.28515625" style="8" customWidth="1"/>
    <col min="14358" max="14358" width="48" style="8" customWidth="1"/>
    <col min="14359" max="14362" width="11.42578125" style="8"/>
    <col min="14363" max="14363" width="37.85546875" style="8" customWidth="1"/>
    <col min="14364" max="14590" width="11.42578125" style="8"/>
    <col min="14591" max="14591" width="4.42578125" style="8" customWidth="1"/>
    <col min="14592" max="14592" width="5.42578125" style="8" customWidth="1"/>
    <col min="14593" max="14593" width="15.140625" style="8" customWidth="1"/>
    <col min="14594" max="14595" width="21.85546875" style="8" customWidth="1"/>
    <col min="14596" max="14596" width="55" style="8" customWidth="1"/>
    <col min="14597" max="14597" width="26.5703125" style="8" customWidth="1"/>
    <col min="14598" max="14599" width="22.42578125" style="8" customWidth="1"/>
    <col min="14600" max="14603" width="20.5703125" style="8" customWidth="1"/>
    <col min="14604" max="14604" width="31" style="8" customWidth="1"/>
    <col min="14605" max="14605" width="32.42578125" style="8" customWidth="1"/>
    <col min="14606" max="14606" width="16" style="8" customWidth="1"/>
    <col min="14607" max="14607" width="14.7109375" style="8" customWidth="1"/>
    <col min="14608" max="14608" width="17.42578125" style="8" customWidth="1"/>
    <col min="14609" max="14609" width="24.5703125" style="8" customWidth="1"/>
    <col min="14610" max="14610" width="26.28515625" style="8" customWidth="1"/>
    <col min="14611" max="14611" width="23" style="8" customWidth="1"/>
    <col min="14612" max="14612" width="18.42578125" style="8" customWidth="1"/>
    <col min="14613" max="14613" width="23.28515625" style="8" customWidth="1"/>
    <col min="14614" max="14614" width="48" style="8" customWidth="1"/>
    <col min="14615" max="14618" width="11.42578125" style="8"/>
    <col min="14619" max="14619" width="37.85546875" style="8" customWidth="1"/>
    <col min="14620" max="14846" width="11.42578125" style="8"/>
    <col min="14847" max="14847" width="4.42578125" style="8" customWidth="1"/>
    <col min="14848" max="14848" width="5.42578125" style="8" customWidth="1"/>
    <col min="14849" max="14849" width="15.140625" style="8" customWidth="1"/>
    <col min="14850" max="14851" width="21.85546875" style="8" customWidth="1"/>
    <col min="14852" max="14852" width="55" style="8" customWidth="1"/>
    <col min="14853" max="14853" width="26.5703125" style="8" customWidth="1"/>
    <col min="14854" max="14855" width="22.42578125" style="8" customWidth="1"/>
    <col min="14856" max="14859" width="20.5703125" style="8" customWidth="1"/>
    <col min="14860" max="14860" width="31" style="8" customWidth="1"/>
    <col min="14861" max="14861" width="32.42578125" style="8" customWidth="1"/>
    <col min="14862" max="14862" width="16" style="8" customWidth="1"/>
    <col min="14863" max="14863" width="14.7109375" style="8" customWidth="1"/>
    <col min="14864" max="14864" width="17.42578125" style="8" customWidth="1"/>
    <col min="14865" max="14865" width="24.5703125" style="8" customWidth="1"/>
    <col min="14866" max="14866" width="26.28515625" style="8" customWidth="1"/>
    <col min="14867" max="14867" width="23" style="8" customWidth="1"/>
    <col min="14868" max="14868" width="18.42578125" style="8" customWidth="1"/>
    <col min="14869" max="14869" width="23.28515625" style="8" customWidth="1"/>
    <col min="14870" max="14870" width="48" style="8" customWidth="1"/>
    <col min="14871" max="14874" width="11.42578125" style="8"/>
    <col min="14875" max="14875" width="37.85546875" style="8" customWidth="1"/>
    <col min="14876" max="15102" width="11.42578125" style="8"/>
    <col min="15103" max="15103" width="4.42578125" style="8" customWidth="1"/>
    <col min="15104" max="15104" width="5.42578125" style="8" customWidth="1"/>
    <col min="15105" max="15105" width="15.140625" style="8" customWidth="1"/>
    <col min="15106" max="15107" width="21.85546875" style="8" customWidth="1"/>
    <col min="15108" max="15108" width="55" style="8" customWidth="1"/>
    <col min="15109" max="15109" width="26.5703125" style="8" customWidth="1"/>
    <col min="15110" max="15111" width="22.42578125" style="8" customWidth="1"/>
    <col min="15112" max="15115" width="20.5703125" style="8" customWidth="1"/>
    <col min="15116" max="15116" width="31" style="8" customWidth="1"/>
    <col min="15117" max="15117" width="32.42578125" style="8" customWidth="1"/>
    <col min="15118" max="15118" width="16" style="8" customWidth="1"/>
    <col min="15119" max="15119" width="14.7109375" style="8" customWidth="1"/>
    <col min="15120" max="15120" width="17.42578125" style="8" customWidth="1"/>
    <col min="15121" max="15121" width="24.5703125" style="8" customWidth="1"/>
    <col min="15122" max="15122" width="26.28515625" style="8" customWidth="1"/>
    <col min="15123" max="15123" width="23" style="8" customWidth="1"/>
    <col min="15124" max="15124" width="18.42578125" style="8" customWidth="1"/>
    <col min="15125" max="15125" width="23.28515625" style="8" customWidth="1"/>
    <col min="15126" max="15126" width="48" style="8" customWidth="1"/>
    <col min="15127" max="15130" width="11.42578125" style="8"/>
    <col min="15131" max="15131" width="37.85546875" style="8" customWidth="1"/>
    <col min="15132" max="15358" width="11.42578125" style="8"/>
    <col min="15359" max="15359" width="4.42578125" style="8" customWidth="1"/>
    <col min="15360" max="15360" width="5.42578125" style="8" customWidth="1"/>
    <col min="15361" max="15361" width="15.140625" style="8" customWidth="1"/>
    <col min="15362" max="15363" width="21.85546875" style="8" customWidth="1"/>
    <col min="15364" max="15364" width="55" style="8" customWidth="1"/>
    <col min="15365" max="15365" width="26.5703125" style="8" customWidth="1"/>
    <col min="15366" max="15367" width="22.42578125" style="8" customWidth="1"/>
    <col min="15368" max="15371" width="20.5703125" style="8" customWidth="1"/>
    <col min="15372" max="15372" width="31" style="8" customWidth="1"/>
    <col min="15373" max="15373" width="32.42578125" style="8" customWidth="1"/>
    <col min="15374" max="15374" width="16" style="8" customWidth="1"/>
    <col min="15375" max="15375" width="14.7109375" style="8" customWidth="1"/>
    <col min="15376" max="15376" width="17.42578125" style="8" customWidth="1"/>
    <col min="15377" max="15377" width="24.5703125" style="8" customWidth="1"/>
    <col min="15378" max="15378" width="26.28515625" style="8" customWidth="1"/>
    <col min="15379" max="15379" width="23" style="8" customWidth="1"/>
    <col min="15380" max="15380" width="18.42578125" style="8" customWidth="1"/>
    <col min="15381" max="15381" width="23.28515625" style="8" customWidth="1"/>
    <col min="15382" max="15382" width="48" style="8" customWidth="1"/>
    <col min="15383" max="15386" width="11.42578125" style="8"/>
    <col min="15387" max="15387" width="37.85546875" style="8" customWidth="1"/>
    <col min="15388" max="15614" width="11.42578125" style="8"/>
    <col min="15615" max="15615" width="4.42578125" style="8" customWidth="1"/>
    <col min="15616" max="15616" width="5.42578125" style="8" customWidth="1"/>
    <col min="15617" max="15617" width="15.140625" style="8" customWidth="1"/>
    <col min="15618" max="15619" width="21.85546875" style="8" customWidth="1"/>
    <col min="15620" max="15620" width="55" style="8" customWidth="1"/>
    <col min="15621" max="15621" width="26.5703125" style="8" customWidth="1"/>
    <col min="15622" max="15623" width="22.42578125" style="8" customWidth="1"/>
    <col min="15624" max="15627" width="20.5703125" style="8" customWidth="1"/>
    <col min="15628" max="15628" width="31" style="8" customWidth="1"/>
    <col min="15629" max="15629" width="32.42578125" style="8" customWidth="1"/>
    <col min="15630" max="15630" width="16" style="8" customWidth="1"/>
    <col min="15631" max="15631" width="14.7109375" style="8" customWidth="1"/>
    <col min="15632" max="15632" width="17.42578125" style="8" customWidth="1"/>
    <col min="15633" max="15633" width="24.5703125" style="8" customWidth="1"/>
    <col min="15634" max="15634" width="26.28515625" style="8" customWidth="1"/>
    <col min="15635" max="15635" width="23" style="8" customWidth="1"/>
    <col min="15636" max="15636" width="18.42578125" style="8" customWidth="1"/>
    <col min="15637" max="15637" width="23.28515625" style="8" customWidth="1"/>
    <col min="15638" max="15638" width="48" style="8" customWidth="1"/>
    <col min="15639" max="15642" width="11.42578125" style="8"/>
    <col min="15643" max="15643" width="37.85546875" style="8" customWidth="1"/>
    <col min="15644" max="15870" width="11.42578125" style="8"/>
    <col min="15871" max="15871" width="4.42578125" style="8" customWidth="1"/>
    <col min="15872" max="15872" width="5.42578125" style="8" customWidth="1"/>
    <col min="15873" max="15873" width="15.140625" style="8" customWidth="1"/>
    <col min="15874" max="15875" width="21.85546875" style="8" customWidth="1"/>
    <col min="15876" max="15876" width="55" style="8" customWidth="1"/>
    <col min="15877" max="15877" width="26.5703125" style="8" customWidth="1"/>
    <col min="15878" max="15879" width="22.42578125" style="8" customWidth="1"/>
    <col min="15880" max="15883" width="20.5703125" style="8" customWidth="1"/>
    <col min="15884" max="15884" width="31" style="8" customWidth="1"/>
    <col min="15885" max="15885" width="32.42578125" style="8" customWidth="1"/>
    <col min="15886" max="15886" width="16" style="8" customWidth="1"/>
    <col min="15887" max="15887" width="14.7109375" style="8" customWidth="1"/>
    <col min="15888" max="15888" width="17.42578125" style="8" customWidth="1"/>
    <col min="15889" max="15889" width="24.5703125" style="8" customWidth="1"/>
    <col min="15890" max="15890" width="26.28515625" style="8" customWidth="1"/>
    <col min="15891" max="15891" width="23" style="8" customWidth="1"/>
    <col min="15892" max="15892" width="18.42578125" style="8" customWidth="1"/>
    <col min="15893" max="15893" width="23.28515625" style="8" customWidth="1"/>
    <col min="15894" max="15894" width="48" style="8" customWidth="1"/>
    <col min="15895" max="15898" width="11.42578125" style="8"/>
    <col min="15899" max="15899" width="37.85546875" style="8" customWidth="1"/>
    <col min="15900" max="16126" width="11.42578125" style="8"/>
    <col min="16127" max="16127" width="4.42578125" style="8" customWidth="1"/>
    <col min="16128" max="16128" width="5.42578125" style="8" customWidth="1"/>
    <col min="16129" max="16129" width="15.140625" style="8" customWidth="1"/>
    <col min="16130" max="16131" width="21.85546875" style="8" customWidth="1"/>
    <col min="16132" max="16132" width="55" style="8" customWidth="1"/>
    <col min="16133" max="16133" width="26.5703125" style="8" customWidth="1"/>
    <col min="16134" max="16135" width="22.42578125" style="8" customWidth="1"/>
    <col min="16136" max="16139" width="20.5703125" style="8" customWidth="1"/>
    <col min="16140" max="16140" width="31" style="8" customWidth="1"/>
    <col min="16141" max="16141" width="32.42578125" style="8" customWidth="1"/>
    <col min="16142" max="16142" width="16" style="8" customWidth="1"/>
    <col min="16143" max="16143" width="14.7109375" style="8" customWidth="1"/>
    <col min="16144" max="16144" width="17.42578125" style="8" customWidth="1"/>
    <col min="16145" max="16145" width="24.5703125" style="8" customWidth="1"/>
    <col min="16146" max="16146" width="26.28515625" style="8" customWidth="1"/>
    <col min="16147" max="16147" width="23" style="8" customWidth="1"/>
    <col min="16148" max="16148" width="18.42578125" style="8" customWidth="1"/>
    <col min="16149" max="16149" width="23.28515625" style="8" customWidth="1"/>
    <col min="16150" max="16150" width="48" style="8" customWidth="1"/>
    <col min="16151" max="16154" width="11.42578125" style="8"/>
    <col min="16155" max="16155" width="37.85546875" style="8" customWidth="1"/>
    <col min="16156" max="16384" width="11.42578125" style="8"/>
  </cols>
  <sheetData>
    <row r="1" spans="2:27" ht="32.25" customHeight="1" x14ac:dyDescent="0.3">
      <c r="B1" s="439" t="s">
        <v>584</v>
      </c>
      <c r="C1" s="440"/>
      <c r="D1" s="440"/>
      <c r="E1" s="440"/>
      <c r="F1" s="440"/>
      <c r="G1" s="440"/>
      <c r="H1" s="440"/>
      <c r="I1" s="440"/>
      <c r="J1" s="440"/>
      <c r="K1" s="440"/>
      <c r="L1" s="440"/>
      <c r="M1" s="440"/>
      <c r="N1" s="440"/>
      <c r="O1" s="440"/>
      <c r="P1" s="440"/>
      <c r="Q1" s="440"/>
      <c r="R1" s="440"/>
      <c r="S1" s="440"/>
      <c r="T1" s="440"/>
      <c r="U1" s="440"/>
      <c r="V1" s="7"/>
    </row>
    <row r="2" spans="2:27" ht="78" customHeight="1" x14ac:dyDescent="0.2">
      <c r="B2" s="441" t="s">
        <v>78</v>
      </c>
      <c r="C2" s="442"/>
      <c r="D2" s="442"/>
      <c r="E2" s="442"/>
      <c r="F2" s="442"/>
      <c r="G2" s="442"/>
      <c r="H2" s="442"/>
      <c r="I2" s="442"/>
      <c r="J2" s="442"/>
      <c r="K2" s="442"/>
      <c r="L2" s="442"/>
      <c r="M2" s="442"/>
      <c r="N2" s="442"/>
      <c r="O2" s="442"/>
      <c r="P2" s="442"/>
      <c r="Q2" s="442"/>
      <c r="R2" s="442"/>
      <c r="S2" s="442"/>
      <c r="T2" s="442"/>
      <c r="U2" s="442"/>
      <c r="V2" s="443"/>
    </row>
    <row r="3" spans="2:27" ht="78" customHeight="1" thickBot="1" x14ac:dyDescent="0.25">
      <c r="B3" s="444" t="s">
        <v>79</v>
      </c>
      <c r="C3" s="445"/>
      <c r="D3" s="445"/>
      <c r="E3" s="445"/>
      <c r="F3" s="445"/>
      <c r="G3" s="445"/>
      <c r="H3" s="445"/>
      <c r="I3" s="445"/>
      <c r="J3" s="445"/>
      <c r="K3" s="445"/>
      <c r="L3" s="445"/>
      <c r="M3" s="445"/>
      <c r="N3" s="445"/>
      <c r="O3" s="445"/>
      <c r="P3" s="445"/>
      <c r="Q3" s="445"/>
      <c r="R3" s="445"/>
      <c r="S3" s="445"/>
      <c r="T3" s="445"/>
      <c r="U3" s="445"/>
      <c r="V3" s="446"/>
    </row>
    <row r="4" spans="2:27" ht="26.25" customHeight="1" thickBot="1" x14ac:dyDescent="0.25">
      <c r="B4" s="447" t="s">
        <v>507</v>
      </c>
      <c r="C4" s="448"/>
      <c r="D4" s="448"/>
      <c r="E4" s="448"/>
      <c r="F4" s="448"/>
      <c r="G4" s="448"/>
      <c r="H4" s="448"/>
      <c r="I4" s="448"/>
      <c r="J4" s="448"/>
      <c r="K4" s="448"/>
      <c r="L4" s="448"/>
      <c r="M4" s="448"/>
      <c r="N4" s="448"/>
      <c r="O4" s="448"/>
      <c r="P4" s="448"/>
      <c r="Q4" s="448"/>
      <c r="R4" s="448"/>
      <c r="S4" s="448"/>
      <c r="T4" s="448"/>
      <c r="U4" s="448"/>
      <c r="V4" s="449"/>
    </row>
    <row r="5" spans="2:27" ht="51" customHeight="1" x14ac:dyDescent="0.2">
      <c r="B5" s="450" t="s">
        <v>0</v>
      </c>
      <c r="C5" s="452" t="s">
        <v>3</v>
      </c>
      <c r="D5" s="452" t="s">
        <v>4</v>
      </c>
      <c r="E5" s="452" t="s">
        <v>5</v>
      </c>
      <c r="F5" s="452" t="s">
        <v>6</v>
      </c>
      <c r="G5" s="452" t="s">
        <v>7</v>
      </c>
      <c r="H5" s="452" t="s">
        <v>8</v>
      </c>
      <c r="I5" s="452" t="s">
        <v>9</v>
      </c>
      <c r="J5" s="457" t="s">
        <v>51</v>
      </c>
      <c r="K5" s="458"/>
      <c r="L5" s="459"/>
      <c r="M5" s="110" t="s">
        <v>52</v>
      </c>
      <c r="N5" s="452" t="s">
        <v>10</v>
      </c>
      <c r="O5" s="452" t="s">
        <v>11</v>
      </c>
      <c r="P5" s="452" t="s">
        <v>12</v>
      </c>
      <c r="Q5" s="452" t="s">
        <v>13</v>
      </c>
      <c r="R5" s="452" t="s">
        <v>14</v>
      </c>
      <c r="S5" s="452" t="s">
        <v>15</v>
      </c>
      <c r="T5" s="452" t="s">
        <v>16</v>
      </c>
      <c r="U5" s="452" t="s">
        <v>17</v>
      </c>
      <c r="V5" s="455" t="s">
        <v>18</v>
      </c>
      <c r="AA5" s="9"/>
    </row>
    <row r="6" spans="2:27" ht="377.25" customHeight="1" x14ac:dyDescent="0.2">
      <c r="B6" s="559"/>
      <c r="C6" s="453"/>
      <c r="D6" s="453"/>
      <c r="E6" s="453"/>
      <c r="F6" s="453"/>
      <c r="G6" s="453"/>
      <c r="H6" s="453"/>
      <c r="I6" s="453"/>
      <c r="J6" s="159" t="s">
        <v>68</v>
      </c>
      <c r="K6" s="160" t="s">
        <v>80</v>
      </c>
      <c r="L6" s="159" t="s">
        <v>81</v>
      </c>
      <c r="M6" s="159" t="s">
        <v>321</v>
      </c>
      <c r="N6" s="453"/>
      <c r="O6" s="453"/>
      <c r="P6" s="453"/>
      <c r="Q6" s="453"/>
      <c r="R6" s="453"/>
      <c r="S6" s="453"/>
      <c r="T6" s="453"/>
      <c r="U6" s="453"/>
      <c r="V6" s="560"/>
      <c r="AA6" s="9"/>
    </row>
    <row r="7" spans="2:27" ht="180" customHeight="1" x14ac:dyDescent="0.2">
      <c r="B7" s="202">
        <v>1</v>
      </c>
      <c r="C7" s="196" t="s">
        <v>508</v>
      </c>
      <c r="D7" s="226" t="s">
        <v>117</v>
      </c>
      <c r="E7" s="198" t="s">
        <v>509</v>
      </c>
      <c r="F7" s="199" t="s">
        <v>510</v>
      </c>
      <c r="G7" s="227">
        <v>101</v>
      </c>
      <c r="H7" s="198" t="s">
        <v>511</v>
      </c>
      <c r="I7" s="198" t="s">
        <v>512</v>
      </c>
      <c r="J7" s="201" t="s">
        <v>513</v>
      </c>
      <c r="K7" s="202" t="s">
        <v>2</v>
      </c>
      <c r="L7" s="231" t="s">
        <v>2</v>
      </c>
      <c r="M7" s="231" t="s">
        <v>2</v>
      </c>
      <c r="N7" s="228">
        <v>0.5</v>
      </c>
      <c r="O7" s="204">
        <v>44316</v>
      </c>
      <c r="P7" s="204">
        <v>44840</v>
      </c>
      <c r="Q7" s="229">
        <v>326226363</v>
      </c>
      <c r="R7" s="13">
        <f>Q7*N7</f>
        <v>163113181.5</v>
      </c>
      <c r="S7" s="14"/>
      <c r="T7" s="15">
        <f>+R7/+[1]Hoja1!B4</f>
        <v>163.1131815</v>
      </c>
      <c r="U7" s="206">
        <f>+T7/$P$16</f>
        <v>1.6818781381333334</v>
      </c>
      <c r="V7" s="230"/>
      <c r="X7" s="106">
        <f>1728.41*0.5</f>
        <v>864.20500000000004</v>
      </c>
      <c r="AA7" s="9"/>
    </row>
    <row r="8" spans="2:27" ht="163.5" customHeight="1" x14ac:dyDescent="0.2">
      <c r="B8" s="202">
        <v>2</v>
      </c>
      <c r="C8" s="196"/>
      <c r="D8" s="226"/>
      <c r="E8" s="198"/>
      <c r="F8" s="199"/>
      <c r="G8" s="227"/>
      <c r="H8" s="198"/>
      <c r="I8" s="198"/>
      <c r="J8" s="198"/>
      <c r="K8" s="202"/>
      <c r="L8" s="231"/>
      <c r="M8" s="231"/>
      <c r="N8" s="228"/>
      <c r="O8" s="204"/>
      <c r="P8" s="204"/>
      <c r="Q8" s="229"/>
      <c r="R8" s="13"/>
      <c r="S8" s="14"/>
      <c r="T8" s="15"/>
      <c r="U8" s="206"/>
      <c r="V8" s="230"/>
      <c r="X8" s="106"/>
      <c r="AA8" s="9"/>
    </row>
    <row r="9" spans="2:27" ht="163.5" customHeight="1" x14ac:dyDescent="0.2">
      <c r="B9" s="202">
        <v>3</v>
      </c>
      <c r="C9" s="196"/>
      <c r="D9" s="226"/>
      <c r="E9" s="198"/>
      <c r="F9" s="199"/>
      <c r="G9" s="227"/>
      <c r="H9" s="198"/>
      <c r="I9" s="198"/>
      <c r="J9" s="198"/>
      <c r="K9" s="202"/>
      <c r="L9" s="231"/>
      <c r="M9" s="231"/>
      <c r="N9" s="228"/>
      <c r="O9" s="204"/>
      <c r="P9" s="204"/>
      <c r="Q9" s="229"/>
      <c r="R9" s="13"/>
      <c r="S9" s="14"/>
      <c r="T9" s="15"/>
      <c r="U9" s="206"/>
      <c r="V9" s="230"/>
      <c r="X9" s="106"/>
      <c r="AA9" s="9"/>
    </row>
    <row r="10" spans="2:27" ht="163.5" customHeight="1" x14ac:dyDescent="0.2">
      <c r="B10" s="202">
        <v>4</v>
      </c>
      <c r="C10" s="196"/>
      <c r="D10" s="226"/>
      <c r="E10" s="198"/>
      <c r="F10" s="199"/>
      <c r="G10" s="227"/>
      <c r="H10" s="198"/>
      <c r="I10" s="198"/>
      <c r="J10" s="198"/>
      <c r="K10" s="202"/>
      <c r="L10" s="231">
        <f>2280000*0.4</f>
        <v>912000</v>
      </c>
      <c r="M10" s="231"/>
      <c r="N10" s="228"/>
      <c r="O10" s="204"/>
      <c r="P10" s="204"/>
      <c r="Q10" s="229"/>
      <c r="R10" s="13"/>
      <c r="S10" s="14"/>
      <c r="T10" s="15"/>
      <c r="U10" s="206"/>
      <c r="V10" s="230"/>
      <c r="X10" s="106"/>
      <c r="AA10" s="9"/>
    </row>
    <row r="11" spans="2:27" ht="193.5" customHeight="1" x14ac:dyDescent="0.2">
      <c r="B11" s="202">
        <v>5</v>
      </c>
      <c r="C11" s="196"/>
      <c r="D11" s="226"/>
      <c r="E11" s="198"/>
      <c r="F11" s="199"/>
      <c r="G11" s="227"/>
      <c r="H11" s="198"/>
      <c r="I11" s="198"/>
      <c r="J11" s="198"/>
      <c r="K11" s="202"/>
      <c r="L11" s="231"/>
      <c r="M11" s="231"/>
      <c r="N11" s="228"/>
      <c r="O11" s="204"/>
      <c r="P11" s="204"/>
      <c r="Q11" s="229"/>
      <c r="R11" s="13"/>
      <c r="S11" s="14"/>
      <c r="T11" s="15"/>
      <c r="U11" s="206"/>
      <c r="V11" s="230"/>
      <c r="X11" s="106"/>
      <c r="AA11" s="9"/>
    </row>
    <row r="12" spans="2:27" ht="163.5" customHeight="1" x14ac:dyDescent="0.2">
      <c r="B12" s="202">
        <v>6</v>
      </c>
      <c r="C12" s="196"/>
      <c r="D12" s="226"/>
      <c r="E12" s="198"/>
      <c r="F12" s="199"/>
      <c r="G12" s="227"/>
      <c r="H12" s="198"/>
      <c r="I12" s="198"/>
      <c r="J12" s="201"/>
      <c r="K12" s="202"/>
      <c r="L12" s="231"/>
      <c r="M12" s="231"/>
      <c r="N12" s="228"/>
      <c r="O12" s="204"/>
      <c r="P12" s="204"/>
      <c r="Q12" s="229"/>
      <c r="R12" s="13"/>
      <c r="S12" s="14"/>
      <c r="T12" s="15"/>
      <c r="U12" s="206"/>
      <c r="V12" s="230"/>
      <c r="X12" s="8">
        <f>1050.76*0.51</f>
        <v>535.88760000000002</v>
      </c>
      <c r="AA12" s="9"/>
    </row>
    <row r="13" spans="2:27" ht="163.5" customHeight="1" thickBot="1" x14ac:dyDescent="0.25">
      <c r="B13" s="207"/>
      <c r="C13" s="208"/>
      <c r="D13" s="232"/>
      <c r="E13" s="210"/>
      <c r="F13" s="211"/>
      <c r="G13" s="233"/>
      <c r="H13" s="210"/>
      <c r="I13" s="210"/>
      <c r="J13" s="234"/>
      <c r="K13" s="214"/>
      <c r="L13" s="235"/>
      <c r="M13" s="236"/>
      <c r="N13" s="215"/>
      <c r="O13" s="216"/>
      <c r="P13" s="216"/>
      <c r="Q13" s="237"/>
      <c r="R13" s="238"/>
      <c r="S13" s="239"/>
      <c r="T13" s="218"/>
      <c r="U13" s="165"/>
      <c r="V13" s="120"/>
      <c r="X13" s="8">
        <f>2062.51*0.7</f>
        <v>1443.7570000000001</v>
      </c>
      <c r="AA13" s="9"/>
    </row>
    <row r="14" spans="2:27" ht="163.5" customHeight="1" thickBot="1" x14ac:dyDescent="0.25">
      <c r="B14" s="87">
        <v>5</v>
      </c>
      <c r="C14" s="88"/>
      <c r="D14" s="88"/>
      <c r="E14" s="88"/>
      <c r="F14" s="89"/>
      <c r="G14" s="90"/>
      <c r="H14" s="88"/>
      <c r="I14" s="88"/>
      <c r="J14" s="91"/>
      <c r="K14" s="91"/>
      <c r="L14" s="91"/>
      <c r="M14" s="91"/>
      <c r="N14" s="115"/>
      <c r="O14" s="116"/>
      <c r="P14" s="116"/>
      <c r="Q14" s="111"/>
      <c r="R14" s="117"/>
      <c r="S14" s="113"/>
      <c r="T14" s="112"/>
      <c r="U14" s="118"/>
      <c r="V14" s="92"/>
      <c r="AA14" s="9"/>
    </row>
    <row r="15" spans="2:27" ht="163.5" customHeight="1" thickBot="1" x14ac:dyDescent="0.25">
      <c r="B15" s="16">
        <v>6</v>
      </c>
      <c r="C15" s="10"/>
      <c r="D15" s="10"/>
      <c r="E15" s="10"/>
      <c r="F15" s="61"/>
      <c r="G15" s="62"/>
      <c r="H15" s="10"/>
      <c r="I15" s="10"/>
      <c r="J15" s="17"/>
      <c r="K15" s="17"/>
      <c r="L15" s="17"/>
      <c r="M15" s="17"/>
      <c r="N15" s="18"/>
      <c r="O15" s="19"/>
      <c r="P15" s="19"/>
      <c r="Q15" s="20"/>
      <c r="R15" s="21"/>
      <c r="S15" s="22"/>
      <c r="T15" s="23"/>
      <c r="U15" s="98"/>
      <c r="V15" s="96"/>
      <c r="X15" s="8">
        <f>+T15*2</f>
        <v>0</v>
      </c>
      <c r="AA15" s="9"/>
    </row>
    <row r="16" spans="2:27" s="11" customFormat="1" ht="55.5" customHeight="1" thickBot="1" x14ac:dyDescent="0.3">
      <c r="B16" s="79"/>
      <c r="C16" s="461"/>
      <c r="D16" s="461"/>
      <c r="E16" s="461"/>
      <c r="F16" s="461"/>
      <c r="G16" s="461"/>
      <c r="H16" s="461"/>
      <c r="I16" s="80"/>
      <c r="J16" s="81"/>
      <c r="K16" s="81"/>
      <c r="L16" s="122" t="s">
        <v>22</v>
      </c>
      <c r="M16" s="122"/>
      <c r="N16" s="465">
        <v>112500000</v>
      </c>
      <c r="O16" s="465"/>
      <c r="P16" s="124">
        <f>+N16/N19</f>
        <v>96.982758620689651</v>
      </c>
      <c r="Q16" s="107" t="s">
        <v>23</v>
      </c>
      <c r="R16" s="107" t="s">
        <v>24</v>
      </c>
      <c r="S16" s="109" t="s">
        <v>20</v>
      </c>
      <c r="T16" s="108">
        <f>SUM(T7:T15)</f>
        <v>163.1131815</v>
      </c>
      <c r="U16" s="94">
        <f>SUM(U7:U15)</f>
        <v>1.6818781381333334</v>
      </c>
      <c r="V16" s="95" t="s">
        <v>2</v>
      </c>
      <c r="AA16" s="12"/>
    </row>
    <row r="17" spans="2:27" s="11" customFormat="1" ht="63" customHeight="1" thickBot="1" x14ac:dyDescent="0.25">
      <c r="B17" s="79"/>
      <c r="C17" s="461"/>
      <c r="D17" s="461"/>
      <c r="E17" s="461"/>
      <c r="F17" s="461"/>
      <c r="G17" s="86"/>
      <c r="H17" s="86"/>
      <c r="I17" s="80"/>
      <c r="J17" s="81"/>
      <c r="K17" s="81"/>
      <c r="L17" s="122"/>
      <c r="M17" s="122"/>
      <c r="N17" s="465"/>
      <c r="O17" s="465"/>
      <c r="P17" s="125"/>
      <c r="Q17" s="42"/>
      <c r="R17" s="46"/>
      <c r="S17" s="82"/>
      <c r="T17" s="83"/>
      <c r="U17" s="84"/>
      <c r="V17" s="85"/>
      <c r="AA17" s="12"/>
    </row>
    <row r="18" spans="2:27" s="11" customFormat="1" ht="45.75" customHeight="1" thickBot="1" x14ac:dyDescent="0.3">
      <c r="B18" s="79"/>
      <c r="C18" s="462"/>
      <c r="D18" s="462"/>
      <c r="E18" s="462"/>
      <c r="F18" s="462"/>
      <c r="G18" s="93"/>
      <c r="H18" s="463"/>
      <c r="I18" s="80"/>
      <c r="J18" s="81"/>
      <c r="K18" s="81"/>
      <c r="L18" s="122"/>
      <c r="M18" s="122"/>
      <c r="N18" s="123"/>
      <c r="O18" s="123"/>
      <c r="P18" s="125"/>
      <c r="Q18" s="42"/>
      <c r="R18" s="43"/>
      <c r="S18" s="126" t="s">
        <v>23</v>
      </c>
      <c r="T18" s="126" t="s">
        <v>24</v>
      </c>
      <c r="U18" s="84"/>
      <c r="V18" s="85"/>
      <c r="AA18" s="12"/>
    </row>
    <row r="19" spans="2:27" s="11" customFormat="1" ht="49.5" customHeight="1" thickBot="1" x14ac:dyDescent="0.3">
      <c r="B19" s="79"/>
      <c r="C19" s="462"/>
      <c r="D19" s="462"/>
      <c r="E19" s="462"/>
      <c r="F19" s="462"/>
      <c r="G19" s="93"/>
      <c r="H19" s="463"/>
      <c r="I19" s="80"/>
      <c r="J19" s="81"/>
      <c r="K19" s="81"/>
      <c r="L19" s="122" t="s">
        <v>67</v>
      </c>
      <c r="M19" s="122"/>
      <c r="N19" s="465">
        <v>1160000</v>
      </c>
      <c r="O19" s="465"/>
      <c r="P19" s="47"/>
      <c r="Q19" s="42"/>
      <c r="R19" s="43">
        <v>0.75</v>
      </c>
      <c r="S19" s="127">
        <f>+$N$16*R19</f>
        <v>84375000</v>
      </c>
      <c r="T19" s="129">
        <f>+S19/$N$19</f>
        <v>72.737068965517238</v>
      </c>
      <c r="U19" s="84"/>
      <c r="V19" s="85"/>
      <c r="AA19" s="12"/>
    </row>
    <row r="20" spans="2:27" ht="49.5" customHeight="1" thickBot="1" x14ac:dyDescent="0.3">
      <c r="B20" s="24"/>
      <c r="C20" s="25"/>
      <c r="D20" s="26"/>
      <c r="E20" s="26"/>
      <c r="F20" s="27"/>
      <c r="G20" s="27"/>
      <c r="H20" s="27"/>
      <c r="I20" s="27"/>
      <c r="J20" s="27"/>
      <c r="K20" s="27"/>
      <c r="L20" s="27"/>
      <c r="M20" s="27"/>
      <c r="N20" s="28"/>
      <c r="O20" s="29"/>
      <c r="P20" s="29"/>
      <c r="Q20" s="30"/>
      <c r="R20" s="43">
        <v>1.2</v>
      </c>
      <c r="S20" s="127">
        <f t="shared" ref="S20:S21" si="0">+$N$16*R20</f>
        <v>135000000</v>
      </c>
      <c r="T20" s="129">
        <f t="shared" ref="T20:T21" si="1">+S20/$N$19</f>
        <v>116.37931034482759</v>
      </c>
      <c r="AA20" s="9"/>
    </row>
    <row r="21" spans="2:27" ht="34.5" customHeight="1" thickBot="1" x14ac:dyDescent="0.3">
      <c r="B21" s="24"/>
      <c r="C21" s="25"/>
      <c r="D21" s="26"/>
      <c r="E21" s="26"/>
      <c r="F21" s="31"/>
      <c r="G21" s="31"/>
      <c r="H21" s="31"/>
      <c r="I21" s="464"/>
      <c r="J21" s="464"/>
      <c r="K21" s="31"/>
      <c r="L21" s="31"/>
      <c r="M21" s="31"/>
      <c r="N21" s="28"/>
      <c r="O21" s="29"/>
      <c r="P21" s="29"/>
      <c r="Q21" s="30"/>
      <c r="R21" s="43">
        <v>1.5</v>
      </c>
      <c r="S21" s="128">
        <f t="shared" si="0"/>
        <v>168750000</v>
      </c>
      <c r="T21" s="130">
        <f t="shared" si="1"/>
        <v>145.47413793103448</v>
      </c>
      <c r="U21" s="32"/>
      <c r="V21" s="33"/>
      <c r="AA21" s="9"/>
    </row>
    <row r="22" spans="2:27" ht="20.25" customHeight="1" x14ac:dyDescent="0.25">
      <c r="B22" s="34"/>
      <c r="C22" s="35"/>
      <c r="D22" s="35"/>
      <c r="E22" s="35"/>
      <c r="G22" s="31"/>
      <c r="H22" s="31"/>
      <c r="I22" s="31"/>
      <c r="J22" s="31"/>
      <c r="K22" s="31"/>
      <c r="L22" s="31"/>
      <c r="M22" s="31"/>
      <c r="N22" s="37"/>
      <c r="O22" s="37"/>
      <c r="P22" s="37"/>
      <c r="Q22" s="37"/>
      <c r="R22" s="37"/>
      <c r="S22" s="37"/>
      <c r="T22" s="37"/>
      <c r="U22" s="38"/>
      <c r="V22" s="39"/>
    </row>
    <row r="23" spans="2:27" ht="22.5" customHeight="1" x14ac:dyDescent="0.25">
      <c r="B23" s="34"/>
      <c r="C23" s="35"/>
      <c r="D23" s="35"/>
      <c r="E23" s="35"/>
      <c r="F23" s="526" t="s">
        <v>355</v>
      </c>
      <c r="G23" s="526"/>
      <c r="H23" s="526"/>
      <c r="I23" s="41"/>
      <c r="J23" s="41"/>
      <c r="K23" s="41"/>
      <c r="L23" s="41"/>
      <c r="M23" s="41"/>
      <c r="U23" s="38"/>
      <c r="V23" s="39"/>
    </row>
    <row r="24" spans="2:27" ht="36.75" customHeight="1" x14ac:dyDescent="0.25">
      <c r="B24" s="34"/>
      <c r="C24" s="35"/>
      <c r="D24" s="44"/>
      <c r="E24" s="44"/>
      <c r="F24" s="114"/>
      <c r="G24" s="41"/>
      <c r="H24" s="46"/>
      <c r="I24" s="46"/>
      <c r="J24" s="41"/>
      <c r="K24" s="41"/>
      <c r="L24" s="41"/>
      <c r="M24" s="41"/>
      <c r="U24" s="38"/>
      <c r="V24" s="39"/>
    </row>
    <row r="25" spans="2:27" ht="36.75" customHeight="1" x14ac:dyDescent="0.25">
      <c r="B25" s="34"/>
      <c r="C25" s="35"/>
      <c r="D25" s="44"/>
      <c r="E25" s="44"/>
      <c r="F25" s="45"/>
      <c r="G25" s="41"/>
      <c r="H25" s="46"/>
      <c r="I25" s="46"/>
      <c r="J25" s="41"/>
      <c r="K25" s="41"/>
      <c r="L25" s="41"/>
      <c r="M25" s="41"/>
      <c r="U25" s="38"/>
      <c r="V25" s="39"/>
    </row>
    <row r="26" spans="2:27" ht="46.5" customHeight="1" x14ac:dyDescent="0.25">
      <c r="B26" s="34"/>
      <c r="C26" s="35"/>
      <c r="D26" s="35"/>
      <c r="E26" s="35"/>
      <c r="F26" s="31"/>
      <c r="G26" s="31"/>
      <c r="H26" s="46"/>
      <c r="I26" s="46"/>
      <c r="J26" s="31"/>
      <c r="K26" s="31"/>
      <c r="L26" s="31"/>
      <c r="M26" s="31"/>
      <c r="U26" s="38"/>
      <c r="V26" s="39"/>
    </row>
    <row r="27" spans="2:27" ht="25.5" customHeight="1" thickBot="1" x14ac:dyDescent="0.35">
      <c r="B27" s="48"/>
      <c r="C27" s="49"/>
      <c r="D27" s="49"/>
      <c r="E27" s="49"/>
      <c r="F27" s="50"/>
      <c r="G27" s="50"/>
      <c r="H27" s="460"/>
      <c r="I27" s="460"/>
      <c r="J27" s="460"/>
      <c r="K27" s="50"/>
      <c r="L27" s="50"/>
      <c r="M27" s="50"/>
      <c r="N27" s="50"/>
      <c r="O27" s="460"/>
      <c r="P27" s="460"/>
      <c r="Q27" s="51"/>
      <c r="R27" s="52"/>
      <c r="S27" s="53"/>
      <c r="T27" s="51"/>
      <c r="U27" s="51"/>
      <c r="V27" s="54"/>
    </row>
    <row r="30" spans="2:27" ht="18" x14ac:dyDescent="0.25">
      <c r="G30" s="57"/>
      <c r="H30" s="58"/>
      <c r="I30" s="58"/>
      <c r="J30" s="58"/>
      <c r="K30" s="58"/>
      <c r="L30" s="58"/>
      <c r="M30" s="58"/>
    </row>
    <row r="31" spans="2:27" ht="21.75" customHeight="1" x14ac:dyDescent="0.2">
      <c r="G31" s="45"/>
      <c r="H31" s="45"/>
      <c r="I31" s="45"/>
      <c r="J31" s="45"/>
      <c r="K31" s="45"/>
      <c r="L31" s="45"/>
      <c r="M31" s="45"/>
    </row>
    <row r="38" spans="14:14" ht="48" customHeight="1" x14ac:dyDescent="0.35">
      <c r="N38" s="59"/>
    </row>
  </sheetData>
  <mergeCells count="34">
    <mergeCell ref="B1:U1"/>
    <mergeCell ref="B2:V2"/>
    <mergeCell ref="B3:V3"/>
    <mergeCell ref="B4:V4"/>
    <mergeCell ref="B5:B6"/>
    <mergeCell ref="C5:C6"/>
    <mergeCell ref="D5:D6"/>
    <mergeCell ref="E5:E6"/>
    <mergeCell ref="F5:F6"/>
    <mergeCell ref="G5:G6"/>
    <mergeCell ref="V5:V6"/>
    <mergeCell ref="H5:H6"/>
    <mergeCell ref="I5:I6"/>
    <mergeCell ref="J5:L5"/>
    <mergeCell ref="U5:U6"/>
    <mergeCell ref="I21:J21"/>
    <mergeCell ref="F23:H23"/>
    <mergeCell ref="P5:P6"/>
    <mergeCell ref="Q5:Q6"/>
    <mergeCell ref="R5:R6"/>
    <mergeCell ref="N5:N6"/>
    <mergeCell ref="O5:O6"/>
    <mergeCell ref="S5:S6"/>
    <mergeCell ref="T5:T6"/>
    <mergeCell ref="H27:J27"/>
    <mergeCell ref="O27:P27"/>
    <mergeCell ref="C16:H16"/>
    <mergeCell ref="N16:O16"/>
    <mergeCell ref="C17:F17"/>
    <mergeCell ref="N17:O17"/>
    <mergeCell ref="C18:F18"/>
    <mergeCell ref="H18:H19"/>
    <mergeCell ref="C19:F19"/>
    <mergeCell ref="N19:O19"/>
  </mergeCells>
  <printOptions horizontalCentered="1" verticalCentered="1"/>
  <pageMargins left="0" right="0" top="0" bottom="0" header="0" footer="0"/>
  <pageSetup scale="22" orientation="landscape"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8728C-719D-45A5-AA95-1835B64AF88F}">
  <dimension ref="A1:M42"/>
  <sheetViews>
    <sheetView view="pageBreakPreview" zoomScaleNormal="80" zoomScaleSheetLayoutView="100" workbookViewId="0">
      <selection activeCell="X17" sqref="X17"/>
    </sheetView>
  </sheetViews>
  <sheetFormatPr baseColWidth="10" defaultRowHeight="15" x14ac:dyDescent="0.25"/>
  <cols>
    <col min="1" max="1" width="4.5703125" customWidth="1"/>
    <col min="2" max="2" width="23" customWidth="1"/>
    <col min="3" max="3" width="3.7109375" customWidth="1"/>
    <col min="4" max="4" width="18.85546875" customWidth="1"/>
    <col min="5" max="5" width="39.5703125" customWidth="1"/>
    <col min="6" max="6" width="14.140625" customWidth="1"/>
    <col min="7" max="7" width="18.42578125" customWidth="1"/>
    <col min="8" max="8" width="9.5703125" customWidth="1"/>
    <col min="9" max="9" width="4.7109375" customWidth="1"/>
    <col min="10" max="10" width="5.85546875" customWidth="1"/>
    <col min="11" max="11" width="20.85546875" customWidth="1"/>
    <col min="12" max="12" width="11.42578125" customWidth="1"/>
  </cols>
  <sheetData>
    <row r="1" spans="1:11" ht="19.5" customHeight="1" x14ac:dyDescent="0.25">
      <c r="A1" s="461" t="s">
        <v>25</v>
      </c>
      <c r="B1" s="461"/>
      <c r="C1" s="461"/>
      <c r="D1" s="461"/>
      <c r="E1" s="461"/>
      <c r="F1" s="461"/>
      <c r="G1" s="461"/>
      <c r="H1" s="461"/>
      <c r="I1" s="461"/>
      <c r="J1" s="461"/>
      <c r="K1" s="461"/>
    </row>
    <row r="2" spans="1:11" x14ac:dyDescent="0.25">
      <c r="A2" s="63" t="s">
        <v>26</v>
      </c>
      <c r="B2" s="64"/>
      <c r="C2" s="64"/>
      <c r="D2" s="495" t="s">
        <v>57</v>
      </c>
      <c r="E2" s="495"/>
      <c r="F2" s="495"/>
      <c r="G2" s="495"/>
      <c r="H2" s="495"/>
      <c r="I2" s="495"/>
      <c r="J2" s="495"/>
      <c r="K2" s="495"/>
    </row>
    <row r="3" spans="1:11" x14ac:dyDescent="0.25">
      <c r="A3" t="s">
        <v>27</v>
      </c>
    </row>
    <row r="4" spans="1:11" x14ac:dyDescent="0.25">
      <c r="A4" t="s">
        <v>28</v>
      </c>
    </row>
    <row r="5" spans="1:11" x14ac:dyDescent="0.25">
      <c r="A5" t="s">
        <v>29</v>
      </c>
      <c r="F5" t="s">
        <v>30</v>
      </c>
      <c r="G5" s="496"/>
      <c r="H5" s="496"/>
      <c r="I5" s="496"/>
      <c r="J5" s="496"/>
    </row>
    <row r="6" spans="1:11" x14ac:dyDescent="0.25">
      <c r="A6" t="s">
        <v>31</v>
      </c>
      <c r="E6" s="65"/>
      <c r="F6" t="s">
        <v>30</v>
      </c>
      <c r="G6" s="497"/>
      <c r="H6" s="497"/>
      <c r="I6" s="497"/>
      <c r="J6" s="497"/>
    </row>
    <row r="7" spans="1:11" x14ac:dyDescent="0.25">
      <c r="A7" t="s">
        <v>61</v>
      </c>
      <c r="E7" s="141"/>
      <c r="G7" s="498"/>
      <c r="H7" s="498"/>
      <c r="I7" s="498"/>
      <c r="J7" s="498"/>
    </row>
    <row r="8" spans="1:11" ht="8.25" customHeight="1" x14ac:dyDescent="0.25"/>
    <row r="9" spans="1:11" x14ac:dyDescent="0.25">
      <c r="A9" s="64" t="s">
        <v>33</v>
      </c>
      <c r="B9" s="64"/>
    </row>
    <row r="10" spans="1:11" x14ac:dyDescent="0.25">
      <c r="A10" s="499" t="s">
        <v>34</v>
      </c>
      <c r="B10" s="499"/>
      <c r="C10" s="499"/>
      <c r="D10" s="499"/>
      <c r="E10" s="499"/>
      <c r="F10" s="499"/>
      <c r="G10" s="499"/>
      <c r="H10" s="499"/>
      <c r="I10" s="6"/>
      <c r="J10" s="6"/>
    </row>
    <row r="11" spans="1:11" x14ac:dyDescent="0.25">
      <c r="A11" s="499" t="s">
        <v>35</v>
      </c>
      <c r="B11" s="499"/>
      <c r="C11" s="499"/>
      <c r="D11" s="499"/>
      <c r="E11" s="499"/>
      <c r="F11" s="499"/>
      <c r="G11" s="499"/>
      <c r="H11" s="499"/>
      <c r="I11" s="6"/>
      <c r="J11" s="6"/>
    </row>
    <row r="12" spans="1:11" x14ac:dyDescent="0.25">
      <c r="A12" s="500" t="s">
        <v>36</v>
      </c>
      <c r="B12" s="500" t="s">
        <v>37</v>
      </c>
      <c r="C12" s="500"/>
      <c r="D12" s="500"/>
      <c r="E12" s="500" t="s">
        <v>38</v>
      </c>
      <c r="F12" s="500" t="s">
        <v>39</v>
      </c>
      <c r="G12" s="500"/>
      <c r="H12" s="500"/>
      <c r="I12" s="494"/>
      <c r="J12" s="494"/>
    </row>
    <row r="13" spans="1:11" x14ac:dyDescent="0.25">
      <c r="A13" s="500"/>
      <c r="B13" s="500"/>
      <c r="C13" s="500"/>
      <c r="D13" s="500"/>
      <c r="E13" s="500"/>
      <c r="F13" s="1" t="s">
        <v>40</v>
      </c>
      <c r="G13" s="1" t="s">
        <v>41</v>
      </c>
      <c r="H13" s="1" t="s">
        <v>42</v>
      </c>
      <c r="I13" s="494"/>
      <c r="J13" s="494"/>
    </row>
    <row r="14" spans="1:11" ht="20.25" customHeight="1" x14ac:dyDescent="0.25">
      <c r="A14" s="3">
        <v>1</v>
      </c>
      <c r="B14" s="501"/>
      <c r="C14" s="501"/>
      <c r="D14" s="501"/>
      <c r="E14" s="4"/>
      <c r="F14" s="3"/>
      <c r="G14" s="3"/>
      <c r="H14" s="3"/>
      <c r="I14" s="502"/>
      <c r="J14" s="502"/>
      <c r="K14" s="138"/>
    </row>
    <row r="15" spans="1:11" ht="18" customHeight="1" x14ac:dyDescent="0.25">
      <c r="A15" s="503" t="s">
        <v>43</v>
      </c>
      <c r="B15" s="503"/>
      <c r="C15" s="503"/>
      <c r="D15" s="503"/>
      <c r="E15" s="503"/>
      <c r="F15" s="503"/>
      <c r="G15" s="503"/>
      <c r="H15" s="503"/>
      <c r="I15" s="6"/>
      <c r="J15" s="6"/>
    </row>
    <row r="16" spans="1:11" x14ac:dyDescent="0.25">
      <c r="A16" s="500" t="s">
        <v>36</v>
      </c>
      <c r="B16" s="500" t="s">
        <v>37</v>
      </c>
      <c r="C16" s="500"/>
      <c r="D16" s="500"/>
      <c r="E16" s="500" t="s">
        <v>38</v>
      </c>
      <c r="F16" s="500" t="s">
        <v>39</v>
      </c>
      <c r="G16" s="500"/>
      <c r="H16" s="500"/>
      <c r="I16" s="494"/>
      <c r="J16" s="494"/>
    </row>
    <row r="17" spans="1:13" x14ac:dyDescent="0.25">
      <c r="A17" s="500"/>
      <c r="B17" s="500"/>
      <c r="C17" s="500"/>
      <c r="D17" s="500"/>
      <c r="E17" s="500"/>
      <c r="F17" s="1" t="s">
        <v>40</v>
      </c>
      <c r="G17" s="1" t="s">
        <v>41</v>
      </c>
      <c r="H17" s="1" t="s">
        <v>42</v>
      </c>
      <c r="I17" s="494"/>
      <c r="J17" s="494"/>
      <c r="M17" s="66"/>
    </row>
    <row r="18" spans="1:13" ht="34.5" customHeight="1" x14ac:dyDescent="0.25">
      <c r="A18" s="67">
        <v>2</v>
      </c>
      <c r="B18" s="501"/>
      <c r="C18" s="501"/>
      <c r="D18" s="501"/>
      <c r="E18" s="73"/>
      <c r="F18" s="68"/>
      <c r="G18" s="68"/>
      <c r="H18" s="68"/>
      <c r="I18" s="502"/>
      <c r="J18" s="502"/>
      <c r="M18" s="69"/>
    </row>
    <row r="19" spans="1:13" ht="20.25" customHeight="1" x14ac:dyDescent="0.25">
      <c r="A19" s="70" t="s">
        <v>44</v>
      </c>
      <c r="B19" s="71"/>
      <c r="C19" s="71"/>
      <c r="D19" s="71"/>
      <c r="E19" s="2"/>
      <c r="F19" s="2"/>
      <c r="G19" s="2"/>
      <c r="H19" s="2"/>
      <c r="I19" s="2"/>
      <c r="J19" s="2"/>
    </row>
    <row r="20" spans="1:13" ht="20.25" customHeight="1" x14ac:dyDescent="0.25">
      <c r="A20" s="5" t="s">
        <v>45</v>
      </c>
      <c r="B20" s="5"/>
      <c r="C20" s="5"/>
      <c r="D20" s="5"/>
      <c r="E20" s="5"/>
      <c r="F20" s="5"/>
      <c r="G20" s="5"/>
      <c r="H20" s="5"/>
      <c r="I20" s="5"/>
      <c r="J20" s="5"/>
    </row>
    <row r="21" spans="1:13" ht="6" customHeight="1" x14ac:dyDescent="0.25">
      <c r="A21" s="506"/>
      <c r="B21" s="506"/>
      <c r="C21" s="506"/>
      <c r="D21" s="506"/>
      <c r="E21" s="506"/>
      <c r="F21" s="506"/>
      <c r="G21" s="506"/>
      <c r="H21" s="506"/>
      <c r="I21" s="6"/>
      <c r="J21" s="6"/>
    </row>
    <row r="22" spans="1:13" ht="18.75" customHeight="1" x14ac:dyDescent="0.25">
      <c r="A22" s="507" t="s">
        <v>36</v>
      </c>
      <c r="B22" s="510" t="s">
        <v>46</v>
      </c>
      <c r="C22" s="392"/>
      <c r="D22" s="392" t="s">
        <v>60</v>
      </c>
      <c r="E22" s="390" t="s">
        <v>63</v>
      </c>
      <c r="F22" s="515" t="s">
        <v>47</v>
      </c>
      <c r="G22" s="516"/>
      <c r="H22" s="390" t="s">
        <v>58</v>
      </c>
      <c r="I22" s="517" t="s">
        <v>2</v>
      </c>
      <c r="J22" s="518"/>
      <c r="K22" s="507" t="s">
        <v>1</v>
      </c>
    </row>
    <row r="23" spans="1:13" ht="25.5" customHeight="1" x14ac:dyDescent="0.25">
      <c r="A23" s="508"/>
      <c r="B23" s="511"/>
      <c r="C23" s="393"/>
      <c r="D23" s="393"/>
      <c r="E23" s="406"/>
      <c r="F23" s="390" t="s">
        <v>48</v>
      </c>
      <c r="G23" s="390" t="s">
        <v>49</v>
      </c>
      <c r="H23" s="406"/>
      <c r="I23" s="519"/>
      <c r="J23" s="520"/>
      <c r="K23" s="508"/>
    </row>
    <row r="24" spans="1:13" x14ac:dyDescent="0.25">
      <c r="A24" s="509"/>
      <c r="B24" s="512"/>
      <c r="C24" s="513"/>
      <c r="D24" s="513"/>
      <c r="E24" s="514"/>
      <c r="F24" s="514"/>
      <c r="G24" s="514"/>
      <c r="H24" s="514"/>
      <c r="I24" s="72" t="s">
        <v>32</v>
      </c>
      <c r="J24" s="72" t="s">
        <v>50</v>
      </c>
      <c r="K24" s="509"/>
    </row>
    <row r="25" spans="1:13" ht="171" customHeight="1" x14ac:dyDescent="0.25">
      <c r="A25" s="76">
        <v>1</v>
      </c>
      <c r="B25" s="655"/>
      <c r="C25" s="654"/>
      <c r="D25" s="220"/>
      <c r="E25" s="221"/>
      <c r="F25" s="131"/>
      <c r="G25" s="131"/>
      <c r="H25" s="99"/>
      <c r="I25" s="74"/>
      <c r="J25" s="74"/>
      <c r="K25" s="75"/>
    </row>
    <row r="26" spans="1:13" x14ac:dyDescent="0.25">
      <c r="A26" s="76">
        <v>2</v>
      </c>
      <c r="B26" s="655"/>
      <c r="C26" s="654"/>
      <c r="D26" s="220"/>
      <c r="E26" s="222"/>
      <c r="F26" s="131"/>
      <c r="G26" s="131"/>
      <c r="H26" s="99"/>
      <c r="I26" s="74"/>
      <c r="J26" s="74"/>
      <c r="K26" s="75"/>
    </row>
    <row r="27" spans="1:13" x14ac:dyDescent="0.25">
      <c r="A27" s="76"/>
      <c r="B27" s="653"/>
      <c r="C27" s="654"/>
      <c r="D27" s="220"/>
      <c r="E27" s="221"/>
      <c r="F27" s="131"/>
      <c r="G27" s="131"/>
      <c r="H27" s="99">
        <f t="shared" ref="H27:H31" si="0">+(G27-F27)/30/12</f>
        <v>0</v>
      </c>
      <c r="I27" s="74"/>
      <c r="J27" s="74"/>
      <c r="K27" s="75"/>
    </row>
    <row r="28" spans="1:13" x14ac:dyDescent="0.25">
      <c r="A28" s="76"/>
      <c r="B28" s="653"/>
      <c r="C28" s="654"/>
      <c r="D28" s="220"/>
      <c r="E28" s="222"/>
      <c r="F28" s="131"/>
      <c r="G28" s="131"/>
      <c r="H28" s="99">
        <f t="shared" si="0"/>
        <v>0</v>
      </c>
      <c r="I28" s="74"/>
      <c r="J28" s="74"/>
      <c r="K28" s="75"/>
    </row>
    <row r="29" spans="1:13" x14ac:dyDescent="0.25">
      <c r="A29" s="76"/>
      <c r="B29" s="655"/>
      <c r="C29" s="654"/>
      <c r="D29" s="220"/>
      <c r="E29" s="222"/>
      <c r="F29" s="131"/>
      <c r="G29" s="131"/>
      <c r="H29" s="99">
        <f t="shared" si="0"/>
        <v>0</v>
      </c>
      <c r="I29" s="74"/>
      <c r="J29" s="74"/>
      <c r="K29" s="75"/>
    </row>
    <row r="30" spans="1:13" x14ac:dyDescent="0.25">
      <c r="A30" s="76"/>
      <c r="B30" s="653"/>
      <c r="C30" s="654"/>
      <c r="D30" s="220"/>
      <c r="E30" s="222"/>
      <c r="F30" s="131"/>
      <c r="G30" s="131"/>
      <c r="H30" s="99">
        <f t="shared" si="0"/>
        <v>0</v>
      </c>
      <c r="I30" s="74"/>
      <c r="J30" s="74"/>
      <c r="K30" s="75"/>
    </row>
    <row r="31" spans="1:13" x14ac:dyDescent="0.25">
      <c r="A31" s="76"/>
      <c r="B31" s="653"/>
      <c r="C31" s="654"/>
      <c r="D31" s="220"/>
      <c r="E31" s="222"/>
      <c r="F31" s="131"/>
      <c r="G31" s="131"/>
      <c r="H31" s="99">
        <f t="shared" si="0"/>
        <v>0</v>
      </c>
      <c r="I31" s="74"/>
      <c r="J31" s="74"/>
      <c r="K31" s="75"/>
    </row>
    <row r="32" spans="1:13" ht="60.75" customHeight="1" x14ac:dyDescent="0.25">
      <c r="A32" s="76"/>
      <c r="B32" s="653"/>
      <c r="C32" s="654"/>
      <c r="D32" s="220"/>
      <c r="E32" s="221"/>
      <c r="F32" s="131"/>
      <c r="G32" s="131"/>
      <c r="H32" s="99"/>
      <c r="I32" s="74"/>
      <c r="J32" s="74"/>
      <c r="K32" s="75"/>
    </row>
    <row r="33" spans="1:11" x14ac:dyDescent="0.25">
      <c r="H33" s="100">
        <f>SUM(H25:H32)</f>
        <v>0</v>
      </c>
      <c r="I33" s="528" t="s">
        <v>59</v>
      </c>
      <c r="J33" s="497"/>
      <c r="K33" s="529"/>
    </row>
    <row r="34" spans="1:11" ht="28.5" customHeight="1" x14ac:dyDescent="0.25">
      <c r="A34" s="461" t="s">
        <v>56</v>
      </c>
      <c r="B34" s="461"/>
      <c r="C34" s="461"/>
      <c r="D34" s="461"/>
      <c r="E34" s="461"/>
      <c r="F34" s="461"/>
      <c r="G34" s="461"/>
      <c r="H34" s="461"/>
      <c r="I34" s="461"/>
      <c r="J34" s="461"/>
      <c r="K34" s="461"/>
    </row>
    <row r="35" spans="1:11" ht="58.5" customHeight="1" x14ac:dyDescent="0.25">
      <c r="A35" s="530" t="s">
        <v>53</v>
      </c>
      <c r="B35" s="531"/>
      <c r="C35" s="530" t="s">
        <v>54</v>
      </c>
      <c r="D35" s="531"/>
      <c r="E35" s="77"/>
      <c r="F35" s="532" t="s">
        <v>71</v>
      </c>
      <c r="G35" s="533"/>
      <c r="H35" s="536" t="s">
        <v>55</v>
      </c>
      <c r="I35" s="537"/>
      <c r="J35" s="537"/>
      <c r="K35" s="538"/>
    </row>
    <row r="36" spans="1:11" ht="18.75" customHeight="1" x14ac:dyDescent="0.25">
      <c r="A36" s="542" t="s">
        <v>75</v>
      </c>
      <c r="B36" s="543"/>
      <c r="C36" s="607" t="s">
        <v>473</v>
      </c>
      <c r="D36" s="608"/>
      <c r="E36" s="77"/>
      <c r="F36" s="534"/>
      <c r="G36" s="535"/>
      <c r="H36" s="539"/>
      <c r="I36" s="540"/>
      <c r="J36" s="540"/>
      <c r="K36" s="541"/>
    </row>
    <row r="37" spans="1:11" ht="55.5" customHeight="1" x14ac:dyDescent="0.25">
      <c r="A37" s="544"/>
      <c r="B37" s="545"/>
      <c r="C37" s="609"/>
      <c r="D37" s="610"/>
      <c r="F37" s="550"/>
      <c r="G37" s="550"/>
      <c r="H37" s="542" t="s">
        <v>73</v>
      </c>
      <c r="I37" s="551"/>
      <c r="J37" s="551"/>
      <c r="K37" s="543"/>
    </row>
    <row r="38" spans="1:11" ht="22.5" customHeight="1" x14ac:dyDescent="0.25">
      <c r="F38" s="604" t="s">
        <v>149</v>
      </c>
      <c r="G38" s="606"/>
      <c r="H38" s="604" t="s">
        <v>149</v>
      </c>
      <c r="I38" s="605"/>
      <c r="J38" s="605"/>
      <c r="K38" s="606"/>
    </row>
    <row r="39" spans="1:11" ht="41.25" customHeight="1" x14ac:dyDescent="0.25">
      <c r="F39" s="636" t="s">
        <v>474</v>
      </c>
      <c r="G39" s="637"/>
      <c r="H39" s="637"/>
      <c r="I39" s="637"/>
      <c r="J39" s="637"/>
      <c r="K39" s="638"/>
    </row>
    <row r="40" spans="1:11" x14ac:dyDescent="0.25">
      <c r="B40" s="78"/>
      <c r="C40" s="78"/>
      <c r="D40" s="78"/>
    </row>
    <row r="41" spans="1:11" ht="54.75" customHeight="1" x14ac:dyDescent="0.25">
      <c r="B41" s="526" t="s">
        <v>355</v>
      </c>
      <c r="C41" s="526"/>
      <c r="D41" s="526"/>
    </row>
    <row r="42" spans="1:11" ht="60.75" customHeight="1" x14ac:dyDescent="0.25">
      <c r="B42" s="527"/>
      <c r="C42" s="527"/>
      <c r="D42" s="527"/>
    </row>
  </sheetData>
  <mergeCells count="56">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I33:K33"/>
    <mergeCell ref="K22:K24"/>
    <mergeCell ref="F23:F24"/>
    <mergeCell ref="G23:G24"/>
    <mergeCell ref="B25:C25"/>
    <mergeCell ref="B26:C26"/>
    <mergeCell ref="B27:C27"/>
    <mergeCell ref="B28:C28"/>
    <mergeCell ref="B29:C29"/>
    <mergeCell ref="B30:C30"/>
    <mergeCell ref="B31:C31"/>
    <mergeCell ref="B32:C32"/>
    <mergeCell ref="A34:K34"/>
    <mergeCell ref="A35:B35"/>
    <mergeCell ref="C35:D35"/>
    <mergeCell ref="F35:G36"/>
    <mergeCell ref="H35:K36"/>
    <mergeCell ref="A36:B37"/>
    <mergeCell ref="C36:D37"/>
    <mergeCell ref="F37:G37"/>
    <mergeCell ref="H37:K37"/>
    <mergeCell ref="F38:G38"/>
    <mergeCell ref="H38:K38"/>
    <mergeCell ref="F39:K39"/>
    <mergeCell ref="B41:D41"/>
    <mergeCell ref="B42:D42"/>
  </mergeCells>
  <printOptions horizontalCentered="1"/>
  <pageMargins left="0.70866141732283472" right="0.70866141732283472" top="0.74803149606299213" bottom="0.74803149606299213" header="0.31496062992125984" footer="0.31496062992125984"/>
  <pageSetup scale="55"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7C212-5D31-4B72-BE17-FFF7BE57579F}">
  <dimension ref="A1:O45"/>
  <sheetViews>
    <sheetView view="pageBreakPreview" zoomScale="90" zoomScaleNormal="80" zoomScaleSheetLayoutView="90" workbookViewId="0">
      <selection activeCell="N22" sqref="N22"/>
    </sheetView>
  </sheetViews>
  <sheetFormatPr baseColWidth="10" defaultRowHeight="15" x14ac:dyDescent="0.25"/>
  <cols>
    <col min="1" max="1" width="4.5703125" customWidth="1"/>
    <col min="2" max="2" width="23" customWidth="1"/>
    <col min="3" max="3" width="13" customWidth="1"/>
    <col min="4" max="4" width="16.42578125" customWidth="1"/>
    <col min="5" max="5" width="50.28515625" customWidth="1"/>
    <col min="6" max="6" width="11.5703125" customWidth="1"/>
    <col min="7" max="7" width="16.28515625" customWidth="1"/>
    <col min="8" max="8" width="9.5703125" customWidth="1"/>
    <col min="9" max="9" width="4.7109375" customWidth="1"/>
    <col min="10" max="10" width="5.85546875" customWidth="1"/>
    <col min="11" max="11" width="22" customWidth="1"/>
    <col min="12" max="12" width="11.42578125" customWidth="1"/>
    <col min="14" max="14" width="33" customWidth="1"/>
  </cols>
  <sheetData>
    <row r="1" spans="1:14" ht="48" customHeight="1" x14ac:dyDescent="0.25">
      <c r="A1" s="461" t="s">
        <v>25</v>
      </c>
      <c r="B1" s="461"/>
      <c r="C1" s="461"/>
      <c r="D1" s="461"/>
      <c r="E1" s="461"/>
      <c r="F1" s="461"/>
      <c r="G1" s="461"/>
      <c r="H1" s="461"/>
      <c r="I1" s="461"/>
      <c r="J1" s="461"/>
      <c r="K1" s="461"/>
    </row>
    <row r="2" spans="1:14" x14ac:dyDescent="0.25">
      <c r="A2" s="63" t="s">
        <v>26</v>
      </c>
      <c r="B2" s="64"/>
      <c r="C2" s="64"/>
      <c r="D2" s="495" t="s">
        <v>62</v>
      </c>
      <c r="E2" s="495" t="s">
        <v>62</v>
      </c>
      <c r="F2" s="495"/>
      <c r="G2" s="495"/>
      <c r="H2" s="495"/>
      <c r="I2" s="495"/>
      <c r="J2" s="495"/>
      <c r="K2" s="495"/>
    </row>
    <row r="3" spans="1:14" x14ac:dyDescent="0.25">
      <c r="A3" t="s">
        <v>27</v>
      </c>
    </row>
    <row r="4" spans="1:14" x14ac:dyDescent="0.25">
      <c r="A4" t="s">
        <v>28</v>
      </c>
    </row>
    <row r="5" spans="1:14" x14ac:dyDescent="0.25">
      <c r="A5" t="s">
        <v>29</v>
      </c>
      <c r="F5" t="s">
        <v>30</v>
      </c>
      <c r="G5" s="496"/>
      <c r="H5" s="496"/>
      <c r="I5" s="496"/>
      <c r="J5" s="496"/>
    </row>
    <row r="6" spans="1:14" x14ac:dyDescent="0.25">
      <c r="A6" t="s">
        <v>31</v>
      </c>
      <c r="E6" s="103"/>
      <c r="F6" t="s">
        <v>30</v>
      </c>
      <c r="G6" s="497"/>
      <c r="H6" s="497"/>
      <c r="I6" s="497"/>
      <c r="J6" s="497"/>
    </row>
    <row r="7" spans="1:14" x14ac:dyDescent="0.25">
      <c r="A7" t="s">
        <v>61</v>
      </c>
      <c r="E7" s="141"/>
      <c r="G7" s="498"/>
      <c r="H7" s="498"/>
      <c r="I7" s="498"/>
      <c r="J7" s="498"/>
    </row>
    <row r="9" spans="1:14" x14ac:dyDescent="0.25">
      <c r="A9" s="64" t="s">
        <v>33</v>
      </c>
      <c r="B9" s="64"/>
    </row>
    <row r="10" spans="1:14" x14ac:dyDescent="0.25">
      <c r="A10" s="499" t="s">
        <v>34</v>
      </c>
      <c r="B10" s="499"/>
      <c r="C10" s="499"/>
      <c r="D10" s="499"/>
      <c r="E10" s="499"/>
      <c r="F10" s="499"/>
      <c r="G10" s="499"/>
      <c r="H10" s="499"/>
      <c r="I10" s="6"/>
      <c r="J10" s="6"/>
    </row>
    <row r="11" spans="1:14" x14ac:dyDescent="0.25">
      <c r="A11" s="499" t="s">
        <v>35</v>
      </c>
      <c r="B11" s="499"/>
      <c r="C11" s="499"/>
      <c r="D11" s="499"/>
      <c r="E11" s="499"/>
      <c r="F11" s="499"/>
      <c r="G11" s="499"/>
      <c r="H11" s="499"/>
      <c r="I11" s="6"/>
      <c r="J11" s="6"/>
    </row>
    <row r="12" spans="1:14" x14ac:dyDescent="0.25">
      <c r="A12" s="500" t="s">
        <v>36</v>
      </c>
      <c r="B12" s="500" t="s">
        <v>37</v>
      </c>
      <c r="C12" s="500"/>
      <c r="D12" s="500"/>
      <c r="E12" s="500" t="s">
        <v>38</v>
      </c>
      <c r="F12" s="500" t="s">
        <v>39</v>
      </c>
      <c r="G12" s="500"/>
      <c r="H12" s="500"/>
      <c r="I12" s="494"/>
      <c r="J12" s="494"/>
    </row>
    <row r="13" spans="1:14" x14ac:dyDescent="0.25">
      <c r="A13" s="500"/>
      <c r="B13" s="500"/>
      <c r="C13" s="500"/>
      <c r="D13" s="500"/>
      <c r="E13" s="500"/>
      <c r="F13" s="1" t="s">
        <v>40</v>
      </c>
      <c r="G13" s="1" t="s">
        <v>41</v>
      </c>
      <c r="H13" s="1" t="s">
        <v>42</v>
      </c>
      <c r="I13" s="494"/>
      <c r="J13" s="494"/>
    </row>
    <row r="14" spans="1:14" ht="33" customHeight="1" x14ac:dyDescent="0.25">
      <c r="A14" s="3">
        <v>1</v>
      </c>
      <c r="B14" s="501"/>
      <c r="C14" s="501"/>
      <c r="D14" s="501"/>
      <c r="E14" s="4"/>
      <c r="F14" s="3"/>
      <c r="G14" s="3"/>
      <c r="H14" s="3"/>
      <c r="I14" s="502"/>
      <c r="J14" s="502"/>
      <c r="N14" s="102"/>
    </row>
    <row r="15" spans="1:14" ht="18" customHeight="1" x14ac:dyDescent="0.25">
      <c r="A15" s="503" t="s">
        <v>43</v>
      </c>
      <c r="B15" s="503"/>
      <c r="C15" s="503"/>
      <c r="D15" s="503"/>
      <c r="E15" s="503"/>
      <c r="F15" s="503"/>
      <c r="G15" s="503"/>
      <c r="H15" s="503"/>
      <c r="I15" s="6"/>
      <c r="J15" s="6"/>
      <c r="M15" s="240"/>
    </row>
    <row r="16" spans="1:14" x14ac:dyDescent="0.25">
      <c r="A16" s="500" t="s">
        <v>36</v>
      </c>
      <c r="B16" s="500" t="s">
        <v>37</v>
      </c>
      <c r="C16" s="500"/>
      <c r="D16" s="500"/>
      <c r="E16" s="500" t="s">
        <v>38</v>
      </c>
      <c r="F16" s="500" t="s">
        <v>39</v>
      </c>
      <c r="G16" s="500"/>
      <c r="H16" s="500"/>
      <c r="I16" s="494"/>
      <c r="J16" s="494"/>
    </row>
    <row r="17" spans="1:15" x14ac:dyDescent="0.25">
      <c r="A17" s="500"/>
      <c r="B17" s="500"/>
      <c r="C17" s="500"/>
      <c r="D17" s="500"/>
      <c r="E17" s="500"/>
      <c r="F17" s="1" t="s">
        <v>40</v>
      </c>
      <c r="G17" s="1" t="s">
        <v>41</v>
      </c>
      <c r="H17" s="1" t="s">
        <v>42</v>
      </c>
      <c r="I17" s="494"/>
      <c r="J17" s="494"/>
      <c r="M17" s="66"/>
    </row>
    <row r="18" spans="1:15" ht="27.75" customHeight="1" x14ac:dyDescent="0.25">
      <c r="A18" s="67"/>
      <c r="B18" s="552"/>
      <c r="C18" s="552"/>
      <c r="D18" s="552"/>
      <c r="E18" s="104"/>
      <c r="F18" s="68"/>
      <c r="G18" s="68"/>
      <c r="H18" s="68"/>
      <c r="I18" s="502"/>
      <c r="J18" s="502"/>
      <c r="M18" s="69"/>
      <c r="O18" t="s">
        <v>64</v>
      </c>
    </row>
    <row r="19" spans="1:15" ht="20.25" customHeight="1" x14ac:dyDescent="0.25">
      <c r="A19" s="70" t="s">
        <v>44</v>
      </c>
      <c r="B19" s="71"/>
      <c r="C19" s="71"/>
      <c r="D19" s="71"/>
      <c r="E19" s="2"/>
      <c r="F19" s="2"/>
      <c r="G19" s="2"/>
      <c r="H19" s="2"/>
      <c r="I19" s="2"/>
      <c r="J19" s="2"/>
    </row>
    <row r="20" spans="1:15" ht="20.25" customHeight="1" x14ac:dyDescent="0.25">
      <c r="A20" s="5" t="s">
        <v>45</v>
      </c>
      <c r="B20" s="5"/>
      <c r="C20" s="5"/>
      <c r="D20" s="5"/>
      <c r="E20" s="5"/>
      <c r="F20" s="5"/>
      <c r="G20" s="5"/>
      <c r="H20" s="5"/>
      <c r="I20" s="5"/>
      <c r="J20" s="5"/>
    </row>
    <row r="21" spans="1:15" ht="18.75" customHeight="1" x14ac:dyDescent="0.25">
      <c r="A21" s="506"/>
      <c r="B21" s="506"/>
      <c r="C21" s="506"/>
      <c r="D21" s="506"/>
      <c r="E21" s="506"/>
      <c r="F21" s="506"/>
      <c r="G21" s="506"/>
      <c r="H21" s="506"/>
      <c r="I21" s="6"/>
      <c r="J21" s="6"/>
    </row>
    <row r="22" spans="1:15" ht="18.75" customHeight="1" x14ac:dyDescent="0.25">
      <c r="A22" s="507" t="s">
        <v>36</v>
      </c>
      <c r="B22" s="510" t="s">
        <v>46</v>
      </c>
      <c r="C22" s="392"/>
      <c r="D22" s="392" t="s">
        <v>60</v>
      </c>
      <c r="E22" s="390" t="s">
        <v>63</v>
      </c>
      <c r="F22" s="515" t="s">
        <v>47</v>
      </c>
      <c r="G22" s="516"/>
      <c r="H22" s="390" t="s">
        <v>58</v>
      </c>
      <c r="I22" s="517" t="s">
        <v>2</v>
      </c>
      <c r="J22" s="518"/>
      <c r="K22" s="507" t="s">
        <v>1</v>
      </c>
    </row>
    <row r="23" spans="1:15" ht="25.5" customHeight="1" x14ac:dyDescent="0.25">
      <c r="A23" s="508"/>
      <c r="B23" s="511"/>
      <c r="C23" s="393"/>
      <c r="D23" s="393"/>
      <c r="E23" s="406"/>
      <c r="F23" s="390" t="s">
        <v>48</v>
      </c>
      <c r="G23" s="390" t="s">
        <v>49</v>
      </c>
      <c r="H23" s="406"/>
      <c r="I23" s="519"/>
      <c r="J23" s="520"/>
      <c r="K23" s="508"/>
    </row>
    <row r="24" spans="1:15" x14ac:dyDescent="0.25">
      <c r="A24" s="509"/>
      <c r="B24" s="512"/>
      <c r="C24" s="513"/>
      <c r="D24" s="513"/>
      <c r="E24" s="514"/>
      <c r="F24" s="514"/>
      <c r="G24" s="514"/>
      <c r="H24" s="514"/>
      <c r="I24" s="72" t="s">
        <v>32</v>
      </c>
      <c r="J24" s="72" t="s">
        <v>50</v>
      </c>
      <c r="K24" s="509"/>
    </row>
    <row r="25" spans="1:15" x14ac:dyDescent="0.25">
      <c r="A25" s="3">
        <v>1</v>
      </c>
      <c r="B25" s="655"/>
      <c r="C25" s="654"/>
      <c r="D25" s="220"/>
      <c r="E25" s="222"/>
      <c r="F25" s="131"/>
      <c r="G25" s="131"/>
      <c r="H25" s="99"/>
      <c r="I25" s="74"/>
      <c r="J25" s="74"/>
      <c r="K25" s="75"/>
    </row>
    <row r="26" spans="1:15" x14ac:dyDescent="0.25">
      <c r="A26" s="3">
        <v>2</v>
      </c>
      <c r="B26" s="655"/>
      <c r="C26" s="654"/>
      <c r="D26" s="220"/>
      <c r="E26" s="221"/>
      <c r="F26" s="131"/>
      <c r="G26" s="131"/>
      <c r="H26" s="99"/>
      <c r="I26" s="74"/>
      <c r="J26" s="74"/>
      <c r="K26" s="75"/>
    </row>
    <row r="27" spans="1:15" x14ac:dyDescent="0.25">
      <c r="A27" s="3">
        <v>3</v>
      </c>
      <c r="B27" s="655"/>
      <c r="C27" s="654"/>
      <c r="D27" s="220"/>
      <c r="E27" s="222"/>
      <c r="F27" s="131"/>
      <c r="G27" s="131"/>
      <c r="H27" s="99"/>
      <c r="I27" s="74"/>
      <c r="J27" s="74"/>
      <c r="K27" s="75"/>
    </row>
    <row r="28" spans="1:15" x14ac:dyDescent="0.25">
      <c r="A28" s="3">
        <v>4</v>
      </c>
      <c r="B28" s="653"/>
      <c r="C28" s="654"/>
      <c r="D28" s="220"/>
      <c r="E28" s="222"/>
      <c r="F28" s="131"/>
      <c r="G28" s="131"/>
      <c r="H28" s="99">
        <f t="shared" ref="H28:H31" si="0">+(G28-F28)/30/12</f>
        <v>0</v>
      </c>
      <c r="I28" s="74"/>
      <c r="J28" s="74"/>
      <c r="K28" s="75"/>
    </row>
    <row r="29" spans="1:15" x14ac:dyDescent="0.25">
      <c r="A29" s="3">
        <v>5</v>
      </c>
      <c r="B29" s="655"/>
      <c r="C29" s="654"/>
      <c r="D29" s="220"/>
      <c r="E29" s="222"/>
      <c r="F29" s="131"/>
      <c r="G29" s="131"/>
      <c r="H29" s="99">
        <f t="shared" si="0"/>
        <v>0</v>
      </c>
      <c r="I29" s="74"/>
      <c r="J29" s="74"/>
      <c r="K29" s="75"/>
    </row>
    <row r="30" spans="1:15" x14ac:dyDescent="0.25">
      <c r="A30" s="3">
        <v>6</v>
      </c>
      <c r="B30" s="653"/>
      <c r="C30" s="654"/>
      <c r="D30" s="220"/>
      <c r="E30" s="222"/>
      <c r="F30" s="131"/>
      <c r="G30" s="131"/>
      <c r="H30" s="99">
        <f t="shared" si="0"/>
        <v>0</v>
      </c>
      <c r="I30" s="74"/>
      <c r="J30" s="74"/>
      <c r="K30" s="75"/>
    </row>
    <row r="31" spans="1:15" x14ac:dyDescent="0.25">
      <c r="A31" s="3">
        <v>7</v>
      </c>
      <c r="B31" s="653"/>
      <c r="C31" s="654"/>
      <c r="D31" s="220"/>
      <c r="E31" s="222"/>
      <c r="F31" s="131"/>
      <c r="G31" s="131"/>
      <c r="H31" s="99">
        <f t="shared" si="0"/>
        <v>0</v>
      </c>
      <c r="I31" s="74"/>
      <c r="J31" s="74"/>
      <c r="K31" s="75"/>
    </row>
    <row r="32" spans="1:15" x14ac:dyDescent="0.25">
      <c r="A32" s="3">
        <v>8</v>
      </c>
      <c r="B32" s="504"/>
      <c r="C32" s="505"/>
      <c r="D32" s="101"/>
      <c r="E32" s="73"/>
      <c r="F32" s="131"/>
      <c r="G32" s="131"/>
      <c r="H32" s="99"/>
      <c r="I32" s="74"/>
      <c r="J32" s="74"/>
      <c r="K32" s="75"/>
    </row>
    <row r="33" spans="1:11" x14ac:dyDescent="0.25">
      <c r="A33" s="3">
        <v>9</v>
      </c>
      <c r="B33" s="504"/>
      <c r="C33" s="505"/>
      <c r="D33" s="101"/>
      <c r="E33" s="73"/>
      <c r="F33" s="131"/>
      <c r="G33" s="131"/>
      <c r="H33" s="99"/>
      <c r="I33" s="74"/>
      <c r="J33" s="74"/>
      <c r="K33" s="75"/>
    </row>
    <row r="34" spans="1:11" x14ac:dyDescent="0.25">
      <c r="A34" s="3">
        <v>10</v>
      </c>
      <c r="B34" s="504"/>
      <c r="C34" s="505"/>
      <c r="D34" s="101"/>
      <c r="E34" s="73"/>
      <c r="F34" s="131"/>
      <c r="G34" s="131"/>
      <c r="H34" s="99"/>
      <c r="I34" s="74"/>
      <c r="J34" s="74"/>
      <c r="K34" s="75"/>
    </row>
    <row r="35" spans="1:11" ht="20.25" customHeight="1" x14ac:dyDescent="0.25">
      <c r="A35" s="3">
        <v>11</v>
      </c>
      <c r="B35" s="504"/>
      <c r="C35" s="505"/>
      <c r="D35" s="101"/>
      <c r="E35" s="73"/>
      <c r="F35" s="131"/>
      <c r="G35" s="131"/>
      <c r="H35" s="99"/>
      <c r="I35" s="74"/>
      <c r="J35" s="74"/>
      <c r="K35" s="75"/>
    </row>
    <row r="36" spans="1:11" ht="30.75" customHeight="1" x14ac:dyDescent="0.25">
      <c r="A36" s="3">
        <v>12</v>
      </c>
      <c r="B36" s="504"/>
      <c r="C36" s="505"/>
      <c r="D36" s="101"/>
      <c r="E36" s="73"/>
      <c r="F36" s="131"/>
      <c r="G36" s="131"/>
      <c r="H36" s="99"/>
      <c r="I36" s="74"/>
      <c r="J36" s="74"/>
      <c r="K36" s="75"/>
    </row>
    <row r="37" spans="1:11" x14ac:dyDescent="0.25">
      <c r="H37" s="100">
        <f>SUM(H25:H36)</f>
        <v>0</v>
      </c>
      <c r="I37" s="528" t="s">
        <v>59</v>
      </c>
      <c r="J37" s="497"/>
      <c r="K37" s="529"/>
    </row>
    <row r="38" spans="1:11" ht="28.5" customHeight="1" x14ac:dyDescent="0.25">
      <c r="A38" s="461" t="s">
        <v>56</v>
      </c>
      <c r="B38" s="461"/>
      <c r="C38" s="461"/>
      <c r="D38" s="461"/>
      <c r="E38" s="461"/>
      <c r="F38" s="461"/>
      <c r="G38" s="461"/>
      <c r="H38" s="461"/>
      <c r="I38" s="461"/>
      <c r="J38" s="461"/>
      <c r="K38" s="461"/>
    </row>
    <row r="39" spans="1:11" ht="45" customHeight="1" x14ac:dyDescent="0.25">
      <c r="A39" s="530" t="s">
        <v>53</v>
      </c>
      <c r="B39" s="531"/>
      <c r="C39" s="530" t="s">
        <v>54</v>
      </c>
      <c r="D39" s="531"/>
      <c r="E39" s="77"/>
      <c r="F39" s="536" t="s">
        <v>72</v>
      </c>
      <c r="G39" s="538"/>
      <c r="H39" s="536" t="s">
        <v>55</v>
      </c>
      <c r="I39" s="537"/>
      <c r="J39" s="537"/>
      <c r="K39" s="538"/>
    </row>
    <row r="40" spans="1:11" ht="51" customHeight="1" x14ac:dyDescent="0.25">
      <c r="A40" s="542" t="s">
        <v>74</v>
      </c>
      <c r="B40" s="543"/>
      <c r="C40" s="607" t="s">
        <v>473</v>
      </c>
      <c r="D40" s="608"/>
      <c r="E40" s="77"/>
      <c r="F40" s="539"/>
      <c r="G40" s="541"/>
      <c r="H40" s="539"/>
      <c r="I40" s="540"/>
      <c r="J40" s="540"/>
      <c r="K40" s="541"/>
    </row>
    <row r="41" spans="1:11" ht="99.75" customHeight="1" x14ac:dyDescent="0.25">
      <c r="A41" s="544"/>
      <c r="B41" s="545"/>
      <c r="C41" s="609"/>
      <c r="D41" s="610"/>
      <c r="F41" s="554">
        <f>+E7</f>
        <v>0</v>
      </c>
      <c r="G41" s="554"/>
      <c r="H41" s="542" t="s">
        <v>77</v>
      </c>
      <c r="I41" s="551"/>
      <c r="J41" s="551"/>
      <c r="K41" s="543"/>
    </row>
    <row r="42" spans="1:11" x14ac:dyDescent="0.25">
      <c r="F42" s="604" t="s">
        <v>149</v>
      </c>
      <c r="G42" s="606"/>
      <c r="H42" s="604" t="s">
        <v>149</v>
      </c>
      <c r="I42" s="605"/>
      <c r="J42" s="605"/>
      <c r="K42" s="606"/>
    </row>
    <row r="43" spans="1:11" ht="35.25" customHeight="1" x14ac:dyDescent="0.25">
      <c r="F43" s="636" t="s">
        <v>474</v>
      </c>
      <c r="G43" s="637"/>
      <c r="H43" s="637"/>
      <c r="I43" s="637"/>
      <c r="J43" s="637"/>
      <c r="K43" s="638"/>
    </row>
    <row r="44" spans="1:11" ht="47.25" customHeight="1" x14ac:dyDescent="0.25">
      <c r="B44" s="78"/>
      <c r="C44" s="78"/>
      <c r="D44" s="78"/>
    </row>
    <row r="45" spans="1:11" ht="54.75" customHeight="1" x14ac:dyDescent="0.25">
      <c r="B45" s="526" t="s">
        <v>355</v>
      </c>
      <c r="C45" s="526"/>
      <c r="D45" s="526"/>
    </row>
  </sheetData>
  <mergeCells count="59">
    <mergeCell ref="I12:J13"/>
    <mergeCell ref="A1:K1"/>
    <mergeCell ref="D2:K2"/>
    <mergeCell ref="G5:J5"/>
    <mergeCell ref="G6:J6"/>
    <mergeCell ref="G7:J7"/>
    <mergeCell ref="A10:H10"/>
    <mergeCell ref="A11:H11"/>
    <mergeCell ref="A12:A13"/>
    <mergeCell ref="B12:D13"/>
    <mergeCell ref="E12:E13"/>
    <mergeCell ref="F12:H12"/>
    <mergeCell ref="B14:D14"/>
    <mergeCell ref="I14:J14"/>
    <mergeCell ref="A15:H15"/>
    <mergeCell ref="A16:A17"/>
    <mergeCell ref="B16:D17"/>
    <mergeCell ref="E16:E17"/>
    <mergeCell ref="F16:H16"/>
    <mergeCell ref="I16:J17"/>
    <mergeCell ref="B18:D18"/>
    <mergeCell ref="I18:J18"/>
    <mergeCell ref="A21:H21"/>
    <mergeCell ref="A22:A24"/>
    <mergeCell ref="B22:C24"/>
    <mergeCell ref="D22:D24"/>
    <mergeCell ref="E22:E24"/>
    <mergeCell ref="F22:G22"/>
    <mergeCell ref="H22:H24"/>
    <mergeCell ref="I22:J23"/>
    <mergeCell ref="B33:C33"/>
    <mergeCell ref="K22:K24"/>
    <mergeCell ref="F23:F24"/>
    <mergeCell ref="G23:G24"/>
    <mergeCell ref="B25:C25"/>
    <mergeCell ref="B26:C26"/>
    <mergeCell ref="B27:C27"/>
    <mergeCell ref="B28:C28"/>
    <mergeCell ref="B29:C29"/>
    <mergeCell ref="B30:C30"/>
    <mergeCell ref="B31:C31"/>
    <mergeCell ref="B32:C32"/>
    <mergeCell ref="A39:B39"/>
    <mergeCell ref="C39:D39"/>
    <mergeCell ref="F39:G40"/>
    <mergeCell ref="H39:K40"/>
    <mergeCell ref="A40:B41"/>
    <mergeCell ref="B34:C34"/>
    <mergeCell ref="B35:C35"/>
    <mergeCell ref="B36:C36"/>
    <mergeCell ref="I37:K37"/>
    <mergeCell ref="A38:K38"/>
    <mergeCell ref="B45:D45"/>
    <mergeCell ref="C40:D41"/>
    <mergeCell ref="F41:G41"/>
    <mergeCell ref="H41:K41"/>
    <mergeCell ref="F42:G42"/>
    <mergeCell ref="H42:K42"/>
    <mergeCell ref="F43:K43"/>
  </mergeCells>
  <printOptions horizontalCentered="1"/>
  <pageMargins left="0.70866141732283472" right="0.70866141732283472" top="0.74803149606299213" bottom="0.74803149606299213" header="0.31496062992125984" footer="0.31496062992125984"/>
  <pageSetup paperSize="9" scale="47"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8842C-FA9E-433B-9EC6-5645ABEE45C5}">
  <dimension ref="A1:D42"/>
  <sheetViews>
    <sheetView workbookViewId="0">
      <selection activeCell="X17" sqref="X17"/>
    </sheetView>
  </sheetViews>
  <sheetFormatPr baseColWidth="10" defaultRowHeight="12.75" x14ac:dyDescent="0.2"/>
  <cols>
    <col min="1" max="3" width="11.42578125" style="8"/>
    <col min="4" max="4" width="16.5703125" style="8" bestFit="1" customWidth="1"/>
    <col min="5" max="16384" width="11.42578125" style="8"/>
  </cols>
  <sheetData>
    <row r="1" spans="1:4" x14ac:dyDescent="0.2">
      <c r="A1" s="660" t="s">
        <v>42</v>
      </c>
      <c r="B1" s="132" t="s">
        <v>69</v>
      </c>
    </row>
    <row r="2" spans="1:4" x14ac:dyDescent="0.2">
      <c r="A2" s="660"/>
      <c r="B2" s="132" t="s">
        <v>70</v>
      </c>
    </row>
    <row r="3" spans="1:4" x14ac:dyDescent="0.2">
      <c r="A3" s="133">
        <v>2023</v>
      </c>
      <c r="B3" s="134">
        <v>1160000</v>
      </c>
    </row>
    <row r="4" spans="1:4" x14ac:dyDescent="0.2">
      <c r="A4" s="133">
        <v>2022</v>
      </c>
      <c r="B4" s="134">
        <v>1000000</v>
      </c>
    </row>
    <row r="5" spans="1:4" x14ac:dyDescent="0.2">
      <c r="A5" s="133">
        <v>2021</v>
      </c>
      <c r="B5" s="134">
        <v>908526</v>
      </c>
    </row>
    <row r="6" spans="1:4" x14ac:dyDescent="0.2">
      <c r="A6" s="133">
        <v>2020</v>
      </c>
      <c r="B6" s="134">
        <v>877803</v>
      </c>
    </row>
    <row r="7" spans="1:4" x14ac:dyDescent="0.2">
      <c r="A7" s="133">
        <v>2019</v>
      </c>
      <c r="B7" s="134">
        <v>828116</v>
      </c>
    </row>
    <row r="8" spans="1:4" x14ac:dyDescent="0.2">
      <c r="A8" s="133">
        <v>2018</v>
      </c>
      <c r="B8" s="134">
        <v>781242</v>
      </c>
    </row>
    <row r="9" spans="1:4" x14ac:dyDescent="0.2">
      <c r="A9" s="135">
        <v>2017</v>
      </c>
      <c r="B9" s="136">
        <v>737717</v>
      </c>
    </row>
    <row r="10" spans="1:4" x14ac:dyDescent="0.2">
      <c r="A10" s="133">
        <v>2016</v>
      </c>
      <c r="B10" s="134">
        <v>689455</v>
      </c>
    </row>
    <row r="11" spans="1:4" x14ac:dyDescent="0.2">
      <c r="A11" s="135">
        <v>2015</v>
      </c>
      <c r="B11" s="136">
        <v>644350</v>
      </c>
    </row>
    <row r="12" spans="1:4" x14ac:dyDescent="0.2">
      <c r="A12" s="133">
        <v>2014</v>
      </c>
      <c r="B12" s="134">
        <v>616000</v>
      </c>
      <c r="D12" s="177">
        <f>B12*1764.2</f>
        <v>1086747200</v>
      </c>
    </row>
    <row r="13" spans="1:4" x14ac:dyDescent="0.2">
      <c r="A13" s="135">
        <v>2013</v>
      </c>
      <c r="B13" s="136">
        <v>589500</v>
      </c>
    </row>
    <row r="14" spans="1:4" x14ac:dyDescent="0.2">
      <c r="A14" s="133">
        <v>2012</v>
      </c>
      <c r="B14" s="134">
        <v>566700</v>
      </c>
    </row>
    <row r="15" spans="1:4" x14ac:dyDescent="0.2">
      <c r="A15" s="135">
        <v>2011</v>
      </c>
      <c r="B15" s="136">
        <v>535600</v>
      </c>
    </row>
    <row r="16" spans="1:4" x14ac:dyDescent="0.2">
      <c r="A16" s="133">
        <v>2010</v>
      </c>
      <c r="B16" s="134">
        <v>515000</v>
      </c>
    </row>
    <row r="17" spans="1:2" x14ac:dyDescent="0.2">
      <c r="A17" s="135">
        <v>2009</v>
      </c>
      <c r="B17" s="136">
        <v>496900</v>
      </c>
    </row>
    <row r="18" spans="1:2" x14ac:dyDescent="0.2">
      <c r="A18" s="133">
        <v>2008</v>
      </c>
      <c r="B18" s="134">
        <v>461500</v>
      </c>
    </row>
    <row r="19" spans="1:2" x14ac:dyDescent="0.2">
      <c r="A19" s="135">
        <v>2007</v>
      </c>
      <c r="B19" s="136">
        <v>433700</v>
      </c>
    </row>
    <row r="20" spans="1:2" x14ac:dyDescent="0.2">
      <c r="A20" s="133">
        <v>2006</v>
      </c>
      <c r="B20" s="134">
        <v>408000</v>
      </c>
    </row>
    <row r="21" spans="1:2" x14ac:dyDescent="0.2">
      <c r="A21" s="135">
        <v>2005</v>
      </c>
      <c r="B21" s="136">
        <v>381500</v>
      </c>
    </row>
    <row r="22" spans="1:2" x14ac:dyDescent="0.2">
      <c r="A22" s="133">
        <v>2004</v>
      </c>
      <c r="B22" s="134">
        <v>358000</v>
      </c>
    </row>
    <row r="23" spans="1:2" x14ac:dyDescent="0.2">
      <c r="A23" s="135">
        <v>2003</v>
      </c>
      <c r="B23" s="136">
        <v>332000</v>
      </c>
    </row>
    <row r="24" spans="1:2" x14ac:dyDescent="0.2">
      <c r="A24" s="133">
        <v>2002</v>
      </c>
      <c r="B24" s="134">
        <v>309000</v>
      </c>
    </row>
    <row r="25" spans="1:2" x14ac:dyDescent="0.2">
      <c r="A25" s="135">
        <v>2001</v>
      </c>
      <c r="B25" s="136">
        <v>286000</v>
      </c>
    </row>
    <row r="26" spans="1:2" x14ac:dyDescent="0.2">
      <c r="A26" s="133">
        <v>2000</v>
      </c>
      <c r="B26" s="134">
        <v>260100</v>
      </c>
    </row>
    <row r="27" spans="1:2" x14ac:dyDescent="0.2">
      <c r="A27" s="135">
        <v>1999</v>
      </c>
      <c r="B27" s="136">
        <v>236460</v>
      </c>
    </row>
    <row r="28" spans="1:2" x14ac:dyDescent="0.2">
      <c r="A28" s="133">
        <v>1998</v>
      </c>
      <c r="B28" s="134">
        <v>203826</v>
      </c>
    </row>
    <row r="29" spans="1:2" x14ac:dyDescent="0.2">
      <c r="A29" s="135">
        <v>1997</v>
      </c>
      <c r="B29" s="136">
        <v>172005</v>
      </c>
    </row>
    <row r="30" spans="1:2" x14ac:dyDescent="0.2">
      <c r="A30" s="133">
        <v>1996</v>
      </c>
      <c r="B30" s="134">
        <v>142125</v>
      </c>
    </row>
    <row r="31" spans="1:2" x14ac:dyDescent="0.2">
      <c r="A31" s="135">
        <v>1995</v>
      </c>
      <c r="B31" s="136">
        <v>118933.5</v>
      </c>
    </row>
    <row r="32" spans="1:2" x14ac:dyDescent="0.2">
      <c r="A32" s="133">
        <v>1994</v>
      </c>
      <c r="B32" s="134">
        <v>98700</v>
      </c>
    </row>
    <row r="33" spans="1:2" x14ac:dyDescent="0.2">
      <c r="A33" s="135">
        <v>1993</v>
      </c>
      <c r="B33" s="136">
        <v>81510</v>
      </c>
    </row>
    <row r="34" spans="1:2" x14ac:dyDescent="0.2">
      <c r="A34" s="133">
        <v>1992</v>
      </c>
      <c r="B34" s="134">
        <v>65190</v>
      </c>
    </row>
    <row r="35" spans="1:2" x14ac:dyDescent="0.2">
      <c r="A35" s="135">
        <v>1991</v>
      </c>
      <c r="B35" s="136">
        <v>51720</v>
      </c>
    </row>
    <row r="36" spans="1:2" x14ac:dyDescent="0.2">
      <c r="A36" s="133">
        <v>1990</v>
      </c>
      <c r="B36" s="134">
        <v>41025</v>
      </c>
    </row>
    <row r="37" spans="1:2" x14ac:dyDescent="0.2">
      <c r="A37" s="135">
        <v>1989</v>
      </c>
      <c r="B37" s="136">
        <v>32559.599999999999</v>
      </c>
    </row>
    <row r="38" spans="1:2" x14ac:dyDescent="0.2">
      <c r="A38" s="133">
        <v>1988</v>
      </c>
      <c r="B38" s="134">
        <v>25637.4</v>
      </c>
    </row>
    <row r="39" spans="1:2" x14ac:dyDescent="0.2">
      <c r="A39" s="135">
        <v>1987</v>
      </c>
      <c r="B39" s="136">
        <v>20509.8</v>
      </c>
    </row>
    <row r="40" spans="1:2" x14ac:dyDescent="0.2">
      <c r="A40" s="133">
        <v>1986</v>
      </c>
      <c r="B40" s="134">
        <v>16811.400000000001</v>
      </c>
    </row>
    <row r="41" spans="1:2" x14ac:dyDescent="0.2">
      <c r="A41" s="135">
        <v>1985</v>
      </c>
      <c r="B41" s="136">
        <v>13557.6</v>
      </c>
    </row>
    <row r="42" spans="1:2" ht="18.75" x14ac:dyDescent="0.2">
      <c r="A42" s="137"/>
    </row>
  </sheetData>
  <mergeCells count="1">
    <mergeCell ref="A1:A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42</vt:i4>
      </vt:variant>
      <vt:variant>
        <vt:lpstr>Rangos con nombre</vt:lpstr>
      </vt:variant>
      <vt:variant>
        <vt:i4>43</vt:i4>
      </vt:variant>
    </vt:vector>
  </HeadingPairs>
  <TitlesOfParts>
    <vt:vector size="85" baseType="lpstr">
      <vt:lpstr>PONDERANTE FDLRUU </vt:lpstr>
      <vt:lpstr>evaluacion</vt:lpstr>
      <vt:lpstr>PROP 1</vt:lpstr>
      <vt:lpstr>DIRECTOR PROP1</vt:lpstr>
      <vt:lpstr>RESIDENTE PROP1</vt:lpstr>
      <vt:lpstr>PROP 2</vt:lpstr>
      <vt:lpstr>DIRECTOR PROP 2</vt:lpstr>
      <vt:lpstr>RESIDENTE PROP2</vt:lpstr>
      <vt:lpstr>PROP 3</vt:lpstr>
      <vt:lpstr>DIRECTOR PROP3</vt:lpstr>
      <vt:lpstr>RESIDENTE PROP 3</vt:lpstr>
      <vt:lpstr>PROP 4</vt:lpstr>
      <vt:lpstr>DIRECTOR PROP4</vt:lpstr>
      <vt:lpstr>RESIDENTE PROP4</vt:lpstr>
      <vt:lpstr>PROP 5</vt:lpstr>
      <vt:lpstr>DIRECTOR PROP5</vt:lpstr>
      <vt:lpstr>RESIDENTE PROP5</vt:lpstr>
      <vt:lpstr>PROP6</vt:lpstr>
      <vt:lpstr>DIRECTOR PROP 6</vt:lpstr>
      <vt:lpstr>RESID PROP6</vt:lpstr>
      <vt:lpstr>PROP 7</vt:lpstr>
      <vt:lpstr>DIRECTOR PROP7</vt:lpstr>
      <vt:lpstr>RESID PROP 7</vt:lpstr>
      <vt:lpstr>PROP 8</vt:lpstr>
      <vt:lpstr>DIRECTOR PROP8</vt:lpstr>
      <vt:lpstr>RESIDENTE PROP8</vt:lpstr>
      <vt:lpstr>PROP 9</vt:lpstr>
      <vt:lpstr>DIRECTOR PROP 9</vt:lpstr>
      <vt:lpstr>RESIDENTE PROP 9</vt:lpstr>
      <vt:lpstr>PROP 10</vt:lpstr>
      <vt:lpstr>DIRECTOR PROP 10</vt:lpstr>
      <vt:lpstr>RESIDENTE PROP 10</vt:lpstr>
      <vt:lpstr>PROP 11</vt:lpstr>
      <vt:lpstr>DIRECTOR PROP 11</vt:lpstr>
      <vt:lpstr>RESIDENTE PROP 11</vt:lpstr>
      <vt:lpstr>PROP 12</vt:lpstr>
      <vt:lpstr>DIRECTOR PROP 12</vt:lpstr>
      <vt:lpstr>RESIDENTE PROP 12</vt:lpstr>
      <vt:lpstr>PROP 13</vt:lpstr>
      <vt:lpstr>DIRECTOR PROP 13</vt:lpstr>
      <vt:lpstr>RESIDENTE PROP 13</vt:lpstr>
      <vt:lpstr>Hoja1</vt:lpstr>
      <vt:lpstr>'DIRECTOR PROP 10'!Área_de_impresión</vt:lpstr>
      <vt:lpstr>'DIRECTOR PROP 11'!Área_de_impresión</vt:lpstr>
      <vt:lpstr>'DIRECTOR PROP 12'!Área_de_impresión</vt:lpstr>
      <vt:lpstr>'DIRECTOR PROP 13'!Área_de_impresión</vt:lpstr>
      <vt:lpstr>'DIRECTOR PROP 9'!Área_de_impresión</vt:lpstr>
      <vt:lpstr>'DIRECTOR PROP1'!Área_de_impresión</vt:lpstr>
      <vt:lpstr>'DIRECTOR PROP4'!Área_de_impresión</vt:lpstr>
      <vt:lpstr>'DIRECTOR PROP8'!Área_de_impresión</vt:lpstr>
      <vt:lpstr>evaluacion!Área_de_impresión</vt:lpstr>
      <vt:lpstr>'PONDERANTE FDLRUU '!Área_de_impresión</vt:lpstr>
      <vt:lpstr>'PROP 1'!Área_de_impresión</vt:lpstr>
      <vt:lpstr>'PROP 10'!Área_de_impresión</vt:lpstr>
      <vt:lpstr>'PROP 11'!Área_de_impresión</vt:lpstr>
      <vt:lpstr>'PROP 12'!Área_de_impresión</vt:lpstr>
      <vt:lpstr>'PROP 13'!Área_de_impresión</vt:lpstr>
      <vt:lpstr>'PROP 3'!Área_de_impresión</vt:lpstr>
      <vt:lpstr>'PROP 4'!Área_de_impresión</vt:lpstr>
      <vt:lpstr>'PROP 5'!Área_de_impresión</vt:lpstr>
      <vt:lpstr>'PROP 7'!Área_de_impresión</vt:lpstr>
      <vt:lpstr>'PROP 8'!Área_de_impresión</vt:lpstr>
      <vt:lpstr>'PROP 9'!Área_de_impresión</vt:lpstr>
      <vt:lpstr>PROP6!Área_de_impresión</vt:lpstr>
      <vt:lpstr>'RESID PROP 7'!Área_de_impresión</vt:lpstr>
      <vt:lpstr>'RESID PROP6'!Área_de_impresión</vt:lpstr>
      <vt:lpstr>'RESIDENTE PROP 10'!Área_de_impresión</vt:lpstr>
      <vt:lpstr>'RESIDENTE PROP 11'!Área_de_impresión</vt:lpstr>
      <vt:lpstr>'RESIDENTE PROP 12'!Área_de_impresión</vt:lpstr>
      <vt:lpstr>'RESIDENTE PROP 13'!Área_de_impresión</vt:lpstr>
      <vt:lpstr>'RESIDENTE PROP 3'!Área_de_impresión</vt:lpstr>
      <vt:lpstr>'RESIDENTE PROP 9'!Área_de_impresión</vt:lpstr>
      <vt:lpstr>'RESIDENTE PROP1'!Área_de_impresión</vt:lpstr>
      <vt:lpstr>'RESIDENTE PROP2'!Área_de_impresión</vt:lpstr>
      <vt:lpstr>'RESIDENTE PROP4'!Área_de_impresión</vt:lpstr>
      <vt:lpstr>'RESIDENTE PROP5'!Área_de_impresión</vt:lpstr>
      <vt:lpstr>'RESIDENTE PROP8'!Área_de_impresión</vt:lpstr>
      <vt:lpstr>'DIRECTOR PROP 10'!Títulos_a_imprimir</vt:lpstr>
      <vt:lpstr>'DIRECTOR PROP 11'!Títulos_a_imprimir</vt:lpstr>
      <vt:lpstr>'DIRECTOR PROP 12'!Títulos_a_imprimir</vt:lpstr>
      <vt:lpstr>'DIRECTOR PROP 13'!Títulos_a_imprimir</vt:lpstr>
      <vt:lpstr>'DIRECTOR PROP 9'!Títulos_a_imprimir</vt:lpstr>
      <vt:lpstr>'DIRECTOR PROP1'!Títulos_a_imprimir</vt:lpstr>
      <vt:lpstr>'DIRECTOR PROP8'!Títulos_a_imprimir</vt:lpstr>
      <vt:lpstr>'PONDERANTE FDLRUU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EISP</dc:creator>
  <cp:lastModifiedBy>Angelica Maria Sanchez Rodriguez</cp:lastModifiedBy>
  <cp:lastPrinted>2023-12-27T22:44:51Z</cp:lastPrinted>
  <dcterms:created xsi:type="dcterms:W3CDTF">2020-08-04T14:22:40Z</dcterms:created>
  <dcterms:modified xsi:type="dcterms:W3CDTF">2023-12-28T14:24:12Z</dcterms:modified>
</cp:coreProperties>
</file>