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5" rupBuild="14420"/>
  <workbookPr defaultThemeVersion="124226"/>
  <mc:AlternateContent xmlns:mc="http://schemas.openxmlformats.org/markup-compatibility/2006">
    <mc:Choice Requires="x15">
      <x15ac:absPath xmlns:x15ac="http://schemas.microsoft.com/office/spreadsheetml/2010/11/ac" url="C:\Users\RAMIRO TURIZO\Downloads\"/>
    </mc:Choice>
  </mc:AlternateContent>
  <bookViews>
    <workbookView xWindow="0" yWindow="0" windowWidth="20490" windowHeight="7230" firstSheet="14" activeTab="16"/>
  </bookViews>
  <sheets>
    <sheet name="COORD.OPER" sheetId="14" r:id="rId1"/>
    <sheet name="COORD. ZONA" sheetId="13" r:id="rId2"/>
    <sheet name="NUTRICIONISTA" sheetId="15" r:id="rId3"/>
    <sheet name="ING.ALIM" sheetId="16" r:id="rId4"/>
    <sheet name="CAPACIDAD INSTALADA" sheetId="18" r:id="rId5"/>
    <sheet name="COMPRAS" sheetId="20" r:id="rId6"/>
    <sheet name="TRANSPORTE" sheetId="19" r:id="rId7"/>
    <sheet name="SUPERVISOR" sheetId="17" r:id="rId8"/>
    <sheet name="PLAN CALIDAD" sheetId="22" r:id="rId9"/>
    <sheet name="INDUSTRIA" sheetId="25" r:id="rId10"/>
    <sheet name="DISCAPACIDAD" sheetId="26" r:id="rId11"/>
    <sheet name="PUNTAJES ADIC" sheetId="27" r:id="rId12"/>
    <sheet name="EXPERIENCIA" sheetId="29" r:id="rId13"/>
    <sheet name="ASPEC TECNICOS" sheetId="30" r:id="rId14"/>
    <sheet name="CADENA FRIO" sheetId="31" r:id="rId15"/>
    <sheet name="EMPRENDIMIENTO " sheetId="32" r:id="rId16"/>
    <sheet name="RESUMEN PONDERABLES" sheetId="33" r:id="rId17"/>
    <sheet name="HABILITANTES" sheetId="34" r:id="rId18"/>
  </sheets>
  <definedNames>
    <definedName name="_xlnm.Print_Area" localSheetId="8">'PLAN CALIDAD'!$A$1:$I$91</definedName>
  </definedNames>
  <calcPr calcId="162913"/>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G173" i="17" l="1"/>
  <c r="G105" i="17"/>
  <c r="G41" i="17"/>
  <c r="G7" i="17"/>
  <c r="H72" i="17"/>
  <c r="F16" i="16"/>
  <c r="G16" i="15"/>
  <c r="F16" i="13"/>
  <c r="F15" i="14"/>
  <c r="E12" i="29" l="1"/>
  <c r="J10" i="29"/>
  <c r="K10" i="29" s="1"/>
  <c r="E10" i="29" s="1"/>
  <c r="J9" i="29"/>
  <c r="K9" i="29" s="1"/>
  <c r="E9" i="29" s="1"/>
  <c r="E11" i="29" l="1"/>
  <c r="I32" i="16" l="1"/>
  <c r="I35" i="16" s="1"/>
  <c r="I33" i="14" l="1"/>
  <c r="J31" i="15"/>
  <c r="J33" i="15" s="1"/>
  <c r="H23" i="14"/>
  <c r="H33" i="14" s="1"/>
  <c r="I100" i="17" l="1"/>
  <c r="H134" i="17" l="1"/>
  <c r="I134" i="17"/>
  <c r="I168" i="17"/>
  <c r="H153" i="17" l="1"/>
  <c r="I68" i="17"/>
  <c r="H55" i="17"/>
  <c r="H68" i="17" s="1"/>
  <c r="H196" i="17" l="1"/>
  <c r="H189" i="17"/>
  <c r="H161" i="17"/>
  <c r="H168" i="17"/>
  <c r="H87" i="17" l="1"/>
  <c r="H100" i="17" s="1"/>
  <c r="H21" i="13" l="1"/>
  <c r="C28" i="33" l="1"/>
  <c r="C6" i="33" s="1"/>
  <c r="C12" i="33" s="1"/>
  <c r="E210" i="17" l="1"/>
  <c r="K210" i="17" l="1"/>
  <c r="B28" i="33"/>
  <c r="B12" i="33"/>
  <c r="D19" i="29" l="1"/>
  <c r="E39" i="29"/>
  <c r="G39" i="29" s="1"/>
  <c r="C186" i="17" l="1"/>
  <c r="B204" i="17" s="1"/>
  <c r="I36" i="17" l="1"/>
  <c r="H36" i="17"/>
  <c r="C150" i="17"/>
  <c r="B205" i="17" s="1"/>
  <c r="C118" i="17"/>
  <c r="B206" i="17" s="1"/>
  <c r="C84" i="17"/>
  <c r="C53" i="17"/>
  <c r="B208" i="17" s="1"/>
  <c r="C20" i="17"/>
  <c r="B209" i="17" s="1"/>
  <c r="A2" i="16" l="1"/>
  <c r="A1" i="16"/>
  <c r="B4" i="13"/>
  <c r="C6" i="18" l="1"/>
  <c r="I199" i="17" l="1"/>
  <c r="H199" i="17" l="1"/>
  <c r="I22" i="15"/>
  <c r="I31" i="15" s="1"/>
  <c r="I33" i="15" s="1"/>
  <c r="H22" i="16" l="1"/>
  <c r="H32" i="16" s="1"/>
  <c r="H35" i="16" s="1"/>
  <c r="I32" i="13" l="1"/>
  <c r="I31" i="13"/>
  <c r="H31" i="13"/>
  <c r="I30" i="13"/>
  <c r="H30" i="13"/>
  <c r="I29" i="13"/>
  <c r="H29" i="13"/>
  <c r="I28" i="13"/>
  <c r="I25" i="13"/>
  <c r="H25" i="13"/>
  <c r="I22" i="13"/>
  <c r="H22" i="13"/>
  <c r="H34" i="13" s="1"/>
  <c r="I34" i="13" l="1"/>
</calcChain>
</file>

<file path=xl/sharedStrings.xml><?xml version="1.0" encoding="utf-8"?>
<sst xmlns="http://schemas.openxmlformats.org/spreadsheetml/2006/main" count="1595" uniqueCount="486">
  <si>
    <t>UT BOLIVAR SI AVANZA EN PAE</t>
  </si>
  <si>
    <t>NO. CONTRATO</t>
  </si>
  <si>
    <t>PERFIL</t>
  </si>
  <si>
    <t>ACREDITACION</t>
  </si>
  <si>
    <t>Disponibilidad</t>
  </si>
  <si>
    <t>Carta de Intención Suscrita</t>
  </si>
  <si>
    <t xml:space="preserve">Ser Mayor de Edad </t>
  </si>
  <si>
    <t>Fotocopia de la Cedula de Ciudanía (ambas caras)</t>
  </si>
  <si>
    <t>Profesional en Nutrición y Dietética, Ingeniería de Alimentos, Química de Alimentos, Ingeniería Química, Ingeniería Industrial, Administración de empresas o profesiones afines (núcleo de conocimiento)</t>
  </si>
  <si>
    <t>Fotocopia de Tarjeta Profesional Vigente</t>
  </si>
  <si>
    <t>Tarjeta Profesional</t>
  </si>
  <si>
    <t>Fotocopia Tarjeta Profesional Vigente</t>
  </si>
  <si>
    <t>No tener o haber tenido antecedentes penales, disciplinarios, fiscales</t>
  </si>
  <si>
    <t>Certificados de Antecedentes Disciplinarios, Fiscales, judiciales y RNMC</t>
  </si>
  <si>
    <t>Experiencia Específica como Director o Coordinador.</t>
  </si>
  <si>
    <t>4 años en programas de alimentación escolar;</t>
  </si>
  <si>
    <t>posterior a la fecha de expedición de la tarjeta profesional.</t>
  </si>
  <si>
    <t xml:space="preserve"> Copia de contrato o certificación que indique claramente la fecha del contrato, el plazo y el objeto del mismo.</t>
  </si>
  <si>
    <t xml:space="preserve">Cantidad de hojas de vida requeridas </t>
  </si>
  <si>
    <t>X</t>
  </si>
  <si>
    <t>Hoja de Vida</t>
  </si>
  <si>
    <t>Formato Funcion Publica</t>
  </si>
  <si>
    <t>ADMINISTRADORA DE EMPRESAS-13-12-2008</t>
  </si>
  <si>
    <t>ENTIDAD</t>
  </si>
  <si>
    <t>CARGO</t>
  </si>
  <si>
    <t>FECHA INICIO</t>
  </si>
  <si>
    <t>FECHA TERMINACION</t>
  </si>
  <si>
    <t>OBJETO</t>
  </si>
  <si>
    <t>OBSERVACION</t>
  </si>
  <si>
    <t>CUMPLE/NO CUMPLE</t>
  </si>
  <si>
    <t>TP-40025 -15-09-2009</t>
  </si>
  <si>
    <t>COORDINADOR DE ZONA</t>
  </si>
  <si>
    <t>2491-2021</t>
  </si>
  <si>
    <t>PAE</t>
  </si>
  <si>
    <t>DIA</t>
  </si>
  <si>
    <t>MES</t>
  </si>
  <si>
    <t>AÑO</t>
  </si>
  <si>
    <t>CONSORCIO ALIMENTACION ESCOLAR NIÑOS DE BOL</t>
  </si>
  <si>
    <t>UT COLEGIOS DE BOLIVAR 2021</t>
  </si>
  <si>
    <t>COORDINADORA DE LOTE</t>
  </si>
  <si>
    <t>1001-2021</t>
  </si>
  <si>
    <t>UT MONTES ZODES MONTES DE MARIA 2020</t>
  </si>
  <si>
    <t xml:space="preserve">UT ALIMENTANDO FUTURO </t>
  </si>
  <si>
    <t>COORDINADORA DE ZONA</t>
  </si>
  <si>
    <t>1181-2019</t>
  </si>
  <si>
    <t>UT MONTES DE MARIA</t>
  </si>
  <si>
    <t>2489-2018</t>
  </si>
  <si>
    <t>2287-2018</t>
  </si>
  <si>
    <t>COORDIANDORA DE LOTE</t>
  </si>
  <si>
    <t>UT TIEMPOS DE PAZ</t>
  </si>
  <si>
    <t>210-2017</t>
  </si>
  <si>
    <t>Profesional en Nutrición y Dietética, Ingeniería de Alimentos, Ingeniería Química, Química de Alimentos, Ingeniería Agroindustrial o Microbiología o en áreas administrativas o afines.</t>
  </si>
  <si>
    <t>Fotocopia tarjeta Profesional Vigente</t>
  </si>
  <si>
    <t>Copia de contrato o certificación que indique claramente la fecha del contrato, el plazo y el objeto del mismo.</t>
  </si>
  <si>
    <t>VICTOR JULIO URZOLA GULFO</t>
  </si>
  <si>
    <t>Libreta Militar</t>
  </si>
  <si>
    <t>INGENIERO DE ALIMENTOS-7-12-2011</t>
  </si>
  <si>
    <t>COORDINADOR OPERATIVO</t>
  </si>
  <si>
    <t>1436-2020</t>
  </si>
  <si>
    <t>57-2020</t>
  </si>
  <si>
    <t>UT BOLIVAR PRIMERO</t>
  </si>
  <si>
    <t>UT ZODES MONTES DE MARIA 2020</t>
  </si>
  <si>
    <t>INGENIERO DE ALIMENTOS</t>
  </si>
  <si>
    <t>Profesional en Nutrición y Dietética</t>
  </si>
  <si>
    <r>
      <t xml:space="preserve">Experiencia Específica: </t>
    </r>
    <r>
      <rPr>
        <sz val="11"/>
        <rFont val="Arial"/>
        <family val="2"/>
      </rPr>
      <t xml:space="preserve">3 años en </t>
    </r>
    <r>
      <rPr>
        <sz val="11"/>
        <color rgb="FF000000"/>
        <rFont val="Arial"/>
        <family val="2"/>
      </rPr>
      <t>programas de alimentación escolar; posterior a la fecha de expedición de la tarjeta profesional</t>
    </r>
  </si>
  <si>
    <t>NUTRICIONISTA</t>
  </si>
  <si>
    <t>ADRIANA DEL CARMEN MADERO GUARDO</t>
  </si>
  <si>
    <t>NUTRICIONISTA DIETISTA-17-01-1997</t>
  </si>
  <si>
    <t>NUTRICIONISTA D</t>
  </si>
  <si>
    <t>Fotocopia de la Cédula de Ciudanía (ambas caras)</t>
  </si>
  <si>
    <t xml:space="preserve">Profesional en Ingeniera de Alimentos </t>
  </si>
  <si>
    <t>Experiencia Específica relacionada:  3 años en programas de alimentación escolar; posterior a la fecha de expedición de la tarjeta profesional</t>
  </si>
  <si>
    <t>CHRISTIAN ALBERTO ARIZA GUERRA</t>
  </si>
  <si>
    <t>Fotocipia LM</t>
  </si>
  <si>
    <t>COORDINADOR DE CAMPO</t>
  </si>
  <si>
    <t>Bachiller,  Técnicos, Tecnólogos o Profesionales en áreas ingeniería agroindustrial, de alimentos, agrícola, industrial, ciencias de la salud, nutrición y dietética</t>
  </si>
  <si>
    <t>Fotocopia de Diploma o Acta de Grado</t>
  </si>
  <si>
    <t xml:space="preserve">Capacitación en Higiene y Manipulación de Alimentos </t>
  </si>
  <si>
    <r>
      <t>Capacitación en Protección y Conservación de Alimentos</t>
    </r>
    <r>
      <rPr>
        <sz val="10"/>
        <rFont val="Agency FB"/>
        <family val="2"/>
      </rPr>
      <t xml:space="preserve"> </t>
    </r>
  </si>
  <si>
    <r>
      <t>Copia de contrato o certificación, que indique claramente la fecha del contrato, el plazo y el objeto del mismo</t>
    </r>
    <r>
      <rPr>
        <sz val="11"/>
        <color rgb="FF000000"/>
        <rFont val="Arial"/>
        <family val="2"/>
      </rPr>
      <t>.</t>
    </r>
  </si>
  <si>
    <t>Certificado de Vecindad</t>
  </si>
  <si>
    <t>SUPERVISOR</t>
  </si>
  <si>
    <t>OSIRIS ELENA BARRIOS PEREZ</t>
  </si>
  <si>
    <t>BACHILLER ACADEMICO</t>
  </si>
  <si>
    <t>Certificación por Entidad Competente, no mayor a un (1) año con relación a la fecha de presentación de la propuesta. Intensidad minima de 40 horas</t>
  </si>
  <si>
    <t>SUPERVISORA</t>
  </si>
  <si>
    <t>UT ZODE MONTES DE MARIA 2020</t>
  </si>
  <si>
    <t>DAYIRIS DEL SOCORRO ESCALANTE BARRIOS</t>
  </si>
  <si>
    <t>BACHILLER COMERCIAL</t>
  </si>
  <si>
    <t>CARLOS MANUEL HERNANDEZ HERRERA</t>
  </si>
  <si>
    <t xml:space="preserve">Descripción </t>
  </si>
  <si>
    <t>Cantidad de elementos</t>
  </si>
  <si>
    <t>Descripción del(los) bien(s)</t>
  </si>
  <si>
    <t xml:space="preserve">Equipos de refrigeración y congelación </t>
  </si>
  <si>
    <t>Sistemas de transporte</t>
  </si>
  <si>
    <t>Equipos de medición</t>
  </si>
  <si>
    <t>Implementos de almacenamiento</t>
  </si>
  <si>
    <t>LOTE</t>
  </si>
  <si>
    <t xml:space="preserve">SUBREGION </t>
  </si>
  <si>
    <t>VEHICULO TERRESTRE-TIPO FURGON-CAPACIDAD MINIMA DE 2 TON</t>
  </si>
  <si>
    <t>LANCHA- CANTIDAD MINIMA</t>
  </si>
  <si>
    <t>DIQUE-NORTE</t>
  </si>
  <si>
    <t>MONTES DE MARIA</t>
  </si>
  <si>
    <t>DEPRESION MOMPOSINA + LOBA</t>
  </si>
  <si>
    <t>MAGDALENA MEDIO + MOJANA</t>
  </si>
  <si>
    <t>a) Carta de intención suscrita por el propietario del vehículo (persona natural, jurídica o leasing)</t>
  </si>
  <si>
    <t>b) Fotocopia de la tarjeta de propiedad de vehículos terrestres</t>
  </si>
  <si>
    <t>c) Fotocopia SOAT</t>
  </si>
  <si>
    <t>d) Certificado revisión técnica mecánica vigente- (Aplicación de normas Minstransporte)</t>
  </si>
  <si>
    <t>e) Solicitud de inspección sanitaria a la Secretaria de Salud correspondiente.</t>
  </si>
  <si>
    <t>f) Certificado sanitario con concepto favorable (calificación superior a 90%) expedido por la Secretaría de Salud correspondiente con fecha de expedición no mayor a un año contado a partir del cierre para presentar propuesta en el proceso licitatorio.</t>
  </si>
  <si>
    <t>g) Póliza de responsabilidad civil extracontractual contra terceros para vehículos terrestres.</t>
  </si>
  <si>
    <t>h) Registro y/o inscripción vigente en el INVIMA, de acuerdo a la normatividad vigente</t>
  </si>
  <si>
    <t>i) Fotocopia de la cédula de ciudadanía del conductor</t>
  </si>
  <si>
    <t>j) Licencia de conducción del conductor</t>
  </si>
  <si>
    <t>k) Certificado en Higiene y Manipulación de Alimentos del conductor.</t>
  </si>
  <si>
    <t>PLACA</t>
  </si>
  <si>
    <t>CC PROPIETARIO</t>
  </si>
  <si>
    <t>CAPACIDAD</t>
  </si>
  <si>
    <t>MODELO</t>
  </si>
  <si>
    <t>CLASE</t>
  </si>
  <si>
    <t>FACTOR</t>
  </si>
  <si>
    <t>DESCRIPCIÓN DEL FACTOR</t>
  </si>
  <si>
    <t>PUNTAJE</t>
  </si>
  <si>
    <t>Adquirir localmente alimentos comprados a pequeños productores agropecuarios locales y/o a productores de la Agricultura Campesina, Familiar o Comunitaria locales y sus organizaciones que se encuentren en el Registro general de pequeños productores y productores de la Agricultura Campesina, Familiar y Comunitaria; en un municipio del departamento de Bolívar en un porcentaje mayor del 30% del valor destinado a compra de alimentos</t>
  </si>
  <si>
    <t>Compras Locales</t>
  </si>
  <si>
    <t>Adquirir localmente alimentos comprados a pequeños productores agropecuarios locales y/o a productores de la Agricultura Campesina, Familiar o Comunitaria locales y sus organizaciones que se encuentren en el Registro general de pequeños productores y productores de la Agricultura Campesina, Familiar y Comunitaria; ubicada en un municipio limítrofe (fuera del departamento) al Zodes a ofertar; en un porcentaje mayor del 30% del valor destinado a compra de alimentos</t>
  </si>
  <si>
    <t>Adquirir localmente alimentos comprados a pequeños productores agropecuarios locales y/o a productores de la Agricultura Campesina, Familiar o Comunitaria locales y sus organizaciones que se encuentren en el Registro general de pequeños productores y productores de la Agricultura Campesina, Familiar y Comunitaria; ubicada en un municipio de la región Caribe; en un porcentaje mayor del 30% del valor destinado a compra de alimentos</t>
  </si>
  <si>
    <t>CAROLINA VANESSA ZAPATA GONZALEZ</t>
  </si>
  <si>
    <t>OBSERVACIONES</t>
  </si>
  <si>
    <t>APOYO A LA INDUSTRIA NACIONAL</t>
  </si>
  <si>
    <t>Si el oferente es nacional y todo el personal contratado para la ejecución del contrato es de nacionalidad colombiana, y ofrece usar bienes nacionales en un porcentaje superior al 30% de las compras locales que debe hacer, con respecto a los alimentos necesarios para la preparación de las raciones del PAE, obtendrá el puntaje señalado. Este aspecto se acreditará mediante la información que sobre la nacionalidad del personal suministre el proponente o el representante legal del proponente en el anexo “Protección a la industria nacional”.</t>
  </si>
  <si>
    <t>Por bienes nacionales para la preparación se debe entender los alimentos que conforman la materia prima de las raciones que se entregarán a los menores estudiantes</t>
  </si>
  <si>
    <t>Si el oferente es extranjero y si dentro del personal contratado para la ejecución del contrato hay personal de nacionalidad colombiana y/o extranjero, y no ofrece usar bienes nacionales en un porcentaje superior al 30% de las compras locales que debe hacer, con respecto a los alimentos necesarios para la preparación de las raciones del PAE, obtendrá el puntaje señalado. Este aspecto se acreditará mediante la información que sobre la nacionalidad del personal suministre el proponente o el representante legal del proponente en el anexo “Protección a la industria nacional”.</t>
  </si>
  <si>
    <t>El cumplimiento de esta exigencia se demuestra con el ofrecimiento realizado en la carta de intención o en un documento independiente a voluntad del proponente</t>
  </si>
  <si>
    <t>NUMERO TOTAL DE TRABAJADORES DE LA PLANTA DE PERSONAL DEL PROPONENTE</t>
  </si>
  <si>
    <t>NUMERO MINIMO DE TRABAJADORES CON DISCAPACIDAD EXIGIDO</t>
  </si>
  <si>
    <t>ENTRE 1 Y 30</t>
  </si>
  <si>
    <t>ENTRE 31 Y 100</t>
  </si>
  <si>
    <t>ENTRE 101 Y 150</t>
  </si>
  <si>
    <t>ENTRE 151 Y 200</t>
  </si>
  <si>
    <t>MAS DE 200</t>
  </si>
  <si>
    <t>UT ALIMENTANDO CON AMOR BOLIVAR 2023</t>
  </si>
  <si>
    <t>429-2023</t>
  </si>
  <si>
    <t>PLANILLA</t>
  </si>
  <si>
    <t>PLANILLA INDEPENDIENTE</t>
  </si>
  <si>
    <t>COORDINADOR ZONA</t>
  </si>
  <si>
    <t xml:space="preserve">NUTRICIONISTA </t>
  </si>
  <si>
    <t>CONSTANCIA DE PAGO- OPERADOR</t>
  </si>
  <si>
    <t>CONSTANCIA DE PAGO-OPERADOR</t>
  </si>
  <si>
    <t>CONSTANCIA DE PAGO-OPERADOR-</t>
  </si>
  <si>
    <t>CERTIFICADO DE APORTE-INDEPENDIENTE-</t>
  </si>
  <si>
    <t>PLANILLAS</t>
  </si>
  <si>
    <t>CONTANCIA DE PAGO- OPERADOR</t>
  </si>
  <si>
    <t>CUMPLE</t>
  </si>
  <si>
    <t>% PARTICIPACION</t>
  </si>
  <si>
    <t>FUNDACION ALIMENTANDO A COLOMBIA</t>
  </si>
  <si>
    <t>CAMIONETA-FURGON</t>
  </si>
  <si>
    <t>Otros</t>
  </si>
  <si>
    <t>carretilla transportadora</t>
  </si>
  <si>
    <t>bascula digital</t>
  </si>
  <si>
    <t>gramera</t>
  </si>
  <si>
    <t>Termometro infrarrojo</t>
  </si>
  <si>
    <t>termometro digital</t>
  </si>
  <si>
    <t>termo higrometro</t>
  </si>
  <si>
    <t>canastillas plasticas</t>
  </si>
  <si>
    <t>cavas isotermicas</t>
  </si>
  <si>
    <t>estibas plasticas</t>
  </si>
  <si>
    <t>MARCA</t>
  </si>
  <si>
    <t>CHEVROLET</t>
  </si>
  <si>
    <t>REFRIGERADO</t>
  </si>
  <si>
    <t>NO</t>
  </si>
  <si>
    <r>
      <t xml:space="preserve">Adquirir localmente alimentos comprados a pequeños productores agropecuarios locales y/o a productores de la Agricultura Campesina, Familiar o Comunitaria locales y sus organizaciones que se encuentren en el Registro general de pequeños productores y productores de la Agricultura Campesina, Familiar y Comunitaria; </t>
    </r>
    <r>
      <rPr>
        <b/>
        <sz val="11"/>
        <color theme="1"/>
        <rFont val="Arial"/>
        <family val="2"/>
      </rPr>
      <t xml:space="preserve">en un municipio del departamento de Bolívar del lote en que participa en un porcentaje mayor del 30% </t>
    </r>
    <r>
      <rPr>
        <sz val="11"/>
        <color theme="1"/>
        <rFont val="Arial"/>
        <family val="2"/>
      </rPr>
      <t>del valor destinado a compra de alimentos</t>
    </r>
  </si>
  <si>
    <t>2. Cuando por lo menos el cincuenta por ciento (50%) de los empleos del nivel directivo de la persona jurídica sean ejercidos por mujeres y éstas hayan estado vinculadas laboralmente a la empresa durante al menos el último año anterior a la fecha de cierre del presente Proceso de Selección en el mismo cargo u otro del mismo nivel</t>
  </si>
  <si>
    <t>SOLUCIONES SAN ALEJO SAS</t>
  </si>
  <si>
    <t>PLANILLA INDEPENDIENTE - OCTUBRE-NOVIEMBRE - CONSTANCIA DE PAGO CON EL OPERADOR</t>
  </si>
  <si>
    <t>PLANILLA PAGO- INDEPENDIENTE</t>
  </si>
  <si>
    <t>PLANILLA-INDEPENDIENTE-</t>
  </si>
  <si>
    <t xml:space="preserve">PLANILLA-INDEPENDIENTE- </t>
  </si>
  <si>
    <t>CONSTANCIA DE PAGO - OPERADOR</t>
  </si>
  <si>
    <t xml:space="preserve">CONSTANCIA DE PAGO-OPERADOR- </t>
  </si>
  <si>
    <t>PERSONAL MINIMO</t>
  </si>
  <si>
    <t>MARLY ESTELA VILLARREAL GARIZAO</t>
  </si>
  <si>
    <t>PROCESO LP-SED-003-2023</t>
  </si>
  <si>
    <t>Fotocipia Tarjeta Militar</t>
  </si>
  <si>
    <t>OFERENTE</t>
  </si>
  <si>
    <t>CAPACIDAD INSTALADA</t>
  </si>
  <si>
    <t>Aporta carta de compromiso por la Señora DELIA BELEN TORRES MONTES-45584143-FUNDACION ALIMENTANDO A COLOMBIA</t>
  </si>
  <si>
    <t>Formato Hoja de vida</t>
  </si>
  <si>
    <t>TOTAL EXPERIENCIA</t>
  </si>
  <si>
    <t>CONSORCIO ALIMENTACION ESCOLAR NIÑOS DE BOLIVAR</t>
  </si>
  <si>
    <t>PROPONENTE</t>
  </si>
  <si>
    <t>Total Experiencia</t>
  </si>
  <si>
    <t>PUNTOS OBTENIDOS:</t>
  </si>
  <si>
    <t>2491-2022</t>
  </si>
  <si>
    <t>2491-2023</t>
  </si>
  <si>
    <t>UT ZODES MONTES DE MARIA 2021</t>
  </si>
  <si>
    <t>CAPACIDA INSTALADA -BODEGA</t>
  </si>
  <si>
    <t>Anexa RUT.-</t>
  </si>
  <si>
    <t>Certificado de existencia y Rep LEGAL ASOCIACION- ASOREPP</t>
  </si>
  <si>
    <t>Cuarto frio - Mnimo 1 Ton.</t>
  </si>
  <si>
    <t>TRANSPORTE PONDERABLE</t>
  </si>
  <si>
    <t>COMPRS PUBLICAS- PONDERABLE</t>
  </si>
  <si>
    <t>PUNTOS</t>
  </si>
  <si>
    <t>SI</t>
  </si>
  <si>
    <t>NA</t>
  </si>
  <si>
    <t xml:space="preserve">TOTAL PUNTOS OBTENIDOS </t>
  </si>
  <si>
    <t>CUMPLE OFERENTE</t>
  </si>
  <si>
    <t>DORIS ISABEL JIMENEZ RAMIREZ</t>
  </si>
  <si>
    <t>EXPERIENCIA</t>
  </si>
  <si>
    <t>Aporta experiencia superior a dos años</t>
  </si>
  <si>
    <t>x</t>
  </si>
  <si>
    <t>Aporta mas de dos años de experiencia</t>
  </si>
  <si>
    <t>1436-2021</t>
  </si>
  <si>
    <t>429 -2023</t>
  </si>
  <si>
    <t>1181-2020</t>
  </si>
  <si>
    <t>Expedido por el Secretario del Interior del Municipio de Cordoba - Delegado por Decreto del alcalde Mpal</t>
  </si>
  <si>
    <t>Formato hoja de vida</t>
  </si>
  <si>
    <t>BACHIILER ACADEMICO</t>
  </si>
  <si>
    <t>PUNTOS OBTENIDOS</t>
  </si>
  <si>
    <t>CUMPLE/  NO CUMPLE</t>
  </si>
  <si>
    <t>Acredita mas de dos años de experiencia</t>
  </si>
  <si>
    <t>SUPERVISORES PONDERABLE</t>
  </si>
  <si>
    <t>PUNTAJE PLIEGO</t>
  </si>
  <si>
    <t>ANEXA CERTIFICADOS DE CAMARAS DE COMERCIO</t>
  </si>
  <si>
    <t>DISCAPACIDAD PONDERABLE</t>
  </si>
  <si>
    <t>PLAN DE CALIDAD PONDERABLE</t>
  </si>
  <si>
    <t>PROTECCION INDUSTRIA NACIONAL PONDERABLE</t>
  </si>
  <si>
    <t>LP-SED-003-2023</t>
  </si>
  <si>
    <t xml:space="preserve">PUNTAJES ADICIONALES OBLIGATORIOS </t>
  </si>
  <si>
    <t>PUNTAJE PROPONENTE</t>
  </si>
  <si>
    <r>
      <t>a. Cuota Parafiscal</t>
    </r>
    <r>
      <rPr>
        <sz val="11"/>
        <color rgb="FF000000"/>
        <rFont val="Arial"/>
        <family val="2"/>
      </rPr>
      <t>. Se asignará el seis por ciento (6%) de los puntos al oferente cuya mayoría de proveedores, indicados en el inciso anterior, esto es la mitad más uno, esté a paz y salvo con el pago de la respectiva cuota parafiscal, en el caso de los productos que cuenten con fondo parafiscal. Este criterio se acreditará a través de la certificación emitida por el Fondo Parafiscal respectivo o a través de factura de compra o venta a nombre del productor que acredite el descuento de la cuota parafiscal en su venta, o a través del documento que acredite el paz y salvo dispuesto por el respectivo Fondo</t>
    </r>
  </si>
  <si>
    <r>
      <t>b. Proveedor Directo:</t>
    </r>
    <r>
      <rPr>
        <sz val="11"/>
        <color theme="1"/>
        <rFont val="Arial"/>
        <family val="2"/>
      </rPr>
      <t xml:space="preserve"> Se asignará un seis por ciento (6%) adicional al oferente que también tenga la calidad de pequeño productor y/o productor de la Agricultura Campesina, Familiar o Comunitaria y/o sus organizaciones del pequeño productor ubicado en el departamento de Bolívar. Condición que se acreditará a través del Registro Único Tributario - RUT, en el que se evidencie el registro de las actividades contempladas en la Sección A de agricultura, ganadería, caza, silvicultura y pesca de la Clasificación Industrial Internacional Uniforme (CIIU), excepto las actividades de apoyo a la agricultura y la ganadería. </t>
    </r>
  </si>
  <si>
    <r>
      <t>Parágrafo 1</t>
    </r>
    <r>
      <rPr>
        <sz val="11"/>
        <color rgb="FF000000"/>
        <rFont val="Arial"/>
        <family val="2"/>
      </rPr>
      <t xml:space="preserve">. Para acreditar la calidad productor nacional se deberá allegar contrato de arrendamiento o un certificado de tradición y libertad del inmueble, o los recibos de pago de los impuestos, contribuciones y valorizaciones del inmueble, que permita demostrar que los productores tienen la calidad de propietarios, poseedores, o tenedores del predio, en los que se evidencie la vereda, el municipio, el departamento o la región de ubicación donde se encuentra el sistema de producción del proveedor de los productos agropecuarios dentro del territorio nacional. </t>
    </r>
  </si>
  <si>
    <r>
      <t>Parágrafo 2.</t>
    </r>
    <r>
      <rPr>
        <sz val="11"/>
        <color rgb="FF000000"/>
        <rFont val="Arial"/>
        <family val="2"/>
      </rPr>
      <t xml:space="preserve"> </t>
    </r>
    <r>
      <rPr>
        <sz val="11"/>
        <color theme="1"/>
        <rFont val="Arial"/>
        <family val="2"/>
      </rPr>
      <t>Para acreditar la calidad pequeño productor se tomará el medio de prueba establecido en el artículo 2.1.2.2.8 del Decreto 1071 de 2015 o el que lo modifique. Para acreditar la calidad de productor de la Agricultura, Campesina, Familiar y Comunitaria deberá demostrar que figuran como productor de la ACFC en el registro general de pequeños productores y productores de la Agricultura Campesina, Familiar y Comunitaria u otros registros oficiales o en el Sistema de Información Alimentaria una vez entre en operación.</t>
    </r>
  </si>
  <si>
    <t>MAXIMO 6 CONTRATOS REPORTADOS EN EL RUP - 3 CODIGOS - CORRESPONDAN AL SERVICIO DE ALIMENTACION ESCOLAR- PAE</t>
  </si>
  <si>
    <t>Numero</t>
  </si>
  <si>
    <t>No. RUP</t>
  </si>
  <si>
    <t>Codigos</t>
  </si>
  <si>
    <t>Entidad Contratante</t>
  </si>
  <si>
    <t>No. Contrato</t>
  </si>
  <si>
    <t>Quien Aporta Experiencia</t>
  </si>
  <si>
    <t>Participacion</t>
  </si>
  <si>
    <t>Valor $</t>
  </si>
  <si>
    <t>Valor Participacion</t>
  </si>
  <si>
    <t>Objeto</t>
  </si>
  <si>
    <t>Cumple/No Cumple</t>
  </si>
  <si>
    <t>Jornada Unica + Jornada Regular</t>
  </si>
  <si>
    <t>Programa Hambre Cero</t>
  </si>
  <si>
    <t>TOTAL</t>
  </si>
  <si>
    <t>%</t>
  </si>
  <si>
    <t>VALOR</t>
  </si>
  <si>
    <t>Presupuesto Oficial Lote 2</t>
  </si>
  <si>
    <t>COMERCIALIZADORA PITANZA GLOBAL SAS</t>
  </si>
  <si>
    <t>MIEMBROS</t>
  </si>
  <si>
    <t>NIT</t>
  </si>
  <si>
    <t>900284025-7</t>
  </si>
  <si>
    <t>901421595-5</t>
  </si>
  <si>
    <t>901320169-7</t>
  </si>
  <si>
    <t>Comercio al por menor de productos agrícolas para el consumo en establecimientos especializados</t>
  </si>
  <si>
    <t>ACTIVIDAD</t>
  </si>
  <si>
    <t>MIEMBRO OFERENTE</t>
  </si>
  <si>
    <t>DESCRIPCION</t>
  </si>
  <si>
    <t>0121</t>
  </si>
  <si>
    <t>Cultivo de frutas tropicales y subtropicales</t>
  </si>
  <si>
    <t>0113</t>
  </si>
  <si>
    <t>REQUISITO HABILITANTE</t>
  </si>
  <si>
    <t>DOCUMENTOS TECNICOS</t>
  </si>
  <si>
    <t>OFERENTE:</t>
  </si>
  <si>
    <t>REQUISITOS</t>
  </si>
  <si>
    <t xml:space="preserve"> Licencia o Registro</t>
  </si>
  <si>
    <t>El proponente deberá anexar con su propuesta en la plataforma SECOP II copia simple del documento contentivo de la licencia o personería jurídica reconocida por el Ministerio de Educación o el Instituto de Bienestar Familiar para la prestación del servicio de alimentación o alimentación escolar</t>
  </si>
  <si>
    <t>Copia simple o Certificacion</t>
  </si>
  <si>
    <t>Sistema de Gestión de Seguridad y Salud en el Trabajo SG-SST (Resolución 0312 de 2019).</t>
  </si>
  <si>
    <t xml:space="preserve">El proponente deberá anexar con su propuesta certificación expedida por la ARL que demuestre la implementación del Sistema de Gestión de Seguridad y Salud en el trabajo, con porcentaje total de implementación superior a 90%. Cada uno de sus integrantes deberán presentar en forma independiente, copia de la certificación expedida por la ARL, con porcentaje total de implementacion superior a 90%
</t>
  </si>
  <si>
    <t>Certificacion</t>
  </si>
  <si>
    <t>Aceptacion Carecteristicas Tecnicas</t>
  </si>
  <si>
    <t>Carecteristicas Tecnicas</t>
  </si>
  <si>
    <t>Anexo 1</t>
  </si>
  <si>
    <t>Anexo Certificacion de Consorciados. FUNDACION ALIMENTANDO A COLOMBIA, peroneria Juridica ICBF, ANEXA DOS CERTIFICADOS DE NO POSEER PERSDONERIA NI REGISTRO, pitanza y solcuiones sn alejo.</t>
  </si>
  <si>
    <t>Garantizar la Cadena de Frio</t>
  </si>
  <si>
    <t>Conservación de los Alimentos</t>
  </si>
  <si>
    <t>Ofrecimiento de un porcentaje igual o mayor al 25%  de neveras y/o  congeladores para las sedes  Educativas con modalidad industrializada.</t>
  </si>
  <si>
    <t>Debe indicarse el número de neveras y/o congeladores  a entregar.</t>
  </si>
  <si>
    <t xml:space="preserve">Especificar en calidad de qué va a ser la entrega (comodato o cesión definitiva). </t>
  </si>
  <si>
    <t>Aporta Carta de intencion suscrita por el Representante legal de la UT ALIMENTOS MONTES DE MARIA</t>
  </si>
  <si>
    <t xml:space="preserve">PUNTOS OBTENIDOS </t>
  </si>
  <si>
    <t>VERIFICACION EN EL RUT</t>
  </si>
  <si>
    <t>Participación de Emprendimiento y Empresas de Mujeres (0,25 puntos)</t>
  </si>
  <si>
    <t>1. Cuando más del cincuenta por ciento (50%) de las acciones, partes de interés o cuotas de participación de la persona jurídica pertenezcan a mujeres y los derechos de propiedad hayan pertenecido a estas durante al menos el último año anterior a la fecha de cierre del presente Proceso de Selección. Esta circunstancia se acreditará mediante certificación expedida por el representante legal y el revisor fiscal, cuando exista de acuerdo con los requerimientos de ley, o el contador, donde conste la distribución de los derechos en la sociedad y el tiempo en el que las mujeres han mantenido su participación</t>
  </si>
  <si>
    <t>Se entenderá como empleos del nivel directivo aquellos cuyas funciones están relacionadas con la dirección de áreas misionales de la empresa y la toma de decisiones a nivel estratégico. En este serán cargos de nivel directivo los que dentro de la organización de la empresa se encuentran ubicados en un nivel de mando o los que por su jerarquía desempeñan cargos encaminados al cumplimiento de funciones orientadas a representar al empleador</t>
  </si>
  <si>
    <t xml:space="preserve">Esta circunstancia se acreditará mediante certificación expedida por el representante legal y el revisor fiscal, cuando exista de acuerdo con los requerimientos de ley, o el contador, donde se señale de manera detallada todas las personas que conforman los cargos de nivel directivo del proponente, el número de mujeres y el tiempo de vinculación. La certificación deberá relacionar adicionalmente el nombre completo y el número de documento de identidad de cada una de las personas que conforman el nivel directivo del proponente. Como soporte, se anexará copia de los respectivos documentos de identidad, copia de los contratos de trabajo o certificación laboral con las funciones, así como el certificado de aportes a seguridad social del último año en el que se demuestren los pagos realizados por el empleador. </t>
  </si>
  <si>
    <t>3. Cuando la persona natural sea una mujer y haya ejercido actividades comerciales a través de un establecimiento de comercio durante al menos el último año anterior a la fecha de cierre del presente Proceso de Selección. Esta circunstancia se acreditará mediante la copia de cédula de ciudadanía, la cédula de extranjería o el pasaporte, así como la copia del registro mercantil</t>
  </si>
  <si>
    <t xml:space="preserve">4. Para las asociaciones y cooperativas, cuando más del cincuenta por ciento (50%) de los asociados sean mujeres y la participación haya correspondido a estas durante al menos el último año anterior a la fecha de cierre del Presente Proceso de Selección. Esta circunstancia se acreditará mediante certificación expedida por el representante legal. </t>
  </si>
  <si>
    <t>Consecutivo</t>
  </si>
  <si>
    <t>Carta de Compromiso</t>
  </si>
  <si>
    <t>Ubicación Bodega: Zode lote a ofertar o municipio limitrofe</t>
  </si>
  <si>
    <t>Carta de compromiso o Contrato de  arriendo</t>
  </si>
  <si>
    <t>Certificado de libertad y tradicion del inmueble</t>
  </si>
  <si>
    <t>Area:M2</t>
  </si>
  <si>
    <t>Acta de Inspeccion Sanitaria favorable &gt;=90/S.Salud/&lt;=1 año</t>
  </si>
  <si>
    <t>Registro fotografico: evidencia de areas, demarcacion y señalizacion de las misma</t>
  </si>
  <si>
    <t>Observacion</t>
  </si>
  <si>
    <t>ANEXA CERTIFICADO No Matricula 062-2782</t>
  </si>
  <si>
    <t>RESULTADO OBTENIDO : HABILITADO EXPERIENCIA</t>
  </si>
  <si>
    <t>RESUMEN FACTORES PONDERABLES</t>
  </si>
  <si>
    <t>FACTOR DE EVALUACION</t>
  </si>
  <si>
    <t>PUNTOS DEL PLIEGO</t>
  </si>
  <si>
    <t>CALIDAD DEL SERVICIO</t>
  </si>
  <si>
    <t>PROMOCION A LA INDUSTRIA NACIONAL</t>
  </si>
  <si>
    <t>APOYO PERSONAL CON DISCAPACIDAD</t>
  </si>
  <si>
    <t>EMPRENDIEMIENTO DE MUJERES</t>
  </si>
  <si>
    <t>PUNTAJES OBLIGATORIOS (Cuota Parafiscal y Proveedor Directo</t>
  </si>
  <si>
    <t>EVALUACION ECONOMICA</t>
  </si>
  <si>
    <t>TOTAL PUNTOS</t>
  </si>
  <si>
    <t>DESAGRAGACION FACTOR DE CALIDAD</t>
  </si>
  <si>
    <t>TRANSPORTES</t>
  </si>
  <si>
    <t>COMPRAS LOCALES</t>
  </si>
  <si>
    <t>EQUIPO MINIMO</t>
  </si>
  <si>
    <t>SUPERVISORES</t>
  </si>
  <si>
    <t>DISPONIBILIDAD PARA DESPLAZARSE EN LA ZONA</t>
  </si>
  <si>
    <t>MANIPULADORAS</t>
  </si>
  <si>
    <t>CADENA DE FRIO</t>
  </si>
  <si>
    <t>PLAN DE CALIDAD</t>
  </si>
  <si>
    <t>TOTAL PUNTOS CALIDAD DEL SERVICIO</t>
  </si>
  <si>
    <t>PUNTOS DEL OFERENTE</t>
  </si>
  <si>
    <t>PROGRAMA DE ALIMENTACION ESCOLR PAE -BOLIVAR</t>
  </si>
  <si>
    <t>NOMBRE SUPERVISOR</t>
  </si>
  <si>
    <t>APORTA CERTIFICADO DE VECINDAD</t>
  </si>
  <si>
    <t>CARTA DE INTENCION</t>
  </si>
  <si>
    <t>ITEM</t>
  </si>
  <si>
    <t>NOTA: CUMPLE</t>
  </si>
  <si>
    <t>RESUMEN PUNTOS EXPERIENCIA SUPERVISORES</t>
  </si>
  <si>
    <t>OTROS REQUISITOS</t>
  </si>
  <si>
    <t>PUNTOS PLIEGO</t>
  </si>
  <si>
    <t>RESUMEN FACTORES HABILITANTES</t>
  </si>
  <si>
    <t>REQUISITO HABILITANTES</t>
  </si>
  <si>
    <t>CUMPLE/ NO CUMPLE</t>
  </si>
  <si>
    <t>HAIL/NO HABIL</t>
  </si>
  <si>
    <t>EXPERIENCIA PROPONENTE</t>
  </si>
  <si>
    <t>LICENCIA O REGISTRO</t>
  </si>
  <si>
    <t>SISTEMA DE GESTION DE SEGURIDAD Y SALUD EN EL TRABAJO</t>
  </si>
  <si>
    <t>CUMPLIMIENTO DE CONDICIONES TECNICAS</t>
  </si>
  <si>
    <t>SMMLV AÑO 2023</t>
  </si>
  <si>
    <t>PO</t>
  </si>
  <si>
    <t>EQY 295</t>
  </si>
  <si>
    <t>CDA INTELIGENCIA VIAL CARTAGENA-09/03/2024</t>
  </si>
  <si>
    <t>SOLICITUD ALCALDIA DE CARTAGENA -02/10/2023</t>
  </si>
  <si>
    <t>REGISTRO FOTOGRAFICO</t>
  </si>
  <si>
    <t>PROCESO SA-SED-003-2023</t>
  </si>
  <si>
    <t xml:space="preserve">PLANILLA INDEPENDIENTE </t>
  </si>
  <si>
    <t>SENA-31-03-2023-40 HORAS</t>
  </si>
  <si>
    <t>SENA-22-03-2023-40 HORAS</t>
  </si>
  <si>
    <t>Fotocopia SISBEN</t>
  </si>
  <si>
    <t>Disponibilidad para permancer y desplazarse en la ZODES</t>
  </si>
  <si>
    <t>C2-CARMEN DE BOLIVAR</t>
  </si>
  <si>
    <t>SENA -29-06-2023-40 HORAS</t>
  </si>
  <si>
    <t>SEANA-28-05-2023-40 HORAS</t>
  </si>
  <si>
    <t>Certificado de vecindad</t>
  </si>
  <si>
    <t>Disponibilidad para permacener en la ZODES</t>
  </si>
  <si>
    <t>fotocopia SISBEN</t>
  </si>
  <si>
    <t>Disponibilidad para permanecer en la ZODES</t>
  </si>
  <si>
    <t>EL CARMEN DE BOLIVAR- INSPECTOR DE POLICIA-05-12-2023</t>
  </si>
  <si>
    <t>Insp Central de Policia de El Carmen de Bolivar-05-12-2023</t>
  </si>
  <si>
    <t>D16-Carmen de Bolivar</t>
  </si>
  <si>
    <t>4869-2023</t>
  </si>
  <si>
    <t>UT UNIDOS POR LOS MONTES DE MARIA II SEMESTRE</t>
  </si>
  <si>
    <t>PLANILLA  OPERADOR</t>
  </si>
  <si>
    <t>PLANILLA OPERADOR</t>
  </si>
  <si>
    <t>ANEXAR ACTA RECIBO FINAL CONTRATO 1001</t>
  </si>
  <si>
    <t>ANEXAR ACTA RECIBO FINAL CONTRATO 1436</t>
  </si>
  <si>
    <t>ANEXAR ACTA RECIBO FINAL CONTRATO 57</t>
  </si>
  <si>
    <t>ANEXAR ACTA RECIBO FINAL CONTRATO 1181</t>
  </si>
  <si>
    <t>NO ANEXO PLANILLA</t>
  </si>
  <si>
    <t>SENA-31/03/2023-40 HORAS</t>
  </si>
  <si>
    <t>SENA-22/03/2023-40 HORAS</t>
  </si>
  <si>
    <t>B5-CORDOBA</t>
  </si>
  <si>
    <t>UT UNIDOS POR LOS MONTES DE MARIA</t>
  </si>
  <si>
    <t>OPERADOR PLANILLA</t>
  </si>
  <si>
    <t>REPORTE CONSOLIDADO DE PAGO-OPERADOR</t>
  </si>
  <si>
    <t>PLANILLA SOI</t>
  </si>
  <si>
    <t>SENA-29-06-2023-40 HORAS</t>
  </si>
  <si>
    <t>D7-EL GUAMO</t>
  </si>
  <si>
    <t>ANEXAR ACTA RECIBO FINAL CONTRATO 429</t>
  </si>
  <si>
    <t>ANEXAR ACTA RECIBO FINAL CONTRATO 2491</t>
  </si>
  <si>
    <t>CONSTANCIA PAGO OPERADOR</t>
  </si>
  <si>
    <t>TIENE ACTA DE RECIBO FINAL? ANEXAR ACTA DE RECIBO FINAL CONTRATO 4869</t>
  </si>
  <si>
    <t>EL GUAMO- INSPECTOR DE POLICIA-5-12-2023</t>
  </si>
  <si>
    <t>SENA 18-05-2023-40 HORAS</t>
  </si>
  <si>
    <t>B4-MARIA LA BAJA</t>
  </si>
  <si>
    <t>UT UNIDOS POR LOS  MONTES DE MARIA</t>
  </si>
  <si>
    <t>CONSTANCIA DE PAGO- INDEPENDIENTE</t>
  </si>
  <si>
    <t>SINDY SILENE PACHECO LEONES</t>
  </si>
  <si>
    <t>BACHILLER EN SALUD Y NUTRICION</t>
  </si>
  <si>
    <t>SENA 29-07-2023- 40 HORAS</t>
  </si>
  <si>
    <t>SENA 28-05-2023-40 HORAS</t>
  </si>
  <si>
    <t>Insp Central San Jacinto-04-12-2023</t>
  </si>
  <si>
    <t>A4-SAN JACINTO</t>
  </si>
  <si>
    <t>Experiencia Específica: 2 años cen   programas de alimentación escolar- PAE</t>
  </si>
  <si>
    <t>Experiencia Específica: 2 años  en   programas de alimentación escolar- PAE</t>
  </si>
  <si>
    <t>Experiencia Específica: 2 años en   programas de alimentación escolar- PAE</t>
  </si>
  <si>
    <r>
      <t>Experiencia Específica: 5</t>
    </r>
    <r>
      <rPr>
        <sz val="11"/>
        <rFont val="Arial"/>
        <family val="2"/>
      </rPr>
      <t xml:space="preserve"> años como Coordinador o Interventor de </t>
    </r>
    <r>
      <rPr>
        <sz val="11"/>
        <color rgb="FF000000"/>
        <rFont val="Arial"/>
        <family val="2"/>
      </rPr>
      <t>programas de alimentación escolar; posterior a la fecha de expedición de la tarjeta profesional</t>
    </r>
  </si>
  <si>
    <t>3343-2023</t>
  </si>
  <si>
    <t>UT ESCOLARES DEL DIQUE</t>
  </si>
  <si>
    <t xml:space="preserve">PROCESO </t>
  </si>
  <si>
    <t>UT UNNIDOS POR LOS MONTES DE MARIA</t>
  </si>
  <si>
    <t>FALTA DICIEMBRE</t>
  </si>
  <si>
    <t>MAS DE 4 AÑOS DE EXPERIENCIA</t>
  </si>
  <si>
    <t>Mas de 4 años de experiencia</t>
  </si>
  <si>
    <t>mas de 5 años de experiencia</t>
  </si>
  <si>
    <t>TIENE MAS DE 3 AÑOS DE EXPERIENCIA</t>
  </si>
  <si>
    <t>801417-851515-851517-901016-901018-931316</t>
  </si>
  <si>
    <t>GOBERNACION DE BOLVIAR</t>
  </si>
  <si>
    <t>UNION TEMPORAL BOLIVAR SI AVANZA EN PAE-FUNDACION ALIMENTANDO A COLOMBIA</t>
  </si>
  <si>
    <t>SMMLV DEL CONTRATO</t>
  </si>
  <si>
    <t>CONTRATO SMMLV PARTICIP</t>
  </si>
  <si>
    <t>PROCESO  LP-SED-006-2023</t>
  </si>
  <si>
    <t>CONSORCIO ALIMENTACION ESCOLAR NIÑOS DE BOLIVAR-FUNDACION ALIMENTANDO A COLOMBIA</t>
  </si>
  <si>
    <t>PROCESO LP-SED-006-2023</t>
  </si>
  <si>
    <t>Aporta Certificacion SURA de la FUNDACION ALIMENTANDO A COLMBIA % 100%, Comercializadora PITANZA GLOBAL SASM % 100, Aporta Certificado POSITIVA soluciones san alejo con un % DE 100</t>
  </si>
  <si>
    <t>Anexa Certificacion y anexo tecnico 1</t>
  </si>
  <si>
    <t xml:space="preserve">Concepto con fecha  01-09-2023-FUNDACION ALIMENTANDO A COLOMBIA - 93.5- OBSERVACIONES PISO Y VENTILACION ATENTOS CON LA VISITA A LA BODEGA </t>
  </si>
  <si>
    <t>LSX115</t>
  </si>
  <si>
    <t>CAMION FURGON</t>
  </si>
  <si>
    <t>JMC</t>
  </si>
  <si>
    <t>MARIO ANDREY CARDENAS TORRES-TRANSPORTE INTEGRAL DE LOGISTICA Y CARGA</t>
  </si>
  <si>
    <t>SEGUROS COMERCIALES BOLIVAR-05-07-2023- POLIZA #1523009470401</t>
  </si>
  <si>
    <t>ACTA #1254-6-12-2023-100%</t>
  </si>
  <si>
    <t>4-12-2023-DADIS</t>
  </si>
  <si>
    <t>SEGUROS MUNDIAL-POLIZA #BCH2000322714-17-07-2024</t>
  </si>
  <si>
    <t>HAME ENRIQUE ARZUZA DIAZ-73140497</t>
  </si>
  <si>
    <t>C2-12-08-2024</t>
  </si>
  <si>
    <t>10 HORAS-11-01-2023</t>
  </si>
  <si>
    <t>LSX116</t>
  </si>
  <si>
    <t>SEGUROS COMERCIALES BOLIVAR-05-07-2023- POLIZA #1523009470601</t>
  </si>
  <si>
    <t>ACTA #1256-6-12-2023-100%</t>
  </si>
  <si>
    <t>SEGUROS MUNDIAL-POLIZA #BCH2000322812-17-07-2024</t>
  </si>
  <si>
    <t>RAUL ENRIQUE TROYA FONSECA-1.143.348.092</t>
  </si>
  <si>
    <t>C2-26-01-2026</t>
  </si>
  <si>
    <t>FSV169</t>
  </si>
  <si>
    <t>JESUS MARIA GONZALEZ BLANCO-3.971.125</t>
  </si>
  <si>
    <t>CAMINO FURGON</t>
  </si>
  <si>
    <t>PREVISORA-430800432-2867200-26-07-2024</t>
  </si>
  <si>
    <t>CDA LA CORDIALIDAD-31-07-2024</t>
  </si>
  <si>
    <t>ACTA #1146-6-12-2023-100%</t>
  </si>
  <si>
    <t>30-09-2022-DADIS</t>
  </si>
  <si>
    <t>SEGUROS MUNDIAL-CG-2000346533-23-11-2024</t>
  </si>
  <si>
    <t>NEIDER ENRIQUE SERVERA MONCARIS-1.047.477.423</t>
  </si>
  <si>
    <t>C2-08-05-2026</t>
  </si>
  <si>
    <t>RIGOBERTO TORO GIRALDO-1143329092</t>
  </si>
  <si>
    <t>SEGUROS LA EQUIDAD 06/03/2024-POLIZA #81015680100</t>
  </si>
  <si>
    <t>ACTA #1147-6-12-2023-100%</t>
  </si>
  <si>
    <t>30-09-2022-BOLIVAR</t>
  </si>
  <si>
    <t>SURA-12-12-2024-POLIZA#900001092323</t>
  </si>
  <si>
    <t>EDINSON AURELA PAJARO-73.139.017</t>
  </si>
  <si>
    <t>C2 14-07-2025</t>
  </si>
  <si>
    <t>LP-SED-006-2023</t>
  </si>
  <si>
    <t>CARTA COMPROMISO- 41 NEVERAS EN CALIDAD DE COMODATO</t>
  </si>
  <si>
    <t>Nota : El oferente dispondra de 41 neveras y/o refrigeradores en Calidad de Comodato.</t>
  </si>
  <si>
    <t>ANEXA FORMATO Y CERTIFICACION MINTRABAJO BOLIVAR FUNDACION ALIMENTANDO A COLOMBIA- RADICADO 13EE2023711300100003083 DEL 28-09-2023</t>
  </si>
  <si>
    <t xml:space="preserve">ANEXA CERTIFICACION FIRMADA POR EL REVISOR FISCAL </t>
  </si>
  <si>
    <r>
      <t>Cultivo de hortalizas, raíces y tubérculos</t>
    </r>
    <r>
      <rPr>
        <b/>
        <sz val="10"/>
        <rFont val="Arial"/>
        <family val="2"/>
      </rPr>
      <t xml:space="preserve"> </t>
    </r>
  </si>
  <si>
    <t> Certificado REDAM Todas aquellas personas naturales, o representantes legales de personas jurídicas que pretendan contratar con cualquier entidad del estado no deben estar inscritas en el registro REDAM. Este registro aplica para los deudores alimentarios morosos de las personas titulares de derechos de alimentos estipulados en el Artículo 411 del Código Civil colombiano</t>
  </si>
  <si>
    <t> Certificado REDAM</t>
  </si>
  <si>
    <t>UT AMOR SIN FRONTERAS PAE</t>
  </si>
  <si>
    <t xml:space="preserve">LOTE </t>
  </si>
  <si>
    <t>Ajustado el tiempo de experiencia de conformidad con el acta de liquidación publicada en el Secop</t>
  </si>
  <si>
    <t xml:space="preserve">UT TIEMPO DE PAZ </t>
  </si>
  <si>
    <t>5 AÑOS 2 MESES</t>
  </si>
  <si>
    <t>CARMEN DE BOLIVAR-FRENTE A LA CARRETERA FRONTAL</t>
  </si>
  <si>
    <t>APORTO</t>
  </si>
  <si>
    <t xml:space="preserve">CUMPLE </t>
  </si>
  <si>
    <t>BACHILLER</t>
  </si>
  <si>
    <t>APORTA</t>
  </si>
  <si>
    <t>APORTA CARTA DE COMPROMISO CON UN PORCENTAJE DEL 31% DEL VALOR DESTINADO A COMPRAS LOCALES-PROMESA CONTRATO PROVEEDURIA CON LA ASOCIACION AFRODESCENDIENTES REPPETA NUEVO DEL CORREGIMENTO DE NUEVA FLORIDA MUNICIPIO DE MARIA LA BAJA- CERTICADO DE LA SECRETYEARIA DE AGRICULTURA DEL DPTO DE BOLIVAR DE  PEQUEÑO PRODUCTOR-13-12-2023-RUT-CLASIFICACION 9499- 0122 - 0113</t>
  </si>
  <si>
    <t>APORTO CARTA</t>
  </si>
  <si>
    <t>0121-0113-4721-0122</t>
  </si>
  <si>
    <t xml:space="preserve">Acredita en el RUT ser proveedor DIRECTO con el miembro de la UNION TEMPORAL, SOLUCIONES SAN ALEJO ACORDE CON LA Seccion A AGRICULTURA, GANADERÍA, CAZA, SILVICULTURA Y PESCA (Actividad 0121-0113-4721-0122, Cultivo de frutas tropicales y subtropicales y Cultivo de hortalizas, raíces y tubérculos , anexa certificacion de la secretaria de Agricultura y Desarrollo Rural de la Goberncion de Bolívar - SOLUCIONES SAN ALEJO SAS - pequeño productor - produccion agricola, anexa contrato de proveeduría </t>
  </si>
  <si>
    <t>NO ACREDITA no aporta Certificación emitida por el Fondo Parafiscal respectivo o a través de factura de compra o venta a nombre del productor que acredite el 
descuento de la cuota parafiscal en su venta, o a través del documento que acredite el paz y salvo dispuesto por el respectivo Fondo</t>
  </si>
  <si>
    <t>Aporta Certificado</t>
  </si>
  <si>
    <t xml:space="preserve">CAPACIDAD INSTALADA </t>
  </si>
  <si>
    <t>PROCESOS LP-SED-006-2023</t>
  </si>
  <si>
    <t xml:space="preserve">OFERENTE : </t>
  </si>
  <si>
    <t>OFERENTE : UT AMOR SIN FRONTERAS PAE</t>
  </si>
  <si>
    <t>HABIL</t>
  </si>
  <si>
    <t>PROGRAMA DE ALIMENTACION ESCOLAR PAE -BOLIVAR</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</si>
</sst>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8">
    <numFmt numFmtId="41" formatCode="_-* #,##0_-;\-* #,##0_-;_-* &quot;-&quot;_-;_-@_-"/>
    <numFmt numFmtId="44" formatCode="_-&quot;$&quot;\ * #,##0.00_-;\-&quot;$&quot;\ * #,##0.00_-;_-&quot;$&quot;\ * &quot;-&quot;??_-;_-@_-"/>
    <numFmt numFmtId="43" formatCode="_-* #,##0.00_-;\-* #,##0.00_-;_-* &quot;-&quot;??_-;_-@_-"/>
    <numFmt numFmtId="164" formatCode="_-* #,##0_-;\-* #,##0_-;_-* &quot;-&quot;??_-;_-@_-"/>
    <numFmt numFmtId="165" formatCode="_-* #,##0.0_-;\-* #,##0.0_-;_-* &quot;-&quot;??_-;_-@_-"/>
    <numFmt numFmtId="166" formatCode="_-&quot;$&quot;\ * #,##0.0_-;\-&quot;$&quot;\ * #,##0.0_-;_-&quot;$&quot;\ * &quot;-&quot;??_-;_-@_-"/>
    <numFmt numFmtId="167" formatCode="_-&quot;$&quot;\ * #,##0_-;\-&quot;$&quot;\ * #,##0_-;_-&quot;$&quot;\ * &quot;-&quot;??_-;_-@_-"/>
    <numFmt numFmtId="168" formatCode="0.0"/>
  </numFmts>
  <fonts count="52" x14ac:knownFonts="1">
    <font>
      <sz val="11"/>
      <color theme="1"/>
      <name val="Calibri"/>
      <family val="2"/>
      <scheme val="minor"/>
    </font>
    <font>
      <b/>
      <sz val="11"/>
      <color rgb="FF000000"/>
      <name val="Arial"/>
      <family val="2"/>
    </font>
    <font>
      <sz val="11"/>
      <color rgb="FF000000"/>
      <name val="Arial"/>
      <family val="2"/>
    </font>
    <font>
      <sz val="10.5"/>
      <color rgb="FF000000"/>
      <name val="Arial"/>
      <family val="2"/>
    </font>
    <font>
      <sz val="11"/>
      <name val="Arial"/>
      <family val="2"/>
    </font>
    <font>
      <sz val="11"/>
      <color rgb="FFFF0000"/>
      <name val="Calibri"/>
      <family val="2"/>
      <scheme val="minor"/>
    </font>
    <font>
      <sz val="11"/>
      <name val="Calibri"/>
      <family val="2"/>
      <scheme val="minor"/>
    </font>
    <font>
      <sz val="10.5"/>
      <color theme="1"/>
      <name val="Arial"/>
      <family val="2"/>
    </font>
    <font>
      <sz val="10"/>
      <color theme="1"/>
      <name val="Arial"/>
      <family val="2"/>
    </font>
    <font>
      <sz val="10"/>
      <name val="Agency FB"/>
      <family val="2"/>
    </font>
    <font>
      <sz val="10"/>
      <color rgb="FF000000"/>
      <name val="Arial"/>
      <family val="2"/>
    </font>
    <font>
      <sz val="10"/>
      <color rgb="FF000000"/>
      <name val="Calibri"/>
      <family val="2"/>
      <scheme val="minor"/>
    </font>
    <font>
      <sz val="11"/>
      <color theme="1"/>
      <name val="Calibri"/>
      <family val="2"/>
      <scheme val="minor"/>
    </font>
    <font>
      <b/>
      <sz val="10"/>
      <name val="Arial"/>
      <family val="2"/>
    </font>
    <font>
      <sz val="10"/>
      <name val="Arial"/>
      <family val="2"/>
    </font>
    <font>
      <b/>
      <sz val="9"/>
      <color rgb="FF000000"/>
      <name val="Arial"/>
      <family val="2"/>
    </font>
    <font>
      <sz val="9"/>
      <color rgb="FF000000"/>
      <name val="Arial"/>
      <family val="2"/>
    </font>
    <font>
      <sz val="11"/>
      <color theme="1"/>
      <name val="Arial"/>
      <family val="2"/>
    </font>
    <font>
      <sz val="11"/>
      <color rgb="FFFF0000"/>
      <name val="Arial"/>
      <family val="2"/>
    </font>
    <font>
      <b/>
      <sz val="11"/>
      <color theme="1"/>
      <name val="Calibri"/>
      <family val="2"/>
      <scheme val="minor"/>
    </font>
    <font>
      <b/>
      <sz val="11"/>
      <color theme="1"/>
      <name val="Arial"/>
      <family val="2"/>
    </font>
    <font>
      <sz val="1"/>
      <name val="Arial"/>
      <family val="2"/>
    </font>
    <font>
      <b/>
      <sz val="9"/>
      <color theme="1"/>
      <name val="Arial"/>
      <family val="2"/>
    </font>
    <font>
      <sz val="9"/>
      <color theme="1"/>
      <name val="Arial"/>
      <family val="2"/>
    </font>
    <font>
      <b/>
      <sz val="11"/>
      <color theme="1"/>
      <name val="Agency FB"/>
      <family val="2"/>
    </font>
    <font>
      <b/>
      <sz val="12"/>
      <color theme="1"/>
      <name val="Agency FB"/>
      <family val="2"/>
    </font>
    <font>
      <b/>
      <sz val="9"/>
      <name val="Arial"/>
      <family val="2"/>
    </font>
    <font>
      <sz val="9"/>
      <name val="Arial"/>
      <family val="2"/>
    </font>
    <font>
      <sz val="9"/>
      <color rgb="FFFF0000"/>
      <name val="Arial"/>
      <family val="2"/>
    </font>
    <font>
      <b/>
      <sz val="12"/>
      <color theme="1"/>
      <name val="Calibri"/>
      <family val="2"/>
      <scheme val="minor"/>
    </font>
    <font>
      <b/>
      <i/>
      <sz val="11"/>
      <color theme="1"/>
      <name val="Calibri"/>
      <family val="2"/>
      <scheme val="minor"/>
    </font>
    <font>
      <b/>
      <sz val="10"/>
      <color theme="1"/>
      <name val="Calibri"/>
      <family val="2"/>
      <scheme val="minor"/>
    </font>
    <font>
      <b/>
      <sz val="14"/>
      <color theme="1"/>
      <name val="Calibri"/>
      <family val="2"/>
      <scheme val="minor"/>
    </font>
    <font>
      <b/>
      <sz val="11"/>
      <name val="Arial"/>
      <family val="2"/>
    </font>
    <font>
      <b/>
      <sz val="12"/>
      <name val="Calibri"/>
      <family val="2"/>
      <scheme val="minor"/>
    </font>
    <font>
      <sz val="12"/>
      <color rgb="FF000000"/>
      <name val="Calibri"/>
      <family val="2"/>
      <scheme val="minor"/>
    </font>
    <font>
      <sz val="12"/>
      <color theme="1"/>
      <name val="Calibri"/>
      <family val="2"/>
      <scheme val="minor"/>
    </font>
    <font>
      <b/>
      <i/>
      <u/>
      <sz val="10"/>
      <name val="Calibri"/>
      <family val="2"/>
      <scheme val="minor"/>
    </font>
    <font>
      <b/>
      <sz val="11"/>
      <color rgb="FF000000"/>
      <name val="Calibri"/>
      <family val="2"/>
      <scheme val="minor"/>
    </font>
    <font>
      <b/>
      <sz val="11"/>
      <name val="Calibri"/>
      <family val="2"/>
      <scheme val="minor"/>
    </font>
    <font>
      <b/>
      <sz val="12"/>
      <color theme="1"/>
      <name val="Arial"/>
      <family val="2"/>
    </font>
    <font>
      <sz val="11"/>
      <color theme="1"/>
      <name val="Agency FB"/>
      <family val="2"/>
    </font>
    <font>
      <b/>
      <sz val="14"/>
      <color theme="1"/>
      <name val="Agency FB"/>
      <family val="2"/>
    </font>
    <font>
      <sz val="11"/>
      <color rgb="FFFF0000"/>
      <name val="Agency FB"/>
      <family val="2"/>
    </font>
    <font>
      <sz val="12"/>
      <color theme="1"/>
      <name val="Arial"/>
      <family val="2"/>
    </font>
    <font>
      <sz val="12"/>
      <color rgb="FFFF0000"/>
      <name val="Arial"/>
      <family val="2"/>
    </font>
    <font>
      <b/>
      <sz val="10"/>
      <color theme="1"/>
      <name val="Arial"/>
      <family val="2"/>
    </font>
    <font>
      <sz val="12"/>
      <name val="Calibri"/>
      <family val="2"/>
      <scheme val="minor"/>
    </font>
    <font>
      <b/>
      <sz val="11"/>
      <color rgb="FFFF0000"/>
      <name val="Calibri"/>
      <family val="2"/>
      <scheme val="minor"/>
    </font>
    <font>
      <sz val="12"/>
      <color rgb="FFFF0000"/>
      <name val="Calibri"/>
      <family val="2"/>
      <scheme val="minor"/>
    </font>
    <font>
      <b/>
      <sz val="14"/>
      <color theme="1"/>
      <name val="Arial"/>
      <family val="2"/>
    </font>
    <font>
      <sz val="10"/>
      <name val="Calibri"/>
      <family val="2"/>
      <scheme val="minor"/>
    </font>
  </fonts>
  <fills count="7">
    <fill>
      <patternFill patternType="none"/>
    </fill>
    <fill>
      <patternFill patternType="gray125"/>
    </fill>
    <fill>
      <patternFill patternType="solid">
        <fgColor rgb="FFDEEAF6"/>
        <bgColor indexed="64"/>
      </patternFill>
    </fill>
    <fill>
      <patternFill patternType="solid">
        <fgColor rgb="FFFFFF00"/>
        <bgColor indexed="64"/>
      </patternFill>
    </fill>
    <fill>
      <patternFill patternType="solid">
        <fgColor theme="3" tint="0.79998168889431442"/>
        <bgColor indexed="64"/>
      </patternFill>
    </fill>
    <fill>
      <patternFill patternType="solid">
        <fgColor theme="4" tint="0.79998168889431442"/>
        <bgColor indexed="64"/>
      </patternFill>
    </fill>
    <fill>
      <patternFill patternType="solid">
        <fgColor theme="0"/>
        <bgColor indexed="64"/>
      </patternFill>
    </fill>
  </fills>
  <borders count="60">
    <border>
      <left/>
      <right/>
      <top/>
      <bottom/>
      <diagonal/>
    </border>
    <border>
      <left style="thin">
        <color indexed="64"/>
      </left>
      <right style="thin">
        <color indexed="64"/>
      </right>
      <top style="thin">
        <color indexed="64"/>
      </top>
      <bottom style="thin">
        <color indexed="64"/>
      </bottom>
      <diagonal/>
    </border>
    <border>
      <left style="medium">
        <color indexed="64"/>
      </left>
      <right style="medium">
        <color indexed="64"/>
      </right>
      <top style="medium">
        <color indexed="64"/>
      </top>
      <bottom style="medium">
        <color indexed="64"/>
      </bottom>
      <diagonal/>
    </border>
    <border>
      <left style="medium">
        <color indexed="64"/>
      </left>
      <right style="medium">
        <color indexed="64"/>
      </right>
      <top/>
      <bottom style="medium">
        <color indexed="64"/>
      </bottom>
      <diagonal/>
    </border>
    <border>
      <left style="medium">
        <color indexed="64"/>
      </left>
      <right style="medium">
        <color indexed="64"/>
      </right>
      <top/>
      <bottom/>
      <diagonal/>
    </border>
    <border>
      <left/>
      <right/>
      <top style="medium">
        <color indexed="64"/>
      </top>
      <bottom style="medium">
        <color indexed="64"/>
      </bottom>
      <diagonal/>
    </border>
    <border>
      <left/>
      <right/>
      <top/>
      <bottom style="medium">
        <color indexed="64"/>
      </bottom>
      <diagonal/>
    </border>
    <border>
      <left style="medium">
        <color indexed="64"/>
      </left>
      <right/>
      <top style="medium">
        <color indexed="64"/>
      </top>
      <bottom/>
      <diagonal/>
    </border>
    <border>
      <left style="medium">
        <color indexed="64"/>
      </left>
      <right/>
      <top/>
      <bottom/>
      <diagonal/>
    </border>
    <border>
      <left style="medium">
        <color indexed="64"/>
      </left>
      <right/>
      <top/>
      <bottom style="medium">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thin">
        <color indexed="64"/>
      </left>
      <right style="thin">
        <color indexed="64"/>
      </right>
      <top/>
      <bottom/>
      <diagonal/>
    </border>
    <border>
      <left/>
      <right style="medium">
        <color indexed="64"/>
      </right>
      <top style="medium">
        <color indexed="64"/>
      </top>
      <bottom style="medium">
        <color indexed="64"/>
      </bottom>
      <diagonal/>
    </border>
    <border>
      <left/>
      <right style="medium">
        <color indexed="64"/>
      </right>
      <top/>
      <bottom style="medium">
        <color indexed="64"/>
      </bottom>
      <diagonal/>
    </border>
    <border>
      <left style="medium">
        <color rgb="FF000000"/>
      </left>
      <right style="medium">
        <color rgb="FF000000"/>
      </right>
      <top style="medium">
        <color rgb="FF000000"/>
      </top>
      <bottom style="medium">
        <color rgb="FF000000"/>
      </bottom>
      <diagonal/>
    </border>
    <border>
      <left/>
      <right style="medium">
        <color rgb="FF000000"/>
      </right>
      <top style="medium">
        <color rgb="FF000000"/>
      </top>
      <bottom style="medium">
        <color rgb="FF000000"/>
      </bottom>
      <diagonal/>
    </border>
    <border>
      <left/>
      <right/>
      <top style="medium">
        <color rgb="FF000000"/>
      </top>
      <bottom style="medium">
        <color rgb="FF000000"/>
      </bottom>
      <diagonal/>
    </border>
    <border>
      <left style="medium">
        <color rgb="FF000000"/>
      </left>
      <right style="medium">
        <color rgb="FF000000"/>
      </right>
      <top/>
      <bottom/>
      <diagonal/>
    </border>
    <border>
      <left/>
      <right/>
      <top/>
      <bottom style="medium">
        <color rgb="FF000000"/>
      </bottom>
      <diagonal/>
    </border>
    <border>
      <left/>
      <right style="medium">
        <color rgb="FF000000"/>
      </right>
      <top/>
      <bottom/>
      <diagonal/>
    </border>
    <border>
      <left/>
      <right style="medium">
        <color indexed="64"/>
      </right>
      <top/>
      <bottom/>
      <diagonal/>
    </border>
    <border>
      <left style="thin">
        <color indexed="64"/>
      </left>
      <right/>
      <top style="thin">
        <color indexed="64"/>
      </top>
      <bottom style="thin">
        <color indexed="64"/>
      </bottom>
      <diagonal/>
    </border>
    <border>
      <left style="thin">
        <color indexed="64"/>
      </left>
      <right/>
      <top style="thin">
        <color indexed="64"/>
      </top>
      <bottom/>
      <diagonal/>
    </border>
    <border>
      <left style="medium">
        <color indexed="64"/>
      </left>
      <right style="thin">
        <color indexed="64"/>
      </right>
      <top style="medium">
        <color indexed="64"/>
      </top>
      <bottom style="medium">
        <color indexed="64"/>
      </bottom>
      <diagonal/>
    </border>
    <border>
      <left/>
      <right style="thin">
        <color indexed="64"/>
      </right>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top/>
      <bottom style="thin">
        <color indexed="64"/>
      </bottom>
      <diagonal/>
    </border>
    <border>
      <left style="hair">
        <color indexed="64"/>
      </left>
      <right style="hair">
        <color indexed="64"/>
      </right>
      <top style="hair">
        <color indexed="64"/>
      </top>
      <bottom style="hair">
        <color indexed="64"/>
      </bottom>
      <diagonal/>
    </border>
    <border>
      <left style="hair">
        <color indexed="64"/>
      </left>
      <right style="thin">
        <color indexed="64"/>
      </right>
      <top style="hair">
        <color indexed="64"/>
      </top>
      <bottom style="hair">
        <color indexed="64"/>
      </bottom>
      <diagonal/>
    </border>
    <border>
      <left/>
      <right/>
      <top style="thin">
        <color indexed="64"/>
      </top>
      <bottom/>
      <diagonal/>
    </border>
    <border>
      <left/>
      <right style="thin">
        <color indexed="64"/>
      </right>
      <top style="thin">
        <color indexed="64"/>
      </top>
      <bottom/>
      <diagonal/>
    </border>
    <border>
      <left style="thin">
        <color indexed="64"/>
      </left>
      <right/>
      <top/>
      <bottom style="thin">
        <color indexed="64"/>
      </bottom>
      <diagonal/>
    </border>
    <border>
      <left style="hair">
        <color indexed="64"/>
      </left>
      <right style="hair">
        <color indexed="64"/>
      </right>
      <top/>
      <bottom style="hair">
        <color indexed="64"/>
      </bottom>
      <diagonal/>
    </border>
    <border>
      <left style="hair">
        <color indexed="64"/>
      </left>
      <right style="thin">
        <color indexed="64"/>
      </right>
      <top/>
      <bottom style="hair">
        <color indexed="64"/>
      </bottom>
      <diagonal/>
    </border>
    <border>
      <left style="thin">
        <color indexed="64"/>
      </left>
      <right/>
      <top/>
      <bottom/>
      <diagonal/>
    </border>
    <border>
      <left/>
      <right/>
      <top style="medium">
        <color rgb="FF000000"/>
      </top>
      <bottom/>
      <diagonal/>
    </border>
    <border>
      <left style="medium">
        <color indexed="64"/>
      </left>
      <right/>
      <top style="medium">
        <color indexed="64"/>
      </top>
      <bottom style="medium">
        <color indexed="64"/>
      </bottom>
      <diagonal/>
    </border>
    <border>
      <left style="thin">
        <color indexed="64"/>
      </left>
      <right style="thin">
        <color indexed="64"/>
      </right>
      <top style="medium">
        <color indexed="64"/>
      </top>
      <bottom style="thin">
        <color indexed="64"/>
      </bottom>
      <diagonal/>
    </border>
    <border>
      <left/>
      <right style="medium">
        <color indexed="64"/>
      </right>
      <top style="medium">
        <color indexed="64"/>
      </top>
      <bottom/>
      <diagonal/>
    </border>
    <border>
      <left style="thin">
        <color indexed="64"/>
      </left>
      <right style="thin">
        <color indexed="64"/>
      </right>
      <top style="thin">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diagonal/>
    </border>
    <border>
      <left style="thin">
        <color indexed="64"/>
      </left>
      <right style="medium">
        <color indexed="64"/>
      </right>
      <top/>
      <bottom/>
      <diagonal/>
    </border>
    <border>
      <left style="thin">
        <color indexed="64"/>
      </left>
      <right style="medium">
        <color indexed="64"/>
      </right>
      <top/>
      <bottom style="medium">
        <color indexed="64"/>
      </bottom>
      <diagonal/>
    </border>
    <border>
      <left style="medium">
        <color indexed="64"/>
      </left>
      <right style="medium">
        <color indexed="64"/>
      </right>
      <top style="medium">
        <color indexed="64"/>
      </top>
      <bottom/>
      <diagonal/>
    </border>
    <border>
      <left style="thin">
        <color indexed="64"/>
      </left>
      <right/>
      <top style="medium">
        <color indexed="64"/>
      </top>
      <bottom style="thin">
        <color indexed="64"/>
      </bottom>
      <diagonal/>
    </border>
    <border>
      <left style="thin">
        <color indexed="64"/>
      </left>
      <right/>
      <top style="thin">
        <color indexed="64"/>
      </top>
      <bottom style="medium">
        <color indexed="64"/>
      </bottom>
      <diagonal/>
    </border>
    <border>
      <left/>
      <right/>
      <top style="medium">
        <color indexed="64"/>
      </top>
      <bottom/>
      <diagonal/>
    </border>
    <border>
      <left style="medium">
        <color indexed="64"/>
      </left>
      <right style="thin">
        <color indexed="64"/>
      </right>
      <top style="medium">
        <color indexed="64"/>
      </top>
      <bottom/>
      <diagonal/>
    </border>
    <border>
      <left style="medium">
        <color indexed="64"/>
      </left>
      <right style="thin">
        <color indexed="64"/>
      </right>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bottom style="medium">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medium">
        <color indexed="64"/>
      </top>
      <bottom style="medium">
        <color indexed="64"/>
      </bottom>
      <diagonal/>
    </border>
    <border>
      <left style="thin">
        <color indexed="64"/>
      </left>
      <right/>
      <top style="medium">
        <color indexed="64"/>
      </top>
      <bottom/>
      <diagonal/>
    </border>
    <border>
      <left style="thin">
        <color indexed="64"/>
      </left>
      <right/>
      <top/>
      <bottom style="medium">
        <color indexed="64"/>
      </bottom>
      <diagonal/>
    </border>
  </borders>
  <cellStyleXfs count="4">
    <xf numFmtId="0" fontId="0" fillId="0" borderId="0"/>
    <xf numFmtId="43" fontId="12" fillId="0" borderId="0" applyFont="0" applyFill="0" applyBorder="0" applyAlignment="0" applyProtection="0"/>
    <xf numFmtId="41" fontId="12" fillId="0" borderId="0" applyFont="0" applyFill="0" applyBorder="0" applyAlignment="0" applyProtection="0"/>
    <xf numFmtId="44" fontId="12" fillId="0" borderId="0" applyFont="0" applyFill="0" applyBorder="0" applyAlignment="0" applyProtection="0"/>
  </cellStyleXfs>
  <cellXfs count="598">
    <xf numFmtId="0" fontId="0" fillId="0" borderId="0" xfId="0"/>
    <xf numFmtId="0" fontId="2" fillId="0" borderId="3" xfId="0" applyFont="1" applyBorder="1" applyAlignment="1">
      <alignment horizontal="justify" vertical="center" wrapText="1"/>
    </xf>
    <xf numFmtId="0" fontId="2" fillId="0" borderId="4" xfId="0" applyFont="1" applyBorder="1" applyAlignment="1">
      <alignment horizontal="justify" vertical="center" wrapText="1"/>
    </xf>
    <xf numFmtId="0" fontId="3" fillId="0" borderId="3" xfId="0" applyFont="1" applyBorder="1" applyAlignment="1">
      <alignment horizontal="justify" vertical="center" wrapText="1"/>
    </xf>
    <xf numFmtId="0" fontId="2" fillId="0" borderId="3" xfId="0" applyFont="1" applyBorder="1" applyAlignment="1">
      <alignment horizontal="justify" vertical="justify" wrapText="1"/>
    </xf>
    <xf numFmtId="0" fontId="2" fillId="0" borderId="6" xfId="0" applyFont="1" applyBorder="1" applyAlignment="1">
      <alignment horizontal="justify" vertical="center" wrapText="1"/>
    </xf>
    <xf numFmtId="0" fontId="0" fillId="0" borderId="1" xfId="0" applyBorder="1"/>
    <xf numFmtId="0" fontId="0" fillId="0" borderId="1" xfId="0" applyBorder="1" applyAlignment="1">
      <alignment horizontal="center"/>
    </xf>
    <xf numFmtId="14" fontId="0" fillId="0" borderId="1" xfId="0" applyNumberFormat="1" applyBorder="1"/>
    <xf numFmtId="0" fontId="0" fillId="0" borderId="1" xfId="0" applyBorder="1" applyAlignment="1">
      <alignment vertical="justify"/>
    </xf>
    <xf numFmtId="0" fontId="0" fillId="0" borderId="10" xfId="0" applyBorder="1" applyAlignment="1">
      <alignment horizontal="left" vertical="justify"/>
    </xf>
    <xf numFmtId="0" fontId="0" fillId="0" borderId="10" xfId="0" applyBorder="1" applyAlignment="1">
      <alignment horizontal="left"/>
    </xf>
    <xf numFmtId="0" fontId="2" fillId="0" borderId="6" xfId="0" applyFont="1" applyBorder="1" applyAlignment="1">
      <alignment horizontal="justify" vertical="justify" wrapText="1"/>
    </xf>
    <xf numFmtId="0" fontId="0" fillId="0" borderId="11" xfId="0" applyBorder="1" applyAlignment="1">
      <alignment horizontal="center"/>
    </xf>
    <xf numFmtId="0" fontId="0" fillId="0" borderId="10" xfId="0" applyBorder="1" applyAlignment="1">
      <alignment vertical="justify"/>
    </xf>
    <xf numFmtId="0" fontId="6" fillId="0" borderId="1" xfId="0" applyFont="1" applyBorder="1" applyAlignment="1">
      <alignment horizontal="center"/>
    </xf>
    <xf numFmtId="14" fontId="0" fillId="0" borderId="1" xfId="0" applyNumberFormat="1" applyBorder="1" applyAlignment="1">
      <alignment vertical="justify"/>
    </xf>
    <xf numFmtId="0" fontId="2" fillId="0" borderId="3" xfId="0" applyFont="1" applyBorder="1" applyAlignment="1">
      <alignment horizontal="left" vertical="justify" wrapText="1"/>
    </xf>
    <xf numFmtId="0" fontId="0" fillId="0" borderId="0" xfId="0" applyAlignment="1">
      <alignment vertical="justify"/>
    </xf>
    <xf numFmtId="0" fontId="2" fillId="0" borderId="6" xfId="0" applyFont="1" applyBorder="1" applyAlignment="1">
      <alignment horizontal="left" vertical="justify" wrapText="1"/>
    </xf>
    <xf numFmtId="0" fontId="0" fillId="0" borderId="11" xfId="0" applyBorder="1" applyAlignment="1">
      <alignment horizontal="center" vertical="center"/>
    </xf>
    <xf numFmtId="0" fontId="5" fillId="0" borderId="1" xfId="0" applyFont="1" applyBorder="1"/>
    <xf numFmtId="0" fontId="4" fillId="2" borderId="1" xfId="0" applyFont="1" applyFill="1" applyBorder="1" applyAlignment="1">
      <alignment horizontal="left" vertical="center" wrapText="1"/>
    </xf>
    <xf numFmtId="0" fontId="2" fillId="0" borderId="1" xfId="0" applyFont="1" applyBorder="1" applyAlignment="1">
      <alignment horizontal="justify" vertical="center" wrapText="1"/>
    </xf>
    <xf numFmtId="0" fontId="4" fillId="0" borderId="1" xfId="0" applyFont="1" applyBorder="1" applyAlignment="1">
      <alignment horizontal="left" vertical="center" wrapText="1"/>
    </xf>
    <xf numFmtId="0" fontId="4" fillId="0" borderId="1" xfId="0" applyFont="1" applyBorder="1" applyAlignment="1">
      <alignment horizontal="justify" vertical="justify" wrapText="1"/>
    </xf>
    <xf numFmtId="0" fontId="8" fillId="0" borderId="1" xfId="0" applyFont="1" applyBorder="1" applyAlignment="1">
      <alignment horizontal="justify" vertical="center" wrapText="1"/>
    </xf>
    <xf numFmtId="0" fontId="4" fillId="0" borderId="1" xfId="0" applyFont="1" applyBorder="1" applyAlignment="1">
      <alignment horizontal="justify" vertical="center" wrapText="1"/>
    </xf>
    <xf numFmtId="0" fontId="10" fillId="0" borderId="1" xfId="0" applyFont="1" applyBorder="1" applyAlignment="1">
      <alignment horizontal="justify" vertical="justify" wrapText="1"/>
    </xf>
    <xf numFmtId="0" fontId="11" fillId="0" borderId="1" xfId="0" applyFont="1" applyBorder="1" applyAlignment="1">
      <alignment horizontal="justify" vertical="justify" wrapText="1"/>
    </xf>
    <xf numFmtId="0" fontId="0" fillId="0" borderId="12" xfId="0" applyBorder="1" applyAlignment="1">
      <alignment horizontal="left" vertical="center"/>
    </xf>
    <xf numFmtId="0" fontId="6" fillId="0" borderId="1" xfId="0" applyFont="1" applyBorder="1" applyAlignment="1">
      <alignment vertical="justify"/>
    </xf>
    <xf numFmtId="14" fontId="6" fillId="0" borderId="1" xfId="0" applyNumberFormat="1" applyFont="1" applyBorder="1"/>
    <xf numFmtId="0" fontId="15" fillId="2" borderId="2" xfId="0" applyFont="1" applyFill="1" applyBorder="1" applyAlignment="1">
      <alignment horizontal="center" vertical="center" wrapText="1"/>
    </xf>
    <xf numFmtId="0" fontId="15" fillId="2" borderId="13" xfId="0" applyFont="1" applyFill="1" applyBorder="1" applyAlignment="1">
      <alignment horizontal="justify" vertical="center"/>
    </xf>
    <xf numFmtId="0" fontId="15" fillId="2" borderId="13" xfId="0" applyFont="1" applyFill="1" applyBorder="1" applyAlignment="1">
      <alignment horizontal="justify" vertical="center" wrapText="1"/>
    </xf>
    <xf numFmtId="0" fontId="15" fillId="0" borderId="3" xfId="0" applyFont="1" applyBorder="1" applyAlignment="1">
      <alignment horizontal="center" vertical="center" wrapText="1"/>
    </xf>
    <xf numFmtId="0" fontId="16" fillId="0" borderId="14" xfId="0" applyFont="1" applyBorder="1" applyAlignment="1">
      <alignment horizontal="justify" vertical="center" wrapText="1"/>
    </xf>
    <xf numFmtId="0" fontId="16" fillId="0" borderId="14" xfId="0" applyFont="1" applyBorder="1" applyAlignment="1">
      <alignment horizontal="center" vertical="center" wrapText="1"/>
    </xf>
    <xf numFmtId="0" fontId="16" fillId="0" borderId="14" xfId="0" applyFont="1" applyBorder="1" applyAlignment="1">
      <alignment horizontal="justify" vertical="center"/>
    </xf>
    <xf numFmtId="0" fontId="20" fillId="2" borderId="16" xfId="0" applyFont="1" applyFill="1" applyBorder="1" applyAlignment="1">
      <alignment horizontal="left" vertical="justify" wrapText="1"/>
    </xf>
    <xf numFmtId="0" fontId="20" fillId="2" borderId="17" xfId="0" applyFont="1" applyFill="1" applyBorder="1" applyAlignment="1">
      <alignment horizontal="center" vertical="justify" wrapText="1"/>
    </xf>
    <xf numFmtId="0" fontId="17" fillId="0" borderId="1" xfId="0" applyFont="1" applyBorder="1" applyAlignment="1">
      <alignment horizontal="justify" vertical="justify"/>
    </xf>
    <xf numFmtId="0" fontId="17" fillId="0" borderId="20" xfId="0" applyFont="1" applyBorder="1" applyAlignment="1">
      <alignment horizontal="justify" vertical="justify" wrapText="1"/>
    </xf>
    <xf numFmtId="0" fontId="0" fillId="0" borderId="10" xfId="0" applyBorder="1"/>
    <xf numFmtId="0" fontId="5" fillId="0" borderId="0" xfId="0" applyFont="1"/>
    <xf numFmtId="0" fontId="26" fillId="2" borderId="1" xfId="0" applyFont="1" applyFill="1" applyBorder="1" applyAlignment="1">
      <alignment horizontal="center" vertical="center" wrapText="1"/>
    </xf>
    <xf numFmtId="0" fontId="27" fillId="0" borderId="1" xfId="0" applyFont="1" applyBorder="1" applyAlignment="1">
      <alignment horizontal="center" vertical="center" wrapText="1"/>
    </xf>
    <xf numFmtId="0" fontId="0" fillId="0" borderId="10" xfId="0" applyBorder="1" applyAlignment="1">
      <alignment horizontal="center"/>
    </xf>
    <xf numFmtId="0" fontId="0" fillId="0" borderId="1" xfId="0" applyBorder="1" applyAlignment="1">
      <alignment horizontal="center" vertical="justify"/>
    </xf>
    <xf numFmtId="41" fontId="0" fillId="0" borderId="1" xfId="2" applyFont="1" applyBorder="1"/>
    <xf numFmtId="41" fontId="0" fillId="0" borderId="1" xfId="2" applyFont="1" applyBorder="1" applyAlignment="1">
      <alignment vertical="justify"/>
    </xf>
    <xf numFmtId="0" fontId="0" fillId="0" borderId="11" xfId="0" applyBorder="1"/>
    <xf numFmtId="0" fontId="19" fillId="0" borderId="0" xfId="0" applyFont="1"/>
    <xf numFmtId="0" fontId="0" fillId="0" borderId="22" xfId="0" applyBorder="1"/>
    <xf numFmtId="0" fontId="14" fillId="0" borderId="0" xfId="0" applyFont="1" applyAlignment="1">
      <alignment horizontal="center" vertical="center" wrapText="1"/>
    </xf>
    <xf numFmtId="0" fontId="0" fillId="0" borderId="0" xfId="0" applyAlignment="1">
      <alignment horizontal="center"/>
    </xf>
    <xf numFmtId="0" fontId="19" fillId="0" borderId="1" xfId="0" applyFont="1" applyBorder="1" applyAlignment="1">
      <alignment horizontal="center" vertical="center"/>
    </xf>
    <xf numFmtId="0" fontId="6" fillId="0" borderId="10" xfId="0" applyFont="1" applyBorder="1" applyAlignment="1">
      <alignment vertical="justify"/>
    </xf>
    <xf numFmtId="0" fontId="6" fillId="0" borderId="22" xfId="0" applyFont="1" applyBorder="1" applyAlignment="1">
      <alignment vertical="justify"/>
    </xf>
    <xf numFmtId="0" fontId="6" fillId="0" borderId="23" xfId="0" applyFont="1" applyBorder="1" applyAlignment="1">
      <alignment vertical="justify"/>
    </xf>
    <xf numFmtId="0" fontId="0" fillId="0" borderId="10" xfId="0" applyBorder="1" applyAlignment="1">
      <alignment horizontal="center" vertical="center" wrapText="1"/>
    </xf>
    <xf numFmtId="0" fontId="0" fillId="0" borderId="10" xfId="0" applyBorder="1" applyAlignment="1">
      <alignment horizontal="center" vertical="center"/>
    </xf>
    <xf numFmtId="0" fontId="0" fillId="0" borderId="10" xfId="0" applyBorder="1" applyAlignment="1">
      <alignment horizontal="left" vertical="center" wrapText="1"/>
    </xf>
    <xf numFmtId="0" fontId="29" fillId="0" borderId="0" xfId="0" applyFont="1"/>
    <xf numFmtId="0" fontId="29" fillId="0" borderId="1" xfId="0" applyFont="1" applyBorder="1"/>
    <xf numFmtId="0" fontId="1" fillId="2" borderId="3" xfId="0" applyFont="1" applyFill="1" applyBorder="1" applyAlignment="1">
      <alignment horizontal="justify" vertical="justify" wrapText="1"/>
    </xf>
    <xf numFmtId="0" fontId="19" fillId="0" borderId="1" xfId="0" applyFont="1" applyBorder="1"/>
    <xf numFmtId="0" fontId="19" fillId="0" borderId="0" xfId="0" applyFont="1" applyAlignment="1">
      <alignment horizontal="center"/>
    </xf>
    <xf numFmtId="0" fontId="20" fillId="5" borderId="1" xfId="0" applyFont="1" applyFill="1" applyBorder="1" applyAlignment="1">
      <alignment horizontal="center" wrapText="1"/>
    </xf>
    <xf numFmtId="0" fontId="20" fillId="5" borderId="1" xfId="0" applyFont="1" applyFill="1" applyBorder="1" applyAlignment="1">
      <alignment horizontal="center" vertical="justify" wrapText="1"/>
    </xf>
    <xf numFmtId="0" fontId="19" fillId="5" borderId="1" xfId="0" applyFont="1" applyFill="1" applyBorder="1"/>
    <xf numFmtId="0" fontId="0" fillId="0" borderId="10" xfId="0" applyBorder="1" applyAlignment="1">
      <alignment wrapText="1"/>
    </xf>
    <xf numFmtId="0" fontId="0" fillId="0" borderId="1" xfId="0" applyBorder="1" applyAlignment="1">
      <alignment wrapText="1"/>
    </xf>
    <xf numFmtId="0" fontId="0" fillId="0" borderId="1" xfId="0" applyBorder="1" applyAlignment="1">
      <alignment vertical="center" wrapText="1"/>
    </xf>
    <xf numFmtId="0" fontId="19" fillId="5" borderId="1" xfId="0" applyFont="1" applyFill="1" applyBorder="1" applyAlignment="1">
      <alignment horizontal="center"/>
    </xf>
    <xf numFmtId="0" fontId="0" fillId="0" borderId="1" xfId="0" applyBorder="1" applyAlignment="1">
      <alignment horizontal="center" vertical="center" wrapText="1"/>
    </xf>
    <xf numFmtId="0" fontId="0" fillId="0" borderId="10" xfId="0" applyBorder="1" applyAlignment="1">
      <alignment horizontal="center" wrapText="1"/>
    </xf>
    <xf numFmtId="0" fontId="0" fillId="0" borderId="1" xfId="0" applyBorder="1" applyAlignment="1">
      <alignment horizontal="center" wrapText="1"/>
    </xf>
    <xf numFmtId="0" fontId="13" fillId="2" borderId="4" xfId="0" applyFont="1" applyFill="1" applyBorder="1" applyAlignment="1">
      <alignment horizontal="left" vertical="center" wrapText="1"/>
    </xf>
    <xf numFmtId="0" fontId="13" fillId="2" borderId="21" xfId="0" applyFont="1" applyFill="1" applyBorder="1" applyAlignment="1">
      <alignment horizontal="left" vertical="center" wrapText="1"/>
    </xf>
    <xf numFmtId="0" fontId="13" fillId="2" borderId="21" xfId="0" applyFont="1" applyFill="1" applyBorder="1" applyAlignment="1">
      <alignment horizontal="left" vertical="center" wrapText="1" indent="1"/>
    </xf>
    <xf numFmtId="0" fontId="2" fillId="0" borderId="1" xfId="0" applyFont="1" applyBorder="1" applyAlignment="1">
      <alignment horizontal="justify" vertical="center"/>
    </xf>
    <xf numFmtId="0" fontId="17" fillId="0" borderId="1" xfId="0" applyFont="1" applyBorder="1" applyAlignment="1">
      <alignment horizontal="center" vertical="center" wrapText="1"/>
    </xf>
    <xf numFmtId="0" fontId="0" fillId="0" borderId="1" xfId="0" applyBorder="1" applyAlignment="1">
      <alignment horizontal="center" vertical="center"/>
    </xf>
    <xf numFmtId="0" fontId="19" fillId="5" borderId="1" xfId="0" applyFont="1" applyFill="1" applyBorder="1" applyAlignment="1">
      <alignment vertical="justify"/>
    </xf>
    <xf numFmtId="0" fontId="19" fillId="0" borderId="1" xfId="0" applyFont="1" applyBorder="1" applyAlignment="1">
      <alignment horizontal="center" wrapText="1"/>
    </xf>
    <xf numFmtId="0" fontId="29" fillId="0" borderId="1" xfId="0" applyFont="1" applyBorder="1" applyAlignment="1">
      <alignment horizontal="center" vertical="center"/>
    </xf>
    <xf numFmtId="0" fontId="2" fillId="0" borderId="6" xfId="0" applyFont="1" applyBorder="1" applyAlignment="1">
      <alignment horizontal="center" vertical="center" wrapText="1"/>
    </xf>
    <xf numFmtId="2" fontId="0" fillId="0" borderId="1" xfId="0" applyNumberFormat="1" applyBorder="1"/>
    <xf numFmtId="0" fontId="0" fillId="0" borderId="11" xfId="0" applyBorder="1" applyAlignment="1">
      <alignment horizontal="left" vertical="justify"/>
    </xf>
    <xf numFmtId="0" fontId="0" fillId="0" borderId="11" xfId="0" applyBorder="1" applyAlignment="1">
      <alignment horizontal="left" vertical="center"/>
    </xf>
    <xf numFmtId="0" fontId="19" fillId="0" borderId="10" xfId="0" applyFont="1" applyBorder="1" applyAlignment="1">
      <alignment vertical="justify"/>
    </xf>
    <xf numFmtId="0" fontId="19" fillId="0" borderId="1" xfId="0" applyFont="1" applyBorder="1" applyAlignment="1">
      <alignment horizontal="center"/>
    </xf>
    <xf numFmtId="0" fontId="29" fillId="5" borderId="1" xfId="0" applyFont="1" applyFill="1" applyBorder="1" applyAlignment="1">
      <alignment horizontal="center"/>
    </xf>
    <xf numFmtId="0" fontId="29" fillId="5" borderId="10" xfId="0" applyFont="1" applyFill="1" applyBorder="1" applyAlignment="1">
      <alignment horizontal="center" vertical="justify"/>
    </xf>
    <xf numFmtId="0" fontId="1" fillId="0" borderId="6" xfId="0" applyFont="1" applyBorder="1" applyAlignment="1">
      <alignment horizontal="center" vertical="center" wrapText="1"/>
    </xf>
    <xf numFmtId="0" fontId="2" fillId="0" borderId="6" xfId="0" applyFont="1" applyBorder="1" applyAlignment="1">
      <alignment horizontal="left" vertical="center" wrapText="1"/>
    </xf>
    <xf numFmtId="2" fontId="0" fillId="0" borderId="10" xfId="0" applyNumberFormat="1" applyBorder="1" applyAlignment="1">
      <alignment horizontal="center"/>
    </xf>
    <xf numFmtId="2" fontId="0" fillId="0" borderId="1" xfId="0" applyNumberFormat="1" applyBorder="1" applyAlignment="1">
      <alignment horizontal="center"/>
    </xf>
    <xf numFmtId="0" fontId="14" fillId="0" borderId="1" xfId="0" applyFont="1" applyBorder="1" applyAlignment="1">
      <alignment horizontal="left" vertical="top" wrapText="1"/>
    </xf>
    <xf numFmtId="9" fontId="17" fillId="0" borderId="1" xfId="0" applyNumberFormat="1" applyFont="1" applyBorder="1" applyAlignment="1">
      <alignment horizontal="left" vertical="center" wrapText="1"/>
    </xf>
    <xf numFmtId="0" fontId="20" fillId="0" borderId="19" xfId="0" applyFont="1" applyBorder="1" applyAlignment="1">
      <alignment horizontal="center" vertical="center" wrapText="1"/>
    </xf>
    <xf numFmtId="0" fontId="20" fillId="0" borderId="0" xfId="0" applyFont="1" applyAlignment="1">
      <alignment horizontal="center" vertical="center" wrapText="1"/>
    </xf>
    <xf numFmtId="0" fontId="20" fillId="0" borderId="1" xfId="0" applyFont="1" applyBorder="1"/>
    <xf numFmtId="0" fontId="2" fillId="0" borderId="1" xfId="0" applyFont="1" applyBorder="1" applyAlignment="1">
      <alignment horizontal="center" vertical="center" wrapText="1"/>
    </xf>
    <xf numFmtId="14" fontId="17" fillId="0" borderId="1" xfId="0" applyNumberFormat="1" applyFont="1" applyBorder="1" applyAlignment="1">
      <alignment horizontal="center" vertical="center" wrapText="1"/>
    </xf>
    <xf numFmtId="0" fontId="29" fillId="0" borderId="0" xfId="0" applyFont="1" applyAlignment="1">
      <alignment horizontal="center"/>
    </xf>
    <xf numFmtId="0" fontId="33" fillId="2" borderId="1" xfId="0" applyFont="1" applyFill="1" applyBorder="1" applyAlignment="1">
      <alignment horizontal="left" vertical="center" wrapText="1"/>
    </xf>
    <xf numFmtId="0" fontId="0" fillId="5" borderId="1" xfId="0" applyFill="1" applyBorder="1"/>
    <xf numFmtId="0" fontId="0" fillId="5" borderId="1" xfId="0" applyFill="1" applyBorder="1" applyAlignment="1">
      <alignment vertical="justify"/>
    </xf>
    <xf numFmtId="0" fontId="19" fillId="5" borderId="1" xfId="0" applyFont="1" applyFill="1" applyBorder="1" applyAlignment="1">
      <alignment horizontal="center" vertical="justify"/>
    </xf>
    <xf numFmtId="0" fontId="31" fillId="0" borderId="1" xfId="0" applyFont="1" applyBorder="1" applyAlignment="1">
      <alignment wrapText="1"/>
    </xf>
    <xf numFmtId="0" fontId="34" fillId="0" borderId="1" xfId="0" applyFont="1" applyBorder="1" applyAlignment="1">
      <alignment horizontal="center" vertical="justify" wrapText="1"/>
    </xf>
    <xf numFmtId="0" fontId="19" fillId="0" borderId="1" xfId="0" applyFont="1" applyBorder="1" applyAlignment="1">
      <alignment wrapText="1"/>
    </xf>
    <xf numFmtId="0" fontId="36" fillId="0" borderId="1" xfId="0" applyFont="1" applyBorder="1" applyAlignment="1">
      <alignment horizontal="center" vertical="center"/>
    </xf>
    <xf numFmtId="14" fontId="0" fillId="0" borderId="1" xfId="0" applyNumberFormat="1" applyBorder="1" applyAlignment="1">
      <alignment wrapText="1"/>
    </xf>
    <xf numFmtId="0" fontId="19" fillId="5" borderId="1" xfId="0" applyFont="1" applyFill="1" applyBorder="1" applyAlignment="1">
      <alignment horizontal="center" wrapText="1"/>
    </xf>
    <xf numFmtId="43" fontId="0" fillId="0" borderId="1" xfId="1" applyFont="1" applyBorder="1"/>
    <xf numFmtId="0" fontId="0" fillId="0" borderId="1" xfId="0" applyBorder="1" applyAlignment="1">
      <alignment horizontal="left"/>
    </xf>
    <xf numFmtId="0" fontId="37" fillId="0" borderId="1" xfId="0" applyFont="1" applyBorder="1" applyAlignment="1">
      <alignment horizontal="center" vertical="center" wrapText="1"/>
    </xf>
    <xf numFmtId="0" fontId="6" fillId="0" borderId="1" xfId="0" applyFont="1" applyBorder="1" applyAlignment="1">
      <alignment horizontal="center" vertical="justify"/>
    </xf>
    <xf numFmtId="165" fontId="0" fillId="0" borderId="1" xfId="1" applyNumberFormat="1" applyFont="1" applyBorder="1"/>
    <xf numFmtId="0" fontId="33" fillId="2" borderId="1" xfId="0" applyFont="1" applyFill="1" applyBorder="1" applyAlignment="1">
      <alignment horizontal="center" vertical="center" wrapText="1"/>
    </xf>
    <xf numFmtId="14" fontId="6" fillId="0" borderId="1" xfId="0" applyNumberFormat="1" applyFont="1" applyBorder="1" applyAlignment="1">
      <alignment horizontal="center"/>
    </xf>
    <xf numFmtId="14" fontId="0" fillId="0" borderId="1" xfId="0" applyNumberFormat="1" applyBorder="1" applyAlignment="1">
      <alignment horizontal="center"/>
    </xf>
    <xf numFmtId="0" fontId="0" fillId="5" borderId="1" xfId="0" applyFill="1" applyBorder="1" applyAlignment="1">
      <alignment horizontal="center"/>
    </xf>
    <xf numFmtId="0" fontId="38" fillId="0" borderId="1" xfId="0" applyFont="1" applyBorder="1" applyAlignment="1">
      <alignment horizontal="center" vertical="justify" wrapText="1"/>
    </xf>
    <xf numFmtId="14" fontId="6" fillId="0" borderId="1" xfId="0" applyNumberFormat="1" applyFont="1" applyBorder="1" applyAlignment="1">
      <alignment wrapText="1"/>
    </xf>
    <xf numFmtId="14" fontId="5" fillId="0" borderId="1" xfId="0" applyNumberFormat="1" applyFont="1" applyBorder="1"/>
    <xf numFmtId="0" fontId="5" fillId="0" borderId="1" xfId="0" applyFont="1" applyBorder="1" applyAlignment="1">
      <alignment horizontal="left"/>
    </xf>
    <xf numFmtId="0" fontId="0" fillId="0" borderId="1" xfId="0" applyBorder="1" applyAlignment="1">
      <alignment horizontal="left" vertical="center"/>
    </xf>
    <xf numFmtId="0" fontId="29" fillId="0" borderId="1" xfId="0" applyFont="1" applyBorder="1" applyAlignment="1">
      <alignment horizontal="center"/>
    </xf>
    <xf numFmtId="14" fontId="6" fillId="0" borderId="1" xfId="0" applyNumberFormat="1" applyFont="1" applyBorder="1" applyAlignment="1">
      <alignment horizontal="center" vertical="center"/>
    </xf>
    <xf numFmtId="43" fontId="6" fillId="0" borderId="1" xfId="1" applyFont="1" applyBorder="1"/>
    <xf numFmtId="0" fontId="6" fillId="0" borderId="10" xfId="0" applyFont="1" applyBorder="1" applyAlignment="1">
      <alignment vertical="center" wrapText="1"/>
    </xf>
    <xf numFmtId="14" fontId="6" fillId="0" borderId="0" xfId="0" applyNumberFormat="1" applyFont="1" applyAlignment="1">
      <alignment horizontal="center"/>
    </xf>
    <xf numFmtId="14" fontId="39" fillId="0" borderId="1" xfId="0" applyNumberFormat="1" applyFont="1" applyBorder="1" applyAlignment="1">
      <alignment horizontal="center" wrapText="1"/>
    </xf>
    <xf numFmtId="0" fontId="36" fillId="0" borderId="1" xfId="0" applyFont="1" applyBorder="1" applyAlignment="1">
      <alignment horizontal="center"/>
    </xf>
    <xf numFmtId="0" fontId="36" fillId="0" borderId="0" xfId="0" applyFont="1"/>
    <xf numFmtId="0" fontId="17" fillId="0" borderId="1" xfId="0" applyFont="1" applyBorder="1" applyAlignment="1">
      <alignment horizontal="justify" vertical="center"/>
    </xf>
    <xf numFmtId="0" fontId="20" fillId="0" borderId="1" xfId="0" applyFont="1" applyBorder="1" applyAlignment="1">
      <alignment horizontal="justify" vertical="justify"/>
    </xf>
    <xf numFmtId="0" fontId="19" fillId="5" borderId="1" xfId="0" applyFont="1" applyFill="1" applyBorder="1" applyAlignment="1">
      <alignment horizontal="center" vertical="center"/>
    </xf>
    <xf numFmtId="0" fontId="26" fillId="0" borderId="0" xfId="0" applyFont="1" applyAlignment="1">
      <alignment horizontal="center" vertical="center" wrapText="1"/>
    </xf>
    <xf numFmtId="0" fontId="17" fillId="0" borderId="1" xfId="0" applyFont="1" applyBorder="1" applyAlignment="1">
      <alignment horizontal="center" vertical="center"/>
    </xf>
    <xf numFmtId="0" fontId="20" fillId="0" borderId="1" xfId="0" applyFont="1" applyBorder="1" applyAlignment="1">
      <alignment horizontal="justify" vertical="center"/>
    </xf>
    <xf numFmtId="0" fontId="42" fillId="0" borderId="0" xfId="0" applyFont="1"/>
    <xf numFmtId="0" fontId="43" fillId="0" borderId="0" xfId="0" applyFont="1"/>
    <xf numFmtId="0" fontId="24" fillId="0" borderId="0" xfId="0" applyFont="1"/>
    <xf numFmtId="0" fontId="24" fillId="5" borderId="10" xfId="0" applyFont="1" applyFill="1" applyBorder="1" applyAlignment="1">
      <alignment wrapText="1"/>
    </xf>
    <xf numFmtId="0" fontId="24" fillId="5" borderId="1" xfId="0" applyFont="1" applyFill="1" applyBorder="1"/>
    <xf numFmtId="0" fontId="25" fillId="5" borderId="1" xfId="0" applyFont="1" applyFill="1" applyBorder="1" applyAlignment="1">
      <alignment horizontal="center" vertical="center"/>
    </xf>
    <xf numFmtId="44" fontId="25" fillId="0" borderId="1" xfId="3" applyFont="1" applyBorder="1"/>
    <xf numFmtId="165" fontId="24" fillId="5" borderId="1" xfId="1" applyNumberFormat="1" applyFont="1" applyFill="1" applyBorder="1" applyAlignment="1">
      <alignment horizontal="center"/>
    </xf>
    <xf numFmtId="0" fontId="40" fillId="0" borderId="1" xfId="0" applyFont="1" applyBorder="1" applyAlignment="1">
      <alignment horizontal="center" vertical="center"/>
    </xf>
    <xf numFmtId="0" fontId="44" fillId="0" borderId="1" xfId="0" applyFont="1" applyBorder="1"/>
    <xf numFmtId="9" fontId="44" fillId="0" borderId="1" xfId="0" applyNumberFormat="1" applyFont="1" applyBorder="1" applyAlignment="1">
      <alignment horizontal="center"/>
    </xf>
    <xf numFmtId="0" fontId="44" fillId="0" borderId="1" xfId="0" applyFont="1" applyBorder="1" applyAlignment="1">
      <alignment vertical="justify"/>
    </xf>
    <xf numFmtId="0" fontId="44" fillId="0" borderId="1" xfId="0" applyFont="1" applyBorder="1" applyAlignment="1">
      <alignment horizontal="center" vertical="justify"/>
    </xf>
    <xf numFmtId="3" fontId="44" fillId="0" borderId="1" xfId="0" applyNumberFormat="1" applyFont="1" applyBorder="1"/>
    <xf numFmtId="0" fontId="45" fillId="0" borderId="1" xfId="0" applyFont="1" applyBorder="1" applyAlignment="1">
      <alignment vertical="justify"/>
    </xf>
    <xf numFmtId="4" fontId="40" fillId="0" borderId="1" xfId="0" applyNumberFormat="1" applyFont="1" applyBorder="1"/>
    <xf numFmtId="43" fontId="44" fillId="0" borderId="1" xfId="0" applyNumberFormat="1" applyFont="1" applyBorder="1" applyAlignment="1">
      <alignment vertical="justify"/>
    </xf>
    <xf numFmtId="0" fontId="8" fillId="0" borderId="1" xfId="0" applyFont="1" applyBorder="1" applyAlignment="1">
      <alignment vertical="center" wrapText="1"/>
    </xf>
    <xf numFmtId="44" fontId="8" fillId="0" borderId="1" xfId="0" applyNumberFormat="1" applyFont="1" applyBorder="1" applyAlignment="1">
      <alignment vertical="center" wrapText="1"/>
    </xf>
    <xf numFmtId="3" fontId="40" fillId="0" borderId="1" xfId="0" applyNumberFormat="1" applyFont="1" applyBorder="1" applyAlignment="1">
      <alignment horizontal="center"/>
    </xf>
    <xf numFmtId="44" fontId="20" fillId="0" borderId="1" xfId="0" applyNumberFormat="1" applyFont="1" applyBorder="1" applyAlignment="1">
      <alignment vertical="center" wrapText="1"/>
    </xf>
    <xf numFmtId="166" fontId="8" fillId="0" borderId="1" xfId="3" applyNumberFormat="1" applyFont="1" applyBorder="1" applyAlignment="1">
      <alignment vertical="center" wrapText="1"/>
    </xf>
    <xf numFmtId="0" fontId="24" fillId="0" borderId="1" xfId="0" applyFont="1" applyBorder="1" applyAlignment="1">
      <alignment horizontal="center" wrapText="1"/>
    </xf>
    <xf numFmtId="44" fontId="24" fillId="5" borderId="1" xfId="0" applyNumberFormat="1" applyFont="1" applyFill="1" applyBorder="1"/>
    <xf numFmtId="0" fontId="44" fillId="0" borderId="1" xfId="0" applyFont="1" applyBorder="1" applyAlignment="1">
      <alignment horizontal="center" vertical="center"/>
    </xf>
    <xf numFmtId="0" fontId="17" fillId="0" borderId="1" xfId="0" applyFont="1" applyBorder="1"/>
    <xf numFmtId="2" fontId="44" fillId="0" borderId="27" xfId="0" applyNumberFormat="1" applyFont="1" applyBorder="1"/>
    <xf numFmtId="0" fontId="44" fillId="0" borderId="27" xfId="0" applyFont="1" applyBorder="1"/>
    <xf numFmtId="0" fontId="17" fillId="0" borderId="1" xfId="0" applyFont="1" applyBorder="1" applyAlignment="1">
      <alignment horizontal="left" wrapText="1"/>
    </xf>
    <xf numFmtId="0" fontId="17" fillId="0" borderId="1" xfId="0" applyFont="1" applyBorder="1" applyAlignment="1">
      <alignment wrapText="1"/>
    </xf>
    <xf numFmtId="0" fontId="17" fillId="0" borderId="1" xfId="0" applyFont="1" applyBorder="1" applyAlignment="1">
      <alignment horizontal="center"/>
    </xf>
    <xf numFmtId="0" fontId="17" fillId="0" borderId="1" xfId="0" applyFont="1" applyBorder="1" applyAlignment="1">
      <alignment vertical="center"/>
    </xf>
    <xf numFmtId="0" fontId="44" fillId="0" borderId="0" xfId="0" applyFont="1"/>
    <xf numFmtId="0" fontId="32" fillId="0" borderId="1" xfId="0" applyFont="1" applyBorder="1" applyAlignment="1">
      <alignment horizontal="center" vertical="center"/>
    </xf>
    <xf numFmtId="0" fontId="20" fillId="0" borderId="0" xfId="0" applyFont="1" applyAlignment="1">
      <alignment horizontal="center"/>
    </xf>
    <xf numFmtId="0" fontId="22" fillId="4" borderId="1" xfId="0" applyFont="1" applyFill="1" applyBorder="1" applyAlignment="1">
      <alignment horizontal="left" vertical="justify"/>
    </xf>
    <xf numFmtId="0" fontId="22" fillId="4" borderId="1" xfId="0" applyFont="1" applyFill="1" applyBorder="1" applyAlignment="1">
      <alignment horizontal="center" vertical="justify"/>
    </xf>
    <xf numFmtId="0" fontId="27" fillId="0" borderId="1" xfId="0" applyFont="1" applyBorder="1" applyAlignment="1">
      <alignment horizontal="justify" vertical="center"/>
    </xf>
    <xf numFmtId="0" fontId="16" fillId="0" borderId="1" xfId="0" applyFont="1" applyBorder="1" applyAlignment="1">
      <alignment horizontal="justify" vertical="center"/>
    </xf>
    <xf numFmtId="0" fontId="23" fillId="0" borderId="1" xfId="0" applyFont="1" applyBorder="1" applyAlignment="1">
      <alignment horizontal="center" vertical="center"/>
    </xf>
    <xf numFmtId="0" fontId="27" fillId="0" borderId="1" xfId="0" applyFont="1" applyBorder="1" applyAlignment="1">
      <alignment horizontal="justify" vertical="center" wrapText="1"/>
    </xf>
    <xf numFmtId="0" fontId="16" fillId="0" borderId="1" xfId="0" applyFont="1" applyBorder="1" applyAlignment="1">
      <alignment vertical="justify"/>
    </xf>
    <xf numFmtId="0" fontId="41" fillId="0" borderId="0" xfId="0" applyFont="1"/>
    <xf numFmtId="0" fontId="16" fillId="0" borderId="1" xfId="0" applyFont="1" applyBorder="1" applyAlignment="1">
      <alignment horizontal="left" vertical="center" wrapText="1"/>
    </xf>
    <xf numFmtId="0" fontId="33" fillId="0" borderId="0" xfId="0" applyFont="1" applyAlignment="1">
      <alignment horizontal="justify" vertical="center"/>
    </xf>
    <xf numFmtId="0" fontId="46" fillId="2" borderId="1" xfId="0" applyFont="1" applyFill="1" applyBorder="1" applyAlignment="1">
      <alignment horizontal="left" vertical="center" wrapText="1" indent="6"/>
    </xf>
    <xf numFmtId="0" fontId="46" fillId="2" borderId="10" xfId="0" applyFont="1" applyFill="1" applyBorder="1" applyAlignment="1">
      <alignment horizontal="left" vertical="center" wrapText="1" indent="8"/>
    </xf>
    <xf numFmtId="0" fontId="46" fillId="2" borderId="1" xfId="0" applyFont="1" applyFill="1" applyBorder="1" applyAlignment="1">
      <alignment horizontal="center" vertical="center" wrapText="1"/>
    </xf>
    <xf numFmtId="0" fontId="8" fillId="0" borderId="10" xfId="0" applyFont="1" applyBorder="1" applyAlignment="1">
      <alignment horizontal="justify" vertical="center" wrapText="1"/>
    </xf>
    <xf numFmtId="0" fontId="8" fillId="0" borderId="12" xfId="0" applyFont="1" applyBorder="1" applyAlignment="1">
      <alignment horizontal="justify" vertical="center" wrapText="1"/>
    </xf>
    <xf numFmtId="0" fontId="8" fillId="0" borderId="11" xfId="0" applyFont="1" applyBorder="1" applyAlignment="1">
      <alignment horizontal="justify" vertical="center" wrapText="1"/>
    </xf>
    <xf numFmtId="0" fontId="40" fillId="0" borderId="0" xfId="0" applyFont="1" applyAlignment="1">
      <alignment horizontal="left" vertical="center" indent="5"/>
    </xf>
    <xf numFmtId="0" fontId="2" fillId="0" borderId="1" xfId="0" applyFont="1" applyBorder="1" applyAlignment="1">
      <alignment vertical="justify"/>
    </xf>
    <xf numFmtId="0" fontId="2" fillId="0" borderId="1" xfId="0" applyFont="1" applyBorder="1" applyAlignment="1">
      <alignment vertical="center" wrapText="1"/>
    </xf>
    <xf numFmtId="0" fontId="29" fillId="5" borderId="1" xfId="0" applyFont="1" applyFill="1" applyBorder="1"/>
    <xf numFmtId="0" fontId="19" fillId="5" borderId="1" xfId="0" applyFont="1" applyFill="1" applyBorder="1" applyAlignment="1">
      <alignment wrapText="1"/>
    </xf>
    <xf numFmtId="0" fontId="0" fillId="0" borderId="0" xfId="0" applyAlignment="1">
      <alignment horizontal="center" vertical="center"/>
    </xf>
    <xf numFmtId="0" fontId="29" fillId="6" borderId="1" xfId="0" applyFont="1" applyFill="1" applyBorder="1" applyAlignment="1">
      <alignment horizontal="center"/>
    </xf>
    <xf numFmtId="0" fontId="20" fillId="0" borderId="0" xfId="0" applyFont="1"/>
    <xf numFmtId="0" fontId="19" fillId="5" borderId="1" xfId="0" applyFont="1" applyFill="1" applyBorder="1" applyAlignment="1">
      <alignment horizontal="center" vertical="center" wrapText="1"/>
    </xf>
    <xf numFmtId="0" fontId="0" fillId="0" borderId="1" xfId="0" applyBorder="1" applyAlignment="1">
      <alignment horizontal="center"/>
    </xf>
    <xf numFmtId="0" fontId="20" fillId="0" borderId="0" xfId="0" applyFont="1" applyAlignment="1">
      <alignment horizontal="center"/>
    </xf>
    <xf numFmtId="0" fontId="33" fillId="0" borderId="0" xfId="0" applyFont="1" applyAlignment="1">
      <alignment horizontal="center" vertical="center"/>
    </xf>
    <xf numFmtId="0" fontId="0" fillId="0" borderId="0" xfId="0" applyAlignment="1">
      <alignment vertical="center"/>
    </xf>
    <xf numFmtId="0" fontId="46" fillId="0" borderId="1" xfId="0" applyFont="1" applyBorder="1" applyAlignment="1">
      <alignment horizontal="center" vertical="center" wrapText="1"/>
    </xf>
    <xf numFmtId="9" fontId="8" fillId="0" borderId="1" xfId="0" applyNumberFormat="1" applyFont="1" applyBorder="1" applyAlignment="1">
      <alignment horizontal="center" vertical="center" wrapText="1"/>
    </xf>
    <xf numFmtId="0" fontId="20" fillId="0" borderId="0" xfId="0" applyFont="1" applyBorder="1" applyAlignment="1">
      <alignment horizontal="left"/>
    </xf>
    <xf numFmtId="0" fontId="19" fillId="0" borderId="1" xfId="0" applyFont="1" applyBorder="1" applyAlignment="1">
      <alignment vertical="center"/>
    </xf>
    <xf numFmtId="0" fontId="0" fillId="0" borderId="1" xfId="0" applyBorder="1" applyAlignment="1">
      <alignment vertical="center"/>
    </xf>
    <xf numFmtId="43" fontId="0" fillId="0" borderId="0" xfId="1" applyFont="1" applyAlignment="1">
      <alignment vertical="center"/>
    </xf>
    <xf numFmtId="0" fontId="0" fillId="0" borderId="10" xfId="0" applyBorder="1" applyAlignment="1">
      <alignment vertical="center"/>
    </xf>
    <xf numFmtId="0" fontId="18" fillId="0" borderId="1" xfId="0" applyFont="1" applyBorder="1" applyAlignment="1">
      <alignment horizontal="center" vertical="center"/>
    </xf>
    <xf numFmtId="0" fontId="20" fillId="2" borderId="15" xfId="0" applyFont="1" applyFill="1" applyBorder="1" applyAlignment="1">
      <alignment horizontal="center" vertical="justify" wrapText="1"/>
    </xf>
    <xf numFmtId="0" fontId="20" fillId="0" borderId="18" xfId="0" applyFont="1" applyBorder="1" applyAlignment="1">
      <alignment horizontal="center" vertical="justify" wrapText="1"/>
    </xf>
    <xf numFmtId="0" fontId="21" fillId="0" borderId="18" xfId="0" applyFont="1" applyBorder="1" applyAlignment="1">
      <alignment horizontal="center" vertical="justify" wrapText="1"/>
    </xf>
    <xf numFmtId="0" fontId="20" fillId="4" borderId="1" xfId="0" applyFont="1" applyFill="1" applyBorder="1" applyAlignment="1">
      <alignment horizontal="center" vertical="center" wrapText="1"/>
    </xf>
    <xf numFmtId="0" fontId="20" fillId="4" borderId="1" xfId="0" applyFont="1" applyFill="1" applyBorder="1" applyAlignment="1">
      <alignment horizontal="center" vertical="center"/>
    </xf>
    <xf numFmtId="0" fontId="20" fillId="4" borderId="1" xfId="0" applyFont="1" applyFill="1" applyBorder="1" applyAlignment="1">
      <alignment vertical="center" wrapText="1"/>
    </xf>
    <xf numFmtId="0" fontId="1" fillId="0" borderId="1" xfId="0" applyFont="1" applyBorder="1" applyAlignment="1">
      <alignment vertical="center" wrapText="1"/>
    </xf>
    <xf numFmtId="0" fontId="20" fillId="0" borderId="1" xfId="0" applyFont="1" applyBorder="1" applyAlignment="1">
      <alignment horizontal="center" vertical="center" wrapText="1"/>
    </xf>
    <xf numFmtId="0" fontId="0" fillId="0" borderId="10" xfId="0" applyBorder="1" applyAlignment="1">
      <alignment horizontal="center" vertical="center"/>
    </xf>
    <xf numFmtId="0" fontId="0" fillId="0" borderId="11" xfId="0" applyBorder="1" applyAlignment="1">
      <alignment horizontal="left" vertical="justify"/>
    </xf>
    <xf numFmtId="0" fontId="0" fillId="0" borderId="1" xfId="0" applyBorder="1" applyAlignment="1">
      <alignment horizontal="center"/>
    </xf>
    <xf numFmtId="0" fontId="0" fillId="0" borderId="11" xfId="0" applyBorder="1" applyAlignment="1">
      <alignment horizontal="left" vertical="top"/>
    </xf>
    <xf numFmtId="164" fontId="0" fillId="0" borderId="1" xfId="1" applyNumberFormat="1" applyFont="1" applyBorder="1"/>
    <xf numFmtId="164" fontId="19" fillId="0" borderId="0" xfId="0" applyNumberFormat="1" applyFont="1"/>
    <xf numFmtId="164" fontId="0" fillId="0" borderId="0" xfId="0" applyNumberFormat="1"/>
    <xf numFmtId="164" fontId="19" fillId="0" borderId="1" xfId="0" applyNumberFormat="1" applyFont="1" applyBorder="1" applyAlignment="1">
      <alignment horizontal="center"/>
    </xf>
    <xf numFmtId="14" fontId="0" fillId="0" borderId="1" xfId="0" applyNumberFormat="1" applyFont="1" applyBorder="1"/>
    <xf numFmtId="14" fontId="0" fillId="0" borderId="1" xfId="0" applyNumberFormat="1" applyFont="1" applyBorder="1" applyAlignment="1">
      <alignment wrapText="1"/>
    </xf>
    <xf numFmtId="14" fontId="0" fillId="0" borderId="1" xfId="0" applyNumberFormat="1" applyFont="1" applyBorder="1" applyAlignment="1">
      <alignment horizontal="center"/>
    </xf>
    <xf numFmtId="0" fontId="0" fillId="0" borderId="12" xfId="0" applyFont="1" applyBorder="1" applyAlignment="1">
      <alignment horizontal="left" vertical="center"/>
    </xf>
    <xf numFmtId="164" fontId="6" fillId="0" borderId="1" xfId="1" applyNumberFormat="1" applyFont="1" applyBorder="1"/>
    <xf numFmtId="0" fontId="39" fillId="0" borderId="0" xfId="0" applyFont="1"/>
    <xf numFmtId="0" fontId="39" fillId="3" borderId="0" xfId="0" applyFont="1" applyFill="1"/>
    <xf numFmtId="14" fontId="0" fillId="0" borderId="1" xfId="0" applyNumberFormat="1" applyFill="1" applyBorder="1"/>
    <xf numFmtId="0" fontId="4" fillId="0" borderId="0" xfId="0" applyFont="1" applyBorder="1" applyAlignment="1">
      <alignment horizontal="left" vertical="center" wrapText="1"/>
    </xf>
    <xf numFmtId="0" fontId="0" fillId="0" borderId="0" xfId="0" applyBorder="1" applyAlignment="1">
      <alignment horizontal="center"/>
    </xf>
    <xf numFmtId="0" fontId="0" fillId="0" borderId="0" xfId="0" applyBorder="1"/>
    <xf numFmtId="0" fontId="19" fillId="0" borderId="0" xfId="0" applyFont="1" applyBorder="1" applyAlignment="1">
      <alignment horizontal="center"/>
    </xf>
    <xf numFmtId="0" fontId="0" fillId="0" borderId="1" xfId="0" applyFont="1" applyFill="1" applyBorder="1"/>
    <xf numFmtId="0" fontId="0" fillId="0" borderId="1" xfId="0" applyFont="1" applyFill="1" applyBorder="1" applyAlignment="1">
      <alignment horizontal="center"/>
    </xf>
    <xf numFmtId="0" fontId="0" fillId="0" borderId="0" xfId="0" applyFont="1"/>
    <xf numFmtId="14" fontId="0" fillId="0" borderId="1" xfId="0" applyNumberFormat="1" applyFont="1" applyFill="1" applyBorder="1"/>
    <xf numFmtId="0" fontId="0" fillId="0" borderId="10" xfId="0" applyBorder="1" applyAlignment="1">
      <alignment horizontal="center"/>
    </xf>
    <xf numFmtId="0" fontId="0" fillId="0" borderId="10" xfId="0" applyBorder="1" applyAlignment="1">
      <alignment horizontal="center"/>
    </xf>
    <xf numFmtId="0" fontId="0" fillId="0" borderId="1" xfId="0" applyBorder="1" applyAlignment="1">
      <alignment horizontal="center"/>
    </xf>
    <xf numFmtId="0" fontId="0" fillId="0" borderId="10" xfId="0" applyBorder="1" applyAlignment="1">
      <alignment horizontal="center" vertical="center"/>
    </xf>
    <xf numFmtId="0" fontId="6" fillId="0" borderId="1" xfId="0" applyFont="1" applyBorder="1" applyAlignment="1">
      <alignment vertical="center" wrapText="1"/>
    </xf>
    <xf numFmtId="0" fontId="29" fillId="3" borderId="1" xfId="0" applyFont="1" applyFill="1" applyBorder="1"/>
    <xf numFmtId="0" fontId="10" fillId="0" borderId="0" xfId="0" applyFont="1" applyBorder="1" applyAlignment="1">
      <alignment horizontal="justify" vertical="justify" wrapText="1"/>
    </xf>
    <xf numFmtId="0" fontId="0" fillId="0" borderId="0" xfId="0" applyBorder="1" applyAlignment="1">
      <alignment wrapText="1"/>
    </xf>
    <xf numFmtId="0" fontId="0" fillId="0" borderId="10" xfId="0" applyFont="1" applyFill="1" applyBorder="1" applyAlignment="1">
      <alignment horizontal="center"/>
    </xf>
    <xf numFmtId="0" fontId="0" fillId="0" borderId="1" xfId="0" applyBorder="1" applyAlignment="1">
      <alignment horizontal="left" wrapText="1"/>
    </xf>
    <xf numFmtId="0" fontId="0" fillId="0" borderId="1" xfId="0" applyFont="1" applyFill="1" applyBorder="1" applyAlignment="1">
      <alignment horizontal="left"/>
    </xf>
    <xf numFmtId="14" fontId="0" fillId="0" borderId="1" xfId="0" applyNumberFormat="1" applyFont="1" applyFill="1" applyBorder="1" applyAlignment="1">
      <alignment horizontal="center"/>
    </xf>
    <xf numFmtId="14" fontId="0" fillId="0" borderId="1" xfId="0" applyNumberFormat="1" applyFont="1" applyFill="1" applyBorder="1" applyAlignment="1">
      <alignment horizontal="center" wrapText="1"/>
    </xf>
    <xf numFmtId="0" fontId="0" fillId="0" borderId="1" xfId="0" applyFont="1" applyBorder="1"/>
    <xf numFmtId="0" fontId="0" fillId="0" borderId="1" xfId="0" applyFont="1" applyFill="1" applyBorder="1" applyAlignment="1">
      <alignment horizontal="right"/>
    </xf>
    <xf numFmtId="14" fontId="0" fillId="0" borderId="0" xfId="0" applyNumberFormat="1" applyBorder="1"/>
    <xf numFmtId="14" fontId="0" fillId="0" borderId="0" xfId="0" applyNumberFormat="1" applyBorder="1" applyAlignment="1">
      <alignment horizontal="center"/>
    </xf>
    <xf numFmtId="0" fontId="0" fillId="0" borderId="0" xfId="0" applyBorder="1" applyAlignment="1">
      <alignment vertical="justify"/>
    </xf>
    <xf numFmtId="43" fontId="0" fillId="0" borderId="0" xfId="1" applyFont="1" applyBorder="1"/>
    <xf numFmtId="0" fontId="19" fillId="0" borderId="0" xfId="0" applyFont="1" applyBorder="1" applyAlignment="1">
      <alignment horizontal="center" vertical="center" wrapText="1"/>
    </xf>
    <xf numFmtId="0" fontId="0" fillId="0" borderId="1" xfId="0" applyFill="1" applyBorder="1"/>
    <xf numFmtId="0" fontId="14" fillId="0" borderId="1" xfId="0" applyFont="1" applyBorder="1" applyAlignment="1">
      <alignment horizontal="center" vertical="center" wrapText="1"/>
    </xf>
    <xf numFmtId="0" fontId="20" fillId="0" borderId="1" xfId="0" applyFont="1" applyBorder="1" applyAlignment="1">
      <alignment horizontal="center" vertical="center"/>
    </xf>
    <xf numFmtId="0" fontId="23" fillId="0" borderId="1" xfId="0" applyFont="1" applyBorder="1" applyAlignment="1">
      <alignment horizontal="center" vertical="center" wrapText="1"/>
    </xf>
    <xf numFmtId="0" fontId="20" fillId="0" borderId="0" xfId="0" applyFont="1" applyAlignment="1">
      <alignment horizontal="center"/>
    </xf>
    <xf numFmtId="14" fontId="0" fillId="0" borderId="0" xfId="0" applyNumberFormat="1"/>
    <xf numFmtId="0" fontId="0" fillId="0" borderId="10" xfId="0" applyFont="1" applyFill="1" applyBorder="1"/>
    <xf numFmtId="0" fontId="5" fillId="0" borderId="1" xfId="0" applyFont="1" applyBorder="1" applyAlignment="1">
      <alignment vertical="justify"/>
    </xf>
    <xf numFmtId="0" fontId="19" fillId="0" borderId="12" xfId="0" applyFont="1" applyBorder="1" applyAlignment="1">
      <alignment vertical="center" wrapText="1"/>
    </xf>
    <xf numFmtId="0" fontId="19" fillId="0" borderId="11" xfId="0" applyFont="1" applyBorder="1" applyAlignment="1">
      <alignment vertical="center" wrapText="1"/>
    </xf>
    <xf numFmtId="0" fontId="48" fillId="0" borderId="10" xfId="0" applyFont="1" applyFill="1" applyBorder="1" applyAlignment="1">
      <alignment vertical="justify"/>
    </xf>
    <xf numFmtId="0" fontId="36" fillId="0" borderId="10" xfId="0" applyFont="1" applyFill="1" applyBorder="1" applyAlignment="1">
      <alignment horizontal="center"/>
    </xf>
    <xf numFmtId="0" fontId="36" fillId="0" borderId="1" xfId="0" applyFont="1" applyFill="1" applyBorder="1" applyAlignment="1">
      <alignment horizontal="center"/>
    </xf>
    <xf numFmtId="0" fontId="36" fillId="0" borderId="22" xfId="0" applyFont="1" applyFill="1" applyBorder="1" applyAlignment="1">
      <alignment horizontal="center"/>
    </xf>
    <xf numFmtId="0" fontId="48" fillId="0" borderId="1" xfId="0" applyFont="1" applyBorder="1" applyAlignment="1">
      <alignment vertical="center" wrapText="1"/>
    </xf>
    <xf numFmtId="0" fontId="19" fillId="0" borderId="1" xfId="0" applyFont="1" applyBorder="1" applyAlignment="1">
      <alignment vertical="center" wrapText="1"/>
    </xf>
    <xf numFmtId="0" fontId="5" fillId="0" borderId="1" xfId="0" applyFont="1" applyBorder="1" applyAlignment="1">
      <alignment vertical="center" wrapText="1"/>
    </xf>
    <xf numFmtId="0" fontId="49" fillId="0" borderId="10" xfId="0" applyFont="1" applyFill="1" applyBorder="1" applyAlignment="1">
      <alignment horizontal="center" vertical="justify"/>
    </xf>
    <xf numFmtId="0" fontId="30" fillId="0" borderId="1" xfId="0" applyFont="1" applyBorder="1" applyAlignment="1">
      <alignment vertical="center"/>
    </xf>
    <xf numFmtId="0" fontId="0" fillId="0" borderId="10" xfId="0" applyFont="1" applyBorder="1"/>
    <xf numFmtId="0" fontId="0" fillId="0" borderId="12" xfId="0" applyFont="1" applyFill="1" applyBorder="1"/>
    <xf numFmtId="0" fontId="19" fillId="0" borderId="12" xfId="0" applyFont="1" applyBorder="1" applyAlignment="1">
      <alignment vertical="center"/>
    </xf>
    <xf numFmtId="0" fontId="19" fillId="0" borderId="11" xfId="0" applyFont="1" applyBorder="1" applyAlignment="1">
      <alignment vertical="center"/>
    </xf>
    <xf numFmtId="0" fontId="5" fillId="0" borderId="1" xfId="0" applyFont="1" applyBorder="1" applyAlignment="1">
      <alignment vertical="center"/>
    </xf>
    <xf numFmtId="0" fontId="17" fillId="0" borderId="1" xfId="0" applyFont="1" applyFill="1" applyBorder="1" applyAlignment="1">
      <alignment horizontal="center" wrapText="1"/>
    </xf>
    <xf numFmtId="0" fontId="17" fillId="0" borderId="10" xfId="0" applyFont="1" applyFill="1" applyBorder="1" applyAlignment="1">
      <alignment horizontal="center" wrapText="1"/>
    </xf>
    <xf numFmtId="0" fontId="0" fillId="0" borderId="0" xfId="0" applyFont="1" applyFill="1"/>
    <xf numFmtId="14" fontId="17" fillId="0" borderId="1" xfId="0" applyNumberFormat="1" applyFont="1" applyFill="1" applyBorder="1" applyAlignment="1">
      <alignment horizontal="center" wrapText="1"/>
    </xf>
    <xf numFmtId="0" fontId="0" fillId="0" borderId="1" xfId="0" applyBorder="1" applyAlignment="1">
      <alignment horizontal="center"/>
    </xf>
    <xf numFmtId="0" fontId="0" fillId="0" borderId="10" xfId="0" applyBorder="1" applyAlignment="1">
      <alignment horizontal="center" vertical="center"/>
    </xf>
    <xf numFmtId="0" fontId="23" fillId="0" borderId="1" xfId="0" applyFont="1" applyBorder="1" applyAlignment="1">
      <alignment horizontal="center" vertical="center" wrapText="1"/>
    </xf>
    <xf numFmtId="0" fontId="17" fillId="0" borderId="0" xfId="0" applyFont="1"/>
    <xf numFmtId="0" fontId="18" fillId="0" borderId="0" xfId="0" applyFont="1"/>
    <xf numFmtId="0" fontId="20" fillId="0" borderId="1" xfId="0" applyFont="1" applyBorder="1" applyAlignment="1">
      <alignment horizontal="center"/>
    </xf>
    <xf numFmtId="0" fontId="0" fillId="0" borderId="0" xfId="0" applyFill="1" applyAlignment="1">
      <alignment vertical="center"/>
    </xf>
    <xf numFmtId="0" fontId="44" fillId="0" borderId="1" xfId="0" applyFont="1" applyFill="1" applyBorder="1" applyAlignment="1">
      <alignment vertical="center"/>
    </xf>
    <xf numFmtId="9" fontId="44" fillId="0" borderId="1" xfId="0" applyNumberFormat="1" applyFont="1" applyFill="1" applyBorder="1" applyAlignment="1">
      <alignment horizontal="center" vertical="center"/>
    </xf>
    <xf numFmtId="3" fontId="40" fillId="0" borderId="1" xfId="0" applyNumberFormat="1" applyFont="1" applyFill="1" applyBorder="1" applyAlignment="1">
      <alignment horizontal="center" vertical="center"/>
    </xf>
    <xf numFmtId="44" fontId="20" fillId="0" borderId="1" xfId="0" applyNumberFormat="1" applyFont="1" applyFill="1" applyBorder="1" applyAlignment="1">
      <alignment vertical="center" wrapText="1"/>
    </xf>
    <xf numFmtId="0" fontId="45" fillId="0" borderId="1" xfId="0" applyFont="1" applyFill="1" applyBorder="1" applyAlignment="1">
      <alignment vertical="center"/>
    </xf>
    <xf numFmtId="43" fontId="20" fillId="0" borderId="0" xfId="1" applyFont="1" applyAlignment="1">
      <alignment horizontal="center"/>
    </xf>
    <xf numFmtId="0" fontId="50" fillId="0" borderId="0" xfId="0" applyFont="1"/>
    <xf numFmtId="0" fontId="20" fillId="0" borderId="0" xfId="0" applyFont="1" applyAlignment="1">
      <alignment horizontal="left"/>
    </xf>
    <xf numFmtId="0" fontId="40" fillId="5" borderId="1" xfId="0" applyFont="1" applyFill="1" applyBorder="1" applyAlignment="1">
      <alignment horizontal="center" vertical="center"/>
    </xf>
    <xf numFmtId="0" fontId="40" fillId="5" borderId="1" xfId="0" applyFont="1" applyFill="1" applyBorder="1" applyAlignment="1">
      <alignment vertical="center"/>
    </xf>
    <xf numFmtId="0" fontId="40" fillId="5" borderId="1" xfId="0" applyFont="1" applyFill="1" applyBorder="1" applyAlignment="1">
      <alignment vertical="center" wrapText="1"/>
    </xf>
    <xf numFmtId="44" fontId="44" fillId="0" borderId="27" xfId="0" applyNumberFormat="1" applyFont="1" applyBorder="1"/>
    <xf numFmtId="0" fontId="20" fillId="0" borderId="1" xfId="0" applyFont="1" applyFill="1" applyBorder="1" applyAlignment="1">
      <alignment horizontal="left" vertical="center"/>
    </xf>
    <xf numFmtId="167" fontId="44" fillId="0" borderId="27" xfId="0" applyNumberFormat="1" applyFont="1" applyBorder="1"/>
    <xf numFmtId="44" fontId="44" fillId="0" borderId="27" xfId="0" applyNumberFormat="1" applyFont="1" applyFill="1" applyBorder="1" applyAlignment="1">
      <alignment vertical="center"/>
    </xf>
    <xf numFmtId="0" fontId="40" fillId="0" borderId="0" xfId="0" applyFont="1"/>
    <xf numFmtId="0" fontId="20" fillId="5" borderId="1" xfId="0" applyFont="1" applyFill="1" applyBorder="1" applyAlignment="1">
      <alignment vertical="center" wrapText="1"/>
    </xf>
    <xf numFmtId="0" fontId="17" fillId="0" borderId="1" xfId="0" applyFont="1" applyBorder="1" applyAlignment="1">
      <alignment vertical="center" wrapText="1"/>
    </xf>
    <xf numFmtId="0" fontId="20" fillId="0" borderId="1" xfId="0" applyFont="1" applyBorder="1" applyAlignment="1">
      <alignment vertical="center" wrapText="1"/>
    </xf>
    <xf numFmtId="0" fontId="17" fillId="0" borderId="1" xfId="0" applyFont="1" applyBorder="1" applyAlignment="1">
      <alignment vertical="top"/>
    </xf>
    <xf numFmtId="0" fontId="17" fillId="0" borderId="0" xfId="0" applyFont="1" applyAlignment="1">
      <alignment horizontal="center"/>
    </xf>
    <xf numFmtId="0" fontId="28" fillId="0" borderId="1" xfId="0" applyFont="1" applyBorder="1" applyAlignment="1">
      <alignment horizontal="left" vertical="center" wrapText="1"/>
    </xf>
    <xf numFmtId="0" fontId="17" fillId="0" borderId="1" xfId="0" applyFont="1" applyFill="1" applyBorder="1" applyAlignment="1">
      <alignment horizontal="center" vertical="center" wrapText="1"/>
    </xf>
    <xf numFmtId="0" fontId="19" fillId="0" borderId="0" xfId="0" applyFont="1" applyBorder="1" applyAlignment="1">
      <alignment vertical="center"/>
    </xf>
    <xf numFmtId="0" fontId="19" fillId="0" borderId="0" xfId="0" applyFont="1" applyBorder="1" applyAlignment="1">
      <alignment horizontal="center" vertical="center"/>
    </xf>
    <xf numFmtId="0" fontId="0" fillId="0" borderId="0" xfId="0" applyBorder="1" applyAlignment="1">
      <alignment horizontal="center" vertical="center"/>
    </xf>
    <xf numFmtId="0" fontId="0" fillId="0" borderId="0" xfId="0" applyBorder="1" applyAlignment="1">
      <alignment vertical="center"/>
    </xf>
    <xf numFmtId="0" fontId="1" fillId="5" borderId="1" xfId="0" applyFont="1" applyFill="1" applyBorder="1" applyAlignment="1">
      <alignment horizontal="justify" vertical="center"/>
    </xf>
    <xf numFmtId="0" fontId="1" fillId="5" borderId="1" xfId="0" applyFont="1" applyFill="1" applyBorder="1" applyAlignment="1">
      <alignment horizontal="center" vertical="center"/>
    </xf>
    <xf numFmtId="0" fontId="20" fillId="5" borderId="1" xfId="0" applyFont="1" applyFill="1" applyBorder="1" applyAlignment="1">
      <alignment horizontal="center" vertical="center"/>
    </xf>
    <xf numFmtId="0" fontId="2" fillId="0" borderId="1" xfId="0" applyFont="1" applyBorder="1" applyAlignment="1">
      <alignment horizontal="left" vertical="center" wrapText="1"/>
    </xf>
    <xf numFmtId="0" fontId="4" fillId="0" borderId="1" xfId="0" applyFont="1" applyFill="1" applyBorder="1" applyAlignment="1">
      <alignment horizontal="left" vertical="top" wrapText="1"/>
    </xf>
    <xf numFmtId="1" fontId="2" fillId="0" borderId="1" xfId="0" applyNumberFormat="1" applyFont="1" applyBorder="1" applyAlignment="1">
      <alignment horizontal="center" vertical="top" wrapText="1"/>
    </xf>
    <xf numFmtId="0" fontId="2" fillId="0" borderId="1" xfId="0" applyFont="1" applyBorder="1" applyAlignment="1">
      <alignment horizontal="left" vertical="top" wrapText="1"/>
    </xf>
    <xf numFmtId="0" fontId="18" fillId="0" borderId="10" xfId="0" applyFont="1" applyBorder="1" applyAlignment="1">
      <alignment horizontal="center" vertical="top"/>
    </xf>
    <xf numFmtId="0" fontId="4" fillId="0" borderId="1" xfId="0" applyFont="1" applyBorder="1" applyAlignment="1">
      <alignment horizontal="left" vertical="top" wrapText="1"/>
    </xf>
    <xf numFmtId="0" fontId="2" fillId="0" borderId="1" xfId="0" applyFont="1" applyBorder="1" applyAlignment="1">
      <alignment horizontal="left" vertical="top"/>
    </xf>
    <xf numFmtId="164" fontId="2" fillId="0" borderId="1" xfId="1" applyNumberFormat="1" applyFont="1" applyBorder="1" applyAlignment="1">
      <alignment horizontal="left" vertical="top" wrapText="1"/>
    </xf>
    <xf numFmtId="0" fontId="17" fillId="0" borderId="1" xfId="0" applyFont="1" applyBorder="1" applyAlignment="1">
      <alignment horizontal="left" vertical="top" wrapText="1"/>
    </xf>
    <xf numFmtId="0" fontId="4" fillId="0" borderId="1" xfId="0" applyFont="1" applyBorder="1" applyAlignment="1">
      <alignment horizontal="left" vertical="center"/>
    </xf>
    <xf numFmtId="0" fontId="18" fillId="0" borderId="10" xfId="0" applyFont="1" applyBorder="1" applyAlignment="1">
      <alignment horizontal="left" vertical="center"/>
    </xf>
    <xf numFmtId="1" fontId="2" fillId="0" borderId="1" xfId="0" applyNumberFormat="1" applyFont="1" applyBorder="1" applyAlignment="1">
      <alignment horizontal="left" vertical="top" wrapText="1"/>
    </xf>
    <xf numFmtId="9" fontId="17" fillId="0" borderId="22" xfId="0" applyNumberFormat="1" applyFont="1" applyBorder="1" applyAlignment="1">
      <alignment horizontal="left" vertical="center" wrapText="1"/>
    </xf>
    <xf numFmtId="0" fontId="17" fillId="0" borderId="22" xfId="0" applyFont="1" applyBorder="1" applyAlignment="1">
      <alignment horizontal="justify" vertical="justify"/>
    </xf>
    <xf numFmtId="0" fontId="0" fillId="0" borderId="23" xfId="0" applyBorder="1"/>
    <xf numFmtId="0" fontId="4" fillId="0" borderId="22" xfId="0" applyFont="1" applyBorder="1" applyAlignment="1">
      <alignment horizontal="justify" vertical="justify" wrapText="1"/>
    </xf>
    <xf numFmtId="0" fontId="4" fillId="0" borderId="22" xfId="0" applyFont="1" applyBorder="1" applyAlignment="1">
      <alignment horizontal="justify" vertical="justify"/>
    </xf>
    <xf numFmtId="0" fontId="20" fillId="2" borderId="37" xfId="0" applyFont="1" applyFill="1" applyBorder="1" applyAlignment="1">
      <alignment horizontal="center" vertical="justify" wrapText="1"/>
    </xf>
    <xf numFmtId="0" fontId="20" fillId="5" borderId="1" xfId="0" applyFont="1" applyFill="1" applyBorder="1" applyAlignment="1">
      <alignment horizontal="center"/>
    </xf>
    <xf numFmtId="0" fontId="40" fillId="0" borderId="1" xfId="0" applyFont="1" applyBorder="1"/>
    <xf numFmtId="0" fontId="17" fillId="0" borderId="1" xfId="0" applyFont="1" applyBorder="1" applyAlignment="1">
      <alignment horizontal="left" vertical="justify"/>
    </xf>
    <xf numFmtId="0" fontId="2" fillId="5" borderId="1" xfId="0" applyFont="1" applyFill="1" applyBorder="1" applyAlignment="1">
      <alignment horizontal="center" vertical="center" wrapText="1"/>
    </xf>
    <xf numFmtId="0" fontId="17" fillId="0" borderId="1" xfId="0" applyFont="1" applyBorder="1" applyAlignment="1">
      <alignment horizontal="left" vertical="center" wrapText="1"/>
    </xf>
    <xf numFmtId="0" fontId="20" fillId="5" borderId="0" xfId="0" applyFont="1" applyFill="1" applyAlignment="1">
      <alignment horizontal="justify" vertical="center"/>
    </xf>
    <xf numFmtId="0" fontId="40" fillId="5" borderId="0" xfId="0" applyFont="1" applyFill="1" applyAlignment="1">
      <alignment horizontal="center"/>
    </xf>
    <xf numFmtId="0" fontId="17" fillId="0" borderId="11" xfId="0" applyFont="1" applyBorder="1" applyAlignment="1">
      <alignment horizontal="center" vertical="center" wrapText="1"/>
    </xf>
    <xf numFmtId="0" fontId="14" fillId="0" borderId="34" xfId="0" applyFont="1" applyBorder="1" applyAlignment="1">
      <alignment horizontal="center" vertical="center" wrapText="1"/>
    </xf>
    <xf numFmtId="0" fontId="14" fillId="0" borderId="35" xfId="0" applyFont="1" applyBorder="1" applyAlignment="1">
      <alignment horizontal="left" vertical="center" wrapText="1"/>
    </xf>
    <xf numFmtId="0" fontId="14" fillId="0" borderId="29" xfId="0" applyFont="1" applyBorder="1" applyAlignment="1">
      <alignment horizontal="center" vertical="center" wrapText="1"/>
    </xf>
    <xf numFmtId="0" fontId="14" fillId="0" borderId="30" xfId="0" applyFont="1" applyBorder="1" applyAlignment="1">
      <alignment horizontal="left" vertical="center" wrapText="1"/>
    </xf>
    <xf numFmtId="0" fontId="14" fillId="0" borderId="1" xfId="0" applyFont="1" applyBorder="1" applyAlignment="1">
      <alignment horizontal="left" vertical="center" wrapText="1"/>
    </xf>
    <xf numFmtId="0" fontId="0" fillId="0" borderId="11" xfId="0" applyBorder="1" applyAlignment="1">
      <alignment horizontal="center"/>
    </xf>
    <xf numFmtId="0" fontId="2" fillId="0" borderId="9" xfId="0" applyFont="1" applyBorder="1" applyAlignment="1">
      <alignment horizontal="justify" vertical="center" wrapText="1"/>
    </xf>
    <xf numFmtId="0" fontId="0" fillId="0" borderId="1" xfId="0" applyBorder="1" applyAlignment="1">
      <alignment horizontal="center"/>
    </xf>
    <xf numFmtId="0" fontId="19" fillId="0" borderId="0" xfId="0" applyFont="1" applyAlignment="1">
      <alignment horizontal="center"/>
    </xf>
    <xf numFmtId="0" fontId="20" fillId="0" borderId="0" xfId="0" applyFont="1" applyAlignment="1">
      <alignment horizontal="center"/>
    </xf>
    <xf numFmtId="0" fontId="19" fillId="0" borderId="0" xfId="0" applyFont="1" applyAlignment="1">
      <alignment horizontal="center" vertical="center"/>
    </xf>
    <xf numFmtId="0" fontId="4" fillId="0" borderId="11" xfId="0" applyFont="1" applyBorder="1" applyAlignment="1">
      <alignment horizontal="left" vertical="center" wrapText="1"/>
    </xf>
    <xf numFmtId="0" fontId="0" fillId="0" borderId="1" xfId="0" applyBorder="1" applyAlignment="1">
      <alignment horizontal="center" vertical="center"/>
    </xf>
    <xf numFmtId="14" fontId="19" fillId="0" borderId="1" xfId="0" applyNumberFormat="1" applyFont="1" applyFill="1" applyBorder="1"/>
    <xf numFmtId="0" fontId="1" fillId="2" borderId="0" xfId="0" applyFont="1" applyFill="1" applyBorder="1" applyAlignment="1">
      <alignment horizontal="justify" vertical="justify" wrapText="1"/>
    </xf>
    <xf numFmtId="0" fontId="0" fillId="0" borderId="12" xfId="0" applyBorder="1"/>
    <xf numFmtId="0" fontId="2" fillId="0" borderId="38" xfId="0" applyFont="1" applyBorder="1" applyAlignment="1">
      <alignment horizontal="justify" vertical="justify" wrapText="1"/>
    </xf>
    <xf numFmtId="0" fontId="0" fillId="0" borderId="39" xfId="0" applyBorder="1" applyAlignment="1">
      <alignment horizontal="center"/>
    </xf>
    <xf numFmtId="0" fontId="0" fillId="0" borderId="39" xfId="0" applyBorder="1"/>
    <xf numFmtId="0" fontId="2" fillId="0" borderId="9" xfId="0" applyFont="1" applyBorder="1" applyAlignment="1">
      <alignment horizontal="justify" vertical="justify" wrapText="1"/>
    </xf>
    <xf numFmtId="0" fontId="0" fillId="0" borderId="41" xfId="0" applyBorder="1" applyAlignment="1">
      <alignment horizontal="center" vertical="center"/>
    </xf>
    <xf numFmtId="0" fontId="0" fillId="0" borderId="41" xfId="0" applyBorder="1"/>
    <xf numFmtId="0" fontId="0" fillId="0" borderId="14" xfId="0" applyBorder="1"/>
    <xf numFmtId="0" fontId="2" fillId="0" borderId="38" xfId="0" applyFont="1" applyBorder="1" applyAlignment="1">
      <alignment horizontal="justify" vertical="center" wrapText="1"/>
    </xf>
    <xf numFmtId="0" fontId="0" fillId="0" borderId="42" xfId="0" applyBorder="1" applyAlignment="1">
      <alignment horizontal="center" vertical="center"/>
    </xf>
    <xf numFmtId="0" fontId="6" fillId="0" borderId="42" xfId="0" applyFont="1" applyBorder="1" applyAlignment="1">
      <alignment wrapText="1"/>
    </xf>
    <xf numFmtId="0" fontId="19" fillId="0" borderId="33" xfId="0" applyFont="1" applyBorder="1"/>
    <xf numFmtId="0" fontId="1" fillId="2" borderId="4" xfId="0" applyFont="1" applyFill="1" applyBorder="1" applyAlignment="1">
      <alignment horizontal="center" vertical="center" wrapText="1"/>
    </xf>
    <xf numFmtId="0" fontId="1" fillId="2" borderId="0" xfId="0" applyFont="1" applyFill="1" applyBorder="1" applyAlignment="1">
      <alignment horizontal="center" vertical="center" wrapText="1"/>
    </xf>
    <xf numFmtId="0" fontId="2" fillId="0" borderId="2" xfId="0" applyFont="1" applyBorder="1" applyAlignment="1">
      <alignment horizontal="justify" vertical="center" wrapText="1"/>
    </xf>
    <xf numFmtId="0" fontId="2" fillId="0" borderId="5" xfId="0" applyFont="1" applyBorder="1" applyAlignment="1">
      <alignment horizontal="justify" vertical="center" wrapText="1"/>
    </xf>
    <xf numFmtId="0" fontId="0" fillId="0" borderId="41" xfId="0" applyBorder="1" applyAlignment="1">
      <alignment horizontal="center"/>
    </xf>
    <xf numFmtId="0" fontId="2" fillId="0" borderId="46" xfId="0" applyFont="1" applyBorder="1" applyAlignment="1">
      <alignment horizontal="justify" vertical="center" wrapText="1"/>
    </xf>
    <xf numFmtId="0" fontId="0" fillId="0" borderId="47" xfId="0" applyBorder="1"/>
    <xf numFmtId="0" fontId="0" fillId="0" borderId="48" xfId="0" applyBorder="1"/>
    <xf numFmtId="0" fontId="0" fillId="0" borderId="22" xfId="0" applyBorder="1" applyAlignment="1">
      <alignment wrapText="1"/>
    </xf>
    <xf numFmtId="0" fontId="19" fillId="0" borderId="11" xfId="0" applyFont="1" applyBorder="1"/>
    <xf numFmtId="168" fontId="19" fillId="0" borderId="2" xfId="0" applyNumberFormat="1" applyFont="1" applyBorder="1" applyAlignment="1">
      <alignment horizontal="center"/>
    </xf>
    <xf numFmtId="168" fontId="19" fillId="0" borderId="13" xfId="0" applyNumberFormat="1" applyFont="1" applyBorder="1" applyAlignment="1">
      <alignment horizontal="center"/>
    </xf>
    <xf numFmtId="0" fontId="1" fillId="2" borderId="46" xfId="0" applyFont="1" applyFill="1" applyBorder="1" applyAlignment="1">
      <alignment horizontal="center" vertical="justify" wrapText="1"/>
    </xf>
    <xf numFmtId="0" fontId="1" fillId="2" borderId="49" xfId="0" applyFont="1" applyFill="1" applyBorder="1" applyAlignment="1">
      <alignment horizontal="center" vertical="justify" wrapText="1"/>
    </xf>
    <xf numFmtId="0" fontId="2" fillId="0" borderId="2" xfId="0" applyFont="1" applyBorder="1" applyAlignment="1">
      <alignment horizontal="justify" vertical="justify" wrapText="1"/>
    </xf>
    <xf numFmtId="0" fontId="2" fillId="0" borderId="5" xfId="0" applyFont="1" applyBorder="1" applyAlignment="1">
      <alignment horizontal="justify" vertical="justify" wrapText="1"/>
    </xf>
    <xf numFmtId="0" fontId="0" fillId="0" borderId="39" xfId="0" applyBorder="1" applyAlignment="1">
      <alignment horizontal="center" vertical="justify"/>
    </xf>
    <xf numFmtId="0" fontId="0" fillId="0" borderId="39" xfId="0" applyBorder="1" applyAlignment="1">
      <alignment vertical="justify"/>
    </xf>
    <xf numFmtId="0" fontId="0" fillId="0" borderId="41" xfId="0" applyBorder="1" applyAlignment="1">
      <alignment vertical="justify"/>
    </xf>
    <xf numFmtId="0" fontId="3" fillId="0" borderId="5" xfId="0" applyFont="1" applyBorder="1" applyAlignment="1">
      <alignment horizontal="justify" vertical="center" wrapText="1"/>
    </xf>
    <xf numFmtId="0" fontId="0" fillId="0" borderId="39" xfId="0" applyBorder="1" applyAlignment="1">
      <alignment horizontal="center" vertical="center"/>
    </xf>
    <xf numFmtId="0" fontId="0" fillId="0" borderId="39" xfId="0" applyBorder="1" applyAlignment="1">
      <alignment vertical="center" wrapText="1"/>
    </xf>
    <xf numFmtId="0" fontId="25" fillId="0" borderId="10" xfId="0" applyFont="1" applyBorder="1"/>
    <xf numFmtId="0" fontId="0" fillId="0" borderId="11" xfId="0" applyBorder="1" applyAlignment="1">
      <alignment wrapText="1"/>
    </xf>
    <xf numFmtId="0" fontId="4" fillId="2" borderId="2" xfId="0" applyFont="1" applyFill="1" applyBorder="1" applyAlignment="1">
      <alignment horizontal="left" vertical="justify" wrapText="1"/>
    </xf>
    <xf numFmtId="0" fontId="4" fillId="2" borderId="5" xfId="0" applyFont="1" applyFill="1" applyBorder="1" applyAlignment="1">
      <alignment horizontal="left" vertical="justify" wrapText="1"/>
    </xf>
    <xf numFmtId="0" fontId="2" fillId="0" borderId="2" xfId="0" applyFont="1" applyBorder="1" applyAlignment="1">
      <alignment horizontal="left" vertical="justify" wrapText="1"/>
    </xf>
    <xf numFmtId="0" fontId="7" fillId="0" borderId="5" xfId="0" applyFont="1" applyBorder="1" applyAlignment="1">
      <alignment vertical="justify" wrapText="1"/>
    </xf>
    <xf numFmtId="0" fontId="0" fillId="0" borderId="42" xfId="0" applyBorder="1" applyAlignment="1">
      <alignment wrapText="1"/>
    </xf>
    <xf numFmtId="0" fontId="19" fillId="0" borderId="13" xfId="0" applyFont="1" applyBorder="1" applyAlignment="1">
      <alignment horizontal="center"/>
    </xf>
    <xf numFmtId="9" fontId="33" fillId="0" borderId="1" xfId="0" applyNumberFormat="1" applyFont="1" applyBorder="1" applyAlignment="1">
      <alignment horizontal="center" vertical="center" wrapText="1"/>
    </xf>
    <xf numFmtId="0" fontId="1" fillId="0" borderId="24" xfId="0" applyFont="1" applyFill="1" applyBorder="1" applyAlignment="1">
      <alignment horizontal="justify" vertical="center"/>
    </xf>
    <xf numFmtId="0" fontId="32" fillId="0" borderId="13" xfId="0" applyFont="1" applyFill="1" applyBorder="1" applyAlignment="1">
      <alignment horizontal="center" vertical="center"/>
    </xf>
    <xf numFmtId="0" fontId="17" fillId="0" borderId="22" xfId="0" applyFont="1" applyBorder="1" applyAlignment="1">
      <alignment horizontal="center" vertical="center" wrapText="1"/>
    </xf>
    <xf numFmtId="0" fontId="20" fillId="4" borderId="10" xfId="0" applyFont="1" applyFill="1" applyBorder="1" applyAlignment="1">
      <alignment horizontal="center" vertical="center" wrapText="1"/>
    </xf>
    <xf numFmtId="0" fontId="17" fillId="0" borderId="11" xfId="0" applyFont="1" applyBorder="1"/>
    <xf numFmtId="0" fontId="50" fillId="0" borderId="2" xfId="0" applyFont="1" applyFill="1" applyBorder="1" applyAlignment="1">
      <alignment horizontal="center" vertical="center" wrapText="1"/>
    </xf>
    <xf numFmtId="0" fontId="33" fillId="0" borderId="1" xfId="0" applyFont="1" applyBorder="1" applyAlignment="1">
      <alignment horizontal="center" vertical="center" wrapText="1"/>
    </xf>
    <xf numFmtId="0" fontId="33" fillId="5" borderId="1" xfId="0" applyFont="1" applyFill="1" applyBorder="1" applyAlignment="1">
      <alignment horizontal="center" vertical="center" wrapText="1"/>
    </xf>
    <xf numFmtId="0" fontId="51" fillId="0" borderId="1" xfId="0" applyFont="1" applyBorder="1" applyAlignment="1">
      <alignment horizontal="justify" vertical="justify" wrapText="1"/>
    </xf>
    <xf numFmtId="14" fontId="0" fillId="0" borderId="22" xfId="0" applyNumberFormat="1" applyBorder="1" applyAlignment="1">
      <alignment wrapText="1"/>
    </xf>
    <xf numFmtId="0" fontId="19" fillId="5" borderId="10" xfId="0" applyFont="1" applyFill="1" applyBorder="1" applyAlignment="1">
      <alignment vertical="justify"/>
    </xf>
    <xf numFmtId="0" fontId="10" fillId="0" borderId="11" xfId="0" applyFont="1" applyBorder="1" applyAlignment="1">
      <alignment horizontal="justify" vertical="justify" wrapText="1"/>
    </xf>
    <xf numFmtId="0" fontId="4" fillId="0" borderId="24" xfId="0" applyFont="1" applyBorder="1" applyAlignment="1">
      <alignment horizontal="justify" vertical="center" wrapText="1"/>
    </xf>
    <xf numFmtId="0" fontId="10" fillId="0" borderId="42" xfId="0" applyFont="1" applyBorder="1" applyAlignment="1">
      <alignment horizontal="justify" vertical="justify" wrapText="1"/>
    </xf>
    <xf numFmtId="0" fontId="47" fillId="0" borderId="42" xfId="0" applyFont="1" applyBorder="1" applyAlignment="1">
      <alignment horizontal="center" vertical="justify" wrapText="1"/>
    </xf>
    <xf numFmtId="0" fontId="35" fillId="0" borderId="42" xfId="0" applyFont="1" applyBorder="1" applyAlignment="1">
      <alignment horizontal="justify" vertical="center" wrapText="1"/>
    </xf>
    <xf numFmtId="0" fontId="19" fillId="0" borderId="42" xfId="0" applyFont="1" applyBorder="1" applyAlignment="1">
      <alignment horizontal="center" vertical="center"/>
    </xf>
    <xf numFmtId="0" fontId="0" fillId="0" borderId="11" xfId="0" applyFont="1" applyBorder="1" applyAlignment="1">
      <alignment horizontal="center"/>
    </xf>
    <xf numFmtId="0" fontId="19" fillId="0" borderId="11" xfId="0" applyFont="1" applyBorder="1" applyAlignment="1">
      <alignment horizontal="center"/>
    </xf>
    <xf numFmtId="0" fontId="10" fillId="0" borderId="39" xfId="0" applyFont="1" applyBorder="1" applyAlignment="1">
      <alignment horizontal="justify" vertical="justify" wrapText="1"/>
    </xf>
    <xf numFmtId="0" fontId="47" fillId="0" borderId="39" xfId="0" applyFont="1" applyBorder="1" applyAlignment="1">
      <alignment horizontal="center" vertical="justify" wrapText="1"/>
    </xf>
    <xf numFmtId="14" fontId="0" fillId="0" borderId="39" xfId="0" applyNumberFormat="1" applyBorder="1"/>
    <xf numFmtId="0" fontId="4" fillId="0" borderId="41" xfId="0" applyFont="1" applyBorder="1" applyAlignment="1">
      <alignment horizontal="left" vertical="center" wrapText="1"/>
    </xf>
    <xf numFmtId="0" fontId="0" fillId="0" borderId="41" xfId="0" applyFont="1" applyBorder="1" applyAlignment="1">
      <alignment horizontal="center"/>
    </xf>
    <xf numFmtId="0" fontId="19" fillId="0" borderId="41" xfId="0" applyFont="1" applyBorder="1" applyAlignment="1">
      <alignment horizontal="center"/>
    </xf>
    <xf numFmtId="0" fontId="4" fillId="0" borderId="52" xfId="0" applyFont="1" applyBorder="1" applyAlignment="1">
      <alignment horizontal="left" vertical="center" wrapText="1"/>
    </xf>
    <xf numFmtId="0" fontId="8" fillId="0" borderId="39" xfId="0" applyFont="1" applyBorder="1" applyAlignment="1">
      <alignment horizontal="justify" vertical="center" wrapText="1"/>
    </xf>
    <xf numFmtId="0" fontId="36" fillId="0" borderId="39" xfId="0" applyFont="1" applyBorder="1" applyAlignment="1">
      <alignment horizontal="center" vertical="center"/>
    </xf>
    <xf numFmtId="0" fontId="4" fillId="0" borderId="39" xfId="0" applyFont="1" applyBorder="1" applyAlignment="1">
      <alignment horizontal="left" vertical="center" wrapText="1"/>
    </xf>
    <xf numFmtId="0" fontId="19" fillId="0" borderId="53" xfId="0" applyFont="1" applyBorder="1" applyAlignment="1">
      <alignment vertical="center"/>
    </xf>
    <xf numFmtId="0" fontId="4" fillId="0" borderId="54" xfId="0" applyFont="1" applyBorder="1" applyAlignment="1">
      <alignment horizontal="left" vertical="center" wrapText="1"/>
    </xf>
    <xf numFmtId="0" fontId="8" fillId="0" borderId="41" xfId="0" applyFont="1" applyBorder="1" applyAlignment="1">
      <alignment horizontal="justify" vertical="center" wrapText="1"/>
    </xf>
    <xf numFmtId="0" fontId="36" fillId="0" borderId="41" xfId="0" applyFont="1" applyBorder="1" applyAlignment="1">
      <alignment horizontal="center" vertical="center"/>
    </xf>
    <xf numFmtId="0" fontId="19" fillId="0" borderId="55" xfId="0" applyFont="1" applyBorder="1" applyAlignment="1">
      <alignment vertical="center"/>
    </xf>
    <xf numFmtId="0" fontId="33" fillId="2" borderId="10" xfId="0" applyFont="1" applyFill="1" applyBorder="1" applyAlignment="1">
      <alignment horizontal="left" vertical="center" wrapText="1"/>
    </xf>
    <xf numFmtId="0" fontId="33" fillId="2" borderId="10" xfId="0" applyFont="1" applyFill="1" applyBorder="1" applyAlignment="1">
      <alignment horizontal="center" vertical="center" wrapText="1"/>
    </xf>
    <xf numFmtId="0" fontId="2" fillId="0" borderId="52" xfId="0" applyFont="1" applyBorder="1" applyAlignment="1">
      <alignment horizontal="justify" vertical="center" wrapText="1"/>
    </xf>
    <xf numFmtId="0" fontId="2" fillId="0" borderId="39" xfId="0" applyFont="1" applyBorder="1" applyAlignment="1">
      <alignment horizontal="justify" vertical="center" wrapText="1"/>
    </xf>
    <xf numFmtId="0" fontId="5" fillId="0" borderId="39" xfId="0" applyFont="1" applyBorder="1"/>
    <xf numFmtId="0" fontId="2" fillId="0" borderId="56" xfId="0" applyFont="1" applyBorder="1" applyAlignment="1">
      <alignment horizontal="justify" vertical="center" wrapText="1"/>
    </xf>
    <xf numFmtId="0" fontId="4" fillId="0" borderId="56" xfId="0" applyFont="1" applyBorder="1" applyAlignment="1">
      <alignment horizontal="left" vertical="center" wrapText="1"/>
    </xf>
    <xf numFmtId="0" fontId="4" fillId="0" borderId="56" xfId="0" applyFont="1" applyBorder="1" applyAlignment="1">
      <alignment horizontal="justify" vertical="justify" wrapText="1"/>
    </xf>
    <xf numFmtId="0" fontId="4" fillId="0" borderId="11" xfId="0" applyFont="1" applyBorder="1" applyAlignment="1">
      <alignment horizontal="justify" vertical="center" wrapText="1"/>
    </xf>
    <xf numFmtId="0" fontId="19" fillId="0" borderId="13" xfId="0" applyFont="1" applyBorder="1" applyAlignment="1">
      <alignment horizontal="center" vertical="center"/>
    </xf>
    <xf numFmtId="0" fontId="19" fillId="0" borderId="40" xfId="0" applyFont="1" applyBorder="1" applyAlignment="1">
      <alignment horizontal="center" vertical="center"/>
    </xf>
    <xf numFmtId="0" fontId="4" fillId="2" borderId="10" xfId="0" applyFont="1" applyFill="1" applyBorder="1" applyAlignment="1">
      <alignment horizontal="left" vertical="center" wrapText="1"/>
    </xf>
    <xf numFmtId="0" fontId="0" fillId="0" borderId="42" xfId="0" applyBorder="1" applyAlignment="1">
      <alignment horizontal="center"/>
    </xf>
    <xf numFmtId="0" fontId="19" fillId="0" borderId="57" xfId="0" applyFont="1" applyBorder="1" applyAlignment="1">
      <alignment horizontal="center" vertical="center"/>
    </xf>
    <xf numFmtId="0" fontId="4" fillId="0" borderId="39" xfId="0" applyFont="1" applyBorder="1" applyAlignment="1">
      <alignment horizontal="justify" vertical="center" wrapText="1"/>
    </xf>
    <xf numFmtId="0" fontId="11" fillId="0" borderId="39" xfId="0" applyFont="1" applyBorder="1" applyAlignment="1">
      <alignment horizontal="center" vertical="justify" wrapText="1"/>
    </xf>
    <xf numFmtId="0" fontId="11" fillId="0" borderId="39" xfId="0" applyFont="1" applyBorder="1" applyAlignment="1">
      <alignment horizontal="justify" vertical="justify" wrapText="1"/>
    </xf>
    <xf numFmtId="0" fontId="10" fillId="0" borderId="41" xfId="0" applyFont="1" applyBorder="1" applyAlignment="1">
      <alignment horizontal="justify" vertical="justify" wrapText="1"/>
    </xf>
    <xf numFmtId="0" fontId="11" fillId="0" borderId="41" xfId="0" applyFont="1" applyBorder="1" applyAlignment="1">
      <alignment horizontal="center" vertical="justify" wrapText="1"/>
    </xf>
    <xf numFmtId="0" fontId="11" fillId="0" borderId="41" xfId="0" applyFont="1" applyBorder="1" applyAlignment="1">
      <alignment horizontal="justify" vertical="justify" wrapText="1"/>
    </xf>
    <xf numFmtId="0" fontId="19" fillId="0" borderId="33" xfId="0" applyFont="1" applyBorder="1" applyAlignment="1">
      <alignment horizontal="center" vertical="center"/>
    </xf>
    <xf numFmtId="14" fontId="0" fillId="0" borderId="41" xfId="0" applyNumberFormat="1" applyBorder="1"/>
    <xf numFmtId="0" fontId="0" fillId="0" borderId="33" xfId="0" applyBorder="1" applyAlignment="1">
      <alignment wrapText="1"/>
    </xf>
    <xf numFmtId="0" fontId="19" fillId="0" borderId="2" xfId="0" applyFont="1" applyBorder="1" applyAlignment="1">
      <alignment horizontal="center" vertical="center"/>
    </xf>
    <xf numFmtId="0" fontId="10" fillId="0" borderId="22" xfId="0" applyFont="1" applyBorder="1" applyAlignment="1">
      <alignment horizontal="justify" vertical="justify" wrapText="1"/>
    </xf>
    <xf numFmtId="0" fontId="11" fillId="0" borderId="39" xfId="0" applyFont="1" applyBorder="1" applyAlignment="1">
      <alignment horizontal="left" vertical="justify" wrapText="1"/>
    </xf>
    <xf numFmtId="41" fontId="0" fillId="0" borderId="22" xfId="2" applyFont="1" applyBorder="1"/>
    <xf numFmtId="0" fontId="0" fillId="0" borderId="22" xfId="0" applyBorder="1" applyAlignment="1">
      <alignment vertical="center" wrapText="1"/>
    </xf>
    <xf numFmtId="0" fontId="6" fillId="0" borderId="48" xfId="0" applyFont="1" applyBorder="1"/>
    <xf numFmtId="168" fontId="19" fillId="0" borderId="43" xfId="0" applyNumberFormat="1" applyFont="1" applyBorder="1" applyAlignment="1">
      <alignment horizontal="center"/>
    </xf>
    <xf numFmtId="168" fontId="19" fillId="0" borderId="44" xfId="0" applyNumberFormat="1" applyFont="1" applyBorder="1" applyAlignment="1">
      <alignment horizontal="center"/>
    </xf>
    <xf numFmtId="168" fontId="19" fillId="0" borderId="45" xfId="0" applyNumberFormat="1" applyFont="1" applyBorder="1" applyAlignment="1">
      <alignment horizontal="center"/>
    </xf>
    <xf numFmtId="0" fontId="0" fillId="0" borderId="10" xfId="0" applyBorder="1" applyAlignment="1">
      <alignment horizontal="center"/>
    </xf>
    <xf numFmtId="0" fontId="0" fillId="0" borderId="12" xfId="0" applyBorder="1" applyAlignment="1">
      <alignment horizontal="center"/>
    </xf>
    <xf numFmtId="0" fontId="0" fillId="0" borderId="11" xfId="0" applyBorder="1" applyAlignment="1">
      <alignment horizontal="center"/>
    </xf>
    <xf numFmtId="0" fontId="0" fillId="0" borderId="10" xfId="0" applyBorder="1" applyAlignment="1">
      <alignment vertical="center" wrapText="1"/>
    </xf>
    <xf numFmtId="0" fontId="0" fillId="0" borderId="11" xfId="0" applyBorder="1" applyAlignment="1">
      <alignment vertical="center" wrapText="1"/>
    </xf>
    <xf numFmtId="0" fontId="0" fillId="0" borderId="10" xfId="0" applyBorder="1" applyAlignment="1">
      <alignment horizontal="left" vertical="justify"/>
    </xf>
    <xf numFmtId="0" fontId="0" fillId="0" borderId="11" xfId="0" applyBorder="1" applyAlignment="1">
      <alignment horizontal="left" vertical="justify"/>
    </xf>
    <xf numFmtId="0" fontId="0" fillId="0" borderId="10" xfId="0" applyBorder="1" applyAlignment="1">
      <alignment horizontal="left" vertical="center" wrapText="1"/>
    </xf>
    <xf numFmtId="0" fontId="0" fillId="0" borderId="12" xfId="0" applyBorder="1" applyAlignment="1">
      <alignment horizontal="left" vertical="center" wrapText="1"/>
    </xf>
    <xf numFmtId="0" fontId="0" fillId="0" borderId="11" xfId="0" applyBorder="1" applyAlignment="1">
      <alignment horizontal="left" vertical="center" wrapText="1"/>
    </xf>
    <xf numFmtId="0" fontId="19" fillId="0" borderId="46" xfId="0" applyFont="1" applyBorder="1" applyAlignment="1">
      <alignment horizontal="center"/>
    </xf>
    <xf numFmtId="0" fontId="19" fillId="0" borderId="4" xfId="0" applyFont="1" applyBorder="1" applyAlignment="1">
      <alignment horizontal="center"/>
    </xf>
    <xf numFmtId="0" fontId="19" fillId="0" borderId="3" xfId="0" applyFont="1" applyBorder="1" applyAlignment="1">
      <alignment horizontal="center"/>
    </xf>
    <xf numFmtId="0" fontId="2" fillId="0" borderId="7" xfId="0" applyFont="1" applyBorder="1" applyAlignment="1">
      <alignment horizontal="justify" vertical="center" wrapText="1"/>
    </xf>
    <xf numFmtId="0" fontId="2" fillId="0" borderId="8" xfId="0" applyFont="1" applyBorder="1" applyAlignment="1">
      <alignment horizontal="justify" vertical="center" wrapText="1"/>
    </xf>
    <xf numFmtId="0" fontId="2" fillId="0" borderId="9" xfId="0" applyFont="1" applyBorder="1" applyAlignment="1">
      <alignment horizontal="justify" vertical="center" wrapText="1"/>
    </xf>
    <xf numFmtId="0" fontId="0" fillId="0" borderId="12" xfId="0" applyBorder="1" applyAlignment="1">
      <alignment horizontal="left" vertical="justify"/>
    </xf>
    <xf numFmtId="0" fontId="0" fillId="0" borderId="1" xfId="0" applyBorder="1" applyAlignment="1">
      <alignment horizontal="center"/>
    </xf>
    <xf numFmtId="0" fontId="0" fillId="0" borderId="10" xfId="0" applyBorder="1" applyAlignment="1">
      <alignment horizontal="left"/>
    </xf>
    <xf numFmtId="0" fontId="0" fillId="0" borderId="11" xfId="0" applyBorder="1" applyAlignment="1">
      <alignment horizontal="left"/>
    </xf>
    <xf numFmtId="0" fontId="0" fillId="0" borderId="43" xfId="0" applyBorder="1" applyAlignment="1">
      <alignment horizontal="center" vertical="center"/>
    </xf>
    <xf numFmtId="0" fontId="0" fillId="0" borderId="44" xfId="0" applyBorder="1" applyAlignment="1">
      <alignment horizontal="center" vertical="center"/>
    </xf>
    <xf numFmtId="0" fontId="0" fillId="0" borderId="45" xfId="0" applyBorder="1" applyAlignment="1">
      <alignment horizontal="center" vertical="center"/>
    </xf>
    <xf numFmtId="0" fontId="0" fillId="0" borderId="10" xfId="0" applyBorder="1" applyAlignment="1">
      <alignment vertical="justify"/>
    </xf>
    <xf numFmtId="0" fontId="0" fillId="0" borderId="11" xfId="0" applyBorder="1" applyAlignment="1">
      <alignment vertical="justify"/>
    </xf>
    <xf numFmtId="0" fontId="19" fillId="0" borderId="0" xfId="0" applyFont="1" applyAlignment="1">
      <alignment horizontal="center"/>
    </xf>
    <xf numFmtId="0" fontId="0" fillId="0" borderId="10" xfId="0" applyBorder="1" applyAlignment="1">
      <alignment horizontal="center" wrapText="1"/>
    </xf>
    <xf numFmtId="0" fontId="0" fillId="0" borderId="11" xfId="0" applyBorder="1" applyAlignment="1">
      <alignment horizontal="center" wrapText="1"/>
    </xf>
    <xf numFmtId="0" fontId="0" fillId="0" borderId="12" xfId="0" applyBorder="1" applyAlignment="1">
      <alignment horizontal="center" wrapText="1"/>
    </xf>
    <xf numFmtId="0" fontId="19" fillId="0" borderId="43" xfId="0" applyFont="1" applyBorder="1" applyAlignment="1">
      <alignment horizontal="center" vertical="center"/>
    </xf>
    <xf numFmtId="0" fontId="19" fillId="0" borderId="44" xfId="0" applyFont="1" applyBorder="1" applyAlignment="1">
      <alignment horizontal="center" vertical="center"/>
    </xf>
    <xf numFmtId="0" fontId="19" fillId="0" borderId="45" xfId="0" applyFont="1" applyBorder="1" applyAlignment="1">
      <alignment horizontal="center" vertical="center"/>
    </xf>
    <xf numFmtId="0" fontId="13" fillId="0" borderId="0" xfId="0" applyFont="1" applyAlignment="1">
      <alignment horizontal="center" vertical="center" wrapText="1"/>
    </xf>
    <xf numFmtId="0" fontId="40" fillId="0" borderId="0" xfId="0" applyFont="1" applyAlignment="1">
      <alignment horizontal="center"/>
    </xf>
    <xf numFmtId="0" fontId="20" fillId="0" borderId="0" xfId="0" applyFont="1" applyAlignment="1">
      <alignment horizontal="center"/>
    </xf>
    <xf numFmtId="0" fontId="14" fillId="0" borderId="1" xfId="0" applyFont="1" applyBorder="1" applyAlignment="1">
      <alignment horizontal="center" vertical="center" wrapText="1"/>
    </xf>
    <xf numFmtId="0" fontId="20" fillId="0" borderId="1" xfId="0" applyFont="1" applyBorder="1" applyAlignment="1">
      <alignment horizontal="center" vertical="center"/>
    </xf>
    <xf numFmtId="0" fontId="19" fillId="0" borderId="1" xfId="0" applyFont="1" applyBorder="1" applyAlignment="1">
      <alignment horizontal="center"/>
    </xf>
    <xf numFmtId="0" fontId="19" fillId="0" borderId="0" xfId="0" applyFont="1" applyAlignment="1">
      <alignment horizontal="center" vertical="center"/>
    </xf>
    <xf numFmtId="0" fontId="19" fillId="0" borderId="22" xfId="0" applyFont="1" applyBorder="1" applyAlignment="1">
      <alignment horizontal="left" vertical="center"/>
    </xf>
    <xf numFmtId="0" fontId="19" fillId="0" borderId="26" xfId="0" applyFont="1" applyBorder="1" applyAlignment="1">
      <alignment horizontal="left" vertical="center"/>
    </xf>
    <xf numFmtId="0" fontId="19" fillId="0" borderId="27" xfId="0" applyFont="1" applyBorder="1" applyAlignment="1">
      <alignment horizontal="left" vertical="center"/>
    </xf>
    <xf numFmtId="0" fontId="19" fillId="0" borderId="46" xfId="0" applyFont="1" applyBorder="1" applyAlignment="1">
      <alignment horizontal="center" vertical="center"/>
    </xf>
    <xf numFmtId="0" fontId="19" fillId="0" borderId="4" xfId="0" applyFont="1" applyBorder="1" applyAlignment="1">
      <alignment horizontal="center" vertical="center"/>
    </xf>
    <xf numFmtId="0" fontId="19" fillId="0" borderId="3" xfId="0" applyFont="1" applyBorder="1" applyAlignment="1">
      <alignment horizontal="center" vertical="center"/>
    </xf>
    <xf numFmtId="0" fontId="19" fillId="0" borderId="58" xfId="0" applyFont="1" applyBorder="1" applyAlignment="1">
      <alignment horizontal="center" vertical="center"/>
    </xf>
    <xf numFmtId="0" fontId="19" fillId="0" borderId="36" xfId="0" applyFont="1" applyBorder="1" applyAlignment="1">
      <alignment horizontal="center" vertical="center"/>
    </xf>
    <xf numFmtId="0" fontId="19" fillId="0" borderId="59" xfId="0" applyFont="1" applyBorder="1" applyAlignment="1">
      <alignment horizontal="center" vertical="center"/>
    </xf>
    <xf numFmtId="0" fontId="19" fillId="0" borderId="10" xfId="0" applyFont="1" applyBorder="1" applyAlignment="1">
      <alignment horizontal="center" vertical="center"/>
    </xf>
    <xf numFmtId="0" fontId="19" fillId="0" borderId="11" xfId="0" applyFont="1" applyBorder="1" applyAlignment="1">
      <alignment horizontal="center" vertical="center"/>
    </xf>
    <xf numFmtId="0" fontId="19" fillId="0" borderId="10" xfId="0" applyFont="1" applyFill="1" applyBorder="1" applyAlignment="1">
      <alignment horizontal="center" vertical="center" wrapText="1"/>
    </xf>
    <xf numFmtId="0" fontId="19" fillId="0" borderId="12" xfId="0" applyFont="1" applyFill="1" applyBorder="1" applyAlignment="1">
      <alignment horizontal="center" vertical="center" wrapText="1"/>
    </xf>
    <xf numFmtId="0" fontId="19" fillId="0" borderId="11" xfId="0" applyFont="1" applyFill="1" applyBorder="1" applyAlignment="1">
      <alignment horizontal="center" vertical="center" wrapText="1"/>
    </xf>
    <xf numFmtId="0" fontId="4" fillId="0" borderId="50" xfId="0" applyFont="1" applyBorder="1" applyAlignment="1">
      <alignment horizontal="left" vertical="center" wrapText="1"/>
    </xf>
    <xf numFmtId="0" fontId="4" fillId="0" borderId="51" xfId="0" applyFont="1" applyBorder="1" applyAlignment="1">
      <alignment horizontal="left" vertical="center" wrapText="1"/>
    </xf>
    <xf numFmtId="14" fontId="0" fillId="0" borderId="23" xfId="0" applyNumberFormat="1" applyBorder="1" applyAlignment="1">
      <alignment horizontal="left" vertical="center" wrapText="1"/>
    </xf>
    <xf numFmtId="14" fontId="0" fillId="0" borderId="36" xfId="0" applyNumberFormat="1" applyBorder="1" applyAlignment="1">
      <alignment horizontal="left" vertical="center" wrapText="1"/>
    </xf>
    <xf numFmtId="14" fontId="0" fillId="0" borderId="33" xfId="0" applyNumberFormat="1" applyBorder="1" applyAlignment="1">
      <alignment horizontal="left" vertical="center" wrapText="1"/>
    </xf>
    <xf numFmtId="0" fontId="39" fillId="0" borderId="46" xfId="0" applyFont="1" applyFill="1" applyBorder="1" applyAlignment="1">
      <alignment horizontal="center" vertical="center" wrapText="1"/>
    </xf>
    <xf numFmtId="0" fontId="39" fillId="0" borderId="4" xfId="0" applyFont="1" applyFill="1" applyBorder="1" applyAlignment="1">
      <alignment horizontal="center" vertical="center" wrapText="1"/>
    </xf>
    <xf numFmtId="0" fontId="39" fillId="0" borderId="3" xfId="0" applyFont="1" applyFill="1" applyBorder="1" applyAlignment="1">
      <alignment horizontal="center" vertical="center" wrapText="1"/>
    </xf>
    <xf numFmtId="0" fontId="4" fillId="0" borderId="10" xfId="0" applyFont="1" applyBorder="1" applyAlignment="1">
      <alignment horizontal="left" vertical="center" wrapText="1"/>
    </xf>
    <xf numFmtId="0" fontId="4" fillId="0" borderId="11" xfId="0" applyFont="1" applyBorder="1" applyAlignment="1">
      <alignment horizontal="left" vertical="center" wrapText="1"/>
    </xf>
    <xf numFmtId="14" fontId="0" fillId="0" borderId="1" xfId="0" applyNumberFormat="1" applyBorder="1" applyAlignment="1">
      <alignment horizontal="left" wrapText="1"/>
    </xf>
    <xf numFmtId="0" fontId="19" fillId="0" borderId="12" xfId="0" applyFont="1" applyBorder="1" applyAlignment="1">
      <alignment horizontal="center" vertical="center"/>
    </xf>
    <xf numFmtId="0" fontId="0" fillId="0" borderId="10" xfId="0" applyBorder="1" applyAlignment="1">
      <alignment horizontal="center" vertical="center"/>
    </xf>
    <xf numFmtId="0" fontId="0" fillId="0" borderId="12" xfId="0" applyBorder="1" applyAlignment="1">
      <alignment horizontal="center" vertical="center"/>
    </xf>
    <xf numFmtId="0" fontId="0" fillId="0" borderId="11" xfId="0" applyBorder="1" applyAlignment="1">
      <alignment horizontal="center" vertical="center"/>
    </xf>
    <xf numFmtId="0" fontId="0" fillId="0" borderId="10" xfId="0" applyBorder="1" applyAlignment="1">
      <alignment horizontal="left" vertical="center"/>
    </xf>
    <xf numFmtId="0" fontId="0" fillId="0" borderId="11" xfId="0" applyBorder="1" applyAlignment="1">
      <alignment horizontal="left" vertical="center"/>
    </xf>
    <xf numFmtId="0" fontId="0" fillId="0" borderId="1" xfId="0" applyBorder="1" applyAlignment="1">
      <alignment horizontal="center" vertical="center"/>
    </xf>
    <xf numFmtId="0" fontId="6" fillId="0" borderId="10" xfId="0" applyFont="1" applyBorder="1" applyAlignment="1">
      <alignment horizontal="left" vertical="justify"/>
    </xf>
    <xf numFmtId="0" fontId="6" fillId="0" borderId="11" xfId="0" applyFont="1" applyBorder="1" applyAlignment="1">
      <alignment horizontal="left" vertical="justify"/>
    </xf>
    <xf numFmtId="0" fontId="6" fillId="0" borderId="10" xfId="0" applyFont="1" applyBorder="1" applyAlignment="1">
      <alignment horizontal="left" vertical="center" wrapText="1"/>
    </xf>
    <xf numFmtId="0" fontId="6" fillId="0" borderId="12" xfId="0" applyFont="1" applyBorder="1" applyAlignment="1">
      <alignment horizontal="left" vertical="center" wrapText="1"/>
    </xf>
    <xf numFmtId="0" fontId="6" fillId="0" borderId="11" xfId="0" applyFont="1" applyBorder="1" applyAlignment="1">
      <alignment horizontal="left" vertical="center" wrapText="1"/>
    </xf>
    <xf numFmtId="0" fontId="39" fillId="0" borderId="10" xfId="0" applyFont="1" applyBorder="1" applyAlignment="1">
      <alignment horizontal="center" vertical="center" wrapText="1"/>
    </xf>
    <xf numFmtId="0" fontId="39" fillId="0" borderId="12" xfId="0" applyFont="1" applyBorder="1" applyAlignment="1">
      <alignment horizontal="center" vertical="center" wrapText="1"/>
    </xf>
    <xf numFmtId="0" fontId="39" fillId="0" borderId="11" xfId="0" applyFont="1" applyBorder="1" applyAlignment="1">
      <alignment horizontal="center" vertical="center" wrapText="1"/>
    </xf>
    <xf numFmtId="0" fontId="39" fillId="0" borderId="10" xfId="0" applyFont="1" applyFill="1" applyBorder="1" applyAlignment="1">
      <alignment horizontal="center" vertical="center" wrapText="1"/>
    </xf>
    <xf numFmtId="0" fontId="39" fillId="0" borderId="12" xfId="0" applyFont="1" applyFill="1" applyBorder="1" applyAlignment="1">
      <alignment horizontal="center" vertical="center" wrapText="1"/>
    </xf>
    <xf numFmtId="0" fontId="39" fillId="0" borderId="11" xfId="0" applyFont="1" applyFill="1" applyBorder="1" applyAlignment="1">
      <alignment horizontal="center" vertical="center" wrapText="1"/>
    </xf>
    <xf numFmtId="14" fontId="0" fillId="0" borderId="10" xfId="0" applyNumberFormat="1" applyBorder="1" applyAlignment="1">
      <alignment horizontal="left" vertical="center" wrapText="1"/>
    </xf>
    <xf numFmtId="14" fontId="0" fillId="0" borderId="12" xfId="0" applyNumberFormat="1" applyBorder="1" applyAlignment="1">
      <alignment horizontal="left" vertical="center" wrapText="1"/>
    </xf>
    <xf numFmtId="14" fontId="0" fillId="0" borderId="11" xfId="0" applyNumberFormat="1" applyBorder="1" applyAlignment="1">
      <alignment horizontal="left" vertical="center" wrapText="1"/>
    </xf>
    <xf numFmtId="0" fontId="48" fillId="0" borderId="12" xfId="0" applyFont="1" applyBorder="1" applyAlignment="1">
      <alignment horizontal="center" vertical="center" wrapText="1"/>
    </xf>
    <xf numFmtId="0" fontId="48" fillId="0" borderId="11" xfId="0" applyFont="1" applyBorder="1" applyAlignment="1">
      <alignment horizontal="center" vertical="center" wrapText="1"/>
    </xf>
    <xf numFmtId="0" fontId="32" fillId="0" borderId="0" xfId="0" applyFont="1" applyAlignment="1">
      <alignment horizontal="center"/>
    </xf>
    <xf numFmtId="0" fontId="28" fillId="0" borderId="0" xfId="0" applyFont="1" applyAlignment="1">
      <alignment horizontal="center" vertical="center" wrapText="1"/>
    </xf>
    <xf numFmtId="0" fontId="50" fillId="0" borderId="0" xfId="0" applyFont="1" applyAlignment="1">
      <alignment horizontal="center"/>
    </xf>
    <xf numFmtId="0" fontId="1" fillId="0" borderId="22" xfId="0" applyFont="1" applyBorder="1" applyAlignment="1">
      <alignment horizontal="left" vertical="center" wrapText="1"/>
    </xf>
    <xf numFmtId="0" fontId="1" fillId="0" borderId="26" xfId="0" applyFont="1" applyBorder="1" applyAlignment="1">
      <alignment horizontal="left" vertical="center" wrapText="1"/>
    </xf>
    <xf numFmtId="0" fontId="1" fillId="0" borderId="27" xfId="0" applyFont="1" applyBorder="1" applyAlignment="1">
      <alignment horizontal="left" vertical="center" wrapText="1"/>
    </xf>
    <xf numFmtId="44" fontId="25" fillId="0" borderId="22" xfId="3" applyFont="1" applyBorder="1" applyAlignment="1">
      <alignment horizontal="center"/>
    </xf>
    <xf numFmtId="44" fontId="25" fillId="0" borderId="27" xfId="3" applyFont="1" applyBorder="1" applyAlignment="1">
      <alignment horizontal="center"/>
    </xf>
    <xf numFmtId="0" fontId="22" fillId="0" borderId="22" xfId="0" applyFont="1" applyBorder="1" applyAlignment="1">
      <alignment horizontal="center"/>
    </xf>
    <xf numFmtId="0" fontId="22" fillId="0" borderId="26" xfId="0" applyFont="1" applyBorder="1" applyAlignment="1">
      <alignment horizontal="center"/>
    </xf>
    <xf numFmtId="0" fontId="24" fillId="5" borderId="1" xfId="0" applyFont="1" applyFill="1" applyBorder="1" applyAlignment="1">
      <alignment horizontal="center"/>
    </xf>
    <xf numFmtId="0" fontId="20" fillId="0" borderId="28" xfId="0" applyFont="1" applyBorder="1" applyAlignment="1">
      <alignment horizontal="center"/>
    </xf>
    <xf numFmtId="0" fontId="20" fillId="0" borderId="23" xfId="0" applyFont="1" applyBorder="1" applyAlignment="1">
      <alignment horizontal="center"/>
    </xf>
    <xf numFmtId="0" fontId="20" fillId="0" borderId="31" xfId="0" applyFont="1" applyBorder="1" applyAlignment="1">
      <alignment horizontal="center"/>
    </xf>
    <xf numFmtId="0" fontId="20" fillId="0" borderId="32" xfId="0" applyFont="1" applyBorder="1" applyAlignment="1">
      <alignment horizontal="center"/>
    </xf>
    <xf numFmtId="0" fontId="20" fillId="0" borderId="33" xfId="0" applyFont="1" applyBorder="1" applyAlignment="1">
      <alignment horizontal="center"/>
    </xf>
    <xf numFmtId="0" fontId="20" fillId="0" borderId="25" xfId="0" applyFont="1" applyBorder="1" applyAlignment="1">
      <alignment horizontal="center"/>
    </xf>
    <xf numFmtId="0" fontId="8" fillId="0" borderId="22" xfId="0" applyFont="1" applyBorder="1" applyAlignment="1">
      <alignment horizontal="center" vertical="center" wrapText="1"/>
    </xf>
    <xf numFmtId="0" fontId="46" fillId="0" borderId="27" xfId="0" applyFont="1" applyBorder="1" applyAlignment="1">
      <alignment horizontal="center" vertical="center" wrapText="1"/>
    </xf>
    <xf numFmtId="0" fontId="17" fillId="0" borderId="1" xfId="0" applyFont="1" applyBorder="1" applyAlignment="1">
      <alignment horizontal="left" vertical="center" wrapText="1"/>
    </xf>
    <xf numFmtId="0" fontId="33" fillId="0" borderId="0" xfId="0" applyFont="1" applyAlignment="1">
      <alignment horizontal="center" vertical="center"/>
    </xf>
    <xf numFmtId="0" fontId="20" fillId="0" borderId="10" xfId="0" applyFont="1" applyBorder="1" applyAlignment="1">
      <alignment horizontal="center" vertical="center"/>
    </xf>
    <xf numFmtId="0" fontId="20" fillId="0" borderId="12" xfId="0" applyFont="1" applyBorder="1" applyAlignment="1">
      <alignment horizontal="center" vertical="center"/>
    </xf>
    <xf numFmtId="0" fontId="20" fillId="0" borderId="11" xfId="0" applyFont="1" applyBorder="1" applyAlignment="1">
      <alignment horizontal="center" vertical="center"/>
    </xf>
    <xf numFmtId="0" fontId="29" fillId="0" borderId="0" xfId="0" applyFont="1" applyAlignment="1">
      <alignment horizontal="center"/>
    </xf>
    <xf numFmtId="0" fontId="29" fillId="0" borderId="28" xfId="0" applyFont="1" applyBorder="1" applyAlignment="1">
      <alignment horizontal="center"/>
    </xf>
  </cellXfs>
  <cellStyles count="4">
    <cellStyle name="Millares" xfId="1" builtinId="3"/>
    <cellStyle name="Millares [0]" xfId="2" builtinId="6"/>
    <cellStyle name="Moneda" xfId="3" builtinId="4"/>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3" Type="http://schemas.openxmlformats.org/officeDocument/2006/relationships/worksheet" Target="worksheets/sheet3.xml"/><Relationship Id="rId21" Type="http://schemas.openxmlformats.org/officeDocument/2006/relationships/sharedStrings" Target="sharedStrings.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styles" Target="style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worksheet" Target="worksheets/sheet15.xml"/><Relationship Id="rId10" Type="http://schemas.openxmlformats.org/officeDocument/2006/relationships/worksheet" Target="worksheets/sheet10.xml"/><Relationship Id="rId19" Type="http://schemas.openxmlformats.org/officeDocument/2006/relationships/theme" Target="theme/theme1.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calcChain" Target="calcChain.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1" Type="http://schemas.openxmlformats.org/officeDocument/2006/relationships/image" Target="../media/image2.png"/></Relationships>
</file>

<file path=xl/drawings/drawing1.xml><?xml version="1.0" encoding="utf-8"?>
<xdr:wsDr xmlns:xdr="http://schemas.openxmlformats.org/drawingml/2006/spreadsheetDrawing" xmlns:a="http://schemas.openxmlformats.org/drawingml/2006/main">
  <xdr:twoCellAnchor editAs="oneCell">
    <xdr:from>
      <xdr:col>2</xdr:col>
      <xdr:colOff>49804</xdr:colOff>
      <xdr:row>5</xdr:row>
      <xdr:rowOff>74705</xdr:rowOff>
    </xdr:from>
    <xdr:to>
      <xdr:col>6</xdr:col>
      <xdr:colOff>691232</xdr:colOff>
      <xdr:row>82</xdr:row>
      <xdr:rowOff>158389</xdr:rowOff>
    </xdr:to>
    <xdr:pic>
      <xdr:nvPicPr>
        <xdr:cNvPr id="2" name="Imagen 1"/>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1083235" y="1307352"/>
          <a:ext cx="8796821" cy="14464567"/>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6</xdr:col>
      <xdr:colOff>95250</xdr:colOff>
      <xdr:row>20</xdr:row>
      <xdr:rowOff>171451</xdr:rowOff>
    </xdr:from>
    <xdr:to>
      <xdr:col>14</xdr:col>
      <xdr:colOff>200025</xdr:colOff>
      <xdr:row>30</xdr:row>
      <xdr:rowOff>76201</xdr:rowOff>
    </xdr:to>
    <xdr:pic>
      <xdr:nvPicPr>
        <xdr:cNvPr id="2" name="1 Imagen">
          <a:extLst>
            <a:ext uri="{FF2B5EF4-FFF2-40B4-BE49-F238E27FC236}">
              <a16:creationId xmlns:a16="http://schemas.microsoft.com/office/drawing/2014/main" id="{00000000-0008-0000-1100-000002000000}"/>
            </a:ext>
          </a:extLst>
        </xdr:cNvPr>
        <xdr:cNvPicPr>
          <a:picLocks noChangeAspect="1"/>
        </xdr:cNvPicPr>
      </xdr:nvPicPr>
      <xdr:blipFill rotWithShape="1">
        <a:blip xmlns:r="http://schemas.openxmlformats.org/officeDocument/2006/relationships" r:embed="rId1"/>
        <a:srcRect l="57924" t="49358" r="8166" b="33696"/>
        <a:stretch/>
      </xdr:blipFill>
      <xdr:spPr>
        <a:xfrm>
          <a:off x="7429500" y="3600451"/>
          <a:ext cx="6200775" cy="1809750"/>
        </a:xfrm>
        <a:prstGeom prst="rect">
          <a:avLst/>
        </a:prstGeom>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3.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15.xml.rels><?xml version="1.0" encoding="UTF-8" standalone="yes"?>
<Relationships xmlns="http://schemas.openxmlformats.org/package/2006/relationships"><Relationship Id="rId1" Type="http://schemas.openxmlformats.org/officeDocument/2006/relationships/drawing" Target="../drawings/drawing2.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1:N37"/>
  <sheetViews>
    <sheetView workbookViewId="0">
      <selection activeCell="B2" sqref="B2"/>
    </sheetView>
  </sheetViews>
  <sheetFormatPr baseColWidth="10" defaultRowHeight="15" x14ac:dyDescent="0.25"/>
  <cols>
    <col min="2" max="2" width="34.85546875" customWidth="1"/>
    <col min="3" max="3" width="48.140625" customWidth="1"/>
    <col min="4" max="4" width="15.28515625" customWidth="1"/>
    <col min="5" max="5" width="16.28515625" customWidth="1"/>
    <col min="6" max="6" width="14.7109375" customWidth="1"/>
    <col min="7" max="7" width="13.42578125" customWidth="1"/>
    <col min="11" max="11" width="30.85546875" customWidth="1"/>
    <col min="12" max="12" width="29.7109375" customWidth="1"/>
    <col min="13" max="13" width="25.5703125" customWidth="1"/>
  </cols>
  <sheetData>
    <row r="1" spans="2:8" x14ac:dyDescent="0.25">
      <c r="C1" s="53" t="s">
        <v>418</v>
      </c>
    </row>
    <row r="2" spans="2:8" x14ac:dyDescent="0.25">
      <c r="C2" s="53" t="s">
        <v>181</v>
      </c>
    </row>
    <row r="3" spans="2:8" x14ac:dyDescent="0.25">
      <c r="C3" s="53"/>
    </row>
    <row r="4" spans="2:8" x14ac:dyDescent="0.25">
      <c r="B4" s="53" t="s">
        <v>185</v>
      </c>
      <c r="C4" s="53" t="s">
        <v>464</v>
      </c>
      <c r="D4" t="s">
        <v>465</v>
      </c>
      <c r="E4" s="53">
        <v>2</v>
      </c>
    </row>
    <row r="5" spans="2:8" ht="15.75" x14ac:dyDescent="0.25">
      <c r="B5" s="67" t="s">
        <v>57</v>
      </c>
      <c r="C5" s="65" t="s">
        <v>54</v>
      </c>
      <c r="D5" s="6"/>
      <c r="E5" s="6"/>
      <c r="H5" s="275"/>
    </row>
    <row r="6" spans="2:8" ht="15.75" thickBot="1" x14ac:dyDescent="0.3">
      <c r="B6" s="66" t="s">
        <v>2</v>
      </c>
      <c r="C6" s="375" t="s">
        <v>3</v>
      </c>
      <c r="D6" s="376"/>
      <c r="E6" s="376"/>
      <c r="F6" s="369" t="s">
        <v>203</v>
      </c>
      <c r="H6" s="275"/>
    </row>
    <row r="7" spans="2:8" ht="15.75" thickBot="1" x14ac:dyDescent="0.3">
      <c r="B7" s="4" t="s">
        <v>4</v>
      </c>
      <c r="C7" s="377" t="s">
        <v>5</v>
      </c>
      <c r="D7" s="378" t="s">
        <v>19</v>
      </c>
      <c r="E7" s="379"/>
      <c r="F7" s="482">
        <v>1.5</v>
      </c>
      <c r="H7" s="275"/>
    </row>
    <row r="8" spans="2:8" ht="15.75" thickBot="1" x14ac:dyDescent="0.3">
      <c r="B8" s="4" t="s">
        <v>20</v>
      </c>
      <c r="C8" s="380" t="s">
        <v>188</v>
      </c>
      <c r="D8" s="368" t="s">
        <v>19</v>
      </c>
      <c r="E8" s="6"/>
      <c r="F8" s="483"/>
      <c r="H8" s="275"/>
    </row>
    <row r="9" spans="2:8" ht="29.25" thickBot="1" x14ac:dyDescent="0.3">
      <c r="B9" s="4" t="s">
        <v>6</v>
      </c>
      <c r="C9" s="380" t="s">
        <v>7</v>
      </c>
      <c r="D9" s="368" t="s">
        <v>19</v>
      </c>
      <c r="E9" s="50">
        <v>73206183</v>
      </c>
      <c r="F9" s="483"/>
      <c r="H9" s="275"/>
    </row>
    <row r="10" spans="2:8" ht="15.75" thickBot="1" x14ac:dyDescent="0.3">
      <c r="B10" s="4" t="s">
        <v>55</v>
      </c>
      <c r="C10" s="380" t="s">
        <v>184</v>
      </c>
      <c r="D10" s="368" t="s">
        <v>19</v>
      </c>
      <c r="E10" s="6"/>
      <c r="F10" s="483"/>
    </row>
    <row r="11" spans="2:8" ht="86.25" thickBot="1" x14ac:dyDescent="0.3">
      <c r="B11" s="4" t="s">
        <v>51</v>
      </c>
      <c r="C11" s="367" t="s">
        <v>9</v>
      </c>
      <c r="D11" s="373" t="s">
        <v>19</v>
      </c>
      <c r="E11" s="74" t="s">
        <v>56</v>
      </c>
      <c r="F11" s="483"/>
    </row>
    <row r="12" spans="2:8" ht="15.75" thickBot="1" x14ac:dyDescent="0.3">
      <c r="B12" s="4" t="s">
        <v>10</v>
      </c>
      <c r="C12" s="380" t="s">
        <v>52</v>
      </c>
      <c r="D12" s="368" t="s">
        <v>19</v>
      </c>
      <c r="E12" s="8">
        <v>41001</v>
      </c>
      <c r="F12" s="483"/>
    </row>
    <row r="13" spans="2:8" ht="43.5" thickBot="1" x14ac:dyDescent="0.3">
      <c r="B13" s="4" t="s">
        <v>12</v>
      </c>
      <c r="C13" s="367" t="s">
        <v>13</v>
      </c>
      <c r="D13" s="381" t="s">
        <v>19</v>
      </c>
      <c r="E13" s="382"/>
      <c r="F13" s="484"/>
    </row>
    <row r="14" spans="2:8" ht="72" thickBot="1" x14ac:dyDescent="0.3">
      <c r="B14" s="4" t="s">
        <v>401</v>
      </c>
      <c r="C14" s="384" t="s">
        <v>53</v>
      </c>
      <c r="D14" s="385" t="s">
        <v>19</v>
      </c>
      <c r="E14" s="386" t="s">
        <v>409</v>
      </c>
      <c r="F14" s="399">
        <v>1.5</v>
      </c>
    </row>
    <row r="15" spans="2:8" ht="29.25" thickBot="1" x14ac:dyDescent="0.3">
      <c r="B15" s="4" t="s">
        <v>18</v>
      </c>
      <c r="C15" s="88">
        <v>1</v>
      </c>
      <c r="D15" s="366"/>
      <c r="E15" s="387" t="s">
        <v>123</v>
      </c>
      <c r="F15" s="398">
        <f>SUM(F7:F14)</f>
        <v>3</v>
      </c>
    </row>
    <row r="18" spans="2:14" x14ac:dyDescent="0.25">
      <c r="B18" s="6" t="s">
        <v>1</v>
      </c>
      <c r="C18" s="6" t="s">
        <v>23</v>
      </c>
      <c r="D18" s="71" t="s">
        <v>24</v>
      </c>
      <c r="E18" s="71" t="s">
        <v>25</v>
      </c>
      <c r="F18" s="71" t="s">
        <v>26</v>
      </c>
      <c r="G18" s="71" t="s">
        <v>27</v>
      </c>
      <c r="H18" s="71" t="s">
        <v>34</v>
      </c>
      <c r="I18" s="71" t="s">
        <v>35</v>
      </c>
      <c r="J18" s="71" t="s">
        <v>36</v>
      </c>
      <c r="K18" s="71" t="s">
        <v>144</v>
      </c>
      <c r="L18" s="71" t="s">
        <v>28</v>
      </c>
      <c r="M18" s="85"/>
    </row>
    <row r="19" spans="2:14" ht="60" x14ac:dyDescent="0.25">
      <c r="B19" s="253" t="s">
        <v>365</v>
      </c>
      <c r="C19" s="44" t="s">
        <v>377</v>
      </c>
      <c r="D19" s="9" t="s">
        <v>57</v>
      </c>
      <c r="E19" s="249">
        <v>45231</v>
      </c>
      <c r="F19" s="249">
        <v>45275</v>
      </c>
      <c r="G19" s="258" t="s">
        <v>33</v>
      </c>
      <c r="H19" s="246">
        <v>14</v>
      </c>
      <c r="I19" s="246">
        <v>1</v>
      </c>
      <c r="J19" s="246"/>
      <c r="K19" s="276" t="s">
        <v>145</v>
      </c>
      <c r="L19" s="277" t="s">
        <v>466</v>
      </c>
      <c r="M19" s="280"/>
      <c r="N19" s="290"/>
    </row>
    <row r="20" spans="2:14" ht="60" x14ac:dyDescent="0.25">
      <c r="B20" s="253" t="s">
        <v>402</v>
      </c>
      <c r="C20" s="44" t="s">
        <v>403</v>
      </c>
      <c r="D20" s="9" t="s">
        <v>62</v>
      </c>
      <c r="E20" s="249">
        <v>45149</v>
      </c>
      <c r="F20" s="374">
        <v>45225</v>
      </c>
      <c r="G20" s="258" t="s">
        <v>33</v>
      </c>
      <c r="H20" s="246">
        <v>15</v>
      </c>
      <c r="I20" s="246">
        <v>2</v>
      </c>
      <c r="J20" s="246"/>
      <c r="K20" s="276" t="s">
        <v>145</v>
      </c>
      <c r="L20" s="277" t="s">
        <v>466</v>
      </c>
      <c r="M20" s="280"/>
      <c r="N20" s="290"/>
    </row>
    <row r="21" spans="2:14" ht="57.75" customHeight="1" x14ac:dyDescent="0.25">
      <c r="B21" s="253" t="s">
        <v>143</v>
      </c>
      <c r="C21" s="44" t="s">
        <v>142</v>
      </c>
      <c r="D21" s="9" t="s">
        <v>57</v>
      </c>
      <c r="E21" s="234">
        <v>44977</v>
      </c>
      <c r="F21" s="8">
        <v>45148</v>
      </c>
      <c r="G21" s="61" t="s">
        <v>33</v>
      </c>
      <c r="H21" s="6">
        <v>20</v>
      </c>
      <c r="I21" s="6">
        <v>5</v>
      </c>
      <c r="J21" s="6"/>
      <c r="K21" s="58" t="s">
        <v>145</v>
      </c>
      <c r="L21" s="277" t="s">
        <v>466</v>
      </c>
      <c r="M21" s="284"/>
    </row>
    <row r="22" spans="2:14" x14ac:dyDescent="0.25">
      <c r="B22" s="485" t="s">
        <v>32</v>
      </c>
      <c r="C22" s="492" t="s">
        <v>190</v>
      </c>
      <c r="D22" s="492" t="s">
        <v>57</v>
      </c>
      <c r="E22" s="8">
        <v>44470</v>
      </c>
      <c r="F22" s="8">
        <v>44545</v>
      </c>
      <c r="G22" s="485" t="s">
        <v>33</v>
      </c>
      <c r="H22" s="6">
        <v>14</v>
      </c>
      <c r="I22" s="6">
        <v>2</v>
      </c>
      <c r="J22" s="6"/>
      <c r="K22" s="9" t="s">
        <v>145</v>
      </c>
      <c r="L22" s="98"/>
      <c r="M22" s="285"/>
    </row>
    <row r="23" spans="2:14" x14ac:dyDescent="0.25">
      <c r="B23" s="486"/>
      <c r="C23" s="493"/>
      <c r="D23" s="493"/>
      <c r="E23" s="8">
        <v>44585</v>
      </c>
      <c r="F23" s="8">
        <v>44729</v>
      </c>
      <c r="G23" s="486"/>
      <c r="H23" s="6">
        <f>30+17-24</f>
        <v>23</v>
      </c>
      <c r="I23" s="6">
        <v>4</v>
      </c>
      <c r="J23" s="6"/>
      <c r="K23" s="9" t="s">
        <v>145</v>
      </c>
      <c r="L23" s="98"/>
      <c r="M23" s="285"/>
    </row>
    <row r="24" spans="2:14" ht="60" x14ac:dyDescent="0.25">
      <c r="B24" s="487"/>
      <c r="C24" s="494"/>
      <c r="D24" s="494"/>
      <c r="E24" s="8">
        <v>44743</v>
      </c>
      <c r="F24" s="8">
        <v>44917</v>
      </c>
      <c r="G24" s="487"/>
      <c r="H24" s="6">
        <v>21</v>
      </c>
      <c r="I24" s="6">
        <v>5</v>
      </c>
      <c r="J24" s="6"/>
      <c r="K24" s="9" t="s">
        <v>145</v>
      </c>
      <c r="L24" s="277" t="s">
        <v>466</v>
      </c>
      <c r="M24" s="285"/>
    </row>
    <row r="25" spans="2:14" ht="30" x14ac:dyDescent="0.25">
      <c r="B25" s="7" t="s">
        <v>40</v>
      </c>
      <c r="C25" s="6" t="s">
        <v>38</v>
      </c>
      <c r="D25" s="9" t="s">
        <v>57</v>
      </c>
      <c r="E25" s="8">
        <v>44303</v>
      </c>
      <c r="F25" s="8">
        <v>44469</v>
      </c>
      <c r="G25" s="7" t="s">
        <v>33</v>
      </c>
      <c r="H25" s="6">
        <v>13</v>
      </c>
      <c r="I25" s="6">
        <v>5</v>
      </c>
      <c r="J25" s="6"/>
      <c r="K25" s="9" t="s">
        <v>145</v>
      </c>
      <c r="L25" s="98"/>
      <c r="M25" s="285"/>
    </row>
    <row r="26" spans="2:14" ht="30.75" customHeight="1" x14ac:dyDescent="0.25">
      <c r="B26" s="485" t="s">
        <v>58</v>
      </c>
      <c r="C26" s="490" t="s">
        <v>60</v>
      </c>
      <c r="D26" s="488" t="s">
        <v>57</v>
      </c>
      <c r="E26" s="8">
        <v>44085</v>
      </c>
      <c r="F26" s="8">
        <v>44180</v>
      </c>
      <c r="G26" s="7" t="s">
        <v>33</v>
      </c>
      <c r="H26" s="6">
        <v>4</v>
      </c>
      <c r="I26" s="6">
        <v>3</v>
      </c>
      <c r="J26" s="6"/>
      <c r="K26" s="31" t="s">
        <v>175</v>
      </c>
      <c r="L26" s="98"/>
      <c r="M26" s="285"/>
    </row>
    <row r="27" spans="2:14" ht="20.25" customHeight="1" x14ac:dyDescent="0.25">
      <c r="B27" s="487"/>
      <c r="C27" s="491"/>
      <c r="D27" s="489"/>
      <c r="E27" s="8">
        <v>44200</v>
      </c>
      <c r="F27" s="8">
        <v>44302</v>
      </c>
      <c r="G27" s="7" t="s">
        <v>33</v>
      </c>
      <c r="H27" s="6">
        <v>12</v>
      </c>
      <c r="I27" s="6">
        <v>3</v>
      </c>
      <c r="J27" s="6"/>
      <c r="K27" s="9" t="s">
        <v>145</v>
      </c>
      <c r="L27" s="99"/>
      <c r="M27" s="285"/>
    </row>
    <row r="28" spans="2:14" ht="60" x14ac:dyDescent="0.25">
      <c r="B28" s="7" t="s">
        <v>59</v>
      </c>
      <c r="C28" s="14" t="s">
        <v>61</v>
      </c>
      <c r="D28" s="14" t="s">
        <v>57</v>
      </c>
      <c r="E28" s="234">
        <v>43860</v>
      </c>
      <c r="F28" s="8">
        <v>44084</v>
      </c>
      <c r="G28" s="7" t="s">
        <v>33</v>
      </c>
      <c r="H28" s="6">
        <v>10</v>
      </c>
      <c r="I28" s="6">
        <v>7</v>
      </c>
      <c r="J28" s="6"/>
      <c r="K28" s="9" t="s">
        <v>145</v>
      </c>
      <c r="L28" s="277" t="s">
        <v>466</v>
      </c>
      <c r="M28" s="285"/>
    </row>
    <row r="29" spans="2:14" ht="29.25" customHeight="1" x14ac:dyDescent="0.25">
      <c r="B29" s="7" t="s">
        <v>44</v>
      </c>
      <c r="C29" s="11" t="s">
        <v>42</v>
      </c>
      <c r="D29" s="10" t="s">
        <v>57</v>
      </c>
      <c r="E29" s="32">
        <v>43525</v>
      </c>
      <c r="F29" s="8">
        <v>43820</v>
      </c>
      <c r="G29" s="7" t="s">
        <v>33</v>
      </c>
      <c r="H29" s="6">
        <v>20</v>
      </c>
      <c r="I29" s="6">
        <v>9</v>
      </c>
      <c r="J29" s="6"/>
      <c r="K29" s="9" t="s">
        <v>145</v>
      </c>
      <c r="L29" s="99"/>
      <c r="M29" s="285"/>
    </row>
    <row r="30" spans="2:14" ht="30" x14ac:dyDescent="0.25">
      <c r="B30" s="15" t="s">
        <v>46</v>
      </c>
      <c r="C30" s="6" t="s">
        <v>45</v>
      </c>
      <c r="D30" s="9" t="s">
        <v>57</v>
      </c>
      <c r="E30" s="8">
        <v>43344</v>
      </c>
      <c r="F30" s="8">
        <v>43449</v>
      </c>
      <c r="G30" s="7" t="s">
        <v>33</v>
      </c>
      <c r="H30" s="6">
        <v>14</v>
      </c>
      <c r="I30" s="6">
        <v>3</v>
      </c>
      <c r="J30" s="6"/>
      <c r="K30" s="9" t="s">
        <v>145</v>
      </c>
      <c r="L30" s="99"/>
      <c r="M30" s="285"/>
    </row>
    <row r="31" spans="2:14" ht="30" x14ac:dyDescent="0.25">
      <c r="B31" s="7" t="s">
        <v>47</v>
      </c>
      <c r="C31" s="6" t="s">
        <v>0</v>
      </c>
      <c r="D31" s="9" t="s">
        <v>57</v>
      </c>
      <c r="E31" s="8">
        <v>43133</v>
      </c>
      <c r="F31" s="8">
        <v>43342</v>
      </c>
      <c r="G31" s="7" t="s">
        <v>33</v>
      </c>
      <c r="H31" s="6">
        <v>28</v>
      </c>
      <c r="I31" s="6">
        <v>6</v>
      </c>
      <c r="J31" s="6"/>
      <c r="K31" s="9" t="s">
        <v>145</v>
      </c>
      <c r="L31" s="99"/>
      <c r="M31" s="285"/>
    </row>
    <row r="32" spans="2:14" ht="30" x14ac:dyDescent="0.25">
      <c r="B32" s="7" t="s">
        <v>50</v>
      </c>
      <c r="C32" s="6" t="s">
        <v>467</v>
      </c>
      <c r="D32" s="9" t="s">
        <v>62</v>
      </c>
      <c r="E32" s="8">
        <v>42856</v>
      </c>
      <c r="F32" s="8">
        <v>43069</v>
      </c>
      <c r="G32" s="298" t="s">
        <v>33</v>
      </c>
      <c r="H32" s="6">
        <v>29</v>
      </c>
      <c r="I32" s="6">
        <v>6</v>
      </c>
      <c r="J32" s="6"/>
      <c r="K32" s="9" t="s">
        <v>145</v>
      </c>
      <c r="L32" s="99"/>
      <c r="M32" s="279"/>
    </row>
    <row r="33" spans="2:11" x14ac:dyDescent="0.25">
      <c r="H33" s="53">
        <f>SUM(H19:H32)</f>
        <v>237</v>
      </c>
      <c r="I33" s="53">
        <f>SUM(I19:I32)</f>
        <v>61</v>
      </c>
    </row>
    <row r="34" spans="2:11" ht="28.5" customHeight="1" x14ac:dyDescent="0.25">
      <c r="B34" s="68" t="s">
        <v>193</v>
      </c>
      <c r="C34" s="53">
        <v>3</v>
      </c>
      <c r="G34" s="86" t="s">
        <v>189</v>
      </c>
      <c r="H34" s="87"/>
      <c r="I34" s="87"/>
      <c r="J34" s="87"/>
    </row>
    <row r="35" spans="2:11" x14ac:dyDescent="0.25">
      <c r="I35" t="s">
        <v>468</v>
      </c>
    </row>
    <row r="36" spans="2:11" x14ac:dyDescent="0.25">
      <c r="B36" s="45"/>
      <c r="C36" s="45"/>
      <c r="E36" s="45"/>
      <c r="F36" s="45"/>
      <c r="G36" s="45"/>
      <c r="H36" s="45"/>
      <c r="I36" s="45"/>
      <c r="J36" s="45"/>
      <c r="K36" s="45"/>
    </row>
    <row r="37" spans="2:11" x14ac:dyDescent="0.25">
      <c r="E37" s="45"/>
      <c r="F37" s="45"/>
      <c r="G37" s="45"/>
      <c r="H37" s="45"/>
      <c r="I37" s="45"/>
      <c r="J37" s="45"/>
      <c r="K37" s="45"/>
    </row>
  </sheetData>
  <mergeCells count="8">
    <mergeCell ref="F7:F13"/>
    <mergeCell ref="G22:G24"/>
    <mergeCell ref="D26:D27"/>
    <mergeCell ref="C26:C27"/>
    <mergeCell ref="B26:B27"/>
    <mergeCell ref="B22:B24"/>
    <mergeCell ref="C22:C24"/>
    <mergeCell ref="D22:D24"/>
  </mergeCells>
  <pageMargins left="0.7" right="0.7" top="0.75" bottom="0.75" header="0.3" footer="0.3"/>
  <pageSetup paperSize="9"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1:L39"/>
  <sheetViews>
    <sheetView topLeftCell="A31" workbookViewId="0">
      <selection activeCell="C36" sqref="C36"/>
    </sheetView>
  </sheetViews>
  <sheetFormatPr baseColWidth="10" defaultRowHeight="15" x14ac:dyDescent="0.25"/>
  <cols>
    <col min="1" max="1" width="5.7109375" customWidth="1"/>
    <col min="2" max="2" width="38.28515625" customWidth="1"/>
    <col min="3" max="3" width="37.140625" customWidth="1"/>
    <col min="4" max="4" width="17.7109375" customWidth="1"/>
    <col min="5" max="5" width="30.28515625" customWidth="1"/>
    <col min="6" max="6" width="22.85546875" customWidth="1"/>
    <col min="7" max="7" width="21.7109375" customWidth="1"/>
    <col min="8" max="8" width="10.7109375" bestFit="1" customWidth="1"/>
    <col min="9" max="10" width="7.7109375" customWidth="1"/>
    <col min="11" max="11" width="25" customWidth="1"/>
    <col min="12" max="12" width="24.5703125" customWidth="1"/>
  </cols>
  <sheetData>
    <row r="1" spans="2:8" x14ac:dyDescent="0.25">
      <c r="C1" s="53" t="s">
        <v>416</v>
      </c>
    </row>
    <row r="2" spans="2:8" x14ac:dyDescent="0.25">
      <c r="C2" s="53" t="s">
        <v>181</v>
      </c>
    </row>
    <row r="3" spans="2:8" x14ac:dyDescent="0.25">
      <c r="C3" s="53"/>
    </row>
    <row r="4" spans="2:8" x14ac:dyDescent="0.25">
      <c r="B4" s="53" t="str">
        <f>+COORD.OPER!B4</f>
        <v>OFERENTE</v>
      </c>
      <c r="C4" s="53" t="s">
        <v>464</v>
      </c>
    </row>
    <row r="5" spans="2:8" ht="15" customHeight="1" x14ac:dyDescent="0.25">
      <c r="B5" s="65" t="s">
        <v>146</v>
      </c>
      <c r="C5" s="65" t="s">
        <v>182</v>
      </c>
    </row>
    <row r="6" spans="2:8" ht="15.75" thickBot="1" x14ac:dyDescent="0.3">
      <c r="B6" s="388" t="s">
        <v>2</v>
      </c>
      <c r="C6" s="389" t="s">
        <v>3</v>
      </c>
      <c r="D6" s="389" t="s">
        <v>191</v>
      </c>
      <c r="E6" s="389" t="s">
        <v>129</v>
      </c>
      <c r="F6" s="369" t="s">
        <v>203</v>
      </c>
    </row>
    <row r="7" spans="2:8" ht="15.75" thickBot="1" x14ac:dyDescent="0.3">
      <c r="B7" s="390" t="s">
        <v>4</v>
      </c>
      <c r="C7" s="391" t="s">
        <v>5</v>
      </c>
      <c r="D7" s="378" t="s">
        <v>19</v>
      </c>
      <c r="E7" s="394"/>
      <c r="F7" s="495">
        <v>1.5</v>
      </c>
    </row>
    <row r="8" spans="2:8" ht="15.75" thickBot="1" x14ac:dyDescent="0.3">
      <c r="B8" s="1" t="s">
        <v>20</v>
      </c>
      <c r="C8" s="5" t="s">
        <v>21</v>
      </c>
      <c r="D8" s="368" t="s">
        <v>19</v>
      </c>
      <c r="E8" s="54"/>
      <c r="F8" s="496"/>
    </row>
    <row r="9" spans="2:8" ht="29.25" thickBot="1" x14ac:dyDescent="0.3">
      <c r="B9" s="1" t="s">
        <v>6</v>
      </c>
      <c r="C9" s="5" t="s">
        <v>7</v>
      </c>
      <c r="D9" s="368" t="s">
        <v>19</v>
      </c>
      <c r="E9" s="5">
        <v>33286487</v>
      </c>
      <c r="F9" s="496"/>
    </row>
    <row r="10" spans="2:8" ht="29.25" customHeight="1" thickBot="1" x14ac:dyDescent="0.3">
      <c r="B10" s="4" t="s">
        <v>8</v>
      </c>
      <c r="C10" s="5" t="s">
        <v>9</v>
      </c>
      <c r="D10" s="368" t="s">
        <v>19</v>
      </c>
      <c r="E10" s="5" t="s">
        <v>22</v>
      </c>
      <c r="F10" s="496"/>
    </row>
    <row r="11" spans="2:8" ht="15.75" thickBot="1" x14ac:dyDescent="0.3">
      <c r="B11" s="1" t="s">
        <v>10</v>
      </c>
      <c r="C11" s="5" t="s">
        <v>11</v>
      </c>
      <c r="D11" s="368" t="s">
        <v>19</v>
      </c>
      <c r="E11" s="5" t="s">
        <v>30</v>
      </c>
      <c r="F11" s="496"/>
    </row>
    <row r="12" spans="2:8" ht="43.5" thickBot="1" x14ac:dyDescent="0.3">
      <c r="B12" s="1" t="s">
        <v>12</v>
      </c>
      <c r="C12" s="5" t="s">
        <v>13</v>
      </c>
      <c r="D12" s="392" t="s">
        <v>19</v>
      </c>
      <c r="E12" s="395"/>
      <c r="F12" s="497"/>
      <c r="G12">
        <v>4869</v>
      </c>
      <c r="H12" s="275">
        <v>45225</v>
      </c>
    </row>
    <row r="13" spans="2:8" ht="36.75" customHeight="1" x14ac:dyDescent="0.25">
      <c r="B13" s="393" t="s">
        <v>14</v>
      </c>
      <c r="C13" s="498" t="s">
        <v>17</v>
      </c>
      <c r="D13" s="378"/>
      <c r="E13" s="394"/>
      <c r="F13" s="495">
        <v>1.5</v>
      </c>
      <c r="G13">
        <v>2491</v>
      </c>
      <c r="H13" s="275">
        <v>44470</v>
      </c>
    </row>
    <row r="14" spans="2:8" ht="33.75" customHeight="1" x14ac:dyDescent="0.25">
      <c r="B14" s="2" t="s">
        <v>15</v>
      </c>
      <c r="C14" s="499"/>
      <c r="D14" s="368" t="s">
        <v>19</v>
      </c>
      <c r="E14" s="396" t="s">
        <v>408</v>
      </c>
      <c r="F14" s="496"/>
      <c r="G14">
        <v>1436</v>
      </c>
      <c r="H14" s="275">
        <v>44092</v>
      </c>
    </row>
    <row r="15" spans="2:8" ht="34.5" customHeight="1" thickBot="1" x14ac:dyDescent="0.3">
      <c r="B15" s="1" t="s">
        <v>16</v>
      </c>
      <c r="C15" s="500"/>
      <c r="D15" s="392"/>
      <c r="E15" s="395"/>
      <c r="F15" s="497"/>
      <c r="G15">
        <v>1181</v>
      </c>
      <c r="H15" s="275">
        <v>43525</v>
      </c>
    </row>
    <row r="16" spans="2:8" ht="15.75" thickBot="1" x14ac:dyDescent="0.3">
      <c r="B16" s="3" t="s">
        <v>18</v>
      </c>
      <c r="C16" s="96">
        <v>1</v>
      </c>
      <c r="D16" s="366"/>
      <c r="E16" s="397" t="s">
        <v>123</v>
      </c>
      <c r="F16" s="369">
        <f>SUM(F7:F15)</f>
        <v>3</v>
      </c>
      <c r="G16">
        <v>1001</v>
      </c>
      <c r="H16" s="275">
        <v>44301</v>
      </c>
    </row>
    <row r="19" spans="2:12" ht="17.25" customHeight="1" x14ac:dyDescent="0.25">
      <c r="B19" s="94" t="s">
        <v>1</v>
      </c>
      <c r="C19" s="94" t="s">
        <v>23</v>
      </c>
      <c r="D19" s="94" t="s">
        <v>24</v>
      </c>
      <c r="E19" s="94" t="s">
        <v>25</v>
      </c>
      <c r="F19" s="94" t="s">
        <v>26</v>
      </c>
      <c r="G19" s="94" t="s">
        <v>27</v>
      </c>
      <c r="H19" s="94" t="s">
        <v>34</v>
      </c>
      <c r="I19" s="94" t="s">
        <v>35</v>
      </c>
      <c r="J19" s="94" t="s">
        <v>36</v>
      </c>
      <c r="K19" s="94" t="s">
        <v>144</v>
      </c>
      <c r="L19" s="95" t="s">
        <v>28</v>
      </c>
    </row>
    <row r="20" spans="2:12" ht="17.25" customHeight="1" x14ac:dyDescent="0.25">
      <c r="B20" s="281" t="s">
        <v>365</v>
      </c>
      <c r="C20" s="72" t="s">
        <v>405</v>
      </c>
      <c r="D20" s="9" t="s">
        <v>31</v>
      </c>
      <c r="E20" s="32">
        <v>45231</v>
      </c>
      <c r="F20" s="8">
        <v>45275</v>
      </c>
      <c r="G20" s="281" t="s">
        <v>33</v>
      </c>
      <c r="H20" s="6">
        <v>14</v>
      </c>
      <c r="I20" s="6">
        <v>1</v>
      </c>
      <c r="J20" s="282"/>
      <c r="K20" s="283" t="s">
        <v>145</v>
      </c>
      <c r="L20" s="287" t="s">
        <v>406</v>
      </c>
    </row>
    <row r="21" spans="2:12" ht="75" x14ac:dyDescent="0.25">
      <c r="B21" s="48" t="s">
        <v>143</v>
      </c>
      <c r="C21" s="72" t="s">
        <v>142</v>
      </c>
      <c r="D21" s="9" t="s">
        <v>146</v>
      </c>
      <c r="E21" s="32">
        <v>44979</v>
      </c>
      <c r="F21" s="8">
        <v>45148</v>
      </c>
      <c r="G21" s="48" t="s">
        <v>33</v>
      </c>
      <c r="H21" s="6">
        <f>40-22</f>
        <v>18</v>
      </c>
      <c r="I21" s="6">
        <v>5</v>
      </c>
      <c r="J21" s="6"/>
      <c r="K21" s="59" t="s">
        <v>350</v>
      </c>
      <c r="L21" s="286" t="s">
        <v>466</v>
      </c>
    </row>
    <row r="22" spans="2:12" ht="33.75" customHeight="1" x14ac:dyDescent="0.25">
      <c r="B22" s="485" t="s">
        <v>32</v>
      </c>
      <c r="C22" s="490" t="s">
        <v>190</v>
      </c>
      <c r="D22" s="492" t="s">
        <v>31</v>
      </c>
      <c r="E22" s="8">
        <v>44470</v>
      </c>
      <c r="F22" s="8">
        <v>44540</v>
      </c>
      <c r="G22" s="48" t="s">
        <v>33</v>
      </c>
      <c r="H22" s="6">
        <f>10-1</f>
        <v>9</v>
      </c>
      <c r="I22" s="6">
        <f>12-10</f>
        <v>2</v>
      </c>
      <c r="J22" s="6"/>
      <c r="K22" s="59" t="s">
        <v>145</v>
      </c>
      <c r="L22" s="278"/>
    </row>
    <row r="23" spans="2:12" ht="30" customHeight="1" x14ac:dyDescent="0.25">
      <c r="B23" s="486"/>
      <c r="C23" s="501"/>
      <c r="D23" s="493"/>
      <c r="E23" s="8">
        <v>44593</v>
      </c>
      <c r="F23" s="8">
        <v>44727</v>
      </c>
      <c r="G23" s="48" t="s">
        <v>33</v>
      </c>
      <c r="H23" s="6">
        <v>14</v>
      </c>
      <c r="I23" s="6">
        <v>4</v>
      </c>
      <c r="J23" s="6"/>
      <c r="K23" s="59" t="s">
        <v>145</v>
      </c>
      <c r="L23" s="278"/>
    </row>
    <row r="24" spans="2:12" x14ac:dyDescent="0.25">
      <c r="B24" s="487"/>
      <c r="C24" s="491"/>
      <c r="D24" s="494"/>
      <c r="E24" s="8">
        <v>44747</v>
      </c>
      <c r="F24" s="8">
        <v>44895</v>
      </c>
      <c r="G24" s="48" t="s">
        <v>33</v>
      </c>
      <c r="H24" s="6">
        <v>25</v>
      </c>
      <c r="I24" s="6">
        <v>4</v>
      </c>
      <c r="J24" s="6"/>
      <c r="K24" s="59" t="s">
        <v>145</v>
      </c>
      <c r="L24" s="278"/>
    </row>
    <row r="25" spans="2:12" ht="30" x14ac:dyDescent="0.25">
      <c r="B25" s="7" t="s">
        <v>40</v>
      </c>
      <c r="C25" s="6" t="s">
        <v>38</v>
      </c>
      <c r="D25" s="9" t="s">
        <v>39</v>
      </c>
      <c r="E25" s="8">
        <v>44303</v>
      </c>
      <c r="F25" s="8">
        <v>44469</v>
      </c>
      <c r="G25" s="7" t="s">
        <v>33</v>
      </c>
      <c r="H25" s="6">
        <f>30-17</f>
        <v>13</v>
      </c>
      <c r="I25" s="6">
        <f>9-4</f>
        <v>5</v>
      </c>
      <c r="J25" s="6"/>
      <c r="K25" s="59" t="s">
        <v>145</v>
      </c>
      <c r="L25" s="278"/>
    </row>
    <row r="26" spans="2:12" ht="30" customHeight="1" x14ac:dyDescent="0.25">
      <c r="B26" s="485" t="s">
        <v>58</v>
      </c>
      <c r="C26" s="503" t="s">
        <v>60</v>
      </c>
      <c r="D26" s="490" t="s">
        <v>39</v>
      </c>
      <c r="E26" s="8">
        <v>44095</v>
      </c>
      <c r="F26" s="8">
        <v>44165</v>
      </c>
      <c r="G26" s="7" t="s">
        <v>33</v>
      </c>
      <c r="H26" s="6">
        <v>15</v>
      </c>
      <c r="I26" s="6">
        <v>2</v>
      </c>
      <c r="J26" s="6"/>
      <c r="K26" s="59" t="s">
        <v>145</v>
      </c>
      <c r="L26" s="278"/>
    </row>
    <row r="27" spans="2:12" x14ac:dyDescent="0.25">
      <c r="B27" s="487"/>
      <c r="C27" s="504"/>
      <c r="D27" s="491"/>
      <c r="E27" s="8">
        <v>44228</v>
      </c>
      <c r="F27" s="8">
        <v>44302</v>
      </c>
      <c r="G27" s="252" t="s">
        <v>33</v>
      </c>
      <c r="H27" s="6">
        <v>15</v>
      </c>
      <c r="I27" s="6">
        <v>2</v>
      </c>
      <c r="J27" s="6"/>
      <c r="K27" s="59"/>
      <c r="L27" s="278"/>
    </row>
    <row r="28" spans="2:12" ht="30" x14ac:dyDescent="0.25">
      <c r="B28" s="7" t="s">
        <v>59</v>
      </c>
      <c r="C28" s="9" t="s">
        <v>41</v>
      </c>
      <c r="D28" s="9" t="s">
        <v>39</v>
      </c>
      <c r="E28" s="8">
        <v>43900</v>
      </c>
      <c r="F28" s="8">
        <v>44073</v>
      </c>
      <c r="G28" s="7" t="s">
        <v>33</v>
      </c>
      <c r="H28" s="6">
        <v>20</v>
      </c>
      <c r="I28" s="6">
        <f>8-3</f>
        <v>5</v>
      </c>
      <c r="J28" s="6"/>
      <c r="K28" s="59" t="s">
        <v>145</v>
      </c>
      <c r="L28" s="278"/>
    </row>
    <row r="29" spans="2:12" ht="30" customHeight="1" x14ac:dyDescent="0.25">
      <c r="B29" s="502" t="s">
        <v>44</v>
      </c>
      <c r="C29" s="503" t="s">
        <v>42</v>
      </c>
      <c r="D29" s="490" t="s">
        <v>43</v>
      </c>
      <c r="E29" s="8">
        <v>43525</v>
      </c>
      <c r="F29" s="8">
        <v>43637</v>
      </c>
      <c r="G29" s="7" t="s">
        <v>33</v>
      </c>
      <c r="H29" s="6">
        <f>21-1</f>
        <v>20</v>
      </c>
      <c r="I29" s="6">
        <f>6-3</f>
        <v>3</v>
      </c>
      <c r="J29" s="6"/>
      <c r="K29" s="59" t="s">
        <v>145</v>
      </c>
      <c r="L29" s="278"/>
    </row>
    <row r="30" spans="2:12" x14ac:dyDescent="0.25">
      <c r="B30" s="502"/>
      <c r="C30" s="504"/>
      <c r="D30" s="491"/>
      <c r="E30" s="8">
        <v>43654</v>
      </c>
      <c r="F30" s="8">
        <v>43799</v>
      </c>
      <c r="G30" s="7" t="s">
        <v>33</v>
      </c>
      <c r="H30" s="6">
        <f>30-8</f>
        <v>22</v>
      </c>
      <c r="I30" s="6">
        <f>11-7</f>
        <v>4</v>
      </c>
      <c r="J30" s="6"/>
      <c r="K30" s="59" t="s">
        <v>145</v>
      </c>
      <c r="L30" s="278"/>
    </row>
    <row r="31" spans="2:12" ht="30" x14ac:dyDescent="0.25">
      <c r="B31" s="7" t="s">
        <v>46</v>
      </c>
      <c r="C31" s="6" t="s">
        <v>45</v>
      </c>
      <c r="D31" s="9" t="s">
        <v>39</v>
      </c>
      <c r="E31" s="8">
        <v>43346</v>
      </c>
      <c r="F31" s="8">
        <v>43434</v>
      </c>
      <c r="G31" s="7" t="s">
        <v>33</v>
      </c>
      <c r="H31" s="6">
        <f>30-3</f>
        <v>27</v>
      </c>
      <c r="I31" s="6">
        <f>11-9</f>
        <v>2</v>
      </c>
      <c r="J31" s="6"/>
      <c r="K31" s="59" t="s">
        <v>145</v>
      </c>
      <c r="L31" s="278"/>
    </row>
    <row r="32" spans="2:12" ht="75" x14ac:dyDescent="0.25">
      <c r="B32" s="7" t="s">
        <v>47</v>
      </c>
      <c r="C32" s="6" t="s">
        <v>0</v>
      </c>
      <c r="D32" s="9" t="s">
        <v>48</v>
      </c>
      <c r="E32" s="234">
        <v>43133</v>
      </c>
      <c r="F32" s="8">
        <v>43281</v>
      </c>
      <c r="G32" s="7" t="s">
        <v>33</v>
      </c>
      <c r="H32" s="6">
        <v>28</v>
      </c>
      <c r="I32" s="6">
        <f>6-2</f>
        <v>4</v>
      </c>
      <c r="J32" s="6"/>
      <c r="K32" s="54" t="s">
        <v>145</v>
      </c>
      <c r="L32" s="286" t="s">
        <v>466</v>
      </c>
    </row>
    <row r="33" spans="2:12" x14ac:dyDescent="0.25">
      <c r="B33" s="299" t="s">
        <v>402</v>
      </c>
      <c r="C33" s="44" t="s">
        <v>403</v>
      </c>
      <c r="D33" s="490" t="s">
        <v>43</v>
      </c>
      <c r="E33" s="249">
        <v>45149</v>
      </c>
      <c r="F33" s="374">
        <v>45229</v>
      </c>
      <c r="G33" s="258" t="s">
        <v>33</v>
      </c>
      <c r="H33" s="246">
        <v>15</v>
      </c>
      <c r="I33" s="246">
        <v>2</v>
      </c>
      <c r="J33" s="6"/>
      <c r="K33" s="54" t="s">
        <v>145</v>
      </c>
      <c r="L33" s="279"/>
    </row>
    <row r="34" spans="2:12" x14ac:dyDescent="0.25">
      <c r="D34" s="491"/>
      <c r="H34" s="53">
        <f>SUM(H20:H33)</f>
        <v>255</v>
      </c>
      <c r="I34" s="53">
        <f>SUM(I20:I33)</f>
        <v>45</v>
      </c>
      <c r="L34" s="18"/>
    </row>
    <row r="35" spans="2:12" x14ac:dyDescent="0.25">
      <c r="B35" s="68" t="s">
        <v>193</v>
      </c>
      <c r="C35" s="53">
        <v>3</v>
      </c>
      <c r="G35" s="68" t="s">
        <v>192</v>
      </c>
      <c r="H35" s="53"/>
      <c r="I35" s="53"/>
      <c r="J35" s="53"/>
    </row>
    <row r="36" spans="2:12" x14ac:dyDescent="0.25">
      <c r="B36" s="45"/>
      <c r="C36" s="45"/>
      <c r="D36" s="45"/>
      <c r="E36" s="45"/>
    </row>
    <row r="37" spans="2:12" x14ac:dyDescent="0.25">
      <c r="B37" s="45"/>
      <c r="C37" s="45"/>
      <c r="D37" s="45"/>
      <c r="E37" s="45"/>
      <c r="F37" s="45"/>
      <c r="G37" s="45"/>
      <c r="H37" s="45"/>
    </row>
    <row r="38" spans="2:12" x14ac:dyDescent="0.25">
      <c r="B38" s="45"/>
      <c r="C38" s="45"/>
      <c r="D38" s="45"/>
      <c r="E38" s="45"/>
    </row>
    <row r="39" spans="2:12" x14ac:dyDescent="0.25">
      <c r="B39" s="45"/>
      <c r="C39" s="45"/>
      <c r="D39" s="45"/>
      <c r="E39" s="45"/>
    </row>
  </sheetData>
  <mergeCells count="13">
    <mergeCell ref="B22:B24"/>
    <mergeCell ref="B29:B30"/>
    <mergeCell ref="C29:C30"/>
    <mergeCell ref="D29:D30"/>
    <mergeCell ref="C26:C27"/>
    <mergeCell ref="B26:B27"/>
    <mergeCell ref="D26:D27"/>
    <mergeCell ref="F7:F12"/>
    <mergeCell ref="F13:F15"/>
    <mergeCell ref="D33:D34"/>
    <mergeCell ref="C13:C15"/>
    <mergeCell ref="C22:C24"/>
    <mergeCell ref="D22:D24"/>
  </mergeCells>
  <pageMargins left="0.7" right="0.7" top="0.75" bottom="0.75" header="0.3" footer="0.3"/>
  <pageSetup paperSize="9"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C1:M35"/>
  <sheetViews>
    <sheetView topLeftCell="B25" workbookViewId="0">
      <selection activeCell="D33" sqref="D33"/>
    </sheetView>
  </sheetViews>
  <sheetFormatPr baseColWidth="10" defaultRowHeight="15" x14ac:dyDescent="0.25"/>
  <cols>
    <col min="3" max="3" width="32.42578125" customWidth="1"/>
    <col min="4" max="4" width="39.28515625" customWidth="1"/>
    <col min="5" max="5" width="17" customWidth="1"/>
    <col min="6" max="6" width="19.42578125" customWidth="1"/>
    <col min="12" max="12" width="27.7109375" customWidth="1"/>
    <col min="13" max="13" width="22.140625" customWidth="1"/>
  </cols>
  <sheetData>
    <row r="1" spans="3:9" ht="15.75" x14ac:dyDescent="0.25">
      <c r="D1" s="64" t="s">
        <v>404</v>
      </c>
    </row>
    <row r="2" spans="3:9" ht="15.75" x14ac:dyDescent="0.25">
      <c r="D2" s="64" t="s">
        <v>181</v>
      </c>
    </row>
    <row r="4" spans="3:9" x14ac:dyDescent="0.25">
      <c r="C4" s="53"/>
    </row>
    <row r="5" spans="3:9" x14ac:dyDescent="0.25">
      <c r="C5" s="53" t="s">
        <v>185</v>
      </c>
      <c r="D5" s="53" t="s">
        <v>464</v>
      </c>
    </row>
    <row r="6" spans="3:9" ht="16.5" thickBot="1" x14ac:dyDescent="0.3">
      <c r="C6" s="64" t="s">
        <v>65</v>
      </c>
      <c r="D6" s="64" t="s">
        <v>66</v>
      </c>
    </row>
    <row r="7" spans="3:9" ht="30.75" thickBot="1" x14ac:dyDescent="0.3">
      <c r="C7" s="400" t="s">
        <v>2</v>
      </c>
      <c r="D7" s="401" t="s">
        <v>3</v>
      </c>
      <c r="E7" s="401" t="s">
        <v>191</v>
      </c>
      <c r="F7" s="401" t="s">
        <v>129</v>
      </c>
      <c r="G7" s="369" t="s">
        <v>203</v>
      </c>
    </row>
    <row r="8" spans="3:9" ht="15.75" thickBot="1" x14ac:dyDescent="0.3">
      <c r="C8" s="402" t="s">
        <v>4</v>
      </c>
      <c r="D8" s="403" t="s">
        <v>5</v>
      </c>
      <c r="E8" s="404" t="s">
        <v>19</v>
      </c>
      <c r="F8" s="405"/>
      <c r="G8" s="505">
        <v>1.5</v>
      </c>
    </row>
    <row r="9" spans="3:9" ht="15.75" thickBot="1" x14ac:dyDescent="0.3">
      <c r="C9" s="4" t="s">
        <v>20</v>
      </c>
      <c r="D9" s="12" t="s">
        <v>21</v>
      </c>
      <c r="E9" s="49" t="s">
        <v>19</v>
      </c>
      <c r="F9" s="9"/>
      <c r="G9" s="506"/>
    </row>
    <row r="10" spans="3:9" ht="29.25" thickBot="1" x14ac:dyDescent="0.3">
      <c r="C10" s="4" t="s">
        <v>6</v>
      </c>
      <c r="D10" s="12" t="s">
        <v>7</v>
      </c>
      <c r="E10" s="49" t="s">
        <v>19</v>
      </c>
      <c r="F10" s="51">
        <v>33336336</v>
      </c>
      <c r="G10" s="506"/>
      <c r="I10" s="275"/>
    </row>
    <row r="11" spans="3:9" ht="30.75" thickBot="1" x14ac:dyDescent="0.3">
      <c r="C11" s="4" t="s">
        <v>63</v>
      </c>
      <c r="D11" s="12" t="s">
        <v>9</v>
      </c>
      <c r="E11" s="49" t="s">
        <v>19</v>
      </c>
      <c r="F11" s="9" t="s">
        <v>67</v>
      </c>
      <c r="G11" s="506"/>
      <c r="I11" s="275"/>
    </row>
    <row r="12" spans="3:9" ht="15.75" thickBot="1" x14ac:dyDescent="0.3">
      <c r="C12" s="4" t="s">
        <v>10</v>
      </c>
      <c r="D12" s="12" t="s">
        <v>52</v>
      </c>
      <c r="E12" s="49" t="s">
        <v>19</v>
      </c>
      <c r="F12" s="16">
        <v>38190</v>
      </c>
      <c r="G12" s="506"/>
      <c r="I12" s="275"/>
    </row>
    <row r="13" spans="3:9" ht="43.5" thickBot="1" x14ac:dyDescent="0.3">
      <c r="C13" s="4" t="s">
        <v>12</v>
      </c>
      <c r="D13" s="97" t="s">
        <v>13</v>
      </c>
      <c r="E13" s="381" t="s">
        <v>19</v>
      </c>
      <c r="F13" s="406"/>
      <c r="G13" s="507"/>
      <c r="I13" s="275"/>
    </row>
    <row r="14" spans="3:9" ht="72" thickBot="1" x14ac:dyDescent="0.3">
      <c r="C14" s="402" t="s">
        <v>64</v>
      </c>
      <c r="D14" s="407" t="s">
        <v>53</v>
      </c>
      <c r="E14" s="408" t="s">
        <v>19</v>
      </c>
      <c r="F14" s="409" t="s">
        <v>407</v>
      </c>
      <c r="G14" s="505">
        <v>1.5</v>
      </c>
      <c r="I14" s="275"/>
    </row>
    <row r="15" spans="3:9" ht="29.25" thickBot="1" x14ac:dyDescent="0.3">
      <c r="C15" s="4" t="s">
        <v>18</v>
      </c>
      <c r="D15" s="12">
        <v>1</v>
      </c>
      <c r="E15" s="406"/>
      <c r="F15" s="406"/>
      <c r="G15" s="507"/>
    </row>
    <row r="16" spans="3:9" x14ac:dyDescent="0.25">
      <c r="F16" s="53" t="s">
        <v>123</v>
      </c>
      <c r="G16" s="371">
        <f>SUM(G8:G15)</f>
        <v>3</v>
      </c>
    </row>
    <row r="18" spans="3:13" x14ac:dyDescent="0.25">
      <c r="C18" s="67" t="s">
        <v>1</v>
      </c>
      <c r="D18" s="67" t="s">
        <v>23</v>
      </c>
      <c r="E18" s="67" t="s">
        <v>24</v>
      </c>
      <c r="F18" s="67" t="s">
        <v>25</v>
      </c>
      <c r="G18" s="67" t="s">
        <v>26</v>
      </c>
      <c r="H18" s="67" t="s">
        <v>27</v>
      </c>
      <c r="I18" s="67" t="s">
        <v>34</v>
      </c>
      <c r="J18" s="67" t="s">
        <v>35</v>
      </c>
      <c r="K18" s="67" t="s">
        <v>36</v>
      </c>
      <c r="L18" s="67" t="s">
        <v>144</v>
      </c>
      <c r="M18" s="92" t="s">
        <v>28</v>
      </c>
    </row>
    <row r="19" spans="3:13" ht="75" x14ac:dyDescent="0.25">
      <c r="C19" s="251" t="s">
        <v>365</v>
      </c>
      <c r="D19" s="289" t="s">
        <v>377</v>
      </c>
      <c r="E19" s="263" t="s">
        <v>65</v>
      </c>
      <c r="F19" s="234">
        <v>45231</v>
      </c>
      <c r="G19" s="234">
        <v>45275</v>
      </c>
      <c r="H19" s="251" t="s">
        <v>33</v>
      </c>
      <c r="I19" s="263">
        <v>14</v>
      </c>
      <c r="J19" s="263">
        <v>1</v>
      </c>
      <c r="K19" s="67"/>
      <c r="L19" s="60" t="s">
        <v>145</v>
      </c>
      <c r="M19" s="286" t="s">
        <v>466</v>
      </c>
    </row>
    <row r="20" spans="3:13" ht="15" customHeight="1" x14ac:dyDescent="0.25">
      <c r="C20" s="48" t="s">
        <v>143</v>
      </c>
      <c r="D20" s="44" t="s">
        <v>142</v>
      </c>
      <c r="E20" s="9" t="s">
        <v>65</v>
      </c>
      <c r="F20" s="234">
        <v>44977</v>
      </c>
      <c r="G20" s="8">
        <v>45141</v>
      </c>
      <c r="H20" s="48" t="s">
        <v>33</v>
      </c>
      <c r="I20" s="6">
        <v>13</v>
      </c>
      <c r="J20" s="6">
        <v>5</v>
      </c>
      <c r="K20" s="6"/>
      <c r="L20" s="60" t="s">
        <v>145</v>
      </c>
      <c r="M20" s="6"/>
    </row>
    <row r="21" spans="3:13" x14ac:dyDescent="0.25">
      <c r="C21" s="485" t="s">
        <v>32</v>
      </c>
      <c r="D21" s="490" t="s">
        <v>190</v>
      </c>
      <c r="E21" s="490" t="s">
        <v>147</v>
      </c>
      <c r="F21" s="8">
        <v>44470</v>
      </c>
      <c r="G21" s="8">
        <v>44545</v>
      </c>
      <c r="H21" s="485" t="s">
        <v>33</v>
      </c>
      <c r="I21" s="6">
        <v>14</v>
      </c>
      <c r="J21" s="6">
        <v>2</v>
      </c>
      <c r="K21" s="6"/>
      <c r="L21" s="60" t="s">
        <v>145</v>
      </c>
      <c r="M21" s="288"/>
    </row>
    <row r="22" spans="3:13" x14ac:dyDescent="0.25">
      <c r="C22" s="486"/>
      <c r="D22" s="501"/>
      <c r="E22" s="501"/>
      <c r="F22" s="8">
        <v>44585</v>
      </c>
      <c r="G22" s="8">
        <v>44729</v>
      </c>
      <c r="H22" s="486"/>
      <c r="I22" s="6">
        <f>17+30-24</f>
        <v>23</v>
      </c>
      <c r="J22" s="6">
        <v>4</v>
      </c>
      <c r="K22" s="6"/>
      <c r="L22" s="60" t="s">
        <v>145</v>
      </c>
      <c r="M22" s="288"/>
    </row>
    <row r="23" spans="3:13" x14ac:dyDescent="0.25">
      <c r="C23" s="487"/>
      <c r="D23" s="491"/>
      <c r="E23" s="491"/>
      <c r="F23" s="8">
        <v>44747</v>
      </c>
      <c r="G23" s="8">
        <v>44904</v>
      </c>
      <c r="H23" s="487"/>
      <c r="I23" s="6">
        <v>4</v>
      </c>
      <c r="J23" s="6">
        <v>5</v>
      </c>
      <c r="K23" s="6"/>
      <c r="L23" s="60" t="s">
        <v>145</v>
      </c>
      <c r="M23" s="288"/>
    </row>
    <row r="24" spans="3:13" x14ac:dyDescent="0.25">
      <c r="C24" s="7" t="s">
        <v>40</v>
      </c>
      <c r="D24" s="6" t="s">
        <v>38</v>
      </c>
      <c r="E24" s="9" t="s">
        <v>68</v>
      </c>
      <c r="F24" s="8">
        <v>44303</v>
      </c>
      <c r="G24" s="8">
        <v>44469</v>
      </c>
      <c r="H24" s="7" t="s">
        <v>33</v>
      </c>
      <c r="I24" s="6">
        <v>13</v>
      </c>
      <c r="J24" s="6">
        <v>5</v>
      </c>
      <c r="K24" s="6"/>
      <c r="L24" s="60" t="s">
        <v>145</v>
      </c>
      <c r="M24" s="288"/>
    </row>
    <row r="25" spans="3:13" x14ac:dyDescent="0.25">
      <c r="C25" s="485" t="s">
        <v>58</v>
      </c>
      <c r="D25" s="490" t="s">
        <v>60</v>
      </c>
      <c r="E25" s="508" t="s">
        <v>68</v>
      </c>
      <c r="F25" s="8">
        <v>44085</v>
      </c>
      <c r="G25" s="8">
        <v>44165</v>
      </c>
      <c r="H25" s="485" t="s">
        <v>33</v>
      </c>
      <c r="I25" s="6">
        <v>19</v>
      </c>
      <c r="J25" s="6">
        <v>2</v>
      </c>
      <c r="K25" s="6"/>
      <c r="L25" s="60" t="s">
        <v>145</v>
      </c>
      <c r="M25" s="288"/>
    </row>
    <row r="26" spans="3:13" x14ac:dyDescent="0.25">
      <c r="C26" s="487"/>
      <c r="D26" s="491"/>
      <c r="E26" s="509"/>
      <c r="F26" s="8">
        <v>44228</v>
      </c>
      <c r="G26" s="8">
        <v>44302</v>
      </c>
      <c r="H26" s="487"/>
      <c r="I26" s="6">
        <v>15</v>
      </c>
      <c r="J26" s="6">
        <v>2</v>
      </c>
      <c r="K26" s="6"/>
      <c r="L26" s="60" t="s">
        <v>145</v>
      </c>
      <c r="M26" s="288"/>
    </row>
    <row r="27" spans="3:13" ht="75" x14ac:dyDescent="0.25">
      <c r="C27" s="7" t="s">
        <v>59</v>
      </c>
      <c r="D27" s="14" t="s">
        <v>61</v>
      </c>
      <c r="E27" s="14" t="s">
        <v>68</v>
      </c>
      <c r="F27" s="234">
        <v>43860</v>
      </c>
      <c r="G27" s="8">
        <v>44042</v>
      </c>
      <c r="H27" s="7" t="s">
        <v>33</v>
      </c>
      <c r="I27" s="6">
        <v>0</v>
      </c>
      <c r="J27" s="6">
        <v>6</v>
      </c>
      <c r="K27" s="6"/>
      <c r="L27" s="60" t="s">
        <v>145</v>
      </c>
      <c r="M27" s="286" t="s">
        <v>466</v>
      </c>
    </row>
    <row r="28" spans="3:13" x14ac:dyDescent="0.25">
      <c r="C28" s="7" t="s">
        <v>44</v>
      </c>
      <c r="D28" s="11" t="s">
        <v>42</v>
      </c>
      <c r="E28" s="10" t="s">
        <v>68</v>
      </c>
      <c r="F28" s="8">
        <v>43525</v>
      </c>
      <c r="G28" s="8">
        <v>43799</v>
      </c>
      <c r="H28" s="7" t="s">
        <v>33</v>
      </c>
      <c r="I28" s="6">
        <v>29</v>
      </c>
      <c r="J28" s="6">
        <v>8</v>
      </c>
      <c r="K28" s="6"/>
      <c r="L28" s="60" t="s">
        <v>145</v>
      </c>
      <c r="M28" s="288"/>
    </row>
    <row r="29" spans="3:13" x14ac:dyDescent="0.25">
      <c r="C29" s="15" t="s">
        <v>46</v>
      </c>
      <c r="D29" s="6" t="s">
        <v>45</v>
      </c>
      <c r="E29" s="9" t="s">
        <v>68</v>
      </c>
      <c r="F29" s="8">
        <v>43344</v>
      </c>
      <c r="G29" s="8">
        <v>43434</v>
      </c>
      <c r="H29" s="7" t="s">
        <v>33</v>
      </c>
      <c r="I29" s="6">
        <v>29</v>
      </c>
      <c r="J29" s="6">
        <v>2</v>
      </c>
      <c r="K29" s="6"/>
      <c r="L29" s="60" t="s">
        <v>145</v>
      </c>
      <c r="M29" s="288"/>
    </row>
    <row r="30" spans="3:13" x14ac:dyDescent="0.25">
      <c r="C30" s="7" t="s">
        <v>47</v>
      </c>
      <c r="D30" s="6" t="s">
        <v>0</v>
      </c>
      <c r="E30" s="9" t="s">
        <v>68</v>
      </c>
      <c r="F30" s="8">
        <v>43138</v>
      </c>
      <c r="G30" s="8">
        <v>43342</v>
      </c>
      <c r="H30" s="7" t="s">
        <v>33</v>
      </c>
      <c r="I30" s="6">
        <v>23</v>
      </c>
      <c r="J30" s="6">
        <v>6</v>
      </c>
      <c r="K30" s="6"/>
      <c r="L30" s="59" t="s">
        <v>145</v>
      </c>
      <c r="M30" s="288"/>
    </row>
    <row r="31" spans="3:13" x14ac:dyDescent="0.25">
      <c r="I31" s="53">
        <f>SUM(I19:I30)</f>
        <v>196</v>
      </c>
      <c r="J31" s="53">
        <f>SUM(J19:J30)</f>
        <v>48</v>
      </c>
      <c r="M31" s="18"/>
    </row>
    <row r="32" spans="3:13" x14ac:dyDescent="0.25">
      <c r="C32" s="68" t="s">
        <v>193</v>
      </c>
      <c r="D32" s="53">
        <v>3</v>
      </c>
      <c r="H32" s="93" t="s">
        <v>192</v>
      </c>
      <c r="I32" s="67"/>
      <c r="J32" s="67"/>
      <c r="K32" s="67"/>
    </row>
    <row r="33" spans="3:10" x14ac:dyDescent="0.25">
      <c r="C33" s="45"/>
      <c r="D33" s="45"/>
      <c r="I33">
        <f>I31/30</f>
        <v>6.5333333333333332</v>
      </c>
      <c r="J33">
        <f>J31/12</f>
        <v>4</v>
      </c>
    </row>
    <row r="35" spans="3:10" x14ac:dyDescent="0.25">
      <c r="C35" s="45"/>
      <c r="D35" s="45"/>
      <c r="E35" s="45"/>
      <c r="F35" s="45"/>
    </row>
  </sheetData>
  <mergeCells count="10">
    <mergeCell ref="H25:H26"/>
    <mergeCell ref="C21:C23"/>
    <mergeCell ref="D21:D23"/>
    <mergeCell ref="E21:E23"/>
    <mergeCell ref="H21:H23"/>
    <mergeCell ref="G8:G13"/>
    <mergeCell ref="G14:G15"/>
    <mergeCell ref="C25:C26"/>
    <mergeCell ref="D25:D26"/>
    <mergeCell ref="E25:E26"/>
  </mergeCells>
  <pageMargins left="0.7" right="0.7" top="0.75" bottom="0.75" header="0.3" footer="0.3"/>
  <pageSetup orientation="portrait"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N37"/>
  <sheetViews>
    <sheetView topLeftCell="A31" workbookViewId="0">
      <selection activeCell="C34" sqref="C34"/>
    </sheetView>
  </sheetViews>
  <sheetFormatPr baseColWidth="10" defaultRowHeight="15" x14ac:dyDescent="0.25"/>
  <cols>
    <col min="1" max="1" width="7.28515625" customWidth="1"/>
    <col min="2" max="2" width="34" customWidth="1"/>
    <col min="3" max="3" width="37" customWidth="1"/>
    <col min="4" max="4" width="21.28515625" customWidth="1"/>
    <col min="5" max="5" width="16" customWidth="1"/>
    <col min="6" max="6" width="17.42578125" customWidth="1"/>
    <col min="7" max="7" width="17.7109375" customWidth="1"/>
    <col min="11" max="11" width="28.5703125" customWidth="1"/>
    <col min="12" max="12" width="33.140625" customWidth="1"/>
    <col min="13" max="13" width="28.42578125" customWidth="1"/>
  </cols>
  <sheetData>
    <row r="1" spans="1:6" x14ac:dyDescent="0.25">
      <c r="A1" s="510" t="str">
        <f>+'COORD. ZONA'!C1</f>
        <v>PROCESO  LP-SED-006-2023</v>
      </c>
      <c r="B1" s="510"/>
      <c r="C1" s="510"/>
      <c r="D1" s="510"/>
      <c r="E1" s="510"/>
    </row>
    <row r="2" spans="1:6" x14ac:dyDescent="0.25">
      <c r="A2" s="510" t="str">
        <f>+'COORD. ZONA'!C2</f>
        <v>PERSONAL MINIMO</v>
      </c>
      <c r="B2" s="510"/>
      <c r="C2" s="510"/>
      <c r="D2" s="510"/>
      <c r="E2" s="510"/>
    </row>
    <row r="3" spans="1:6" x14ac:dyDescent="0.25">
      <c r="A3" s="68"/>
      <c r="B3" s="68"/>
      <c r="C3" s="68"/>
      <c r="D3" s="68"/>
      <c r="E3" s="68"/>
    </row>
    <row r="4" spans="1:6" x14ac:dyDescent="0.25">
      <c r="A4" s="68"/>
      <c r="B4" s="68"/>
      <c r="C4" s="68"/>
      <c r="D4" s="68"/>
      <c r="E4" s="68"/>
    </row>
    <row r="5" spans="1:6" x14ac:dyDescent="0.25">
      <c r="B5" s="53" t="s">
        <v>185</v>
      </c>
      <c r="C5" s="53" t="s">
        <v>464</v>
      </c>
      <c r="D5" s="6"/>
      <c r="E5" s="6"/>
    </row>
    <row r="6" spans="1:6" ht="16.5" thickBot="1" x14ac:dyDescent="0.3">
      <c r="B6" s="410" t="s">
        <v>62</v>
      </c>
      <c r="C6" s="410" t="s">
        <v>72</v>
      </c>
      <c r="E6" s="44"/>
      <c r="F6" s="369" t="s">
        <v>203</v>
      </c>
    </row>
    <row r="7" spans="1:6" ht="15.75" thickBot="1" x14ac:dyDescent="0.3">
      <c r="B7" s="412" t="s">
        <v>2</v>
      </c>
      <c r="C7" s="413" t="s">
        <v>3</v>
      </c>
      <c r="D7" s="378" t="s">
        <v>19</v>
      </c>
      <c r="E7" s="379"/>
      <c r="F7" s="514">
        <v>1.5</v>
      </c>
    </row>
    <row r="8" spans="1:6" ht="15.75" thickBot="1" x14ac:dyDescent="0.3">
      <c r="B8" s="17" t="s">
        <v>4</v>
      </c>
      <c r="C8" s="19" t="s">
        <v>5</v>
      </c>
      <c r="D8" s="368" t="s">
        <v>19</v>
      </c>
      <c r="E8" s="50">
        <v>8854470</v>
      </c>
      <c r="F8" s="515"/>
    </row>
    <row r="9" spans="1:6" ht="15.75" thickBot="1" x14ac:dyDescent="0.3">
      <c r="B9" s="17" t="s">
        <v>20</v>
      </c>
      <c r="C9" s="19" t="s">
        <v>21</v>
      </c>
      <c r="D9" s="368"/>
      <c r="E9" s="6"/>
      <c r="F9" s="515"/>
    </row>
    <row r="10" spans="1:6" ht="29.25" thickBot="1" x14ac:dyDescent="0.3">
      <c r="B10" s="17" t="s">
        <v>6</v>
      </c>
      <c r="C10" s="19" t="s">
        <v>69</v>
      </c>
      <c r="D10" s="368" t="s">
        <v>19</v>
      </c>
      <c r="E10" s="8"/>
      <c r="F10" s="515"/>
    </row>
    <row r="11" spans="1:6" ht="15.75" thickBot="1" x14ac:dyDescent="0.3">
      <c r="B11" s="17" t="s">
        <v>55</v>
      </c>
      <c r="C11" s="19" t="s">
        <v>73</v>
      </c>
      <c r="D11" s="368" t="s">
        <v>19</v>
      </c>
      <c r="E11" s="8"/>
      <c r="F11" s="515"/>
    </row>
    <row r="12" spans="1:6" ht="29.25" thickBot="1" x14ac:dyDescent="0.3">
      <c r="B12" s="17" t="s">
        <v>70</v>
      </c>
      <c r="C12" s="19" t="s">
        <v>9</v>
      </c>
      <c r="D12" s="368"/>
      <c r="E12" s="8">
        <v>38693</v>
      </c>
      <c r="F12" s="515"/>
    </row>
    <row r="13" spans="1:6" ht="15.75" thickBot="1" x14ac:dyDescent="0.3">
      <c r="B13" s="17" t="s">
        <v>10</v>
      </c>
      <c r="C13" s="19" t="s">
        <v>11</v>
      </c>
      <c r="D13" s="368" t="s">
        <v>19</v>
      </c>
      <c r="E13" s="8">
        <v>39009</v>
      </c>
      <c r="F13" s="515"/>
    </row>
    <row r="14" spans="1:6" ht="43.5" thickBot="1" x14ac:dyDescent="0.3">
      <c r="B14" s="17" t="s">
        <v>12</v>
      </c>
      <c r="C14" s="19" t="s">
        <v>13</v>
      </c>
      <c r="D14" s="392" t="s">
        <v>19</v>
      </c>
      <c r="E14" s="382"/>
      <c r="F14" s="516"/>
    </row>
    <row r="15" spans="1:6" ht="72" thickBot="1" x14ac:dyDescent="0.3">
      <c r="B15" s="414" t="s">
        <v>71</v>
      </c>
      <c r="C15" s="415" t="s">
        <v>53</v>
      </c>
      <c r="D15" s="385" t="s">
        <v>19</v>
      </c>
      <c r="E15" s="416" t="s">
        <v>410</v>
      </c>
      <c r="F15" s="417">
        <v>1.5</v>
      </c>
    </row>
    <row r="16" spans="1:6" ht="29.25" thickBot="1" x14ac:dyDescent="0.3">
      <c r="B16" s="17" t="s">
        <v>18</v>
      </c>
      <c r="C16" s="19">
        <v>1</v>
      </c>
      <c r="D16" s="52"/>
      <c r="E16" s="53" t="s">
        <v>123</v>
      </c>
      <c r="F16" s="369">
        <f>SUM(F7:F15)</f>
        <v>3</v>
      </c>
    </row>
    <row r="17" spans="2:14" x14ac:dyDescent="0.25">
      <c r="B17" s="18"/>
      <c r="C17" s="18"/>
    </row>
    <row r="18" spans="2:14" ht="30" x14ac:dyDescent="0.25">
      <c r="B18" s="75" t="s">
        <v>1</v>
      </c>
      <c r="C18" s="75" t="s">
        <v>23</v>
      </c>
      <c r="D18" s="69" t="s">
        <v>24</v>
      </c>
      <c r="E18" s="69" t="s">
        <v>25</v>
      </c>
      <c r="F18" s="69" t="s">
        <v>26</v>
      </c>
      <c r="G18" s="69" t="s">
        <v>27</v>
      </c>
      <c r="H18" s="69" t="s">
        <v>34</v>
      </c>
      <c r="I18" s="69" t="s">
        <v>35</v>
      </c>
      <c r="J18" s="69" t="s">
        <v>36</v>
      </c>
      <c r="K18" s="69" t="s">
        <v>144</v>
      </c>
      <c r="L18" s="69" t="s">
        <v>28</v>
      </c>
      <c r="M18" s="70"/>
    </row>
    <row r="19" spans="2:14" ht="45" x14ac:dyDescent="0.25">
      <c r="B19" s="258" t="s">
        <v>365</v>
      </c>
      <c r="C19" s="258" t="s">
        <v>377</v>
      </c>
      <c r="D19" s="294" t="s">
        <v>62</v>
      </c>
      <c r="E19" s="297">
        <v>45231</v>
      </c>
      <c r="F19" s="297">
        <v>45275</v>
      </c>
      <c r="G19" s="295" t="s">
        <v>33</v>
      </c>
      <c r="H19" s="6">
        <v>14</v>
      </c>
      <c r="I19" s="6">
        <v>1</v>
      </c>
      <c r="J19" s="294"/>
      <c r="K19" s="60" t="s">
        <v>145</v>
      </c>
      <c r="L19" s="286" t="s">
        <v>466</v>
      </c>
      <c r="M19" s="293"/>
      <c r="N19" s="296"/>
    </row>
    <row r="20" spans="2:14" ht="45" x14ac:dyDescent="0.25">
      <c r="B20" s="48" t="s">
        <v>143</v>
      </c>
      <c r="C20" s="72" t="s">
        <v>142</v>
      </c>
      <c r="D20" s="76" t="s">
        <v>62</v>
      </c>
      <c r="E20" s="234">
        <v>44978</v>
      </c>
      <c r="F20" s="8">
        <v>45148</v>
      </c>
      <c r="G20" s="77" t="s">
        <v>33</v>
      </c>
      <c r="H20" s="6">
        <v>19</v>
      </c>
      <c r="I20" s="6">
        <v>5</v>
      </c>
      <c r="J20" s="89"/>
      <c r="K20" s="60" t="s">
        <v>145</v>
      </c>
      <c r="L20" s="286" t="s">
        <v>466</v>
      </c>
      <c r="M20" s="293"/>
    </row>
    <row r="21" spans="2:14" ht="30.75" customHeight="1" x14ac:dyDescent="0.25">
      <c r="B21" s="48" t="s">
        <v>32</v>
      </c>
      <c r="C21" s="63" t="s">
        <v>37</v>
      </c>
      <c r="D21" s="76" t="s">
        <v>74</v>
      </c>
      <c r="E21" s="8">
        <v>44470</v>
      </c>
      <c r="F21" s="8">
        <v>44545</v>
      </c>
      <c r="G21" s="511" t="s">
        <v>33</v>
      </c>
      <c r="H21" s="6">
        <v>14</v>
      </c>
      <c r="I21" s="6">
        <v>2</v>
      </c>
      <c r="J21" s="6"/>
      <c r="K21" s="60" t="s">
        <v>145</v>
      </c>
      <c r="L21" s="9"/>
      <c r="M21" s="291"/>
    </row>
    <row r="22" spans="2:14" ht="30" x14ac:dyDescent="0.25">
      <c r="B22" s="48" t="s">
        <v>194</v>
      </c>
      <c r="C22" s="63" t="s">
        <v>37</v>
      </c>
      <c r="D22" s="76" t="s">
        <v>74</v>
      </c>
      <c r="E22" s="8">
        <v>44585</v>
      </c>
      <c r="F22" s="8">
        <v>44729</v>
      </c>
      <c r="G22" s="513"/>
      <c r="H22" s="6">
        <f>17+30-24</f>
        <v>23</v>
      </c>
      <c r="I22" s="6">
        <v>4</v>
      </c>
      <c r="J22" s="6"/>
      <c r="K22" s="60" t="s">
        <v>145</v>
      </c>
      <c r="L22" s="9"/>
      <c r="M22" s="291"/>
    </row>
    <row r="23" spans="2:14" ht="45" x14ac:dyDescent="0.25">
      <c r="B23" s="48" t="s">
        <v>195</v>
      </c>
      <c r="C23" s="63" t="s">
        <v>37</v>
      </c>
      <c r="D23" s="76" t="s">
        <v>74</v>
      </c>
      <c r="E23" s="8">
        <v>44743</v>
      </c>
      <c r="F23" s="234">
        <v>44917</v>
      </c>
      <c r="G23" s="512"/>
      <c r="H23" s="6">
        <v>21</v>
      </c>
      <c r="I23" s="6">
        <v>5</v>
      </c>
      <c r="J23" s="6"/>
      <c r="K23" s="60" t="s">
        <v>145</v>
      </c>
      <c r="L23" s="286" t="s">
        <v>466</v>
      </c>
      <c r="M23" s="291"/>
    </row>
    <row r="24" spans="2:14" ht="30" x14ac:dyDescent="0.25">
      <c r="B24" s="7" t="s">
        <v>40</v>
      </c>
      <c r="C24" s="74" t="s">
        <v>38</v>
      </c>
      <c r="D24" s="76" t="s">
        <v>62</v>
      </c>
      <c r="E24" s="8">
        <v>44303</v>
      </c>
      <c r="F24" s="8">
        <v>44469</v>
      </c>
      <c r="G24" s="77" t="s">
        <v>33</v>
      </c>
      <c r="H24" s="6">
        <v>13</v>
      </c>
      <c r="I24" s="6">
        <v>5</v>
      </c>
      <c r="J24" s="6"/>
      <c r="K24" s="60" t="s">
        <v>145</v>
      </c>
      <c r="L24" s="21"/>
      <c r="M24" s="291"/>
    </row>
    <row r="25" spans="2:14" ht="30" x14ac:dyDescent="0.25">
      <c r="B25" s="48" t="s">
        <v>58</v>
      </c>
      <c r="C25" s="63" t="s">
        <v>60</v>
      </c>
      <c r="D25" s="76" t="s">
        <v>62</v>
      </c>
      <c r="E25" s="8">
        <v>44085</v>
      </c>
      <c r="F25" s="8">
        <v>44165</v>
      </c>
      <c r="G25" s="511" t="s">
        <v>33</v>
      </c>
      <c r="H25" s="6">
        <v>19</v>
      </c>
      <c r="I25" s="6">
        <v>2</v>
      </c>
      <c r="J25" s="6"/>
      <c r="K25" s="60" t="s">
        <v>145</v>
      </c>
      <c r="L25" s="6"/>
      <c r="M25" s="291"/>
    </row>
    <row r="26" spans="2:14" ht="30" x14ac:dyDescent="0.25">
      <c r="B26" s="13"/>
      <c r="C26" s="63" t="s">
        <v>60</v>
      </c>
      <c r="D26" s="76" t="s">
        <v>62</v>
      </c>
      <c r="E26" s="8">
        <v>44228</v>
      </c>
      <c r="F26" s="8">
        <v>44302</v>
      </c>
      <c r="G26" s="512"/>
      <c r="H26" s="6">
        <v>15</v>
      </c>
      <c r="I26" s="6">
        <v>2</v>
      </c>
      <c r="J26" s="6"/>
      <c r="K26" s="60" t="s">
        <v>145</v>
      </c>
      <c r="L26" s="6"/>
      <c r="M26" s="291"/>
    </row>
    <row r="27" spans="2:14" ht="45" x14ac:dyDescent="0.25">
      <c r="B27" s="62" t="s">
        <v>59</v>
      </c>
      <c r="C27" s="63" t="s">
        <v>61</v>
      </c>
      <c r="D27" s="76" t="s">
        <v>62</v>
      </c>
      <c r="E27" s="234">
        <v>43860</v>
      </c>
      <c r="F27" s="8">
        <v>43906</v>
      </c>
      <c r="G27" s="511" t="s">
        <v>33</v>
      </c>
      <c r="H27" s="6">
        <v>16</v>
      </c>
      <c r="I27" s="6">
        <v>1</v>
      </c>
      <c r="J27" s="6"/>
      <c r="K27" s="60" t="s">
        <v>145</v>
      </c>
      <c r="L27" s="286" t="s">
        <v>466</v>
      </c>
      <c r="M27" s="291"/>
    </row>
    <row r="28" spans="2:14" ht="30" x14ac:dyDescent="0.25">
      <c r="B28" s="20"/>
      <c r="C28" s="63" t="s">
        <v>196</v>
      </c>
      <c r="D28" s="76" t="s">
        <v>62</v>
      </c>
      <c r="E28" s="8">
        <v>43983</v>
      </c>
      <c r="F28" s="8">
        <v>44084</v>
      </c>
      <c r="G28" s="512"/>
      <c r="H28" s="6">
        <v>9</v>
      </c>
      <c r="I28" s="6">
        <v>3</v>
      </c>
      <c r="J28" s="6"/>
      <c r="K28" s="60" t="s">
        <v>145</v>
      </c>
      <c r="L28" s="21"/>
      <c r="M28" s="291"/>
    </row>
    <row r="29" spans="2:14" ht="30" x14ac:dyDescent="0.25">
      <c r="B29" s="7" t="s">
        <v>44</v>
      </c>
      <c r="C29" s="63" t="s">
        <v>42</v>
      </c>
      <c r="D29" s="61" t="s">
        <v>74</v>
      </c>
      <c r="E29" s="8">
        <v>43525</v>
      </c>
      <c r="F29" s="8">
        <v>43799</v>
      </c>
      <c r="G29" s="78" t="s">
        <v>33</v>
      </c>
      <c r="H29" s="6">
        <v>29</v>
      </c>
      <c r="I29" s="6">
        <v>8</v>
      </c>
      <c r="J29" s="6"/>
      <c r="K29" s="60" t="s">
        <v>145</v>
      </c>
      <c r="L29" s="21"/>
      <c r="M29" s="291"/>
    </row>
    <row r="30" spans="2:14" ht="30" x14ac:dyDescent="0.25">
      <c r="B30" s="15" t="s">
        <v>46</v>
      </c>
      <c r="C30" s="74" t="s">
        <v>45</v>
      </c>
      <c r="D30" s="61" t="s">
        <v>74</v>
      </c>
      <c r="E30" s="8">
        <v>43344</v>
      </c>
      <c r="F30" s="8">
        <v>43449</v>
      </c>
      <c r="G30" s="78" t="s">
        <v>33</v>
      </c>
      <c r="H30" s="6">
        <v>14</v>
      </c>
      <c r="I30" s="6">
        <v>3</v>
      </c>
      <c r="J30" s="6"/>
      <c r="K30" s="60" t="s">
        <v>145</v>
      </c>
      <c r="L30" s="21"/>
      <c r="M30" s="291"/>
    </row>
    <row r="31" spans="2:14" ht="45" x14ac:dyDescent="0.25">
      <c r="B31" s="7" t="s">
        <v>47</v>
      </c>
      <c r="C31" s="74" t="s">
        <v>0</v>
      </c>
      <c r="D31" s="76" t="s">
        <v>74</v>
      </c>
      <c r="E31" s="234">
        <v>43133</v>
      </c>
      <c r="F31" s="8">
        <v>43266</v>
      </c>
      <c r="G31" s="78" t="s">
        <v>33</v>
      </c>
      <c r="H31" s="6">
        <v>13</v>
      </c>
      <c r="I31" s="6">
        <v>4</v>
      </c>
      <c r="J31" s="6"/>
      <c r="K31" s="60" t="s">
        <v>145</v>
      </c>
      <c r="L31" s="286" t="s">
        <v>466</v>
      </c>
      <c r="M31" s="292"/>
    </row>
    <row r="32" spans="2:14" x14ac:dyDescent="0.25">
      <c r="H32" s="53">
        <f>SUM(H19:H31)</f>
        <v>219</v>
      </c>
      <c r="I32" s="53">
        <f>SUM(I19:I31)</f>
        <v>45</v>
      </c>
    </row>
    <row r="33" spans="2:10" ht="30" x14ac:dyDescent="0.25">
      <c r="B33" s="93" t="s">
        <v>193</v>
      </c>
      <c r="C33" s="67">
        <v>3</v>
      </c>
      <c r="G33" s="86" t="s">
        <v>189</v>
      </c>
      <c r="H33" s="93"/>
      <c r="I33" s="93"/>
      <c r="J33" s="93"/>
    </row>
    <row r="35" spans="2:10" x14ac:dyDescent="0.25">
      <c r="H35">
        <f>H32/30</f>
        <v>7.3</v>
      </c>
      <c r="I35">
        <f>I32/12</f>
        <v>3.75</v>
      </c>
    </row>
    <row r="36" spans="2:10" x14ac:dyDescent="0.25">
      <c r="B36" s="45"/>
      <c r="C36" s="45"/>
      <c r="D36" s="45"/>
      <c r="E36" s="45"/>
    </row>
    <row r="37" spans="2:10" x14ac:dyDescent="0.25">
      <c r="B37" s="45"/>
      <c r="C37" s="45"/>
    </row>
  </sheetData>
  <mergeCells count="6">
    <mergeCell ref="A1:E1"/>
    <mergeCell ref="A2:E2"/>
    <mergeCell ref="G27:G28"/>
    <mergeCell ref="G21:G23"/>
    <mergeCell ref="G25:G26"/>
    <mergeCell ref="F7:F14"/>
  </mergeCells>
  <pageMargins left="0.7" right="0.7" top="0.75" bottom="0.75" header="0.3" footer="0.3"/>
  <pageSetup paperSize="9" orientation="portrait"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2:J27"/>
  <sheetViews>
    <sheetView topLeftCell="C16" zoomScale="89" zoomScaleNormal="89" workbookViewId="0">
      <selection activeCell="C6" sqref="C6"/>
    </sheetView>
  </sheetViews>
  <sheetFormatPr baseColWidth="10" defaultRowHeight="15" x14ac:dyDescent="0.25"/>
  <cols>
    <col min="1" max="1" width="6" customWidth="1"/>
    <col min="2" max="2" width="21" customWidth="1"/>
    <col min="3" max="3" width="36.140625" customWidth="1"/>
    <col min="4" max="4" width="24.28515625" customWidth="1"/>
    <col min="5" max="5" width="18" customWidth="1"/>
    <col min="6" max="6" width="11.42578125" customWidth="1"/>
    <col min="7" max="7" width="14.28515625" customWidth="1"/>
    <col min="8" max="8" width="27" customWidth="1"/>
    <col min="9" max="9" width="24.5703125" customWidth="1"/>
    <col min="10" max="10" width="17.85546875" customWidth="1"/>
  </cols>
  <sheetData>
    <row r="2" spans="2:10" ht="15.75" customHeight="1" x14ac:dyDescent="0.25">
      <c r="B2" s="517" t="s">
        <v>418</v>
      </c>
      <c r="C2" s="517"/>
      <c r="D2" s="517"/>
      <c r="E2" s="517"/>
      <c r="F2" s="517"/>
      <c r="G2" s="517"/>
      <c r="H2" s="517"/>
      <c r="I2" s="517"/>
      <c r="J2" s="517"/>
    </row>
    <row r="3" spans="2:10" ht="18.75" customHeight="1" x14ac:dyDescent="0.25">
      <c r="B3" s="517" t="s">
        <v>197</v>
      </c>
      <c r="C3" s="517"/>
      <c r="D3" s="517"/>
      <c r="E3" s="517"/>
      <c r="F3" s="517"/>
      <c r="G3" s="517"/>
      <c r="H3" s="517"/>
      <c r="I3" s="517"/>
      <c r="J3" s="517"/>
    </row>
    <row r="4" spans="2:10" ht="9.75" customHeight="1" x14ac:dyDescent="0.25">
      <c r="B4" s="517"/>
      <c r="C4" s="517"/>
      <c r="D4" s="517"/>
      <c r="E4" s="517"/>
      <c r="F4" s="517"/>
      <c r="G4" s="517"/>
      <c r="H4" s="517"/>
      <c r="I4" s="517"/>
      <c r="J4" s="517"/>
    </row>
    <row r="5" spans="2:10" x14ac:dyDescent="0.25">
      <c r="B5" s="301"/>
      <c r="C5" s="301"/>
      <c r="D5" s="301"/>
      <c r="E5" s="301"/>
      <c r="F5" s="301"/>
      <c r="G5" s="301"/>
      <c r="H5" s="301"/>
      <c r="I5" s="301"/>
      <c r="J5" s="301"/>
    </row>
    <row r="6" spans="2:10" ht="15.75" x14ac:dyDescent="0.25">
      <c r="B6" s="204" t="s">
        <v>185</v>
      </c>
      <c r="C6" s="320" t="str">
        <f>+NUTRICIONISTA!D5</f>
        <v>UT AMOR SIN FRONTERAS PAE</v>
      </c>
      <c r="D6" s="301"/>
      <c r="E6" s="301"/>
      <c r="F6" s="301"/>
      <c r="G6" s="301"/>
      <c r="H6" s="301"/>
      <c r="I6" s="301"/>
      <c r="J6" s="301"/>
    </row>
    <row r="7" spans="2:10" ht="112.5" customHeight="1" x14ac:dyDescent="0.25">
      <c r="B7" s="321" t="s">
        <v>294</v>
      </c>
      <c r="C7" s="321" t="s">
        <v>295</v>
      </c>
      <c r="D7" s="321" t="s">
        <v>296</v>
      </c>
      <c r="E7" s="321" t="s">
        <v>297</v>
      </c>
      <c r="F7" s="321" t="s">
        <v>298</v>
      </c>
      <c r="G7" s="321" t="s">
        <v>299</v>
      </c>
      <c r="H7" s="321" t="s">
        <v>300</v>
      </c>
      <c r="I7" s="321" t="s">
        <v>301</v>
      </c>
      <c r="J7" s="321" t="s">
        <v>302</v>
      </c>
    </row>
    <row r="8" spans="2:10" ht="114" x14ac:dyDescent="0.25">
      <c r="B8" s="154">
        <v>1</v>
      </c>
      <c r="C8" s="47" t="s">
        <v>187</v>
      </c>
      <c r="D8" s="47" t="s">
        <v>469</v>
      </c>
      <c r="E8" s="300" t="s">
        <v>19</v>
      </c>
      <c r="F8" s="322" t="s">
        <v>303</v>
      </c>
      <c r="G8" s="326"/>
      <c r="H8" s="322" t="s">
        <v>421</v>
      </c>
      <c r="I8" s="322" t="s">
        <v>470</v>
      </c>
      <c r="J8" s="323" t="s">
        <v>154</v>
      </c>
    </row>
    <row r="9" spans="2:10" ht="15.75" x14ac:dyDescent="0.25">
      <c r="B9" s="320"/>
      <c r="C9" s="301"/>
      <c r="D9" s="301"/>
      <c r="E9" s="301"/>
      <c r="F9" s="301"/>
      <c r="G9" s="301"/>
      <c r="H9" s="301"/>
      <c r="I9" s="301"/>
      <c r="J9" s="301"/>
    </row>
    <row r="10" spans="2:10" x14ac:dyDescent="0.25">
      <c r="B10" s="301"/>
      <c r="C10" s="301"/>
      <c r="D10" s="301"/>
      <c r="E10" s="301"/>
      <c r="F10" s="301"/>
      <c r="G10" s="301"/>
      <c r="H10" s="301"/>
      <c r="I10" s="301"/>
      <c r="J10" s="301"/>
    </row>
    <row r="11" spans="2:10" x14ac:dyDescent="0.25">
      <c r="B11" s="301"/>
      <c r="C11" s="204"/>
      <c r="D11" s="301"/>
      <c r="E11" s="301"/>
      <c r="F11" s="301"/>
      <c r="G11" s="301"/>
      <c r="H11" s="301"/>
      <c r="I11" s="301"/>
      <c r="J11" s="301"/>
    </row>
    <row r="12" spans="2:10" x14ac:dyDescent="0.25">
      <c r="B12" s="104" t="s">
        <v>185</v>
      </c>
      <c r="C12" s="104"/>
      <c r="D12" s="171"/>
      <c r="E12" s="301"/>
      <c r="F12" s="301"/>
      <c r="G12" s="301"/>
      <c r="H12" s="301"/>
      <c r="I12" s="301"/>
      <c r="J12" s="301"/>
    </row>
    <row r="13" spans="2:10" ht="25.5" x14ac:dyDescent="0.25">
      <c r="B13" s="79" t="s">
        <v>90</v>
      </c>
      <c r="C13" s="80" t="s">
        <v>91</v>
      </c>
      <c r="D13" s="81" t="s">
        <v>92</v>
      </c>
      <c r="E13" s="301"/>
      <c r="F13" s="301"/>
      <c r="G13" s="301"/>
      <c r="H13" s="301"/>
      <c r="I13" s="301"/>
      <c r="J13" s="301"/>
    </row>
    <row r="14" spans="2:10" ht="18" customHeight="1" x14ac:dyDescent="0.25">
      <c r="B14" s="271" t="s">
        <v>93</v>
      </c>
      <c r="C14" s="271">
        <v>1</v>
      </c>
      <c r="D14" s="100" t="s">
        <v>200</v>
      </c>
      <c r="E14" s="301"/>
      <c r="F14" s="301"/>
      <c r="G14" s="301"/>
      <c r="H14" s="301"/>
      <c r="I14" s="301"/>
      <c r="J14" s="301"/>
    </row>
    <row r="15" spans="2:10" x14ac:dyDescent="0.25">
      <c r="B15" s="520" t="s">
        <v>94</v>
      </c>
      <c r="C15" s="271">
        <v>1</v>
      </c>
      <c r="D15" s="100" t="s">
        <v>159</v>
      </c>
      <c r="E15" s="301"/>
      <c r="F15" s="301"/>
      <c r="G15" s="301"/>
      <c r="H15" s="301"/>
      <c r="I15" s="301"/>
      <c r="J15" s="301"/>
    </row>
    <row r="16" spans="2:10" x14ac:dyDescent="0.25">
      <c r="B16" s="520"/>
      <c r="C16" s="271"/>
      <c r="D16" s="100"/>
      <c r="E16" s="301"/>
      <c r="F16" s="301"/>
      <c r="G16" s="301"/>
      <c r="H16" s="301"/>
      <c r="I16" s="301"/>
      <c r="J16" s="301"/>
    </row>
    <row r="17" spans="2:10" x14ac:dyDescent="0.25">
      <c r="B17" s="520" t="s">
        <v>95</v>
      </c>
      <c r="C17" s="271">
        <v>1</v>
      </c>
      <c r="D17" s="100" t="s">
        <v>160</v>
      </c>
      <c r="E17" s="301"/>
      <c r="F17" s="301"/>
      <c r="G17" s="301"/>
      <c r="H17" s="301"/>
      <c r="I17" s="301"/>
      <c r="J17" s="301"/>
    </row>
    <row r="18" spans="2:10" x14ac:dyDescent="0.25">
      <c r="B18" s="520"/>
      <c r="C18" s="271">
        <v>1</v>
      </c>
      <c r="D18" s="100" t="s">
        <v>161</v>
      </c>
      <c r="E18" s="301"/>
      <c r="F18" s="301"/>
      <c r="G18" s="301"/>
      <c r="H18" s="301"/>
      <c r="I18" s="301"/>
      <c r="J18" s="301"/>
    </row>
    <row r="19" spans="2:10" x14ac:dyDescent="0.25">
      <c r="B19" s="520"/>
      <c r="C19" s="271">
        <v>1</v>
      </c>
      <c r="D19" s="100" t="s">
        <v>162</v>
      </c>
      <c r="E19" s="301"/>
      <c r="F19" s="301"/>
      <c r="G19" s="301"/>
      <c r="H19" s="301"/>
      <c r="I19" s="301"/>
      <c r="J19" s="301"/>
    </row>
    <row r="20" spans="2:10" x14ac:dyDescent="0.25">
      <c r="B20" s="520"/>
      <c r="C20" s="271">
        <v>1</v>
      </c>
      <c r="D20" s="100" t="s">
        <v>163</v>
      </c>
      <c r="E20" s="301"/>
      <c r="F20" s="301"/>
      <c r="G20" s="301"/>
      <c r="H20" s="301"/>
      <c r="I20" s="301"/>
      <c r="J20" s="301"/>
    </row>
    <row r="21" spans="2:10" x14ac:dyDescent="0.25">
      <c r="B21" s="520"/>
      <c r="C21" s="271">
        <v>1</v>
      </c>
      <c r="D21" s="100" t="s">
        <v>164</v>
      </c>
      <c r="E21" s="301"/>
      <c r="F21" s="301"/>
      <c r="G21" s="301"/>
      <c r="H21" s="301"/>
      <c r="I21" s="301"/>
      <c r="J21" s="301"/>
    </row>
    <row r="22" spans="2:10" x14ac:dyDescent="0.25">
      <c r="B22" s="520" t="s">
        <v>96</v>
      </c>
      <c r="C22" s="271">
        <v>55</v>
      </c>
      <c r="D22" s="100" t="s">
        <v>165</v>
      </c>
      <c r="E22" s="301"/>
      <c r="F22" s="301"/>
      <c r="G22" s="301"/>
      <c r="H22" s="301"/>
      <c r="I22" s="301"/>
      <c r="J22" s="301"/>
    </row>
    <row r="23" spans="2:10" x14ac:dyDescent="0.25">
      <c r="B23" s="520"/>
      <c r="C23" s="176">
        <v>5</v>
      </c>
      <c r="D23" s="324" t="s">
        <v>166</v>
      </c>
      <c r="E23" s="301"/>
      <c r="F23" s="301"/>
      <c r="G23" s="301"/>
      <c r="H23" s="301"/>
      <c r="I23" s="301"/>
      <c r="J23" s="301"/>
    </row>
    <row r="24" spans="2:10" x14ac:dyDescent="0.25">
      <c r="B24" s="271" t="s">
        <v>158</v>
      </c>
      <c r="C24" s="176">
        <v>112</v>
      </c>
      <c r="D24" s="324" t="s">
        <v>167</v>
      </c>
      <c r="E24" s="301"/>
      <c r="F24" s="301"/>
      <c r="G24" s="301"/>
      <c r="H24" s="301"/>
      <c r="I24" s="301"/>
      <c r="J24" s="301"/>
    </row>
    <row r="25" spans="2:10" x14ac:dyDescent="0.25">
      <c r="B25" s="55"/>
      <c r="C25" s="325"/>
      <c r="D25" s="301"/>
      <c r="E25" s="301"/>
      <c r="F25" s="301"/>
      <c r="G25" s="301"/>
      <c r="H25" s="301"/>
      <c r="I25" s="301"/>
      <c r="J25" s="301"/>
    </row>
    <row r="26" spans="2:10" ht="15.75" x14ac:dyDescent="0.25">
      <c r="B26" s="518"/>
      <c r="C26" s="518"/>
      <c r="D26" s="518"/>
      <c r="E26" s="518"/>
      <c r="F26" s="518"/>
      <c r="G26" s="518"/>
      <c r="H26" s="518"/>
      <c r="I26" s="518"/>
      <c r="J26" s="518"/>
    </row>
    <row r="27" spans="2:10" x14ac:dyDescent="0.25">
      <c r="B27" s="519"/>
      <c r="C27" s="519"/>
      <c r="D27" s="519"/>
      <c r="E27" s="519"/>
      <c r="F27" s="519"/>
      <c r="G27" s="519"/>
      <c r="H27" s="519"/>
      <c r="I27" s="519"/>
      <c r="J27" s="519"/>
    </row>
  </sheetData>
  <mergeCells count="7">
    <mergeCell ref="B2:J2"/>
    <mergeCell ref="B26:J26"/>
    <mergeCell ref="B27:J27"/>
    <mergeCell ref="B15:B16"/>
    <mergeCell ref="B17:B21"/>
    <mergeCell ref="B22:B23"/>
    <mergeCell ref="B3:J4"/>
  </mergeCells>
  <pageMargins left="0.7" right="0.7" top="0.75" bottom="0.75" header="0.3" footer="0.3"/>
  <pageSetup paperSize="9" orientation="portrait"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1:F14"/>
  <sheetViews>
    <sheetView topLeftCell="A10" workbookViewId="0">
      <selection activeCell="C14" sqref="C14"/>
    </sheetView>
  </sheetViews>
  <sheetFormatPr baseColWidth="10" defaultRowHeight="15" x14ac:dyDescent="0.25"/>
  <cols>
    <col min="1" max="1" width="6" customWidth="1"/>
    <col min="2" max="2" width="11.42578125" style="56"/>
    <col min="3" max="3" width="51.7109375" customWidth="1"/>
    <col min="4" max="4" width="18.140625" customWidth="1"/>
    <col min="5" max="5" width="39.7109375" customWidth="1"/>
    <col min="6" max="6" width="28.140625" customWidth="1"/>
  </cols>
  <sheetData>
    <row r="1" spans="2:6" x14ac:dyDescent="0.25">
      <c r="C1" s="510" t="s">
        <v>418</v>
      </c>
      <c r="D1" s="510"/>
      <c r="E1" s="510"/>
    </row>
    <row r="2" spans="2:6" x14ac:dyDescent="0.25">
      <c r="C2" s="510" t="s">
        <v>202</v>
      </c>
      <c r="D2" s="510"/>
      <c r="E2" s="510"/>
    </row>
    <row r="4" spans="2:6" x14ac:dyDescent="0.25">
      <c r="C4" s="67" t="s">
        <v>185</v>
      </c>
      <c r="D4" s="522" t="s">
        <v>464</v>
      </c>
      <c r="E4" s="522"/>
      <c r="F4" s="522"/>
    </row>
    <row r="5" spans="2:6" ht="15.75" thickBot="1" x14ac:dyDescent="0.3"/>
    <row r="6" spans="2:6" ht="15.75" thickBot="1" x14ac:dyDescent="0.3">
      <c r="B6" s="218" t="s">
        <v>121</v>
      </c>
      <c r="C6" s="40" t="s">
        <v>122</v>
      </c>
      <c r="D6" s="41" t="s">
        <v>123</v>
      </c>
      <c r="E6" s="41" t="s">
        <v>3</v>
      </c>
      <c r="F6" s="352" t="s">
        <v>28</v>
      </c>
    </row>
    <row r="7" spans="2:6" ht="186" thickBot="1" x14ac:dyDescent="0.3">
      <c r="B7" s="219"/>
      <c r="C7" s="101" t="s">
        <v>172</v>
      </c>
      <c r="D7" s="102"/>
      <c r="E7" s="347" t="s">
        <v>474</v>
      </c>
      <c r="F7" s="418" t="s">
        <v>471</v>
      </c>
    </row>
    <row r="8" spans="2:6" ht="152.25" customHeight="1" thickBot="1" x14ac:dyDescent="0.3">
      <c r="B8" s="219"/>
      <c r="C8" s="101" t="s">
        <v>124</v>
      </c>
      <c r="D8" s="102"/>
      <c r="E8" s="348"/>
      <c r="F8" s="6"/>
    </row>
    <row r="9" spans="2:6" ht="143.25" thickBot="1" x14ac:dyDescent="0.3">
      <c r="B9" s="219" t="s">
        <v>125</v>
      </c>
      <c r="C9" s="101" t="s">
        <v>126</v>
      </c>
      <c r="D9" s="102">
        <v>2</v>
      </c>
      <c r="E9" s="54"/>
      <c r="F9" s="6"/>
    </row>
    <row r="10" spans="2:6" ht="142.5" x14ac:dyDescent="0.25">
      <c r="B10" s="220"/>
      <c r="C10" s="43" t="s">
        <v>127</v>
      </c>
      <c r="D10" s="103">
        <v>1</v>
      </c>
      <c r="E10" s="349"/>
      <c r="F10" s="6"/>
    </row>
    <row r="11" spans="2:6" x14ac:dyDescent="0.25">
      <c r="B11" s="206"/>
      <c r="C11" s="521" t="s">
        <v>28</v>
      </c>
      <c r="D11" s="6"/>
      <c r="E11" s="350" t="s">
        <v>198</v>
      </c>
      <c r="F11" s="6"/>
    </row>
    <row r="12" spans="2:6" ht="28.5" x14ac:dyDescent="0.25">
      <c r="B12" s="206"/>
      <c r="C12" s="521"/>
      <c r="D12" s="6"/>
      <c r="E12" s="351" t="s">
        <v>199</v>
      </c>
      <c r="F12" s="6"/>
    </row>
    <row r="14" spans="2:6" x14ac:dyDescent="0.25">
      <c r="C14" s="93" t="s">
        <v>219</v>
      </c>
      <c r="D14" s="93">
        <v>4</v>
      </c>
    </row>
  </sheetData>
  <mergeCells count="4">
    <mergeCell ref="C11:C12"/>
    <mergeCell ref="C1:E1"/>
    <mergeCell ref="C2:E2"/>
    <mergeCell ref="D4:F4"/>
  </mergeCells>
  <pageMargins left="0.7" right="0.7" top="0.75" bottom="0.75" header="0.3" footer="0.3"/>
  <pageSetup orientation="portrait" horizontalDpi="0" verticalDpi="0"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1:K26"/>
  <sheetViews>
    <sheetView topLeftCell="F16" workbookViewId="0">
      <selection activeCell="G29" sqref="G29"/>
    </sheetView>
  </sheetViews>
  <sheetFormatPr baseColWidth="10" defaultColWidth="11.42578125" defaultRowHeight="15" x14ac:dyDescent="0.25"/>
  <cols>
    <col min="1" max="2" width="11.42578125" style="209"/>
    <col min="3" max="3" width="13.140625" style="209" bestFit="1" customWidth="1"/>
    <col min="4" max="6" width="11.42578125" style="209"/>
    <col min="7" max="7" width="38.7109375" style="209" customWidth="1"/>
    <col min="8" max="8" width="21.28515625" style="202" bestFit="1" customWidth="1"/>
    <col min="9" max="9" width="23" style="202" customWidth="1"/>
    <col min="10" max="10" width="19.7109375" style="209" customWidth="1"/>
    <col min="11" max="11" width="18.85546875" style="209" customWidth="1"/>
    <col min="12" max="16384" width="11.42578125" style="209"/>
  </cols>
  <sheetData>
    <row r="1" spans="2:11" x14ac:dyDescent="0.25">
      <c r="G1" s="523" t="s">
        <v>418</v>
      </c>
      <c r="H1" s="523"/>
      <c r="I1" s="523"/>
    </row>
    <row r="2" spans="2:11" x14ac:dyDescent="0.25">
      <c r="G2" s="523" t="s">
        <v>201</v>
      </c>
      <c r="H2" s="523"/>
      <c r="I2" s="523"/>
    </row>
    <row r="4" spans="2:11" x14ac:dyDescent="0.25">
      <c r="G4" s="213" t="s">
        <v>185</v>
      </c>
      <c r="H4" s="524" t="s">
        <v>464</v>
      </c>
      <c r="I4" s="525"/>
      <c r="J4" s="525"/>
      <c r="K4" s="526"/>
    </row>
    <row r="5" spans="2:11" x14ac:dyDescent="0.25">
      <c r="G5" s="328"/>
      <c r="H5" s="329"/>
      <c r="I5" s="330"/>
      <c r="J5" s="331"/>
      <c r="K5" s="331"/>
    </row>
    <row r="6" spans="2:11" ht="15.75" thickBot="1" x14ac:dyDescent="0.3">
      <c r="G6" s="332" t="s">
        <v>116</v>
      </c>
      <c r="H6" s="333" t="s">
        <v>422</v>
      </c>
      <c r="I6" s="334" t="s">
        <v>433</v>
      </c>
      <c r="J6" s="334" t="s">
        <v>439</v>
      </c>
      <c r="K6" s="333" t="s">
        <v>345</v>
      </c>
    </row>
    <row r="7" spans="2:11" ht="100.5" thickBot="1" x14ac:dyDescent="0.3">
      <c r="B7" s="33" t="s">
        <v>97</v>
      </c>
      <c r="C7" s="34" t="s">
        <v>98</v>
      </c>
      <c r="D7" s="35" t="s">
        <v>99</v>
      </c>
      <c r="E7" s="35" t="s">
        <v>100</v>
      </c>
      <c r="G7" s="82" t="s">
        <v>105</v>
      </c>
      <c r="H7" s="336" t="s">
        <v>425</v>
      </c>
      <c r="I7" s="336" t="s">
        <v>425</v>
      </c>
      <c r="J7" s="327" t="s">
        <v>440</v>
      </c>
      <c r="K7" s="336" t="s">
        <v>449</v>
      </c>
    </row>
    <row r="8" spans="2:11" ht="29.25" thickBot="1" x14ac:dyDescent="0.3">
      <c r="B8" s="36">
        <v>1</v>
      </c>
      <c r="C8" s="37" t="s">
        <v>101</v>
      </c>
      <c r="D8" s="38">
        <v>1</v>
      </c>
      <c r="E8" s="38">
        <v>0</v>
      </c>
      <c r="G8" s="82" t="s">
        <v>106</v>
      </c>
      <c r="H8" s="337">
        <v>10029493714</v>
      </c>
      <c r="I8" s="105">
        <v>10029493386</v>
      </c>
      <c r="J8" s="105">
        <v>10018826408</v>
      </c>
      <c r="K8" s="346">
        <v>100223679397</v>
      </c>
    </row>
    <row r="9" spans="2:11" ht="72" thickBot="1" x14ac:dyDescent="0.3">
      <c r="B9" s="36">
        <v>2</v>
      </c>
      <c r="C9" s="39" t="s">
        <v>102</v>
      </c>
      <c r="D9" s="38">
        <v>1</v>
      </c>
      <c r="E9" s="38">
        <v>0</v>
      </c>
      <c r="G9" s="82" t="s">
        <v>107</v>
      </c>
      <c r="H9" s="338" t="s">
        <v>426</v>
      </c>
      <c r="I9" s="338" t="s">
        <v>434</v>
      </c>
      <c r="J9" s="106" t="s">
        <v>442</v>
      </c>
      <c r="K9" s="338" t="s">
        <v>450</v>
      </c>
    </row>
    <row r="10" spans="2:11" ht="57.75" thickBot="1" x14ac:dyDescent="0.3">
      <c r="B10" s="36">
        <v>3</v>
      </c>
      <c r="C10" s="39" t="s">
        <v>103</v>
      </c>
      <c r="D10" s="38">
        <v>1</v>
      </c>
      <c r="E10" s="38">
        <v>1</v>
      </c>
      <c r="G10" s="82" t="s">
        <v>108</v>
      </c>
      <c r="H10" s="338" t="s">
        <v>205</v>
      </c>
      <c r="I10" s="338" t="s">
        <v>205</v>
      </c>
      <c r="J10" s="106" t="s">
        <v>443</v>
      </c>
      <c r="K10" s="338" t="s">
        <v>346</v>
      </c>
    </row>
    <row r="11" spans="2:11" ht="57.75" thickBot="1" x14ac:dyDescent="0.3">
      <c r="B11" s="36">
        <v>4</v>
      </c>
      <c r="C11" s="39" t="s">
        <v>104</v>
      </c>
      <c r="D11" s="38">
        <v>1</v>
      </c>
      <c r="E11" s="38">
        <v>1</v>
      </c>
      <c r="G11" s="82" t="s">
        <v>109</v>
      </c>
      <c r="H11" s="338" t="s">
        <v>19</v>
      </c>
      <c r="I11" s="338" t="s">
        <v>19</v>
      </c>
      <c r="J11" s="83" t="s">
        <v>19</v>
      </c>
      <c r="K11" s="340" t="s">
        <v>347</v>
      </c>
    </row>
    <row r="12" spans="2:11" ht="99.75" x14ac:dyDescent="0.25">
      <c r="G12" s="82" t="s">
        <v>110</v>
      </c>
      <c r="H12" s="340" t="s">
        <v>427</v>
      </c>
      <c r="I12" s="340" t="s">
        <v>435</v>
      </c>
      <c r="J12" s="338" t="s">
        <v>444</v>
      </c>
      <c r="K12" s="338" t="s">
        <v>451</v>
      </c>
    </row>
    <row r="13" spans="2:11" ht="57" x14ac:dyDescent="0.25">
      <c r="G13" s="82" t="s">
        <v>111</v>
      </c>
      <c r="H13" s="338" t="s">
        <v>429</v>
      </c>
      <c r="I13" s="338" t="s">
        <v>436</v>
      </c>
      <c r="J13" s="338" t="s">
        <v>446</v>
      </c>
      <c r="K13" s="338" t="s">
        <v>453</v>
      </c>
    </row>
    <row r="14" spans="2:11" ht="42.75" x14ac:dyDescent="0.25">
      <c r="G14" s="82" t="s">
        <v>112</v>
      </c>
      <c r="H14" s="340" t="s">
        <v>428</v>
      </c>
      <c r="I14" s="340" t="s">
        <v>428</v>
      </c>
      <c r="J14" s="338" t="s">
        <v>445</v>
      </c>
      <c r="K14" s="338" t="s">
        <v>452</v>
      </c>
    </row>
    <row r="15" spans="2:11" ht="57" x14ac:dyDescent="0.25">
      <c r="C15" s="215"/>
      <c r="G15" s="82" t="s">
        <v>113</v>
      </c>
      <c r="H15" s="338" t="s">
        <v>430</v>
      </c>
      <c r="I15" s="338" t="s">
        <v>437</v>
      </c>
      <c r="J15" s="338" t="s">
        <v>447</v>
      </c>
      <c r="K15" s="338" t="s">
        <v>454</v>
      </c>
    </row>
    <row r="16" spans="2:11" x14ac:dyDescent="0.25">
      <c r="G16" s="82" t="s">
        <v>114</v>
      </c>
      <c r="H16" s="341" t="s">
        <v>431</v>
      </c>
      <c r="I16" s="341" t="s">
        <v>438</v>
      </c>
      <c r="J16" s="338" t="s">
        <v>448</v>
      </c>
      <c r="K16" s="338" t="s">
        <v>455</v>
      </c>
    </row>
    <row r="17" spans="7:11" ht="28.5" x14ac:dyDescent="0.25">
      <c r="G17" s="82" t="s">
        <v>115</v>
      </c>
      <c r="H17" s="338" t="s">
        <v>432</v>
      </c>
      <c r="I17" s="338" t="s">
        <v>432</v>
      </c>
      <c r="J17" s="338" t="s">
        <v>432</v>
      </c>
      <c r="K17" s="338" t="s">
        <v>432</v>
      </c>
    </row>
    <row r="18" spans="7:11" x14ac:dyDescent="0.25">
      <c r="G18" s="82" t="s">
        <v>118</v>
      </c>
      <c r="H18" s="342">
        <v>2660</v>
      </c>
      <c r="I18" s="342">
        <v>2660</v>
      </c>
      <c r="J18" s="338">
        <v>2350</v>
      </c>
      <c r="K18" s="338">
        <v>2218</v>
      </c>
    </row>
    <row r="19" spans="7:11" x14ac:dyDescent="0.25">
      <c r="G19" s="82" t="s">
        <v>117</v>
      </c>
      <c r="H19" s="342">
        <v>900313356</v>
      </c>
      <c r="I19" s="342">
        <v>900313356</v>
      </c>
      <c r="J19" s="338">
        <v>3971125</v>
      </c>
      <c r="K19" s="338">
        <v>1143329092</v>
      </c>
    </row>
    <row r="20" spans="7:11" x14ac:dyDescent="0.25">
      <c r="G20" s="82" t="s">
        <v>168</v>
      </c>
      <c r="H20" s="342" t="s">
        <v>424</v>
      </c>
      <c r="I20" s="342" t="s">
        <v>424</v>
      </c>
      <c r="J20" s="338" t="s">
        <v>169</v>
      </c>
      <c r="K20" s="338" t="s">
        <v>169</v>
      </c>
    </row>
    <row r="21" spans="7:11" x14ac:dyDescent="0.25">
      <c r="G21" s="82" t="s">
        <v>119</v>
      </c>
      <c r="H21" s="343">
        <v>2023</v>
      </c>
      <c r="I21" s="343">
        <v>2023</v>
      </c>
      <c r="J21" s="338">
        <v>2019</v>
      </c>
      <c r="K21" s="338">
        <v>2021</v>
      </c>
    </row>
    <row r="22" spans="7:11" ht="28.5" x14ac:dyDescent="0.25">
      <c r="G22" s="82" t="s">
        <v>120</v>
      </c>
      <c r="H22" s="340" t="s">
        <v>423</v>
      </c>
      <c r="I22" s="340" t="s">
        <v>423</v>
      </c>
      <c r="J22" s="338" t="s">
        <v>441</v>
      </c>
      <c r="K22" s="338" t="s">
        <v>157</v>
      </c>
    </row>
    <row r="23" spans="7:11" x14ac:dyDescent="0.25">
      <c r="G23" s="82" t="s">
        <v>170</v>
      </c>
      <c r="H23" s="340" t="s">
        <v>171</v>
      </c>
      <c r="I23" s="335" t="s">
        <v>171</v>
      </c>
      <c r="J23" s="338" t="s">
        <v>204</v>
      </c>
      <c r="K23" s="338" t="s">
        <v>204</v>
      </c>
    </row>
    <row r="24" spans="7:11" x14ac:dyDescent="0.25">
      <c r="G24" s="82" t="s">
        <v>348</v>
      </c>
      <c r="H24" s="344" t="s">
        <v>204</v>
      </c>
      <c r="I24" s="344" t="s">
        <v>204</v>
      </c>
      <c r="J24" s="338" t="s">
        <v>204</v>
      </c>
      <c r="K24" s="338" t="s">
        <v>204</v>
      </c>
    </row>
    <row r="25" spans="7:11" ht="15.75" thickBot="1" x14ac:dyDescent="0.3">
      <c r="G25" s="216"/>
      <c r="H25" s="345"/>
      <c r="I25" s="217"/>
      <c r="J25" s="214"/>
      <c r="K25" s="339"/>
    </row>
    <row r="26" spans="7:11" ht="19.5" thickBot="1" x14ac:dyDescent="0.3">
      <c r="G26" s="419" t="s">
        <v>206</v>
      </c>
      <c r="H26" s="420">
        <v>4</v>
      </c>
    </row>
  </sheetData>
  <mergeCells count="3">
    <mergeCell ref="G1:I1"/>
    <mergeCell ref="G2:I2"/>
    <mergeCell ref="H4:K4"/>
  </mergeCells>
  <pageMargins left="0.7" right="0.7" top="0.75" bottom="0.75" header="0.3" footer="0.3"/>
  <pageSetup orientation="portrait" r:id="rId1"/>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N211"/>
  <sheetViews>
    <sheetView topLeftCell="A176" zoomScale="80" zoomScaleNormal="80" workbookViewId="0">
      <selection activeCell="K205" sqref="K205:K209"/>
    </sheetView>
  </sheetViews>
  <sheetFormatPr baseColWidth="10" defaultRowHeight="15" x14ac:dyDescent="0.25"/>
  <cols>
    <col min="1" max="1" width="6.7109375" customWidth="1"/>
    <col min="2" max="2" width="31.140625" customWidth="1"/>
    <col min="3" max="3" width="30.28515625" customWidth="1"/>
    <col min="4" max="4" width="15.140625" style="56" customWidth="1"/>
    <col min="5" max="5" width="16.5703125" customWidth="1"/>
    <col min="6" max="6" width="14.85546875" customWidth="1"/>
    <col min="7" max="7" width="12.28515625" customWidth="1"/>
    <col min="8" max="8" width="16.28515625" customWidth="1"/>
    <col min="10" max="10" width="12.7109375" customWidth="1"/>
    <col min="11" max="11" width="16.28515625" customWidth="1"/>
    <col min="12" max="12" width="25" customWidth="1"/>
    <col min="13" max="13" width="14.85546875" customWidth="1"/>
  </cols>
  <sheetData>
    <row r="1" spans="1:8" x14ac:dyDescent="0.25">
      <c r="B1" s="510" t="s">
        <v>349</v>
      </c>
      <c r="C1" s="510"/>
      <c r="D1" s="510"/>
    </row>
    <row r="2" spans="1:8" x14ac:dyDescent="0.25">
      <c r="B2" s="510" t="s">
        <v>222</v>
      </c>
      <c r="C2" s="510"/>
      <c r="D2" s="510"/>
    </row>
    <row r="4" spans="1:8" x14ac:dyDescent="0.25">
      <c r="B4" s="67" t="s">
        <v>185</v>
      </c>
      <c r="C4" s="67" t="s">
        <v>464</v>
      </c>
      <c r="D4" s="7"/>
    </row>
    <row r="5" spans="1:8" ht="15.75" x14ac:dyDescent="0.25">
      <c r="A5" s="68">
        <v>1</v>
      </c>
      <c r="B5" s="65" t="s">
        <v>81</v>
      </c>
      <c r="C5" s="255" t="s">
        <v>82</v>
      </c>
    </row>
    <row r="6" spans="1:8" ht="30.75" thickBot="1" x14ac:dyDescent="0.3">
      <c r="B6" s="453" t="s">
        <v>2</v>
      </c>
      <c r="C6" s="453" t="s">
        <v>3</v>
      </c>
      <c r="D6" s="454" t="s">
        <v>207</v>
      </c>
      <c r="E6" s="453" t="s">
        <v>129</v>
      </c>
      <c r="F6" s="453" t="s">
        <v>219</v>
      </c>
    </row>
    <row r="7" spans="1:8" x14ac:dyDescent="0.25">
      <c r="B7" s="455" t="s">
        <v>4</v>
      </c>
      <c r="C7" s="456" t="s">
        <v>5</v>
      </c>
      <c r="D7" s="378" t="s">
        <v>19</v>
      </c>
      <c r="E7" s="379"/>
      <c r="F7" s="530">
        <v>0.5</v>
      </c>
      <c r="G7" s="527">
        <f>+F14+F12+F7</f>
        <v>2</v>
      </c>
    </row>
    <row r="8" spans="1:8" x14ac:dyDescent="0.25">
      <c r="B8" s="458" t="s">
        <v>20</v>
      </c>
      <c r="C8" s="23" t="s">
        <v>21</v>
      </c>
      <c r="D8" s="368" t="s">
        <v>19</v>
      </c>
      <c r="E8" s="6"/>
      <c r="F8" s="531"/>
      <c r="G8" s="528"/>
    </row>
    <row r="9" spans="1:8" ht="28.5" x14ac:dyDescent="0.25">
      <c r="B9" s="459" t="s">
        <v>6</v>
      </c>
      <c r="C9" s="24" t="s">
        <v>7</v>
      </c>
      <c r="D9" s="368" t="s">
        <v>19</v>
      </c>
      <c r="E9" s="50">
        <v>45367610</v>
      </c>
      <c r="F9" s="531"/>
      <c r="G9" s="528"/>
    </row>
    <row r="10" spans="1:8" ht="85.5" x14ac:dyDescent="0.25">
      <c r="B10" s="460" t="s">
        <v>75</v>
      </c>
      <c r="C10" s="24" t="s">
        <v>76</v>
      </c>
      <c r="D10" s="368" t="s">
        <v>19</v>
      </c>
      <c r="E10" s="24" t="s">
        <v>472</v>
      </c>
      <c r="F10" s="531"/>
      <c r="G10" s="528"/>
      <c r="H10" s="45"/>
    </row>
    <row r="11" spans="1:8" ht="43.5" thickBot="1" x14ac:dyDescent="0.3">
      <c r="B11" s="449" t="s">
        <v>12</v>
      </c>
      <c r="C11" s="441" t="s">
        <v>13</v>
      </c>
      <c r="D11" s="392" t="s">
        <v>19</v>
      </c>
      <c r="E11" s="382"/>
      <c r="F11" s="532"/>
      <c r="G11" s="528"/>
    </row>
    <row r="12" spans="1:8" ht="63.75" x14ac:dyDescent="0.25">
      <c r="B12" s="444" t="s">
        <v>77</v>
      </c>
      <c r="C12" s="445" t="s">
        <v>84</v>
      </c>
      <c r="D12" s="378" t="s">
        <v>19</v>
      </c>
      <c r="E12" s="447" t="s">
        <v>381</v>
      </c>
      <c r="F12" s="530">
        <v>0.5</v>
      </c>
      <c r="G12" s="528"/>
    </row>
    <row r="13" spans="1:8" ht="64.5" thickBot="1" x14ac:dyDescent="0.3">
      <c r="B13" s="449" t="s">
        <v>78</v>
      </c>
      <c r="C13" s="450" t="s">
        <v>84</v>
      </c>
      <c r="D13" s="392" t="s">
        <v>19</v>
      </c>
      <c r="E13" s="441" t="s">
        <v>388</v>
      </c>
      <c r="F13" s="532"/>
      <c r="G13" s="528"/>
    </row>
    <row r="14" spans="1:8" ht="60.75" thickBot="1" x14ac:dyDescent="0.3">
      <c r="B14" s="461" t="s">
        <v>399</v>
      </c>
      <c r="C14" s="430" t="s">
        <v>79</v>
      </c>
      <c r="D14" s="366" t="s">
        <v>19</v>
      </c>
      <c r="E14" s="411" t="s">
        <v>210</v>
      </c>
      <c r="F14" s="473">
        <v>1</v>
      </c>
      <c r="G14" s="529"/>
    </row>
    <row r="15" spans="1:8" ht="15.75" x14ac:dyDescent="0.25">
      <c r="B15" s="546" t="s">
        <v>359</v>
      </c>
      <c r="C15" s="27" t="s">
        <v>80</v>
      </c>
      <c r="D15" s="113" t="s">
        <v>19</v>
      </c>
      <c r="E15" s="427" t="s">
        <v>473</v>
      </c>
      <c r="F15" s="533">
        <v>0.5</v>
      </c>
    </row>
    <row r="16" spans="1:8" ht="30" x14ac:dyDescent="0.25">
      <c r="B16" s="547"/>
      <c r="C16" s="28" t="s">
        <v>353</v>
      </c>
      <c r="D16" s="7" t="s">
        <v>19</v>
      </c>
      <c r="E16" s="73" t="s">
        <v>389</v>
      </c>
      <c r="F16" s="534"/>
    </row>
    <row r="17" spans="2:13" x14ac:dyDescent="0.25">
      <c r="B17" s="242"/>
      <c r="C17" s="256"/>
      <c r="D17" s="243"/>
      <c r="E17" s="257"/>
      <c r="F17" s="245"/>
    </row>
    <row r="18" spans="2:13" x14ac:dyDescent="0.25">
      <c r="B18" s="242"/>
      <c r="C18" s="256"/>
      <c r="D18" s="243"/>
      <c r="E18" s="257"/>
      <c r="F18" s="245"/>
    </row>
    <row r="20" spans="2:13" x14ac:dyDescent="0.25">
      <c r="B20" s="53" t="s">
        <v>209</v>
      </c>
      <c r="C20" s="53" t="str">
        <f>+C5</f>
        <v>OSIRIS ELENA BARRIOS PEREZ</v>
      </c>
    </row>
    <row r="21" spans="2:13" ht="30" x14ac:dyDescent="0.25">
      <c r="B21" s="71" t="s">
        <v>1</v>
      </c>
      <c r="C21" s="71" t="s">
        <v>23</v>
      </c>
      <c r="D21" s="75" t="s">
        <v>24</v>
      </c>
      <c r="E21" s="71" t="s">
        <v>25</v>
      </c>
      <c r="F21" s="71" t="s">
        <v>26</v>
      </c>
      <c r="G21" s="71" t="s">
        <v>27</v>
      </c>
      <c r="H21" s="71" t="s">
        <v>34</v>
      </c>
      <c r="I21" s="71" t="s">
        <v>35</v>
      </c>
      <c r="J21" s="71" t="s">
        <v>36</v>
      </c>
      <c r="K21" s="71" t="s">
        <v>144</v>
      </c>
      <c r="L21" s="71" t="s">
        <v>28</v>
      </c>
      <c r="M21" s="85" t="s">
        <v>29</v>
      </c>
    </row>
    <row r="22" spans="2:13" ht="60" customHeight="1" x14ac:dyDescent="0.25">
      <c r="B22" s="258" t="s">
        <v>365</v>
      </c>
      <c r="C22" s="9" t="s">
        <v>390</v>
      </c>
      <c r="D22" s="250" t="s">
        <v>81</v>
      </c>
      <c r="E22" s="249">
        <v>45231</v>
      </c>
      <c r="F22" s="249">
        <v>45275</v>
      </c>
      <c r="G22" s="258" t="s">
        <v>33</v>
      </c>
      <c r="H22" s="246">
        <v>14</v>
      </c>
      <c r="I22" s="246">
        <v>1</v>
      </c>
      <c r="J22" s="246"/>
      <c r="K22" s="31" t="s">
        <v>148</v>
      </c>
      <c r="L22" s="31"/>
      <c r="M22" s="535" t="s">
        <v>154</v>
      </c>
    </row>
    <row r="23" spans="2:13" ht="45" x14ac:dyDescent="0.25">
      <c r="B23" s="226" t="s">
        <v>143</v>
      </c>
      <c r="C23" s="9" t="s">
        <v>142</v>
      </c>
      <c r="D23" s="48" t="s">
        <v>81</v>
      </c>
      <c r="E23" s="234">
        <v>44979</v>
      </c>
      <c r="F23" s="234">
        <v>45148</v>
      </c>
      <c r="G23" s="48" t="s">
        <v>33</v>
      </c>
      <c r="H23" s="6">
        <v>8</v>
      </c>
      <c r="I23" s="6">
        <v>5</v>
      </c>
      <c r="J23" s="6"/>
      <c r="K23" s="31" t="s">
        <v>148</v>
      </c>
      <c r="L23" s="31"/>
      <c r="M23" s="536"/>
    </row>
    <row r="24" spans="2:13" ht="45" x14ac:dyDescent="0.25">
      <c r="B24" s="550" t="s">
        <v>32</v>
      </c>
      <c r="C24" s="492" t="s">
        <v>37</v>
      </c>
      <c r="D24" s="124" t="s">
        <v>85</v>
      </c>
      <c r="E24" s="234">
        <v>44470</v>
      </c>
      <c r="F24" s="234">
        <v>44540</v>
      </c>
      <c r="G24" s="485" t="s">
        <v>33</v>
      </c>
      <c r="H24" s="6">
        <v>9</v>
      </c>
      <c r="I24" s="6">
        <v>2</v>
      </c>
      <c r="J24" s="6"/>
      <c r="K24" s="31" t="s">
        <v>148</v>
      </c>
      <c r="L24" s="558"/>
      <c r="M24" s="536"/>
    </row>
    <row r="25" spans="2:13" ht="45" x14ac:dyDescent="0.25">
      <c r="B25" s="551"/>
      <c r="C25" s="493"/>
      <c r="D25" s="124"/>
      <c r="E25" s="32">
        <v>44593</v>
      </c>
      <c r="F25" s="32">
        <v>44727</v>
      </c>
      <c r="G25" s="486"/>
      <c r="H25" s="6">
        <v>14</v>
      </c>
      <c r="I25" s="6">
        <v>4</v>
      </c>
      <c r="J25" s="6"/>
      <c r="K25" s="31" t="s">
        <v>148</v>
      </c>
      <c r="L25" s="559"/>
      <c r="M25" s="536"/>
    </row>
    <row r="26" spans="2:13" ht="45" x14ac:dyDescent="0.25">
      <c r="B26" s="552"/>
      <c r="C26" s="494"/>
      <c r="D26" s="124"/>
      <c r="E26" s="234">
        <v>44747</v>
      </c>
      <c r="F26" s="234">
        <v>44895</v>
      </c>
      <c r="G26" s="487"/>
      <c r="H26" s="6">
        <v>25</v>
      </c>
      <c r="I26" s="6">
        <v>4</v>
      </c>
      <c r="J26" s="6"/>
      <c r="K26" s="31" t="s">
        <v>148</v>
      </c>
      <c r="L26" s="560"/>
      <c r="M26" s="536"/>
    </row>
    <row r="27" spans="2:13" ht="45" x14ac:dyDescent="0.25">
      <c r="B27" s="7" t="s">
        <v>40</v>
      </c>
      <c r="C27" s="6" t="s">
        <v>38</v>
      </c>
      <c r="D27" s="49" t="s">
        <v>85</v>
      </c>
      <c r="E27" s="234">
        <v>44303</v>
      </c>
      <c r="F27" s="234">
        <v>44469</v>
      </c>
      <c r="G27" s="7" t="s">
        <v>33</v>
      </c>
      <c r="H27" s="6">
        <v>13</v>
      </c>
      <c r="I27" s="6">
        <v>5</v>
      </c>
      <c r="J27" s="6"/>
      <c r="K27" s="31" t="s">
        <v>148</v>
      </c>
      <c r="L27" s="31"/>
      <c r="M27" s="536"/>
    </row>
    <row r="28" spans="2:13" ht="30" customHeight="1" x14ac:dyDescent="0.25">
      <c r="B28" s="550" t="s">
        <v>58</v>
      </c>
      <c r="C28" s="553" t="s">
        <v>60</v>
      </c>
      <c r="D28" s="125" t="s">
        <v>85</v>
      </c>
      <c r="E28" s="234">
        <v>44095</v>
      </c>
      <c r="F28" s="234">
        <v>44165</v>
      </c>
      <c r="G28" s="485" t="s">
        <v>33</v>
      </c>
      <c r="H28" s="6">
        <v>9</v>
      </c>
      <c r="I28" s="6">
        <v>2</v>
      </c>
      <c r="J28" s="6"/>
      <c r="K28" s="31" t="s">
        <v>148</v>
      </c>
      <c r="L28" s="558"/>
      <c r="M28" s="536"/>
    </row>
    <row r="29" spans="2:13" ht="45" x14ac:dyDescent="0.25">
      <c r="B29" s="552"/>
      <c r="C29" s="554"/>
      <c r="D29" s="125"/>
      <c r="E29" s="32">
        <v>44228</v>
      </c>
      <c r="F29" s="32">
        <v>44302</v>
      </c>
      <c r="G29" s="487"/>
      <c r="H29" s="6">
        <v>15</v>
      </c>
      <c r="I29" s="6">
        <v>2</v>
      </c>
      <c r="J29" s="6"/>
      <c r="K29" s="31" t="s">
        <v>148</v>
      </c>
      <c r="L29" s="560"/>
      <c r="M29" s="536"/>
    </row>
    <row r="30" spans="2:13" ht="30" x14ac:dyDescent="0.25">
      <c r="B30" s="20" t="s">
        <v>59</v>
      </c>
      <c r="C30" s="30" t="s">
        <v>61</v>
      </c>
      <c r="D30" s="49" t="s">
        <v>85</v>
      </c>
      <c r="E30" s="234">
        <v>43922</v>
      </c>
      <c r="F30" s="234">
        <v>44073</v>
      </c>
      <c r="G30" s="13" t="s">
        <v>33</v>
      </c>
      <c r="H30" s="6">
        <v>29</v>
      </c>
      <c r="I30" s="6">
        <v>4</v>
      </c>
      <c r="J30" s="6"/>
      <c r="K30" s="31" t="s">
        <v>176</v>
      </c>
      <c r="L30" s="31"/>
      <c r="M30" s="536"/>
    </row>
    <row r="31" spans="2:13" ht="30" x14ac:dyDescent="0.25">
      <c r="B31" s="502" t="s">
        <v>44</v>
      </c>
      <c r="C31" s="553" t="s">
        <v>42</v>
      </c>
      <c r="D31" s="550" t="s">
        <v>85</v>
      </c>
      <c r="E31" s="234">
        <v>43525</v>
      </c>
      <c r="F31" s="234">
        <v>43637</v>
      </c>
      <c r="G31" s="502" t="s">
        <v>33</v>
      </c>
      <c r="H31" s="6">
        <v>20</v>
      </c>
      <c r="I31" s="6">
        <v>3</v>
      </c>
      <c r="J31" s="6"/>
      <c r="K31" s="31" t="s">
        <v>176</v>
      </c>
      <c r="L31" s="558"/>
      <c r="M31" s="536"/>
    </row>
    <row r="32" spans="2:13" ht="30" x14ac:dyDescent="0.25">
      <c r="B32" s="502"/>
      <c r="C32" s="554"/>
      <c r="D32" s="552"/>
      <c r="E32" s="234">
        <v>43654</v>
      </c>
      <c r="F32" s="234">
        <v>43799</v>
      </c>
      <c r="G32" s="502"/>
      <c r="H32" s="6">
        <v>22</v>
      </c>
      <c r="I32" s="6">
        <v>4</v>
      </c>
      <c r="J32" s="6"/>
      <c r="K32" s="31" t="s">
        <v>176</v>
      </c>
      <c r="L32" s="560"/>
      <c r="M32" s="536"/>
    </row>
    <row r="33" spans="1:13" ht="30" x14ac:dyDescent="0.25">
      <c r="B33" s="15" t="s">
        <v>46</v>
      </c>
      <c r="C33" s="6" t="s">
        <v>45</v>
      </c>
      <c r="D33" s="49" t="s">
        <v>85</v>
      </c>
      <c r="E33" s="234">
        <v>43346</v>
      </c>
      <c r="F33" s="234">
        <v>43434</v>
      </c>
      <c r="G33" s="7"/>
      <c r="H33" s="6">
        <v>27</v>
      </c>
      <c r="I33" s="6">
        <v>2</v>
      </c>
      <c r="J33" s="6"/>
      <c r="K33" s="31" t="s">
        <v>176</v>
      </c>
      <c r="L33" s="31"/>
      <c r="M33" s="536"/>
    </row>
    <row r="34" spans="1:13" ht="45" x14ac:dyDescent="0.25">
      <c r="B34" s="7" t="s">
        <v>47</v>
      </c>
      <c r="C34" s="6" t="s">
        <v>0</v>
      </c>
      <c r="D34" s="49" t="s">
        <v>85</v>
      </c>
      <c r="E34" s="234">
        <v>43138</v>
      </c>
      <c r="F34" s="234">
        <v>43281</v>
      </c>
      <c r="G34" s="7" t="s">
        <v>33</v>
      </c>
      <c r="H34" s="6">
        <v>23</v>
      </c>
      <c r="I34" s="6">
        <v>4</v>
      </c>
      <c r="J34" s="6"/>
      <c r="K34" s="31" t="s">
        <v>391</v>
      </c>
      <c r="L34" s="31"/>
      <c r="M34" s="536"/>
    </row>
    <row r="35" spans="1:13" x14ac:dyDescent="0.25">
      <c r="B35" s="7" t="s">
        <v>50</v>
      </c>
      <c r="C35" s="6" t="s">
        <v>49</v>
      </c>
      <c r="D35" s="49" t="s">
        <v>85</v>
      </c>
      <c r="E35" s="234">
        <v>42856</v>
      </c>
      <c r="F35" s="234">
        <v>43069</v>
      </c>
      <c r="G35" s="7" t="s">
        <v>33</v>
      </c>
      <c r="H35" s="6">
        <v>29</v>
      </c>
      <c r="I35" s="6">
        <v>6</v>
      </c>
      <c r="J35" s="6"/>
      <c r="K35" s="31"/>
      <c r="L35" s="31"/>
      <c r="M35" s="537"/>
    </row>
    <row r="36" spans="1:13" x14ac:dyDescent="0.25">
      <c r="H36" s="53">
        <f>SUM(H23:H35)</f>
        <v>243</v>
      </c>
      <c r="I36" s="53">
        <f>SUM(I23:I35)</f>
        <v>47</v>
      </c>
      <c r="J36" s="68"/>
    </row>
    <row r="37" spans="1:13" ht="26.25" x14ac:dyDescent="0.25">
      <c r="G37" s="112" t="s">
        <v>189</v>
      </c>
      <c r="H37" s="93"/>
      <c r="I37" s="93"/>
      <c r="J37" s="93"/>
    </row>
    <row r="39" spans="1:13" x14ac:dyDescent="0.25">
      <c r="A39">
        <v>2</v>
      </c>
      <c r="B39" s="53" t="s">
        <v>81</v>
      </c>
      <c r="C39" s="240" t="s">
        <v>87</v>
      </c>
    </row>
    <row r="40" spans="1:13" ht="30.75" thickBot="1" x14ac:dyDescent="0.3">
      <c r="B40" s="464" t="s">
        <v>2</v>
      </c>
      <c r="C40" s="464" t="s">
        <v>3</v>
      </c>
      <c r="D40" s="454" t="s">
        <v>207</v>
      </c>
      <c r="E40" s="453" t="s">
        <v>129</v>
      </c>
      <c r="F40" s="453" t="s">
        <v>219</v>
      </c>
    </row>
    <row r="41" spans="1:13" x14ac:dyDescent="0.25">
      <c r="B41" s="455" t="s">
        <v>4</v>
      </c>
      <c r="C41" s="456" t="s">
        <v>5</v>
      </c>
      <c r="D41" s="378" t="s">
        <v>19</v>
      </c>
      <c r="E41" s="379"/>
      <c r="F41" s="514">
        <v>0.5</v>
      </c>
      <c r="G41" s="527">
        <f>+F48+F46+F41</f>
        <v>2</v>
      </c>
    </row>
    <row r="42" spans="1:13" x14ac:dyDescent="0.25">
      <c r="B42" s="458" t="s">
        <v>20</v>
      </c>
      <c r="C42" s="23" t="s">
        <v>21</v>
      </c>
      <c r="D42" s="368" t="s">
        <v>19</v>
      </c>
      <c r="E42" s="6"/>
      <c r="F42" s="515"/>
      <c r="G42" s="528"/>
    </row>
    <row r="43" spans="1:13" ht="28.5" x14ac:dyDescent="0.25">
      <c r="B43" s="459" t="s">
        <v>6</v>
      </c>
      <c r="C43" s="24" t="s">
        <v>7</v>
      </c>
      <c r="D43" s="368" t="s">
        <v>19</v>
      </c>
      <c r="E43" s="50">
        <v>45578772</v>
      </c>
      <c r="F43" s="515"/>
      <c r="G43" s="528"/>
    </row>
    <row r="44" spans="1:13" ht="85.5" x14ac:dyDescent="0.25">
      <c r="B44" s="460" t="s">
        <v>75</v>
      </c>
      <c r="C44" s="24" t="s">
        <v>76</v>
      </c>
      <c r="D44" s="368" t="s">
        <v>19</v>
      </c>
      <c r="E44" s="24" t="s">
        <v>88</v>
      </c>
      <c r="F44" s="515"/>
      <c r="G44" s="528"/>
    </row>
    <row r="45" spans="1:13" ht="58.5" customHeight="1" thickBot="1" x14ac:dyDescent="0.3">
      <c r="B45" s="449" t="s">
        <v>12</v>
      </c>
      <c r="C45" s="441" t="s">
        <v>13</v>
      </c>
      <c r="D45" s="392" t="s">
        <v>19</v>
      </c>
      <c r="E45" s="382"/>
      <c r="F45" s="516"/>
      <c r="G45" s="528"/>
    </row>
    <row r="46" spans="1:13" ht="63.75" x14ac:dyDescent="0.25">
      <c r="B46" s="444" t="s">
        <v>77</v>
      </c>
      <c r="C46" s="445" t="s">
        <v>84</v>
      </c>
      <c r="D46" s="378" t="s">
        <v>19</v>
      </c>
      <c r="E46" s="447" t="s">
        <v>351</v>
      </c>
      <c r="F46" s="514">
        <v>0.5</v>
      </c>
      <c r="G46" s="528"/>
    </row>
    <row r="47" spans="1:13" ht="64.5" thickBot="1" x14ac:dyDescent="0.3">
      <c r="B47" s="449" t="s">
        <v>78</v>
      </c>
      <c r="C47" s="450" t="s">
        <v>84</v>
      </c>
      <c r="D47" s="392" t="s">
        <v>19</v>
      </c>
      <c r="E47" s="441" t="s">
        <v>352</v>
      </c>
      <c r="F47" s="516"/>
      <c r="G47" s="528"/>
    </row>
    <row r="48" spans="1:13" ht="53.25" thickBot="1" x14ac:dyDescent="0.3">
      <c r="B48" s="431" t="s">
        <v>399</v>
      </c>
      <c r="C48" s="432" t="s">
        <v>79</v>
      </c>
      <c r="D48" s="465" t="s">
        <v>211</v>
      </c>
      <c r="E48" s="434" t="s">
        <v>212</v>
      </c>
      <c r="F48" s="466">
        <v>1</v>
      </c>
      <c r="G48" s="529"/>
    </row>
    <row r="49" spans="2:13" ht="63.75" x14ac:dyDescent="0.25">
      <c r="B49" s="538" t="s">
        <v>354</v>
      </c>
      <c r="C49" s="467" t="s">
        <v>80</v>
      </c>
      <c r="D49" s="468" t="s">
        <v>19</v>
      </c>
      <c r="E49" s="469" t="s">
        <v>362</v>
      </c>
      <c r="F49" s="514">
        <v>0.5</v>
      </c>
    </row>
    <row r="50" spans="2:13" ht="26.25" thickBot="1" x14ac:dyDescent="0.3">
      <c r="B50" s="539"/>
      <c r="C50" s="470" t="s">
        <v>353</v>
      </c>
      <c r="D50" s="471" t="s">
        <v>19</v>
      </c>
      <c r="E50" s="472" t="s">
        <v>355</v>
      </c>
      <c r="F50" s="516"/>
    </row>
    <row r="51" spans="2:13" ht="15" customHeight="1" x14ac:dyDescent="0.25">
      <c r="B51" s="372" t="s">
        <v>249</v>
      </c>
      <c r="C51" s="372"/>
      <c r="D51" s="366"/>
      <c r="E51" s="52"/>
      <c r="F51" s="437"/>
    </row>
    <row r="53" spans="2:13" x14ac:dyDescent="0.25">
      <c r="C53" s="239" t="str">
        <f>+C39</f>
        <v>DAYIRIS DEL SOCORRO ESCALANTE BARRIOS</v>
      </c>
    </row>
    <row r="54" spans="2:13" ht="30" x14ac:dyDescent="0.25">
      <c r="B54" s="109" t="s">
        <v>1</v>
      </c>
      <c r="C54" s="109" t="s">
        <v>23</v>
      </c>
      <c r="D54" s="126" t="s">
        <v>24</v>
      </c>
      <c r="E54" s="109" t="s">
        <v>25</v>
      </c>
      <c r="F54" s="109" t="s">
        <v>26</v>
      </c>
      <c r="G54" s="109" t="s">
        <v>27</v>
      </c>
      <c r="H54" s="109" t="s">
        <v>34</v>
      </c>
      <c r="I54" s="109" t="s">
        <v>35</v>
      </c>
      <c r="J54" s="109" t="s">
        <v>36</v>
      </c>
      <c r="K54" s="109"/>
      <c r="L54" s="109" t="s">
        <v>28</v>
      </c>
      <c r="M54" s="110" t="s">
        <v>29</v>
      </c>
    </row>
    <row r="55" spans="2:13" ht="45" x14ac:dyDescent="0.25">
      <c r="B55" s="8" t="s">
        <v>214</v>
      </c>
      <c r="C55" s="116" t="s">
        <v>142</v>
      </c>
      <c r="D55" s="48" t="s">
        <v>81</v>
      </c>
      <c r="E55" s="8">
        <v>44979</v>
      </c>
      <c r="F55" s="8">
        <v>45148</v>
      </c>
      <c r="G55" s="48" t="s">
        <v>33</v>
      </c>
      <c r="H55" s="6">
        <f>30-22+10</f>
        <v>18</v>
      </c>
      <c r="I55" s="6">
        <v>5</v>
      </c>
      <c r="J55" s="6"/>
      <c r="K55" s="58" t="s">
        <v>150</v>
      </c>
      <c r="L55" s="58"/>
      <c r="M55" s="561" t="s">
        <v>154</v>
      </c>
    </row>
    <row r="56" spans="2:13" ht="45" x14ac:dyDescent="0.25">
      <c r="B56" s="8" t="s">
        <v>32</v>
      </c>
      <c r="C56" s="116" t="s">
        <v>37</v>
      </c>
      <c r="D56" s="125" t="s">
        <v>85</v>
      </c>
      <c r="E56" s="32">
        <v>44470</v>
      </c>
      <c r="F56" s="32">
        <v>44540</v>
      </c>
      <c r="G56" s="550" t="s">
        <v>33</v>
      </c>
      <c r="H56" s="6">
        <v>9</v>
      </c>
      <c r="I56" s="6">
        <v>2</v>
      </c>
      <c r="J56" s="6"/>
      <c r="K56" s="58" t="s">
        <v>150</v>
      </c>
      <c r="L56" s="490"/>
      <c r="M56" s="562"/>
    </row>
    <row r="57" spans="2:13" ht="45" x14ac:dyDescent="0.25">
      <c r="B57" s="8"/>
      <c r="C57" s="116"/>
      <c r="D57" s="125"/>
      <c r="E57" s="8">
        <v>44593</v>
      </c>
      <c r="F57" s="8">
        <v>44727</v>
      </c>
      <c r="G57" s="551"/>
      <c r="H57" s="6">
        <v>14</v>
      </c>
      <c r="I57" s="6">
        <v>4</v>
      </c>
      <c r="J57" s="6"/>
      <c r="K57" s="58" t="s">
        <v>150</v>
      </c>
      <c r="L57" s="501"/>
      <c r="M57" s="562"/>
    </row>
    <row r="58" spans="2:13" ht="45" x14ac:dyDescent="0.25">
      <c r="B58" s="8"/>
      <c r="C58" s="116"/>
      <c r="D58" s="125"/>
      <c r="E58" s="8">
        <v>44747</v>
      </c>
      <c r="F58" s="8">
        <v>44895</v>
      </c>
      <c r="G58" s="552"/>
      <c r="H58" s="6">
        <v>25</v>
      </c>
      <c r="I58" s="6">
        <v>4</v>
      </c>
      <c r="J58" s="6"/>
      <c r="K58" s="58" t="s">
        <v>150</v>
      </c>
      <c r="L58" s="491"/>
      <c r="M58" s="562"/>
    </row>
    <row r="59" spans="2:13" ht="45" x14ac:dyDescent="0.25">
      <c r="B59" s="119" t="s">
        <v>40</v>
      </c>
      <c r="C59" s="116" t="s">
        <v>38</v>
      </c>
      <c r="D59" s="49" t="s">
        <v>85</v>
      </c>
      <c r="E59" s="8">
        <v>44303</v>
      </c>
      <c r="F59" s="8">
        <v>44469</v>
      </c>
      <c r="G59" s="7" t="s">
        <v>33</v>
      </c>
      <c r="H59" s="6">
        <v>13</v>
      </c>
      <c r="I59" s="6">
        <v>5</v>
      </c>
      <c r="J59" s="6"/>
      <c r="K59" s="58" t="s">
        <v>150</v>
      </c>
      <c r="L59" s="58"/>
      <c r="M59" s="562"/>
    </row>
    <row r="60" spans="2:13" ht="45" x14ac:dyDescent="0.25">
      <c r="B60" s="241" t="s">
        <v>58</v>
      </c>
      <c r="C60" s="116" t="s">
        <v>60</v>
      </c>
      <c r="D60" s="125" t="s">
        <v>85</v>
      </c>
      <c r="E60" s="8">
        <v>44095</v>
      </c>
      <c r="F60" s="8">
        <v>44165</v>
      </c>
      <c r="G60" s="550" t="s">
        <v>33</v>
      </c>
      <c r="H60" s="6">
        <v>9</v>
      </c>
      <c r="I60" s="6">
        <v>2</v>
      </c>
      <c r="J60" s="6"/>
      <c r="K60" s="58" t="s">
        <v>150</v>
      </c>
      <c r="L60" s="556"/>
      <c r="M60" s="562"/>
    </row>
    <row r="61" spans="2:13" ht="45" x14ac:dyDescent="0.25">
      <c r="B61" s="8"/>
      <c r="C61" s="116"/>
      <c r="D61" s="125"/>
      <c r="E61" s="32">
        <v>44228</v>
      </c>
      <c r="F61" s="8">
        <v>44302</v>
      </c>
      <c r="G61" s="552"/>
      <c r="H61" s="6">
        <v>15</v>
      </c>
      <c r="I61" s="6">
        <v>2</v>
      </c>
      <c r="J61" s="6"/>
      <c r="K61" s="58" t="s">
        <v>150</v>
      </c>
      <c r="L61" s="557"/>
      <c r="M61" s="562"/>
    </row>
    <row r="62" spans="2:13" ht="30" x14ac:dyDescent="0.25">
      <c r="B62" s="229" t="s">
        <v>59</v>
      </c>
      <c r="C62" s="116" t="s">
        <v>86</v>
      </c>
      <c r="D62" s="49" t="s">
        <v>85</v>
      </c>
      <c r="E62" s="8">
        <v>43922</v>
      </c>
      <c r="F62" s="8">
        <v>44073</v>
      </c>
      <c r="G62" s="13" t="s">
        <v>33</v>
      </c>
      <c r="H62" s="6">
        <v>29</v>
      </c>
      <c r="I62" s="6">
        <v>4</v>
      </c>
      <c r="J62" s="6"/>
      <c r="K62" s="58" t="s">
        <v>177</v>
      </c>
      <c r="L62" s="58"/>
      <c r="M62" s="562"/>
    </row>
    <row r="63" spans="2:13" ht="45" customHeight="1" x14ac:dyDescent="0.25">
      <c r="B63" s="8" t="s">
        <v>44</v>
      </c>
      <c r="C63" s="116" t="s">
        <v>42</v>
      </c>
      <c r="D63" s="125" t="s">
        <v>85</v>
      </c>
      <c r="E63" s="8">
        <v>43525</v>
      </c>
      <c r="F63" s="8">
        <v>43637</v>
      </c>
      <c r="G63" s="555" t="s">
        <v>33</v>
      </c>
      <c r="H63" s="6">
        <v>20</v>
      </c>
      <c r="I63" s="6">
        <v>3</v>
      </c>
      <c r="J63" s="6"/>
      <c r="K63" s="58" t="s">
        <v>177</v>
      </c>
      <c r="L63" s="556"/>
      <c r="M63" s="562"/>
    </row>
    <row r="64" spans="2:13" ht="30" x14ac:dyDescent="0.25">
      <c r="B64" s="8"/>
      <c r="C64" s="116"/>
      <c r="D64" s="125"/>
      <c r="E64" s="8">
        <v>43654</v>
      </c>
      <c r="F64" s="8">
        <v>43799</v>
      </c>
      <c r="G64" s="555"/>
      <c r="H64" s="6">
        <v>22</v>
      </c>
      <c r="I64" s="6">
        <v>4</v>
      </c>
      <c r="J64" s="6"/>
      <c r="K64" s="58" t="s">
        <v>177</v>
      </c>
      <c r="L64" s="557"/>
      <c r="M64" s="562"/>
    </row>
    <row r="65" spans="1:13" ht="49.5" customHeight="1" x14ac:dyDescent="0.25">
      <c r="B65" s="8" t="s">
        <v>46</v>
      </c>
      <c r="C65" s="116" t="s">
        <v>45</v>
      </c>
      <c r="D65" s="125" t="s">
        <v>85</v>
      </c>
      <c r="E65" s="8">
        <v>43344</v>
      </c>
      <c r="F65" s="8">
        <v>43434</v>
      </c>
      <c r="G65" s="7" t="s">
        <v>33</v>
      </c>
      <c r="H65" s="6">
        <v>29</v>
      </c>
      <c r="I65" s="6">
        <v>2</v>
      </c>
      <c r="J65" s="6"/>
      <c r="K65" s="58" t="s">
        <v>177</v>
      </c>
      <c r="L65" s="58"/>
      <c r="M65" s="562"/>
    </row>
    <row r="66" spans="1:13" ht="54.75" customHeight="1" x14ac:dyDescent="0.25">
      <c r="B66" s="8" t="s">
        <v>47</v>
      </c>
      <c r="C66" s="8" t="s">
        <v>0</v>
      </c>
      <c r="D66" s="125" t="s">
        <v>85</v>
      </c>
      <c r="E66" s="8">
        <v>43138</v>
      </c>
      <c r="F66" s="8">
        <v>43281</v>
      </c>
      <c r="G66" s="7" t="s">
        <v>33</v>
      </c>
      <c r="H66" s="6">
        <v>23</v>
      </c>
      <c r="I66" s="6">
        <v>4</v>
      </c>
      <c r="J66" s="6"/>
      <c r="K66" s="58" t="s">
        <v>151</v>
      </c>
      <c r="L66" s="58"/>
      <c r="M66" s="562"/>
    </row>
    <row r="67" spans="1:13" ht="45" x14ac:dyDescent="0.25">
      <c r="B67" s="8" t="s">
        <v>50</v>
      </c>
      <c r="C67" s="8" t="s">
        <v>49</v>
      </c>
      <c r="D67" s="125" t="s">
        <v>85</v>
      </c>
      <c r="E67" s="8">
        <v>42979</v>
      </c>
      <c r="F67" s="8">
        <v>43069</v>
      </c>
      <c r="G67" s="7" t="s">
        <v>33</v>
      </c>
      <c r="H67" s="6">
        <v>29</v>
      </c>
      <c r="I67" s="6">
        <v>2</v>
      </c>
      <c r="J67" s="6"/>
      <c r="K67" s="31" t="s">
        <v>151</v>
      </c>
      <c r="L67" s="31"/>
      <c r="M67" s="563"/>
    </row>
    <row r="68" spans="1:13" x14ac:dyDescent="0.25">
      <c r="H68" s="53">
        <f>SUM(H55:H67)</f>
        <v>255</v>
      </c>
      <c r="I68" s="53">
        <f>SUM(I55:I67)</f>
        <v>43</v>
      </c>
    </row>
    <row r="69" spans="1:13" ht="45" x14ac:dyDescent="0.25">
      <c r="G69" s="114" t="s">
        <v>189</v>
      </c>
      <c r="H69" s="93"/>
      <c r="I69" s="93"/>
      <c r="J69" s="93"/>
    </row>
    <row r="70" spans="1:13" x14ac:dyDescent="0.25">
      <c r="A70">
        <v>3</v>
      </c>
      <c r="B70" s="53" t="s">
        <v>81</v>
      </c>
      <c r="C70" s="240" t="s">
        <v>392</v>
      </c>
    </row>
    <row r="71" spans="1:13" ht="30.75" thickBot="1" x14ac:dyDescent="0.3">
      <c r="B71" s="453" t="s">
        <v>2</v>
      </c>
      <c r="C71" s="453" t="s">
        <v>3</v>
      </c>
      <c r="D71" s="454" t="s">
        <v>207</v>
      </c>
      <c r="E71" s="453" t="s">
        <v>129</v>
      </c>
      <c r="F71" s="453" t="s">
        <v>219</v>
      </c>
    </row>
    <row r="72" spans="1:13" ht="15.75" x14ac:dyDescent="0.25">
      <c r="B72" s="455" t="s">
        <v>4</v>
      </c>
      <c r="C72" s="456" t="s">
        <v>5</v>
      </c>
      <c r="D72" s="446" t="s">
        <v>19</v>
      </c>
      <c r="E72" s="457"/>
      <c r="F72" s="448"/>
      <c r="G72" s="514">
        <v>0.5</v>
      </c>
      <c r="H72" s="527">
        <f>+G72+G77+G79</f>
        <v>2</v>
      </c>
    </row>
    <row r="73" spans="1:13" ht="15.75" x14ac:dyDescent="0.25">
      <c r="B73" s="458" t="s">
        <v>20</v>
      </c>
      <c r="C73" s="23" t="s">
        <v>188</v>
      </c>
      <c r="D73" s="115" t="s">
        <v>19</v>
      </c>
      <c r="E73" s="6"/>
      <c r="F73" s="291"/>
      <c r="G73" s="515"/>
      <c r="H73" s="528"/>
    </row>
    <row r="74" spans="1:13" ht="28.5" x14ac:dyDescent="0.25">
      <c r="B74" s="459" t="s">
        <v>6</v>
      </c>
      <c r="C74" s="24" t="s">
        <v>7</v>
      </c>
      <c r="D74" s="115" t="s">
        <v>19</v>
      </c>
      <c r="E74" s="6">
        <v>33109648</v>
      </c>
      <c r="F74" s="291"/>
      <c r="G74" s="515"/>
      <c r="H74" s="528"/>
    </row>
    <row r="75" spans="1:13" ht="85.5" x14ac:dyDescent="0.25">
      <c r="B75" s="460" t="s">
        <v>75</v>
      </c>
      <c r="C75" s="24" t="s">
        <v>76</v>
      </c>
      <c r="D75" s="115" t="s">
        <v>19</v>
      </c>
      <c r="E75" s="24" t="s">
        <v>393</v>
      </c>
      <c r="F75" s="291"/>
      <c r="G75" s="515"/>
      <c r="H75" s="528"/>
    </row>
    <row r="76" spans="1:13" ht="43.5" thickBot="1" x14ac:dyDescent="0.3">
      <c r="B76" s="449" t="s">
        <v>12</v>
      </c>
      <c r="C76" s="441" t="s">
        <v>13</v>
      </c>
      <c r="D76" s="392" t="s">
        <v>19</v>
      </c>
      <c r="E76" s="382"/>
      <c r="F76" s="452"/>
      <c r="G76" s="516"/>
      <c r="H76" s="528"/>
    </row>
    <row r="77" spans="1:13" ht="63.75" x14ac:dyDescent="0.25">
      <c r="B77" s="444" t="s">
        <v>77</v>
      </c>
      <c r="C77" s="445" t="s">
        <v>84</v>
      </c>
      <c r="D77" s="446" t="s">
        <v>19</v>
      </c>
      <c r="E77" s="447" t="s">
        <v>394</v>
      </c>
      <c r="F77" s="448"/>
      <c r="G77" s="514">
        <v>0.5</v>
      </c>
      <c r="H77" s="528"/>
    </row>
    <row r="78" spans="1:13" ht="64.5" thickBot="1" x14ac:dyDescent="0.3">
      <c r="B78" s="449" t="s">
        <v>78</v>
      </c>
      <c r="C78" s="450" t="s">
        <v>84</v>
      </c>
      <c r="D78" s="451" t="s">
        <v>19</v>
      </c>
      <c r="E78" s="441" t="s">
        <v>395</v>
      </c>
      <c r="F78" s="452"/>
      <c r="G78" s="516"/>
      <c r="H78" s="528"/>
    </row>
    <row r="79" spans="1:13" ht="53.25" thickBot="1" x14ac:dyDescent="0.3">
      <c r="B79" s="431" t="s">
        <v>398</v>
      </c>
      <c r="C79" s="432" t="s">
        <v>79</v>
      </c>
      <c r="D79" s="433"/>
      <c r="E79" s="434" t="s">
        <v>212</v>
      </c>
      <c r="F79" s="435"/>
      <c r="G79" s="462">
        <v>1</v>
      </c>
      <c r="H79" s="529"/>
    </row>
    <row r="80" spans="1:13" ht="54" customHeight="1" x14ac:dyDescent="0.25">
      <c r="B80" s="538" t="s">
        <v>359</v>
      </c>
      <c r="C80" s="438" t="s">
        <v>358</v>
      </c>
      <c r="D80" s="439" t="s">
        <v>19</v>
      </c>
      <c r="E80" s="438" t="s">
        <v>396</v>
      </c>
      <c r="F80" s="440"/>
      <c r="G80" s="463">
        <v>0.5</v>
      </c>
    </row>
    <row r="81" spans="2:13" ht="15.75" thickBot="1" x14ac:dyDescent="0.3">
      <c r="B81" s="539"/>
      <c r="C81" s="441" t="s">
        <v>353</v>
      </c>
      <c r="D81" s="442" t="s">
        <v>19</v>
      </c>
      <c r="E81" s="382" t="s">
        <v>397</v>
      </c>
      <c r="F81" s="443"/>
      <c r="G81" s="383"/>
    </row>
    <row r="82" spans="2:13" x14ac:dyDescent="0.25">
      <c r="B82" s="372"/>
      <c r="C82" s="372"/>
      <c r="D82" s="436"/>
      <c r="E82" s="52"/>
      <c r="F82" s="437"/>
    </row>
    <row r="84" spans="2:13" x14ac:dyDescent="0.25">
      <c r="B84" s="53" t="s">
        <v>209</v>
      </c>
      <c r="C84" s="239" t="str">
        <f>+C70</f>
        <v>SINDY SILENE PACHECO LEONES</v>
      </c>
    </row>
    <row r="85" spans="2:13" ht="30" x14ac:dyDescent="0.25">
      <c r="B85" s="75" t="s">
        <v>1</v>
      </c>
      <c r="C85" s="75" t="s">
        <v>23</v>
      </c>
      <c r="D85" s="75" t="s">
        <v>24</v>
      </c>
      <c r="E85" s="75" t="s">
        <v>25</v>
      </c>
      <c r="F85" s="117" t="s">
        <v>26</v>
      </c>
      <c r="G85" s="75" t="s">
        <v>27</v>
      </c>
      <c r="H85" s="75" t="s">
        <v>34</v>
      </c>
      <c r="I85" s="75" t="s">
        <v>35</v>
      </c>
      <c r="J85" s="75" t="s">
        <v>36</v>
      </c>
      <c r="K85" s="75" t="s">
        <v>152</v>
      </c>
      <c r="L85" s="75" t="s">
        <v>28</v>
      </c>
      <c r="M85" s="111" t="s">
        <v>29</v>
      </c>
    </row>
    <row r="86" spans="2:13" ht="45" x14ac:dyDescent="0.25">
      <c r="B86" s="260" t="s">
        <v>365</v>
      </c>
      <c r="C86" s="116" t="s">
        <v>377</v>
      </c>
      <c r="D86" s="247" t="s">
        <v>81</v>
      </c>
      <c r="E86" s="261">
        <v>45231</v>
      </c>
      <c r="F86" s="262">
        <v>45275</v>
      </c>
      <c r="G86" s="247"/>
      <c r="H86" s="264">
        <v>14</v>
      </c>
      <c r="I86" s="264">
        <v>1</v>
      </c>
      <c r="J86" s="247"/>
      <c r="K86" s="116" t="s">
        <v>385</v>
      </c>
      <c r="L86" s="116"/>
      <c r="M86" s="561" t="s">
        <v>154</v>
      </c>
    </row>
    <row r="87" spans="2:13" ht="29.1" customHeight="1" x14ac:dyDescent="0.25">
      <c r="B87" s="8" t="s">
        <v>214</v>
      </c>
      <c r="C87" s="116" t="s">
        <v>142</v>
      </c>
      <c r="D87" s="125" t="s">
        <v>81</v>
      </c>
      <c r="E87" s="8">
        <v>44979</v>
      </c>
      <c r="F87" s="8">
        <v>45148</v>
      </c>
      <c r="G87" s="8" t="s">
        <v>33</v>
      </c>
      <c r="H87" s="263">
        <f>40-22</f>
        <v>18</v>
      </c>
      <c r="I87" s="67">
        <v>5</v>
      </c>
      <c r="J87" s="6"/>
      <c r="K87" s="116" t="s">
        <v>385</v>
      </c>
      <c r="L87" s="116"/>
      <c r="M87" s="570"/>
    </row>
    <row r="88" spans="2:13" ht="45" x14ac:dyDescent="0.25">
      <c r="B88" s="8" t="s">
        <v>32</v>
      </c>
      <c r="C88" s="8" t="s">
        <v>37</v>
      </c>
      <c r="D88" s="125" t="s">
        <v>81</v>
      </c>
      <c r="E88" s="8">
        <v>44470</v>
      </c>
      <c r="F88" s="8">
        <v>44540</v>
      </c>
      <c r="G88" s="8"/>
      <c r="H88" s="6">
        <v>9</v>
      </c>
      <c r="I88" s="6">
        <v>2</v>
      </c>
      <c r="J88" s="118"/>
      <c r="K88" s="116" t="s">
        <v>385</v>
      </c>
      <c r="L88" s="567"/>
      <c r="M88" s="570"/>
    </row>
    <row r="89" spans="2:13" ht="45" x14ac:dyDescent="0.25">
      <c r="B89" s="8" t="s">
        <v>194</v>
      </c>
      <c r="C89" s="8"/>
      <c r="D89" s="125"/>
      <c r="E89" s="8">
        <v>44593</v>
      </c>
      <c r="F89" s="8">
        <v>44727</v>
      </c>
      <c r="G89" s="8"/>
      <c r="H89" s="6">
        <v>14</v>
      </c>
      <c r="I89" s="6">
        <v>4</v>
      </c>
      <c r="J89" s="118"/>
      <c r="K89" s="116" t="s">
        <v>385</v>
      </c>
      <c r="L89" s="568"/>
      <c r="M89" s="570"/>
    </row>
    <row r="90" spans="2:13" ht="45" x14ac:dyDescent="0.25">
      <c r="B90" s="8" t="s">
        <v>195</v>
      </c>
      <c r="C90" s="8"/>
      <c r="D90" s="125"/>
      <c r="E90" s="8">
        <v>44747</v>
      </c>
      <c r="F90" s="8">
        <v>44895</v>
      </c>
      <c r="G90" s="8"/>
      <c r="H90" s="6">
        <v>25</v>
      </c>
      <c r="I90" s="6">
        <v>4</v>
      </c>
      <c r="J90" s="118"/>
      <c r="K90" s="116" t="s">
        <v>385</v>
      </c>
      <c r="L90" s="569"/>
      <c r="M90" s="570"/>
    </row>
    <row r="91" spans="2:13" ht="45" x14ac:dyDescent="0.25">
      <c r="B91" s="119" t="s">
        <v>40</v>
      </c>
      <c r="C91" s="6" t="s">
        <v>38</v>
      </c>
      <c r="D91" s="125" t="s">
        <v>81</v>
      </c>
      <c r="E91" s="8">
        <v>44303</v>
      </c>
      <c r="F91" s="8">
        <v>44469</v>
      </c>
      <c r="G91" s="8"/>
      <c r="H91" s="6">
        <v>13</v>
      </c>
      <c r="I91" s="6">
        <v>5</v>
      </c>
      <c r="J91" s="118"/>
      <c r="K91" s="116" t="s">
        <v>385</v>
      </c>
      <c r="L91" s="116"/>
      <c r="M91" s="570"/>
    </row>
    <row r="92" spans="2:13" ht="45" x14ac:dyDescent="0.25">
      <c r="B92" s="8" t="s">
        <v>58</v>
      </c>
      <c r="C92" s="8" t="s">
        <v>60</v>
      </c>
      <c r="D92" s="125" t="s">
        <v>81</v>
      </c>
      <c r="E92" s="8">
        <v>44095</v>
      </c>
      <c r="F92" s="8">
        <v>44165</v>
      </c>
      <c r="G92" s="8"/>
      <c r="H92" s="6">
        <v>9</v>
      </c>
      <c r="I92" s="6">
        <v>2</v>
      </c>
      <c r="J92" s="118"/>
      <c r="K92" s="116" t="s">
        <v>385</v>
      </c>
      <c r="L92" s="567"/>
      <c r="M92" s="570"/>
    </row>
    <row r="93" spans="2:13" ht="45" x14ac:dyDescent="0.25">
      <c r="B93" s="8" t="s">
        <v>213</v>
      </c>
      <c r="C93" s="8"/>
      <c r="D93" s="125"/>
      <c r="E93" s="8">
        <v>44228</v>
      </c>
      <c r="F93" s="8">
        <v>44302</v>
      </c>
      <c r="G93" s="8"/>
      <c r="H93" s="6">
        <v>15</v>
      </c>
      <c r="I93" s="6">
        <v>2</v>
      </c>
      <c r="J93" s="118"/>
      <c r="K93" s="116" t="s">
        <v>385</v>
      </c>
      <c r="L93" s="569"/>
      <c r="M93" s="570"/>
    </row>
    <row r="94" spans="2:13" ht="30" x14ac:dyDescent="0.25">
      <c r="B94" s="91" t="s">
        <v>59</v>
      </c>
      <c r="C94" s="30" t="s">
        <v>86</v>
      </c>
      <c r="D94" s="125" t="s">
        <v>81</v>
      </c>
      <c r="E94" s="8">
        <v>43922</v>
      </c>
      <c r="F94" s="8">
        <v>44073</v>
      </c>
      <c r="G94" s="8"/>
      <c r="H94" s="6">
        <v>29</v>
      </c>
      <c r="I94" s="6">
        <v>4</v>
      </c>
      <c r="J94" s="118"/>
      <c r="K94" s="116" t="s">
        <v>145</v>
      </c>
      <c r="L94" s="116"/>
      <c r="M94" s="570"/>
    </row>
    <row r="95" spans="2:13" ht="30" x14ac:dyDescent="0.25">
      <c r="B95" s="8" t="s">
        <v>44</v>
      </c>
      <c r="C95" s="8" t="s">
        <v>42</v>
      </c>
      <c r="D95" s="125" t="s">
        <v>81</v>
      </c>
      <c r="E95" s="8">
        <v>43525</v>
      </c>
      <c r="F95" s="8">
        <v>43636</v>
      </c>
      <c r="G95" s="9"/>
      <c r="H95" s="6">
        <v>19</v>
      </c>
      <c r="I95" s="6">
        <v>3</v>
      </c>
      <c r="J95" s="118"/>
      <c r="K95" s="116" t="s">
        <v>145</v>
      </c>
      <c r="L95" s="567"/>
      <c r="M95" s="570"/>
    </row>
    <row r="96" spans="2:13" ht="30" x14ac:dyDescent="0.25">
      <c r="B96" s="8" t="s">
        <v>215</v>
      </c>
      <c r="C96" s="8"/>
      <c r="D96" s="125"/>
      <c r="E96" s="8">
        <v>43678</v>
      </c>
      <c r="F96" s="8">
        <v>43799</v>
      </c>
      <c r="G96" s="9"/>
      <c r="H96" s="6">
        <v>29</v>
      </c>
      <c r="I96" s="6">
        <v>3</v>
      </c>
      <c r="J96" s="118"/>
      <c r="K96" s="116" t="s">
        <v>145</v>
      </c>
      <c r="L96" s="569"/>
      <c r="M96" s="570"/>
    </row>
    <row r="97" spans="1:13" ht="30" x14ac:dyDescent="0.25">
      <c r="B97" s="8" t="s">
        <v>46</v>
      </c>
      <c r="C97" s="8" t="s">
        <v>45</v>
      </c>
      <c r="D97" s="125" t="s">
        <v>81</v>
      </c>
      <c r="E97" s="8">
        <v>43344</v>
      </c>
      <c r="F97" s="8">
        <v>43434</v>
      </c>
      <c r="G97" s="9"/>
      <c r="H97" s="270">
        <v>29</v>
      </c>
      <c r="I97" s="270">
        <v>2</v>
      </c>
      <c r="J97" s="118"/>
      <c r="K97" s="116" t="s">
        <v>145</v>
      </c>
      <c r="L97" s="116"/>
      <c r="M97" s="570"/>
    </row>
    <row r="98" spans="1:13" ht="30" x14ac:dyDescent="0.25">
      <c r="B98" s="8" t="s">
        <v>47</v>
      </c>
      <c r="C98" s="8" t="s">
        <v>0</v>
      </c>
      <c r="D98" s="125" t="s">
        <v>81</v>
      </c>
      <c r="E98" s="8">
        <v>43132</v>
      </c>
      <c r="F98" s="8">
        <v>43250</v>
      </c>
      <c r="G98" s="9"/>
      <c r="H98" s="6">
        <v>29</v>
      </c>
      <c r="I98" s="6">
        <v>3</v>
      </c>
      <c r="J98" s="118"/>
      <c r="K98" s="116" t="s">
        <v>145</v>
      </c>
      <c r="L98" s="116"/>
      <c r="M98" s="571"/>
    </row>
    <row r="99" spans="1:13" x14ac:dyDescent="0.25">
      <c r="B99" s="265"/>
      <c r="C99" s="265"/>
      <c r="D99" s="266"/>
      <c r="E99" s="265"/>
      <c r="F99" s="265"/>
      <c r="G99" s="267"/>
      <c r="H99" s="244"/>
      <c r="I99" s="244"/>
      <c r="J99" s="268"/>
      <c r="K99" s="244"/>
      <c r="L99" s="267"/>
      <c r="M99" s="269"/>
    </row>
    <row r="100" spans="1:13" x14ac:dyDescent="0.25">
      <c r="H100" s="53">
        <f>SUM(H87:H95)</f>
        <v>151</v>
      </c>
      <c r="I100" s="53">
        <f>SUM(I87:I95)</f>
        <v>31</v>
      </c>
    </row>
    <row r="101" spans="1:13" ht="45" x14ac:dyDescent="0.25">
      <c r="G101" s="114" t="s">
        <v>189</v>
      </c>
      <c r="H101" s="67"/>
      <c r="I101" s="67"/>
      <c r="J101" s="93"/>
    </row>
    <row r="103" spans="1:13" x14ac:dyDescent="0.25">
      <c r="A103">
        <v>4</v>
      </c>
      <c r="B103" t="s">
        <v>81</v>
      </c>
      <c r="C103" s="240" t="s">
        <v>208</v>
      </c>
    </row>
    <row r="104" spans="1:13" ht="30.75" thickBot="1" x14ac:dyDescent="0.3">
      <c r="B104" s="464" t="s">
        <v>2</v>
      </c>
      <c r="C104" s="464" t="s">
        <v>3</v>
      </c>
      <c r="D104" s="454" t="s">
        <v>207</v>
      </c>
      <c r="E104" s="453" t="s">
        <v>129</v>
      </c>
      <c r="F104" s="453" t="s">
        <v>219</v>
      </c>
    </row>
    <row r="105" spans="1:13" x14ac:dyDescent="0.25">
      <c r="B105" s="455" t="s">
        <v>4</v>
      </c>
      <c r="C105" s="456" t="s">
        <v>5</v>
      </c>
      <c r="D105" s="378" t="s">
        <v>19</v>
      </c>
      <c r="E105" s="379"/>
      <c r="F105" s="514">
        <v>0.5</v>
      </c>
      <c r="G105" s="527">
        <f>+F105+F110+F112</f>
        <v>2</v>
      </c>
    </row>
    <row r="106" spans="1:13" x14ac:dyDescent="0.25">
      <c r="B106" s="458" t="s">
        <v>20</v>
      </c>
      <c r="C106" s="23" t="s">
        <v>217</v>
      </c>
      <c r="D106" s="368" t="s">
        <v>19</v>
      </c>
      <c r="E106" s="6"/>
      <c r="F106" s="515"/>
      <c r="G106" s="528"/>
    </row>
    <row r="107" spans="1:13" ht="28.5" x14ac:dyDescent="0.25">
      <c r="B107" s="459" t="s">
        <v>6</v>
      </c>
      <c r="C107" s="24" t="s">
        <v>7</v>
      </c>
      <c r="D107" s="121" t="s">
        <v>19</v>
      </c>
      <c r="E107" s="50">
        <v>22856787</v>
      </c>
      <c r="F107" s="515"/>
      <c r="G107" s="528"/>
    </row>
    <row r="108" spans="1:13" ht="85.5" x14ac:dyDescent="0.25">
      <c r="B108" s="460" t="s">
        <v>75</v>
      </c>
      <c r="C108" s="24" t="s">
        <v>76</v>
      </c>
      <c r="D108" s="368" t="s">
        <v>19</v>
      </c>
      <c r="E108" s="6" t="s">
        <v>218</v>
      </c>
      <c r="F108" s="515"/>
      <c r="G108" s="528"/>
    </row>
    <row r="109" spans="1:13" ht="43.5" thickBot="1" x14ac:dyDescent="0.3">
      <c r="B109" s="449" t="s">
        <v>12</v>
      </c>
      <c r="C109" s="441" t="s">
        <v>13</v>
      </c>
      <c r="D109" s="392" t="s">
        <v>19</v>
      </c>
      <c r="E109" s="382"/>
      <c r="F109" s="516"/>
      <c r="G109" s="528"/>
    </row>
    <row r="110" spans="1:13" ht="63.75" x14ac:dyDescent="0.25">
      <c r="B110" s="444" t="s">
        <v>77</v>
      </c>
      <c r="C110" s="445" t="s">
        <v>84</v>
      </c>
      <c r="D110" s="378" t="s">
        <v>19</v>
      </c>
      <c r="E110" s="440" t="s">
        <v>374</v>
      </c>
      <c r="F110" s="514">
        <v>0.5</v>
      </c>
      <c r="G110" s="528"/>
    </row>
    <row r="111" spans="1:13" ht="64.5" thickBot="1" x14ac:dyDescent="0.3">
      <c r="B111" s="449" t="s">
        <v>78</v>
      </c>
      <c r="C111" s="450" t="s">
        <v>84</v>
      </c>
      <c r="D111" s="392" t="s">
        <v>19</v>
      </c>
      <c r="E111" s="474" t="s">
        <v>375</v>
      </c>
      <c r="F111" s="516"/>
      <c r="G111" s="529"/>
    </row>
    <row r="112" spans="1:13" ht="53.25" thickBot="1" x14ac:dyDescent="0.3">
      <c r="B112" s="461" t="s">
        <v>399</v>
      </c>
      <c r="C112" s="430" t="s">
        <v>79</v>
      </c>
      <c r="D112" s="366" t="s">
        <v>19</v>
      </c>
      <c r="E112" s="475" t="s">
        <v>212</v>
      </c>
      <c r="F112" s="476">
        <v>1</v>
      </c>
    </row>
    <row r="113" spans="2:13" ht="64.5" customHeight="1" x14ac:dyDescent="0.25">
      <c r="B113" s="546" t="s">
        <v>354</v>
      </c>
      <c r="C113" s="27" t="s">
        <v>80</v>
      </c>
      <c r="D113" s="120" t="s">
        <v>19</v>
      </c>
      <c r="E113" s="477" t="s">
        <v>216</v>
      </c>
      <c r="F113" s="514">
        <v>0.5</v>
      </c>
    </row>
    <row r="114" spans="2:13" ht="15.75" thickBot="1" x14ac:dyDescent="0.3">
      <c r="B114" s="547"/>
      <c r="C114" s="24" t="s">
        <v>360</v>
      </c>
      <c r="D114" s="7" t="s">
        <v>19</v>
      </c>
      <c r="E114" s="119" t="s">
        <v>376</v>
      </c>
      <c r="F114" s="516"/>
    </row>
    <row r="115" spans="2:13" x14ac:dyDescent="0.25">
      <c r="B115" s="242"/>
      <c r="C115" s="242"/>
      <c r="D115" s="243"/>
      <c r="E115" s="244"/>
      <c r="F115" s="245"/>
    </row>
    <row r="116" spans="2:13" x14ac:dyDescent="0.25">
      <c r="B116" s="242"/>
      <c r="C116" s="242"/>
      <c r="D116" s="243"/>
      <c r="E116" s="244"/>
      <c r="F116" s="245"/>
    </row>
    <row r="118" spans="2:13" x14ac:dyDescent="0.25">
      <c r="B118" s="53" t="s">
        <v>209</v>
      </c>
      <c r="C118" s="239" t="str">
        <f>+C103</f>
        <v>DORIS ISABEL JIMENEZ RAMIREZ</v>
      </c>
    </row>
    <row r="119" spans="2:13" ht="30.75" thickBot="1" x14ac:dyDescent="0.3">
      <c r="B119" s="71" t="s">
        <v>1</v>
      </c>
      <c r="C119" s="71" t="s">
        <v>23</v>
      </c>
      <c r="D119" s="75" t="s">
        <v>24</v>
      </c>
      <c r="E119" s="71" t="s">
        <v>25</v>
      </c>
      <c r="F119" s="71" t="s">
        <v>26</v>
      </c>
      <c r="G119" s="71" t="s">
        <v>27</v>
      </c>
      <c r="H119" s="71" t="s">
        <v>34</v>
      </c>
      <c r="I119" s="71" t="s">
        <v>35</v>
      </c>
      <c r="J119" s="71" t="s">
        <v>36</v>
      </c>
      <c r="K119" s="71" t="s">
        <v>144</v>
      </c>
      <c r="L119" s="71" t="s">
        <v>28</v>
      </c>
      <c r="M119" s="429" t="s">
        <v>29</v>
      </c>
    </row>
    <row r="120" spans="2:13" ht="60" customHeight="1" x14ac:dyDescent="0.25">
      <c r="B120" s="246" t="s">
        <v>365</v>
      </c>
      <c r="C120" s="235" t="s">
        <v>377</v>
      </c>
      <c r="D120" s="236" t="s">
        <v>85</v>
      </c>
      <c r="E120" s="249">
        <v>45231</v>
      </c>
      <c r="F120" s="249">
        <v>45275</v>
      </c>
      <c r="G120" s="246" t="s">
        <v>33</v>
      </c>
      <c r="H120" s="246">
        <v>14</v>
      </c>
      <c r="I120" s="246">
        <v>1</v>
      </c>
      <c r="J120" s="246"/>
      <c r="K120" s="116" t="s">
        <v>368</v>
      </c>
      <c r="L120" s="428"/>
      <c r="M120" s="543" t="s">
        <v>154</v>
      </c>
    </row>
    <row r="121" spans="2:13" ht="30" x14ac:dyDescent="0.25">
      <c r="B121" s="8" t="s">
        <v>214</v>
      </c>
      <c r="C121" s="235" t="s">
        <v>142</v>
      </c>
      <c r="D121" s="236" t="s">
        <v>85</v>
      </c>
      <c r="E121" s="234">
        <v>44979</v>
      </c>
      <c r="F121" s="234">
        <v>45137</v>
      </c>
      <c r="G121" s="246" t="s">
        <v>33</v>
      </c>
      <c r="H121" s="230">
        <v>8</v>
      </c>
      <c r="I121" s="230">
        <v>5</v>
      </c>
      <c r="J121" s="122"/>
      <c r="K121" s="31" t="s">
        <v>378</v>
      </c>
      <c r="L121" s="428"/>
      <c r="M121" s="544"/>
    </row>
    <row r="122" spans="2:13" ht="30" x14ac:dyDescent="0.25">
      <c r="B122" s="8" t="s">
        <v>32</v>
      </c>
      <c r="C122" s="235" t="s">
        <v>37</v>
      </c>
      <c r="D122" s="236" t="s">
        <v>85</v>
      </c>
      <c r="E122" s="234">
        <v>44470</v>
      </c>
      <c r="F122" s="234">
        <v>44530</v>
      </c>
      <c r="G122" s="246" t="s">
        <v>33</v>
      </c>
      <c r="H122" s="230">
        <v>29</v>
      </c>
      <c r="I122" s="230">
        <v>1</v>
      </c>
      <c r="J122" s="122"/>
      <c r="K122" s="31" t="s">
        <v>378</v>
      </c>
      <c r="L122" s="540"/>
      <c r="M122" s="544"/>
    </row>
    <row r="123" spans="2:13" ht="60" x14ac:dyDescent="0.25">
      <c r="B123" s="8" t="s">
        <v>194</v>
      </c>
      <c r="C123" s="234"/>
      <c r="D123" s="236"/>
      <c r="E123" s="234">
        <v>44593</v>
      </c>
      <c r="F123" s="234">
        <v>44727</v>
      </c>
      <c r="G123" s="246" t="s">
        <v>33</v>
      </c>
      <c r="H123" s="230">
        <v>14</v>
      </c>
      <c r="I123" s="230">
        <v>4</v>
      </c>
      <c r="J123" s="122"/>
      <c r="K123" s="31" t="s">
        <v>379</v>
      </c>
      <c r="L123" s="541"/>
      <c r="M123" s="544"/>
    </row>
    <row r="124" spans="2:13" ht="60" x14ac:dyDescent="0.25">
      <c r="B124" s="8" t="s">
        <v>195</v>
      </c>
      <c r="C124" s="234"/>
      <c r="D124" s="236"/>
      <c r="E124" s="234">
        <v>44747</v>
      </c>
      <c r="F124" s="234">
        <v>44895</v>
      </c>
      <c r="G124" s="246" t="s">
        <v>33</v>
      </c>
      <c r="H124" s="230">
        <v>25</v>
      </c>
      <c r="I124" s="230">
        <v>4</v>
      </c>
      <c r="J124" s="122"/>
      <c r="K124" s="31" t="s">
        <v>379</v>
      </c>
      <c r="L124" s="542"/>
      <c r="M124" s="544"/>
    </row>
    <row r="125" spans="2:13" ht="60" x14ac:dyDescent="0.25">
      <c r="B125" s="119" t="s">
        <v>40</v>
      </c>
      <c r="C125" s="235" t="s">
        <v>38</v>
      </c>
      <c r="D125" s="236" t="s">
        <v>85</v>
      </c>
      <c r="E125" s="234">
        <v>44303</v>
      </c>
      <c r="F125" s="234">
        <v>44428</v>
      </c>
      <c r="G125" s="246" t="s">
        <v>33</v>
      </c>
      <c r="H125" s="230">
        <v>3</v>
      </c>
      <c r="I125" s="230">
        <v>4</v>
      </c>
      <c r="J125" s="122"/>
      <c r="K125" s="31" t="s">
        <v>379</v>
      </c>
      <c r="L125" s="428"/>
      <c r="M125" s="544"/>
    </row>
    <row r="126" spans="2:13" ht="60" x14ac:dyDescent="0.25">
      <c r="B126" s="8" t="s">
        <v>58</v>
      </c>
      <c r="C126" s="234" t="s">
        <v>60</v>
      </c>
      <c r="D126" s="236" t="s">
        <v>85</v>
      </c>
      <c r="E126" s="234">
        <v>44095</v>
      </c>
      <c r="F126" s="234">
        <v>44165</v>
      </c>
      <c r="G126" s="246" t="s">
        <v>33</v>
      </c>
      <c r="H126" s="230">
        <v>9</v>
      </c>
      <c r="I126" s="230">
        <v>2</v>
      </c>
      <c r="J126" s="122"/>
      <c r="K126" s="31" t="s">
        <v>379</v>
      </c>
      <c r="L126" s="540"/>
      <c r="M126" s="544"/>
    </row>
    <row r="127" spans="2:13" ht="60" x14ac:dyDescent="0.25">
      <c r="B127" s="8" t="s">
        <v>213</v>
      </c>
      <c r="C127" s="234"/>
      <c r="D127" s="236"/>
      <c r="E127" s="234">
        <v>44228</v>
      </c>
      <c r="F127" s="234">
        <v>44302</v>
      </c>
      <c r="G127" s="246" t="s">
        <v>33</v>
      </c>
      <c r="H127" s="230">
        <v>15</v>
      </c>
      <c r="I127" s="230">
        <v>2</v>
      </c>
      <c r="J127" s="122"/>
      <c r="K127" s="31" t="s">
        <v>379</v>
      </c>
      <c r="L127" s="542"/>
      <c r="M127" s="544"/>
    </row>
    <row r="128" spans="2:13" x14ac:dyDescent="0.25">
      <c r="B128" s="91" t="s">
        <v>59</v>
      </c>
      <c r="C128" s="237" t="s">
        <v>86</v>
      </c>
      <c r="D128" s="236" t="s">
        <v>85</v>
      </c>
      <c r="E128" s="234">
        <v>43922</v>
      </c>
      <c r="F128" s="234">
        <v>44073</v>
      </c>
      <c r="G128" s="246" t="s">
        <v>33</v>
      </c>
      <c r="H128" s="230">
        <v>29</v>
      </c>
      <c r="I128" s="230">
        <v>4</v>
      </c>
      <c r="J128" s="122"/>
      <c r="K128" s="31" t="s">
        <v>380</v>
      </c>
      <c r="L128" s="428"/>
      <c r="M128" s="544"/>
    </row>
    <row r="129" spans="1:13" ht="30" customHeight="1" x14ac:dyDescent="0.25">
      <c r="B129" s="8" t="s">
        <v>44</v>
      </c>
      <c r="C129" s="234" t="s">
        <v>42</v>
      </c>
      <c r="D129" s="236" t="s">
        <v>85</v>
      </c>
      <c r="E129" s="234">
        <v>43556</v>
      </c>
      <c r="F129" s="234">
        <v>43637</v>
      </c>
      <c r="G129" s="246" t="s">
        <v>33</v>
      </c>
      <c r="H129" s="230">
        <v>20</v>
      </c>
      <c r="I129" s="230">
        <v>2</v>
      </c>
      <c r="J129" s="122"/>
      <c r="K129" s="31" t="s">
        <v>380</v>
      </c>
      <c r="L129" s="540"/>
      <c r="M129" s="544"/>
    </row>
    <row r="130" spans="1:13" x14ac:dyDescent="0.25">
      <c r="B130" s="8" t="s">
        <v>44</v>
      </c>
      <c r="C130" s="234"/>
      <c r="D130" s="236"/>
      <c r="E130" s="234">
        <v>43654</v>
      </c>
      <c r="F130" s="234">
        <v>43799</v>
      </c>
      <c r="G130" s="246" t="s">
        <v>33</v>
      </c>
      <c r="H130" s="230">
        <v>22</v>
      </c>
      <c r="I130" s="230">
        <v>4</v>
      </c>
      <c r="J130" s="122"/>
      <c r="K130" s="31" t="s">
        <v>380</v>
      </c>
      <c r="L130" s="542"/>
      <c r="M130" s="544"/>
    </row>
    <row r="131" spans="1:13" x14ac:dyDescent="0.25">
      <c r="B131" s="8" t="s">
        <v>46</v>
      </c>
      <c r="C131" s="234" t="s">
        <v>45</v>
      </c>
      <c r="D131" s="236" t="s">
        <v>85</v>
      </c>
      <c r="E131" s="234">
        <v>43346</v>
      </c>
      <c r="F131" s="234">
        <v>43434</v>
      </c>
      <c r="G131" s="246" t="s">
        <v>33</v>
      </c>
      <c r="H131" s="230">
        <v>27</v>
      </c>
      <c r="I131" s="230">
        <v>2</v>
      </c>
      <c r="J131" s="122"/>
      <c r="K131" s="31" t="s">
        <v>380</v>
      </c>
      <c r="L131" s="428"/>
      <c r="M131" s="544"/>
    </row>
    <row r="132" spans="1:13" x14ac:dyDescent="0.25">
      <c r="B132" s="8"/>
      <c r="C132" s="8"/>
      <c r="D132" s="125"/>
      <c r="E132" s="8"/>
      <c r="F132" s="8"/>
      <c r="G132" s="8"/>
      <c r="H132" s="122"/>
      <c r="I132" s="122"/>
      <c r="J132" s="122"/>
      <c r="K132" s="31"/>
      <c r="L132" s="428"/>
      <c r="M132" s="544"/>
    </row>
    <row r="133" spans="1:13" ht="15.75" thickBot="1" x14ac:dyDescent="0.3">
      <c r="B133" s="8"/>
      <c r="C133" s="8"/>
      <c r="D133" s="125"/>
      <c r="E133" s="8"/>
      <c r="F133" s="8"/>
      <c r="G133" s="6"/>
      <c r="H133" s="122"/>
      <c r="I133" s="122"/>
      <c r="J133" s="122"/>
      <c r="K133" s="6"/>
      <c r="L133" s="428"/>
      <c r="M133" s="545"/>
    </row>
    <row r="134" spans="1:13" x14ac:dyDescent="0.25">
      <c r="H134" s="231">
        <f>SUM(H121:H131)</f>
        <v>201</v>
      </c>
      <c r="I134" s="231">
        <f>SUM(I121:I133)</f>
        <v>34</v>
      </c>
      <c r="J134" s="232"/>
    </row>
    <row r="135" spans="1:13" ht="31.5" customHeight="1" x14ac:dyDescent="0.25">
      <c r="A135">
        <v>5</v>
      </c>
      <c r="B135" s="53" t="s">
        <v>81</v>
      </c>
      <c r="C135" s="240" t="s">
        <v>128</v>
      </c>
      <c r="G135" s="114" t="s">
        <v>189</v>
      </c>
      <c r="H135" s="233"/>
      <c r="I135" s="233"/>
      <c r="J135" s="233"/>
    </row>
    <row r="136" spans="1:13" ht="30" x14ac:dyDescent="0.25">
      <c r="B136" s="22" t="s">
        <v>2</v>
      </c>
      <c r="C136" s="22" t="s">
        <v>3</v>
      </c>
      <c r="D136" s="123" t="s">
        <v>207</v>
      </c>
      <c r="E136" s="108" t="s">
        <v>129</v>
      </c>
      <c r="F136" s="108" t="s">
        <v>219</v>
      </c>
    </row>
    <row r="137" spans="1:13" x14ac:dyDescent="0.25">
      <c r="B137" s="23" t="s">
        <v>4</v>
      </c>
      <c r="C137" s="23" t="s">
        <v>5</v>
      </c>
      <c r="D137" s="7" t="s">
        <v>19</v>
      </c>
      <c r="E137" s="6"/>
      <c r="F137" s="533"/>
    </row>
    <row r="138" spans="1:13" x14ac:dyDescent="0.25">
      <c r="B138" s="23" t="s">
        <v>20</v>
      </c>
      <c r="C138" s="23" t="s">
        <v>217</v>
      </c>
      <c r="D138" s="7" t="s">
        <v>19</v>
      </c>
      <c r="E138" s="6"/>
      <c r="F138" s="549"/>
    </row>
    <row r="139" spans="1:13" ht="28.5" x14ac:dyDescent="0.25">
      <c r="B139" s="24" t="s">
        <v>6</v>
      </c>
      <c r="C139" s="24" t="s">
        <v>7</v>
      </c>
      <c r="D139" s="121" t="s">
        <v>211</v>
      </c>
      <c r="E139" s="50">
        <v>1002440232</v>
      </c>
      <c r="F139" s="549"/>
    </row>
    <row r="140" spans="1:13" ht="85.5" x14ac:dyDescent="0.25">
      <c r="B140" s="25" t="s">
        <v>75</v>
      </c>
      <c r="C140" s="24" t="s">
        <v>76</v>
      </c>
      <c r="D140" s="7" t="s">
        <v>19</v>
      </c>
      <c r="E140" s="76" t="s">
        <v>83</v>
      </c>
      <c r="F140" s="549"/>
    </row>
    <row r="141" spans="1:13" ht="42.75" x14ac:dyDescent="0.25">
      <c r="B141" s="24" t="s">
        <v>12</v>
      </c>
      <c r="C141" s="24" t="s">
        <v>13</v>
      </c>
      <c r="D141" s="7" t="s">
        <v>19</v>
      </c>
      <c r="E141" s="6"/>
      <c r="F141" s="549"/>
    </row>
    <row r="142" spans="1:13" ht="63.75" x14ac:dyDescent="0.25">
      <c r="B142" s="24" t="s">
        <v>77</v>
      </c>
      <c r="C142" s="26" t="s">
        <v>84</v>
      </c>
      <c r="D142" s="7" t="s">
        <v>19</v>
      </c>
      <c r="E142" s="26" t="s">
        <v>356</v>
      </c>
      <c r="F142" s="549"/>
    </row>
    <row r="143" spans="1:13" ht="63.75" x14ac:dyDescent="0.25">
      <c r="B143" s="24" t="s">
        <v>78</v>
      </c>
      <c r="C143" s="26" t="s">
        <v>84</v>
      </c>
      <c r="D143" s="7" t="s">
        <v>19</v>
      </c>
      <c r="E143" s="26" t="s">
        <v>357</v>
      </c>
      <c r="F143" s="534"/>
    </row>
    <row r="144" spans="1:13" ht="52.5" x14ac:dyDescent="0.25">
      <c r="B144" s="27" t="s">
        <v>400</v>
      </c>
      <c r="C144" s="28" t="s">
        <v>79</v>
      </c>
      <c r="D144" s="84" t="s">
        <v>19</v>
      </c>
      <c r="E144" s="73" t="s">
        <v>212</v>
      </c>
      <c r="F144" s="57"/>
    </row>
    <row r="145" spans="2:14" ht="51" x14ac:dyDescent="0.25">
      <c r="B145" s="546" t="s">
        <v>361</v>
      </c>
      <c r="C145" s="27" t="s">
        <v>80</v>
      </c>
      <c r="D145" s="127" t="s">
        <v>19</v>
      </c>
      <c r="E145" s="29" t="s">
        <v>363</v>
      </c>
      <c r="F145" s="8"/>
    </row>
    <row r="146" spans="2:14" ht="28.5" customHeight="1" x14ac:dyDescent="0.25">
      <c r="B146" s="547"/>
      <c r="C146" s="24" t="s">
        <v>360</v>
      </c>
      <c r="D146" s="127" t="s">
        <v>19</v>
      </c>
      <c r="E146" s="29" t="s">
        <v>364</v>
      </c>
      <c r="F146" s="93"/>
    </row>
    <row r="147" spans="2:14" ht="28.5" customHeight="1" x14ac:dyDescent="0.25">
      <c r="B147" s="24"/>
      <c r="C147" s="24"/>
      <c r="D147" s="228"/>
      <c r="E147" s="6"/>
      <c r="F147" s="93"/>
    </row>
    <row r="148" spans="2:14" ht="28.5" customHeight="1" x14ac:dyDescent="0.25">
      <c r="B148" s="242"/>
      <c r="C148" s="242"/>
      <c r="D148" s="243"/>
      <c r="E148" s="244"/>
      <c r="F148" s="245"/>
    </row>
    <row r="150" spans="2:14" x14ac:dyDescent="0.25">
      <c r="B150" s="53" t="s">
        <v>209</v>
      </c>
      <c r="C150" s="239" t="str">
        <f>+C135</f>
        <v>CAROLINA VANESSA ZAPATA GONZALEZ</v>
      </c>
    </row>
    <row r="151" spans="2:14" ht="34.5" customHeight="1" x14ac:dyDescent="0.25">
      <c r="B151" s="71" t="s">
        <v>1</v>
      </c>
      <c r="C151" s="71" t="s">
        <v>23</v>
      </c>
      <c r="D151" s="75" t="s">
        <v>24</v>
      </c>
      <c r="E151" s="71" t="s">
        <v>25</v>
      </c>
      <c r="F151" s="71" t="s">
        <v>26</v>
      </c>
      <c r="G151" s="71" t="s">
        <v>27</v>
      </c>
      <c r="H151" s="71" t="s">
        <v>34</v>
      </c>
      <c r="I151" s="71" t="s">
        <v>35</v>
      </c>
      <c r="J151" s="71" t="s">
        <v>36</v>
      </c>
      <c r="K151" s="71" t="s">
        <v>152</v>
      </c>
      <c r="L151" s="71" t="s">
        <v>28</v>
      </c>
      <c r="M151" s="85" t="s">
        <v>220</v>
      </c>
    </row>
    <row r="152" spans="2:14" ht="66.75" customHeight="1" x14ac:dyDescent="0.25">
      <c r="B152" s="246" t="s">
        <v>365</v>
      </c>
      <c r="C152" s="116" t="s">
        <v>366</v>
      </c>
      <c r="D152" s="247" t="s">
        <v>85</v>
      </c>
      <c r="E152" s="249">
        <v>45231</v>
      </c>
      <c r="F152" s="249">
        <v>45275</v>
      </c>
      <c r="G152" s="246" t="s">
        <v>33</v>
      </c>
      <c r="H152" s="246">
        <v>14</v>
      </c>
      <c r="I152" s="246">
        <v>1</v>
      </c>
      <c r="J152" s="246"/>
      <c r="K152" s="116" t="s">
        <v>367</v>
      </c>
      <c r="L152" s="116"/>
      <c r="M152" s="564" t="s">
        <v>154</v>
      </c>
      <c r="N152" s="248"/>
    </row>
    <row r="153" spans="2:14" ht="30" x14ac:dyDescent="0.25">
      <c r="B153" s="8" t="s">
        <v>214</v>
      </c>
      <c r="C153" s="116" t="s">
        <v>142</v>
      </c>
      <c r="D153" s="125" t="s">
        <v>85</v>
      </c>
      <c r="E153" s="234">
        <v>44979</v>
      </c>
      <c r="F153" s="234">
        <v>45148</v>
      </c>
      <c r="G153" s="246" t="s">
        <v>33</v>
      </c>
      <c r="H153" s="6">
        <f>10+30-22</f>
        <v>18</v>
      </c>
      <c r="I153" s="6">
        <v>5</v>
      </c>
      <c r="J153" s="118"/>
      <c r="K153" s="58" t="s">
        <v>367</v>
      </c>
      <c r="L153" s="116"/>
      <c r="M153" s="565"/>
    </row>
    <row r="154" spans="2:14" ht="60" customHeight="1" x14ac:dyDescent="0.25">
      <c r="B154" s="8" t="s">
        <v>32</v>
      </c>
      <c r="C154" s="116" t="s">
        <v>37</v>
      </c>
      <c r="D154" s="125" t="s">
        <v>85</v>
      </c>
      <c r="E154" s="234">
        <v>44470</v>
      </c>
      <c r="F154" s="234">
        <v>44540</v>
      </c>
      <c r="G154" s="246" t="s">
        <v>33</v>
      </c>
      <c r="H154" s="6">
        <v>9</v>
      </c>
      <c r="I154" s="6">
        <v>2</v>
      </c>
      <c r="J154" s="118"/>
      <c r="K154" s="58" t="s">
        <v>368</v>
      </c>
      <c r="L154" s="548"/>
      <c r="M154" s="565"/>
    </row>
    <row r="155" spans="2:14" ht="30" x14ac:dyDescent="0.25">
      <c r="B155" s="8" t="s">
        <v>194</v>
      </c>
      <c r="C155" s="116"/>
      <c r="D155" s="125"/>
      <c r="E155" s="234">
        <v>44593</v>
      </c>
      <c r="F155" s="234">
        <v>44727</v>
      </c>
      <c r="G155" s="246" t="s">
        <v>33</v>
      </c>
      <c r="H155" s="6">
        <v>14</v>
      </c>
      <c r="I155" s="6">
        <v>4</v>
      </c>
      <c r="J155" s="118"/>
      <c r="K155" s="58" t="s">
        <v>368</v>
      </c>
      <c r="L155" s="548"/>
      <c r="M155" s="565"/>
    </row>
    <row r="156" spans="2:14" ht="30" x14ac:dyDescent="0.25">
      <c r="B156" s="8" t="s">
        <v>195</v>
      </c>
      <c r="C156" s="116"/>
      <c r="D156" s="125"/>
      <c r="E156" s="234">
        <v>44747</v>
      </c>
      <c r="F156" s="234">
        <v>44895</v>
      </c>
      <c r="G156" s="246" t="s">
        <v>33</v>
      </c>
      <c r="H156" s="6">
        <v>25</v>
      </c>
      <c r="I156" s="6">
        <v>4</v>
      </c>
      <c r="J156" s="118"/>
      <c r="K156" s="58" t="s">
        <v>368</v>
      </c>
      <c r="L156" s="548"/>
      <c r="M156" s="565"/>
    </row>
    <row r="157" spans="2:14" ht="15" hidden="1" customHeight="1" x14ac:dyDescent="0.25">
      <c r="B157" s="130" t="s">
        <v>40</v>
      </c>
      <c r="C157" s="21" t="s">
        <v>38</v>
      </c>
      <c r="D157" s="125" t="s">
        <v>85</v>
      </c>
      <c r="E157" s="129">
        <v>44303</v>
      </c>
      <c r="F157" s="129">
        <v>44428</v>
      </c>
      <c r="G157" s="246" t="s">
        <v>33</v>
      </c>
      <c r="H157" s="6"/>
      <c r="I157" s="6"/>
      <c r="J157" s="118"/>
      <c r="K157" s="58"/>
      <c r="L157" s="501"/>
      <c r="M157" s="565"/>
    </row>
    <row r="158" spans="2:14" ht="15" hidden="1" customHeight="1" x14ac:dyDescent="0.25">
      <c r="B158" s="129" t="s">
        <v>58</v>
      </c>
      <c r="C158" s="129" t="s">
        <v>60</v>
      </c>
      <c r="D158" s="125" t="s">
        <v>85</v>
      </c>
      <c r="E158" s="129">
        <v>44095</v>
      </c>
      <c r="F158" s="129">
        <v>44165</v>
      </c>
      <c r="G158" s="246" t="s">
        <v>33</v>
      </c>
      <c r="H158" s="6"/>
      <c r="I158" s="6"/>
      <c r="J158" s="118"/>
      <c r="K158" s="58"/>
      <c r="L158" s="491"/>
      <c r="M158" s="565"/>
    </row>
    <row r="159" spans="2:14" ht="32.25" customHeight="1" x14ac:dyDescent="0.25">
      <c r="B159" s="8" t="s">
        <v>40</v>
      </c>
      <c r="C159" s="8" t="s">
        <v>38</v>
      </c>
      <c r="D159" s="125" t="s">
        <v>85</v>
      </c>
      <c r="E159" s="234">
        <v>44303</v>
      </c>
      <c r="F159" s="234">
        <v>44469</v>
      </c>
      <c r="G159" s="246" t="s">
        <v>33</v>
      </c>
      <c r="H159" s="6">
        <v>13</v>
      </c>
      <c r="I159" s="6">
        <v>5</v>
      </c>
      <c r="J159" s="118"/>
      <c r="K159" s="58" t="s">
        <v>368</v>
      </c>
      <c r="L159" s="90"/>
      <c r="M159" s="565"/>
    </row>
    <row r="160" spans="2:14" ht="30" x14ac:dyDescent="0.25">
      <c r="B160" s="8" t="s">
        <v>213</v>
      </c>
      <c r="C160" s="8" t="s">
        <v>60</v>
      </c>
      <c r="D160" s="125" t="s">
        <v>85</v>
      </c>
      <c r="E160" s="32">
        <v>44095</v>
      </c>
      <c r="F160" s="32">
        <v>44165</v>
      </c>
      <c r="G160" s="246" t="s">
        <v>33</v>
      </c>
      <c r="H160" s="6">
        <v>9</v>
      </c>
      <c r="I160" s="6">
        <v>2</v>
      </c>
      <c r="J160" s="118"/>
      <c r="K160" s="58" t="s">
        <v>368</v>
      </c>
      <c r="L160" s="227"/>
      <c r="M160" s="565"/>
    </row>
    <row r="161" spans="1:13" ht="30" x14ac:dyDescent="0.25">
      <c r="B161" s="131" t="s">
        <v>59</v>
      </c>
      <c r="C161" s="131" t="s">
        <v>86</v>
      </c>
      <c r="D161" s="125" t="s">
        <v>85</v>
      </c>
      <c r="E161" s="234">
        <v>43857</v>
      </c>
      <c r="F161" s="234">
        <v>43910</v>
      </c>
      <c r="G161" s="246" t="s">
        <v>33</v>
      </c>
      <c r="H161" s="6">
        <f>40-27</f>
        <v>13</v>
      </c>
      <c r="I161" s="6">
        <v>1</v>
      </c>
      <c r="J161" s="118"/>
      <c r="K161" s="58" t="s">
        <v>145</v>
      </c>
      <c r="L161" s="490"/>
      <c r="M161" s="565"/>
    </row>
    <row r="162" spans="1:13" ht="30" x14ac:dyDescent="0.25">
      <c r="B162" s="131" t="s">
        <v>59</v>
      </c>
      <c r="C162" s="131"/>
      <c r="D162" s="125"/>
      <c r="E162" s="234">
        <v>43922</v>
      </c>
      <c r="F162" s="234">
        <v>44073</v>
      </c>
      <c r="G162" s="246" t="s">
        <v>33</v>
      </c>
      <c r="H162" s="6">
        <v>29</v>
      </c>
      <c r="I162" s="6">
        <v>4</v>
      </c>
      <c r="J162" s="118"/>
      <c r="K162" s="58" t="s">
        <v>145</v>
      </c>
      <c r="L162" s="491"/>
      <c r="M162" s="565"/>
    </row>
    <row r="163" spans="1:13" ht="30" x14ac:dyDescent="0.25">
      <c r="B163" s="8" t="s">
        <v>44</v>
      </c>
      <c r="C163" s="8" t="s">
        <v>42</v>
      </c>
      <c r="D163" s="125" t="s">
        <v>85</v>
      </c>
      <c r="E163" s="234">
        <v>43525</v>
      </c>
      <c r="F163" s="234">
        <v>43637</v>
      </c>
      <c r="G163" s="246" t="s">
        <v>33</v>
      </c>
      <c r="H163" s="6">
        <v>20</v>
      </c>
      <c r="I163" s="6">
        <v>3</v>
      </c>
      <c r="J163" s="118"/>
      <c r="K163" s="58" t="s">
        <v>145</v>
      </c>
      <c r="L163" s="490"/>
      <c r="M163" s="565"/>
    </row>
    <row r="164" spans="1:13" ht="30" x14ac:dyDescent="0.25">
      <c r="B164" s="8" t="s">
        <v>215</v>
      </c>
      <c r="C164" s="8"/>
      <c r="D164" s="125"/>
      <c r="E164" s="234">
        <v>43678</v>
      </c>
      <c r="F164" s="234">
        <v>43799</v>
      </c>
      <c r="G164" s="246" t="s">
        <v>33</v>
      </c>
      <c r="H164" s="6">
        <v>29</v>
      </c>
      <c r="I164" s="6">
        <v>3</v>
      </c>
      <c r="J164" s="118"/>
      <c r="K164" s="58" t="s">
        <v>145</v>
      </c>
      <c r="L164" s="491"/>
      <c r="M164" s="565"/>
    </row>
    <row r="165" spans="1:13" ht="30" x14ac:dyDescent="0.25">
      <c r="B165" s="8" t="s">
        <v>46</v>
      </c>
      <c r="C165" s="8" t="s">
        <v>45</v>
      </c>
      <c r="D165" s="125" t="s">
        <v>85</v>
      </c>
      <c r="E165" s="234">
        <v>43344</v>
      </c>
      <c r="F165" s="234">
        <v>43434</v>
      </c>
      <c r="G165" s="246" t="s">
        <v>33</v>
      </c>
      <c r="H165" s="6">
        <v>29</v>
      </c>
      <c r="I165" s="6">
        <v>2</v>
      </c>
      <c r="J165" s="118"/>
      <c r="K165" s="58" t="s">
        <v>145</v>
      </c>
      <c r="L165" s="9"/>
      <c r="M165" s="565"/>
    </row>
    <row r="166" spans="1:13" ht="30" x14ac:dyDescent="0.25">
      <c r="B166" s="8" t="s">
        <v>47</v>
      </c>
      <c r="C166" s="8" t="s">
        <v>0</v>
      </c>
      <c r="D166" s="125" t="s">
        <v>85</v>
      </c>
      <c r="E166" s="234">
        <v>43160</v>
      </c>
      <c r="F166" s="234">
        <v>43250</v>
      </c>
      <c r="G166" s="246" t="s">
        <v>33</v>
      </c>
      <c r="H166" s="6">
        <v>29</v>
      </c>
      <c r="I166" s="6">
        <v>2</v>
      </c>
      <c r="J166" s="118"/>
      <c r="K166" s="58" t="s">
        <v>373</v>
      </c>
      <c r="L166" s="9"/>
      <c r="M166" s="565"/>
    </row>
    <row r="167" spans="1:13" x14ac:dyDescent="0.25">
      <c r="B167" s="7"/>
      <c r="C167" s="6"/>
      <c r="D167" s="49"/>
      <c r="E167" s="8"/>
      <c r="F167" s="8"/>
      <c r="G167" s="7"/>
      <c r="H167" s="6"/>
      <c r="I167" s="6"/>
      <c r="J167" s="6"/>
      <c r="K167" s="31"/>
      <c r="L167" s="9"/>
      <c r="M167" s="566"/>
    </row>
    <row r="168" spans="1:13" ht="15.75" x14ac:dyDescent="0.25">
      <c r="H168" s="107">
        <f>SUM(H153:H167)</f>
        <v>237</v>
      </c>
      <c r="I168" s="107">
        <f>SUM(I153:I167)</f>
        <v>37</v>
      </c>
      <c r="J168" s="107"/>
    </row>
    <row r="169" spans="1:13" ht="45" x14ac:dyDescent="0.25">
      <c r="G169" s="114" t="s">
        <v>189</v>
      </c>
      <c r="H169" s="132"/>
      <c r="I169" s="132"/>
      <c r="J169" s="132"/>
    </row>
    <row r="171" spans="1:13" x14ac:dyDescent="0.25">
      <c r="A171">
        <v>6</v>
      </c>
      <c r="B171" s="53" t="s">
        <v>81</v>
      </c>
      <c r="C171" s="240" t="s">
        <v>89</v>
      </c>
    </row>
    <row r="172" spans="1:13" ht="30.75" thickBot="1" x14ac:dyDescent="0.3">
      <c r="B172" s="464" t="s">
        <v>2</v>
      </c>
      <c r="C172" s="464" t="s">
        <v>3</v>
      </c>
      <c r="D172" s="454" t="s">
        <v>207</v>
      </c>
      <c r="E172" s="453" t="s">
        <v>129</v>
      </c>
      <c r="F172" s="453" t="s">
        <v>219</v>
      </c>
    </row>
    <row r="173" spans="1:13" x14ac:dyDescent="0.25">
      <c r="B173" s="455" t="s">
        <v>4</v>
      </c>
      <c r="C173" s="456" t="s">
        <v>5</v>
      </c>
      <c r="D173" s="378" t="s">
        <v>19</v>
      </c>
      <c r="E173" s="394"/>
      <c r="F173" s="527">
        <v>0.5</v>
      </c>
      <c r="G173" s="527">
        <f>+F180+F178+F173</f>
        <v>2</v>
      </c>
    </row>
    <row r="174" spans="1:13" x14ac:dyDescent="0.25">
      <c r="B174" s="458" t="s">
        <v>20</v>
      </c>
      <c r="C174" s="23" t="s">
        <v>217</v>
      </c>
      <c r="D174" s="368" t="s">
        <v>19</v>
      </c>
      <c r="E174" s="54"/>
      <c r="F174" s="528"/>
      <c r="G174" s="528"/>
    </row>
    <row r="175" spans="1:13" ht="28.5" x14ac:dyDescent="0.25">
      <c r="B175" s="459" t="s">
        <v>6</v>
      </c>
      <c r="C175" s="24" t="s">
        <v>7</v>
      </c>
      <c r="D175" s="121" t="s">
        <v>19</v>
      </c>
      <c r="E175" s="479">
        <v>73290404</v>
      </c>
      <c r="F175" s="528"/>
      <c r="G175" s="528"/>
    </row>
    <row r="176" spans="1:13" ht="85.5" x14ac:dyDescent="0.25">
      <c r="B176" s="460" t="s">
        <v>75</v>
      </c>
      <c r="C176" s="24" t="s">
        <v>76</v>
      </c>
      <c r="D176" s="373" t="s">
        <v>19</v>
      </c>
      <c r="E176" s="480" t="s">
        <v>83</v>
      </c>
      <c r="F176" s="528"/>
      <c r="G176" s="528"/>
    </row>
    <row r="177" spans="2:13" ht="43.5" thickBot="1" x14ac:dyDescent="0.3">
      <c r="B177" s="449" t="s">
        <v>12</v>
      </c>
      <c r="C177" s="441" t="s">
        <v>13</v>
      </c>
      <c r="D177" s="381" t="s">
        <v>19</v>
      </c>
      <c r="E177" s="395"/>
      <c r="F177" s="529"/>
      <c r="G177" s="528"/>
    </row>
    <row r="178" spans="2:13" ht="63.75" x14ac:dyDescent="0.25">
      <c r="B178" s="444" t="s">
        <v>77</v>
      </c>
      <c r="C178" s="445" t="s">
        <v>84</v>
      </c>
      <c r="D178" s="378" t="s">
        <v>19</v>
      </c>
      <c r="E178" s="394" t="s">
        <v>381</v>
      </c>
      <c r="F178" s="527">
        <v>0.5</v>
      </c>
      <c r="G178" s="528"/>
    </row>
    <row r="179" spans="2:13" ht="64.5" thickBot="1" x14ac:dyDescent="0.3">
      <c r="B179" s="449" t="s">
        <v>78</v>
      </c>
      <c r="C179" s="450" t="s">
        <v>84</v>
      </c>
      <c r="D179" s="392" t="s">
        <v>19</v>
      </c>
      <c r="E179" s="481" t="s">
        <v>352</v>
      </c>
      <c r="F179" s="529"/>
      <c r="G179" s="528"/>
    </row>
    <row r="180" spans="2:13" ht="53.25" thickBot="1" x14ac:dyDescent="0.3">
      <c r="B180" s="431" t="s">
        <v>399</v>
      </c>
      <c r="C180" s="432" t="s">
        <v>79</v>
      </c>
      <c r="D180" s="465" t="s">
        <v>211</v>
      </c>
      <c r="E180" s="416" t="s">
        <v>221</v>
      </c>
      <c r="F180" s="466">
        <v>1</v>
      </c>
      <c r="G180" s="529"/>
    </row>
    <row r="181" spans="2:13" ht="38.25" x14ac:dyDescent="0.25">
      <c r="B181" s="538" t="s">
        <v>361</v>
      </c>
      <c r="C181" s="467" t="s">
        <v>80</v>
      </c>
      <c r="D181" s="468" t="s">
        <v>19</v>
      </c>
      <c r="E181" s="478" t="s">
        <v>387</v>
      </c>
      <c r="F181" s="527">
        <v>0.5</v>
      </c>
    </row>
    <row r="182" spans="2:13" ht="15.75" thickBot="1" x14ac:dyDescent="0.3">
      <c r="B182" s="539"/>
      <c r="C182" s="441" t="s">
        <v>360</v>
      </c>
      <c r="D182" s="392" t="s">
        <v>19</v>
      </c>
      <c r="E182" s="382" t="s">
        <v>382</v>
      </c>
      <c r="F182" s="529"/>
    </row>
    <row r="183" spans="2:13" x14ac:dyDescent="0.25">
      <c r="B183" s="372"/>
      <c r="C183" s="372"/>
      <c r="D183" s="366"/>
      <c r="E183" s="52"/>
      <c r="F183" s="437"/>
    </row>
    <row r="184" spans="2:13" x14ac:dyDescent="0.25">
      <c r="B184" s="242"/>
      <c r="C184" s="242"/>
      <c r="D184" s="243"/>
      <c r="E184" s="244"/>
      <c r="F184" s="245"/>
    </row>
    <row r="186" spans="2:13" x14ac:dyDescent="0.25">
      <c r="B186" s="53" t="s">
        <v>81</v>
      </c>
      <c r="C186" s="239" t="str">
        <f>+C171</f>
        <v>CARLOS MANUEL HERNANDEZ HERRERA</v>
      </c>
    </row>
    <row r="187" spans="2:13" ht="30" x14ac:dyDescent="0.25">
      <c r="B187" s="71" t="s">
        <v>1</v>
      </c>
      <c r="C187" s="71" t="s">
        <v>23</v>
      </c>
      <c r="D187" s="75" t="s">
        <v>24</v>
      </c>
      <c r="E187" s="71" t="s">
        <v>25</v>
      </c>
      <c r="F187" s="71" t="s">
        <v>26</v>
      </c>
      <c r="G187" s="71" t="s">
        <v>27</v>
      </c>
      <c r="H187" s="71" t="s">
        <v>34</v>
      </c>
      <c r="I187" s="71" t="s">
        <v>35</v>
      </c>
      <c r="J187" s="71" t="s">
        <v>36</v>
      </c>
      <c r="K187" s="71" t="s">
        <v>144</v>
      </c>
      <c r="L187" s="71" t="s">
        <v>28</v>
      </c>
      <c r="M187" s="85" t="s">
        <v>29</v>
      </c>
    </row>
    <row r="188" spans="2:13" ht="60" x14ac:dyDescent="0.25">
      <c r="B188" s="246" t="s">
        <v>365</v>
      </c>
      <c r="C188" s="246" t="s">
        <v>377</v>
      </c>
      <c r="D188" s="32" t="s">
        <v>81</v>
      </c>
      <c r="E188" s="249">
        <v>45231</v>
      </c>
      <c r="F188" s="249">
        <v>45275</v>
      </c>
      <c r="G188" s="247" t="s">
        <v>33</v>
      </c>
      <c r="H188" s="238">
        <v>14</v>
      </c>
      <c r="I188" s="246">
        <v>1</v>
      </c>
      <c r="J188" s="246"/>
      <c r="K188" s="58" t="s">
        <v>385</v>
      </c>
      <c r="L188" s="58" t="s">
        <v>386</v>
      </c>
      <c r="M188" s="564" t="s">
        <v>154</v>
      </c>
    </row>
    <row r="189" spans="2:13" ht="45" x14ac:dyDescent="0.25">
      <c r="B189" s="32" t="s">
        <v>143</v>
      </c>
      <c r="C189" s="128" t="s">
        <v>142</v>
      </c>
      <c r="D189" s="32" t="s">
        <v>81</v>
      </c>
      <c r="E189" s="32">
        <v>44979</v>
      </c>
      <c r="F189" s="32">
        <v>45148</v>
      </c>
      <c r="G189" s="133" t="s">
        <v>33</v>
      </c>
      <c r="H189" s="238">
        <f>40-22</f>
        <v>18</v>
      </c>
      <c r="I189" s="238">
        <v>5</v>
      </c>
      <c r="J189" s="134"/>
      <c r="K189" s="58" t="s">
        <v>179</v>
      </c>
      <c r="L189" s="135" t="s">
        <v>383</v>
      </c>
      <c r="M189" s="565"/>
    </row>
    <row r="190" spans="2:13" ht="30" customHeight="1" x14ac:dyDescent="0.25">
      <c r="B190" s="32" t="s">
        <v>32</v>
      </c>
      <c r="C190" s="128" t="s">
        <v>37</v>
      </c>
      <c r="D190" s="32" t="s">
        <v>81</v>
      </c>
      <c r="E190" s="32">
        <v>44470</v>
      </c>
      <c r="F190" s="32">
        <v>44540</v>
      </c>
      <c r="G190" s="124" t="s">
        <v>33</v>
      </c>
      <c r="H190" s="238">
        <v>9</v>
      </c>
      <c r="I190" s="238">
        <v>2</v>
      </c>
      <c r="J190" s="134"/>
      <c r="K190" s="58" t="s">
        <v>153</v>
      </c>
      <c r="L190" s="135" t="s">
        <v>384</v>
      </c>
      <c r="M190" s="565"/>
    </row>
    <row r="191" spans="2:13" ht="45" customHeight="1" x14ac:dyDescent="0.25">
      <c r="B191" s="32" t="s">
        <v>194</v>
      </c>
      <c r="C191" s="128"/>
      <c r="D191" s="32"/>
      <c r="E191" s="32">
        <v>44593</v>
      </c>
      <c r="F191" s="32">
        <v>44727</v>
      </c>
      <c r="G191" s="124" t="s">
        <v>33</v>
      </c>
      <c r="H191" s="238">
        <v>14</v>
      </c>
      <c r="I191" s="238">
        <v>4</v>
      </c>
      <c r="J191" s="134"/>
      <c r="K191" s="135" t="s">
        <v>150</v>
      </c>
      <c r="L191" s="135" t="s">
        <v>384</v>
      </c>
      <c r="M191" s="565"/>
    </row>
    <row r="192" spans="2:13" ht="45" x14ac:dyDescent="0.25">
      <c r="B192" s="32" t="s">
        <v>195</v>
      </c>
      <c r="C192" s="128"/>
      <c r="D192" s="32"/>
      <c r="E192" s="32">
        <v>44747</v>
      </c>
      <c r="F192" s="32">
        <v>44895</v>
      </c>
      <c r="G192" s="124" t="s">
        <v>33</v>
      </c>
      <c r="H192" s="238">
        <v>25</v>
      </c>
      <c r="I192" s="238">
        <v>4</v>
      </c>
      <c r="J192" s="134"/>
      <c r="K192" s="135" t="s">
        <v>150</v>
      </c>
      <c r="L192" s="135" t="s">
        <v>384</v>
      </c>
      <c r="M192" s="565"/>
    </row>
    <row r="193" spans="1:13" ht="45" customHeight="1" x14ac:dyDescent="0.25">
      <c r="B193" s="32" t="s">
        <v>40</v>
      </c>
      <c r="C193" s="128" t="s">
        <v>38</v>
      </c>
      <c r="D193" s="32" t="s">
        <v>81</v>
      </c>
      <c r="E193" s="32">
        <v>44303</v>
      </c>
      <c r="F193" s="32">
        <v>44469</v>
      </c>
      <c r="G193" s="124" t="s">
        <v>33</v>
      </c>
      <c r="H193" s="238">
        <v>13</v>
      </c>
      <c r="I193" s="238">
        <v>5</v>
      </c>
      <c r="J193" s="134"/>
      <c r="K193" s="135" t="s">
        <v>150</v>
      </c>
      <c r="L193" s="135" t="s">
        <v>369</v>
      </c>
      <c r="M193" s="565"/>
    </row>
    <row r="194" spans="1:13" ht="45" customHeight="1" x14ac:dyDescent="0.25">
      <c r="B194" s="32" t="s">
        <v>58</v>
      </c>
      <c r="C194" s="128" t="s">
        <v>60</v>
      </c>
      <c r="D194" s="32" t="s">
        <v>81</v>
      </c>
      <c r="E194" s="32">
        <v>44095</v>
      </c>
      <c r="F194" s="32">
        <v>44165</v>
      </c>
      <c r="G194" s="124" t="s">
        <v>33</v>
      </c>
      <c r="H194" s="238">
        <v>9</v>
      </c>
      <c r="I194" s="238">
        <v>2</v>
      </c>
      <c r="J194" s="134"/>
      <c r="K194" s="135" t="s">
        <v>149</v>
      </c>
      <c r="L194" s="135" t="s">
        <v>370</v>
      </c>
      <c r="M194" s="565"/>
    </row>
    <row r="195" spans="1:13" ht="45" customHeight="1" x14ac:dyDescent="0.25">
      <c r="B195" s="32"/>
      <c r="C195" s="128"/>
      <c r="D195" s="32" t="s">
        <v>81</v>
      </c>
      <c r="E195" s="32">
        <v>44228</v>
      </c>
      <c r="F195" s="32">
        <v>44302</v>
      </c>
      <c r="G195" s="124" t="s">
        <v>33</v>
      </c>
      <c r="H195" s="238">
        <v>15</v>
      </c>
      <c r="I195" s="238">
        <v>2</v>
      </c>
      <c r="J195" s="134"/>
      <c r="K195" s="135" t="s">
        <v>180</v>
      </c>
      <c r="L195" s="135" t="s">
        <v>370</v>
      </c>
      <c r="M195" s="565"/>
    </row>
    <row r="196" spans="1:13" ht="60" customHeight="1" x14ac:dyDescent="0.25">
      <c r="B196" s="32" t="s">
        <v>59</v>
      </c>
      <c r="C196" s="128" t="s">
        <v>86</v>
      </c>
      <c r="D196" s="32" t="s">
        <v>81</v>
      </c>
      <c r="E196" s="32">
        <v>43857</v>
      </c>
      <c r="F196" s="32">
        <v>43910</v>
      </c>
      <c r="G196" s="124" t="s">
        <v>33</v>
      </c>
      <c r="H196" s="238">
        <f>40-27</f>
        <v>13</v>
      </c>
      <c r="I196" s="238">
        <v>1</v>
      </c>
      <c r="J196" s="134"/>
      <c r="K196" s="135" t="s">
        <v>177</v>
      </c>
      <c r="L196" s="135" t="s">
        <v>371</v>
      </c>
      <c r="M196" s="565"/>
    </row>
    <row r="197" spans="1:13" ht="45" customHeight="1" x14ac:dyDescent="0.25">
      <c r="B197" s="32" t="s">
        <v>44</v>
      </c>
      <c r="C197" s="128" t="s">
        <v>42</v>
      </c>
      <c r="D197" s="32" t="s">
        <v>81</v>
      </c>
      <c r="E197" s="32">
        <v>43525</v>
      </c>
      <c r="F197" s="32">
        <v>43636</v>
      </c>
      <c r="G197" s="124" t="s">
        <v>33</v>
      </c>
      <c r="H197" s="238">
        <v>19</v>
      </c>
      <c r="I197" s="238">
        <v>3</v>
      </c>
      <c r="J197" s="134"/>
      <c r="K197" s="135" t="s">
        <v>178</v>
      </c>
      <c r="L197" s="135" t="s">
        <v>372</v>
      </c>
      <c r="M197" s="565"/>
    </row>
    <row r="198" spans="1:13" ht="45" customHeight="1" x14ac:dyDescent="0.25">
      <c r="B198" s="32"/>
      <c r="C198" s="32"/>
      <c r="D198" s="32"/>
      <c r="E198" s="32">
        <v>43678</v>
      </c>
      <c r="F198" s="32">
        <v>43799</v>
      </c>
      <c r="G198" s="124" t="s">
        <v>33</v>
      </c>
      <c r="H198" s="238">
        <v>29</v>
      </c>
      <c r="I198" s="238">
        <v>3</v>
      </c>
      <c r="J198" s="134"/>
      <c r="K198" s="254" t="s">
        <v>178</v>
      </c>
      <c r="L198" s="254" t="s">
        <v>372</v>
      </c>
      <c r="M198" s="566"/>
    </row>
    <row r="199" spans="1:13" x14ac:dyDescent="0.25">
      <c r="H199" s="53">
        <f>SUM(H189:H198)</f>
        <v>164</v>
      </c>
      <c r="I199" s="53">
        <f>SUM(I189:I198)</f>
        <v>31</v>
      </c>
    </row>
    <row r="200" spans="1:13" ht="45" x14ac:dyDescent="0.25">
      <c r="G200" s="137" t="s">
        <v>189</v>
      </c>
      <c r="H200" s="132"/>
      <c r="I200" s="132"/>
      <c r="J200" s="132"/>
    </row>
    <row r="201" spans="1:13" x14ac:dyDescent="0.25">
      <c r="G201" s="136"/>
    </row>
    <row r="202" spans="1:13" x14ac:dyDescent="0.25">
      <c r="B202" s="53" t="s">
        <v>320</v>
      </c>
      <c r="H202" s="53" t="s">
        <v>332</v>
      </c>
      <c r="J202" s="56"/>
    </row>
    <row r="203" spans="1:13" ht="45" x14ac:dyDescent="0.25">
      <c r="A203" s="71" t="s">
        <v>330</v>
      </c>
      <c r="B203" s="71" t="s">
        <v>327</v>
      </c>
      <c r="C203" s="201" t="s">
        <v>328</v>
      </c>
      <c r="D203" s="117" t="s">
        <v>329</v>
      </c>
      <c r="E203" s="117" t="s">
        <v>219</v>
      </c>
      <c r="G203" s="71" t="s">
        <v>330</v>
      </c>
      <c r="H203" s="71" t="s">
        <v>327</v>
      </c>
      <c r="I203" s="201" t="s">
        <v>333</v>
      </c>
      <c r="J203" s="117" t="s">
        <v>209</v>
      </c>
      <c r="K203" s="117" t="s">
        <v>219</v>
      </c>
    </row>
    <row r="204" spans="1:13" ht="45" x14ac:dyDescent="0.25">
      <c r="A204" s="202">
        <v>1</v>
      </c>
      <c r="B204" s="259" t="str">
        <f>+C186</f>
        <v>CARLOS MANUEL HERNANDEZ HERRERA</v>
      </c>
      <c r="C204" s="7" t="s">
        <v>19</v>
      </c>
      <c r="D204" s="7" t="s">
        <v>19</v>
      </c>
      <c r="E204" s="7">
        <v>0.5</v>
      </c>
      <c r="G204" s="84">
        <v>1</v>
      </c>
      <c r="H204" s="259" t="s">
        <v>89</v>
      </c>
      <c r="I204" s="84" t="s">
        <v>19</v>
      </c>
      <c r="J204" s="84" t="s">
        <v>19</v>
      </c>
      <c r="K204" s="84">
        <v>0.5</v>
      </c>
    </row>
    <row r="205" spans="1:13" ht="60" x14ac:dyDescent="0.25">
      <c r="A205" s="202">
        <v>2</v>
      </c>
      <c r="B205" s="259" t="str">
        <f>+C150</f>
        <v>CAROLINA VANESSA ZAPATA GONZALEZ</v>
      </c>
      <c r="C205" s="7" t="s">
        <v>19</v>
      </c>
      <c r="D205" s="7" t="s">
        <v>19</v>
      </c>
      <c r="E205" s="368">
        <v>0.5</v>
      </c>
      <c r="G205" s="84">
        <v>2</v>
      </c>
      <c r="H205" s="259" t="s">
        <v>128</v>
      </c>
      <c r="I205" s="84" t="s">
        <v>19</v>
      </c>
      <c r="J205" s="84" t="s">
        <v>19</v>
      </c>
      <c r="K205" s="373">
        <v>0.5</v>
      </c>
    </row>
    <row r="206" spans="1:13" ht="45" x14ac:dyDescent="0.25">
      <c r="A206" s="202">
        <v>3</v>
      </c>
      <c r="B206" s="259" t="str">
        <f>+C118</f>
        <v>DORIS ISABEL JIMENEZ RAMIREZ</v>
      </c>
      <c r="C206" s="7" t="s">
        <v>19</v>
      </c>
      <c r="D206" s="7" t="s">
        <v>19</v>
      </c>
      <c r="E206" s="368">
        <v>0.5</v>
      </c>
      <c r="G206" s="84">
        <v>3</v>
      </c>
      <c r="H206" s="259" t="s">
        <v>208</v>
      </c>
      <c r="I206" s="84" t="s">
        <v>19</v>
      </c>
      <c r="J206" s="84" t="s">
        <v>19</v>
      </c>
      <c r="K206" s="373">
        <v>0.5</v>
      </c>
    </row>
    <row r="207" spans="1:13" ht="45" x14ac:dyDescent="0.25">
      <c r="A207" s="202">
        <v>4</v>
      </c>
      <c r="B207" s="259" t="s">
        <v>392</v>
      </c>
      <c r="C207" s="7" t="s">
        <v>19</v>
      </c>
      <c r="D207" s="7" t="s">
        <v>19</v>
      </c>
      <c r="E207" s="368">
        <v>0.5</v>
      </c>
      <c r="G207" s="84">
        <v>4</v>
      </c>
      <c r="H207" s="259" t="s">
        <v>392</v>
      </c>
      <c r="I207" s="84" t="s">
        <v>19</v>
      </c>
      <c r="J207" s="84" t="s">
        <v>19</v>
      </c>
      <c r="K207" s="373">
        <v>0.5</v>
      </c>
    </row>
    <row r="208" spans="1:13" ht="60" x14ac:dyDescent="0.25">
      <c r="A208" s="202">
        <v>5</v>
      </c>
      <c r="B208" s="259" t="str">
        <f>+C53</f>
        <v>DAYIRIS DEL SOCORRO ESCALANTE BARRIOS</v>
      </c>
      <c r="C208" s="7" t="s">
        <v>19</v>
      </c>
      <c r="D208" s="7" t="s">
        <v>19</v>
      </c>
      <c r="E208" s="368">
        <v>0.5</v>
      </c>
      <c r="G208" s="84">
        <v>5</v>
      </c>
      <c r="H208" s="259" t="s">
        <v>87</v>
      </c>
      <c r="I208" s="84" t="s">
        <v>19</v>
      </c>
      <c r="J208" s="84" t="s">
        <v>19</v>
      </c>
      <c r="K208" s="373">
        <v>0.5</v>
      </c>
    </row>
    <row r="209" spans="1:11" ht="30" x14ac:dyDescent="0.25">
      <c r="A209" s="202">
        <v>6</v>
      </c>
      <c r="B209" s="259" t="str">
        <f>+C20</f>
        <v>OSIRIS ELENA BARRIOS PEREZ</v>
      </c>
      <c r="C209" s="7" t="s">
        <v>19</v>
      </c>
      <c r="D209" s="7" t="s">
        <v>19</v>
      </c>
      <c r="E209" s="368">
        <v>0.5</v>
      </c>
      <c r="G209" s="84">
        <v>6</v>
      </c>
      <c r="H209" s="259" t="s">
        <v>82</v>
      </c>
      <c r="I209" s="84" t="s">
        <v>19</v>
      </c>
      <c r="J209" s="84" t="s">
        <v>19</v>
      </c>
      <c r="K209" s="373">
        <v>0.5</v>
      </c>
    </row>
    <row r="210" spans="1:11" ht="30" x14ac:dyDescent="0.25">
      <c r="B210" s="7"/>
      <c r="C210" s="7"/>
      <c r="D210" s="75" t="s">
        <v>314</v>
      </c>
      <c r="E210" s="75">
        <f>SUM(E204:E209)</f>
        <v>3</v>
      </c>
      <c r="G210" s="6"/>
      <c r="H210" s="7"/>
      <c r="I210" s="7"/>
      <c r="J210" s="117" t="s">
        <v>314</v>
      </c>
      <c r="K210" s="75">
        <f>SUM(K204:K209)</f>
        <v>3</v>
      </c>
    </row>
    <row r="211" spans="1:11" x14ac:dyDescent="0.25">
      <c r="B211" s="53" t="s">
        <v>331</v>
      </c>
    </row>
  </sheetData>
  <mergeCells count="63">
    <mergeCell ref="M55:M67"/>
    <mergeCell ref="L157:L158"/>
    <mergeCell ref="M152:M167"/>
    <mergeCell ref="M188:M198"/>
    <mergeCell ref="L88:L90"/>
    <mergeCell ref="L92:L93"/>
    <mergeCell ref="L95:L96"/>
    <mergeCell ref="M86:M98"/>
    <mergeCell ref="L63:L64"/>
    <mergeCell ref="G24:G26"/>
    <mergeCell ref="L24:L26"/>
    <mergeCell ref="G31:G32"/>
    <mergeCell ref="G28:G29"/>
    <mergeCell ref="L60:L61"/>
    <mergeCell ref="L28:L29"/>
    <mergeCell ref="L31:L32"/>
    <mergeCell ref="B1:D1"/>
    <mergeCell ref="B2:D2"/>
    <mergeCell ref="B24:B26"/>
    <mergeCell ref="C24:C26"/>
    <mergeCell ref="B31:B32"/>
    <mergeCell ref="C31:C32"/>
    <mergeCell ref="D31:D32"/>
    <mergeCell ref="C28:C29"/>
    <mergeCell ref="B28:B29"/>
    <mergeCell ref="B15:B16"/>
    <mergeCell ref="M22:M35"/>
    <mergeCell ref="B181:B182"/>
    <mergeCell ref="L122:L124"/>
    <mergeCell ref="L126:L127"/>
    <mergeCell ref="L129:L130"/>
    <mergeCell ref="M120:M133"/>
    <mergeCell ref="B145:B146"/>
    <mergeCell ref="L154:L156"/>
    <mergeCell ref="L161:L162"/>
    <mergeCell ref="L163:L164"/>
    <mergeCell ref="F137:F143"/>
    <mergeCell ref="B113:B114"/>
    <mergeCell ref="B80:B81"/>
    <mergeCell ref="L56:L58"/>
    <mergeCell ref="B49:B50"/>
    <mergeCell ref="G60:G61"/>
    <mergeCell ref="G77:G78"/>
    <mergeCell ref="H72:H79"/>
    <mergeCell ref="G72:G76"/>
    <mergeCell ref="F7:F11"/>
    <mergeCell ref="F12:F13"/>
    <mergeCell ref="F15:F16"/>
    <mergeCell ref="G7:G14"/>
    <mergeCell ref="F49:F50"/>
    <mergeCell ref="F41:F45"/>
    <mergeCell ref="F46:F47"/>
    <mergeCell ref="G41:G48"/>
    <mergeCell ref="G63:G64"/>
    <mergeCell ref="G56:G58"/>
    <mergeCell ref="F105:F109"/>
    <mergeCell ref="F110:F111"/>
    <mergeCell ref="G105:G111"/>
    <mergeCell ref="F113:F114"/>
    <mergeCell ref="F181:F182"/>
    <mergeCell ref="F178:F179"/>
    <mergeCell ref="F173:F177"/>
    <mergeCell ref="G173:G180"/>
  </mergeCells>
  <pageMargins left="0.7" right="0.7" top="0.75" bottom="0.75" header="0.3" footer="0.3"/>
  <pageSetup paperSize="9" orientation="portrait" r:id="rId1"/>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C1:I85"/>
  <sheetViews>
    <sheetView view="pageBreakPreview" zoomScale="51" zoomScaleNormal="100" zoomScaleSheetLayoutView="51" workbookViewId="0">
      <selection activeCell="H10" sqref="H10:H83"/>
    </sheetView>
  </sheetViews>
  <sheetFormatPr baseColWidth="10" defaultRowHeight="15" x14ac:dyDescent="0.25"/>
  <cols>
    <col min="1" max="1" width="5" customWidth="1"/>
    <col min="2" max="2" width="9.7109375" customWidth="1"/>
    <col min="3" max="3" width="21" customWidth="1"/>
    <col min="4" max="4" width="20.7109375" customWidth="1"/>
    <col min="5" max="5" width="26" customWidth="1"/>
    <col min="6" max="6" width="49" customWidth="1"/>
    <col min="7" max="8" width="20.140625" customWidth="1"/>
    <col min="9" max="9" width="20.7109375" style="6" customWidth="1"/>
  </cols>
  <sheetData>
    <row r="1" spans="3:8" ht="18.75" x14ac:dyDescent="0.3">
      <c r="C1" s="572" t="s">
        <v>183</v>
      </c>
      <c r="D1" s="572"/>
      <c r="E1" s="572"/>
      <c r="F1" s="572"/>
    </row>
    <row r="2" spans="3:8" ht="18.75" x14ac:dyDescent="0.3">
      <c r="C2" s="572" t="s">
        <v>226</v>
      </c>
      <c r="D2" s="572"/>
      <c r="E2" s="572"/>
      <c r="F2" s="572"/>
    </row>
    <row r="3" spans="3:8" x14ac:dyDescent="0.25">
      <c r="E3" s="56"/>
    </row>
    <row r="4" spans="3:8" ht="15.75" x14ac:dyDescent="0.25">
      <c r="C4" s="65" t="s">
        <v>185</v>
      </c>
      <c r="D4" s="65"/>
      <c r="E4" s="138"/>
      <c r="F4" s="139"/>
    </row>
    <row r="5" spans="3:8" x14ac:dyDescent="0.25">
      <c r="D5" t="s">
        <v>464</v>
      </c>
    </row>
    <row r="8" spans="3:8" x14ac:dyDescent="0.25">
      <c r="H8" t="s">
        <v>470</v>
      </c>
    </row>
    <row r="10" spans="3:8" x14ac:dyDescent="0.25">
      <c r="H10" t="s">
        <v>470</v>
      </c>
    </row>
    <row r="11" spans="3:8" x14ac:dyDescent="0.25">
      <c r="H11" t="s">
        <v>470</v>
      </c>
    </row>
    <row r="12" spans="3:8" x14ac:dyDescent="0.25">
      <c r="H12" t="s">
        <v>470</v>
      </c>
    </row>
    <row r="13" spans="3:8" x14ac:dyDescent="0.25">
      <c r="H13" t="s">
        <v>470</v>
      </c>
    </row>
    <row r="14" spans="3:8" x14ac:dyDescent="0.25">
      <c r="H14" t="s">
        <v>470</v>
      </c>
    </row>
    <row r="15" spans="3:8" x14ac:dyDescent="0.25">
      <c r="H15" t="s">
        <v>470</v>
      </c>
    </row>
    <row r="16" spans="3:8" x14ac:dyDescent="0.25">
      <c r="H16" t="s">
        <v>470</v>
      </c>
    </row>
    <row r="17" spans="8:8" x14ac:dyDescent="0.25">
      <c r="H17" t="s">
        <v>470</v>
      </c>
    </row>
    <row r="18" spans="8:8" x14ac:dyDescent="0.25">
      <c r="H18" t="s">
        <v>470</v>
      </c>
    </row>
    <row r="19" spans="8:8" x14ac:dyDescent="0.25">
      <c r="H19" t="s">
        <v>470</v>
      </c>
    </row>
    <row r="20" spans="8:8" x14ac:dyDescent="0.25">
      <c r="H20" t="s">
        <v>470</v>
      </c>
    </row>
    <row r="21" spans="8:8" x14ac:dyDescent="0.25">
      <c r="H21" t="s">
        <v>470</v>
      </c>
    </row>
    <row r="22" spans="8:8" x14ac:dyDescent="0.25">
      <c r="H22" t="s">
        <v>470</v>
      </c>
    </row>
    <row r="23" spans="8:8" x14ac:dyDescent="0.25">
      <c r="H23" t="s">
        <v>470</v>
      </c>
    </row>
    <row r="24" spans="8:8" x14ac:dyDescent="0.25">
      <c r="H24" t="s">
        <v>470</v>
      </c>
    </row>
    <row r="25" spans="8:8" x14ac:dyDescent="0.25">
      <c r="H25" t="s">
        <v>470</v>
      </c>
    </row>
    <row r="26" spans="8:8" x14ac:dyDescent="0.25">
      <c r="H26" t="s">
        <v>470</v>
      </c>
    </row>
    <row r="27" spans="8:8" x14ac:dyDescent="0.25">
      <c r="H27" t="s">
        <v>470</v>
      </c>
    </row>
    <row r="28" spans="8:8" x14ac:dyDescent="0.25">
      <c r="H28" t="s">
        <v>470</v>
      </c>
    </row>
    <row r="29" spans="8:8" x14ac:dyDescent="0.25">
      <c r="H29" t="s">
        <v>470</v>
      </c>
    </row>
    <row r="30" spans="8:8" x14ac:dyDescent="0.25">
      <c r="H30" t="s">
        <v>470</v>
      </c>
    </row>
    <row r="31" spans="8:8" x14ac:dyDescent="0.25">
      <c r="H31" t="s">
        <v>470</v>
      </c>
    </row>
    <row r="32" spans="8:8" x14ac:dyDescent="0.25">
      <c r="H32" t="s">
        <v>470</v>
      </c>
    </row>
    <row r="33" spans="8:8" x14ac:dyDescent="0.25">
      <c r="H33" t="s">
        <v>470</v>
      </c>
    </row>
    <row r="34" spans="8:8" x14ac:dyDescent="0.25">
      <c r="H34" t="s">
        <v>470</v>
      </c>
    </row>
    <row r="35" spans="8:8" x14ac:dyDescent="0.25">
      <c r="H35" t="s">
        <v>470</v>
      </c>
    </row>
    <row r="36" spans="8:8" x14ac:dyDescent="0.25">
      <c r="H36" t="s">
        <v>470</v>
      </c>
    </row>
    <row r="37" spans="8:8" x14ac:dyDescent="0.25">
      <c r="H37" t="s">
        <v>470</v>
      </c>
    </row>
    <row r="38" spans="8:8" x14ac:dyDescent="0.25">
      <c r="H38" t="s">
        <v>470</v>
      </c>
    </row>
    <row r="39" spans="8:8" x14ac:dyDescent="0.25">
      <c r="H39" t="s">
        <v>470</v>
      </c>
    </row>
    <row r="40" spans="8:8" x14ac:dyDescent="0.25">
      <c r="H40" t="s">
        <v>470</v>
      </c>
    </row>
    <row r="41" spans="8:8" x14ac:dyDescent="0.25">
      <c r="H41" t="s">
        <v>470</v>
      </c>
    </row>
    <row r="42" spans="8:8" x14ac:dyDescent="0.25">
      <c r="H42" t="s">
        <v>470</v>
      </c>
    </row>
    <row r="43" spans="8:8" x14ac:dyDescent="0.25">
      <c r="H43" t="s">
        <v>470</v>
      </c>
    </row>
    <row r="44" spans="8:8" x14ac:dyDescent="0.25">
      <c r="H44" t="s">
        <v>470</v>
      </c>
    </row>
    <row r="45" spans="8:8" x14ac:dyDescent="0.25">
      <c r="H45" t="s">
        <v>470</v>
      </c>
    </row>
    <row r="46" spans="8:8" x14ac:dyDescent="0.25">
      <c r="H46" t="s">
        <v>470</v>
      </c>
    </row>
    <row r="47" spans="8:8" x14ac:dyDescent="0.25">
      <c r="H47" t="s">
        <v>470</v>
      </c>
    </row>
    <row r="48" spans="8:8" x14ac:dyDescent="0.25">
      <c r="H48" t="s">
        <v>470</v>
      </c>
    </row>
    <row r="49" spans="8:8" x14ac:dyDescent="0.25">
      <c r="H49" t="s">
        <v>470</v>
      </c>
    </row>
    <row r="50" spans="8:8" x14ac:dyDescent="0.25">
      <c r="H50" t="s">
        <v>470</v>
      </c>
    </row>
    <row r="51" spans="8:8" x14ac:dyDescent="0.25">
      <c r="H51" t="s">
        <v>470</v>
      </c>
    </row>
    <row r="52" spans="8:8" x14ac:dyDescent="0.25">
      <c r="H52" t="s">
        <v>470</v>
      </c>
    </row>
    <row r="53" spans="8:8" x14ac:dyDescent="0.25">
      <c r="H53" t="s">
        <v>470</v>
      </c>
    </row>
    <row r="54" spans="8:8" x14ac:dyDescent="0.25">
      <c r="H54" t="s">
        <v>470</v>
      </c>
    </row>
    <row r="55" spans="8:8" x14ac:dyDescent="0.25">
      <c r="H55" t="s">
        <v>470</v>
      </c>
    </row>
    <row r="56" spans="8:8" x14ac:dyDescent="0.25">
      <c r="H56" t="s">
        <v>470</v>
      </c>
    </row>
    <row r="57" spans="8:8" x14ac:dyDescent="0.25">
      <c r="H57" t="s">
        <v>470</v>
      </c>
    </row>
    <row r="58" spans="8:8" x14ac:dyDescent="0.25">
      <c r="H58" t="s">
        <v>470</v>
      </c>
    </row>
    <row r="59" spans="8:8" x14ac:dyDescent="0.25">
      <c r="H59" t="s">
        <v>470</v>
      </c>
    </row>
    <row r="60" spans="8:8" x14ac:dyDescent="0.25">
      <c r="H60" t="s">
        <v>470</v>
      </c>
    </row>
    <row r="61" spans="8:8" x14ac:dyDescent="0.25">
      <c r="H61" t="s">
        <v>470</v>
      </c>
    </row>
    <row r="62" spans="8:8" x14ac:dyDescent="0.25">
      <c r="H62" t="s">
        <v>470</v>
      </c>
    </row>
    <row r="63" spans="8:8" x14ac:dyDescent="0.25">
      <c r="H63" t="s">
        <v>470</v>
      </c>
    </row>
    <row r="64" spans="8:8" x14ac:dyDescent="0.25">
      <c r="H64" t="s">
        <v>470</v>
      </c>
    </row>
    <row r="65" spans="8:8" x14ac:dyDescent="0.25">
      <c r="H65" t="s">
        <v>470</v>
      </c>
    </row>
    <row r="66" spans="8:8" x14ac:dyDescent="0.25">
      <c r="H66" t="s">
        <v>470</v>
      </c>
    </row>
    <row r="67" spans="8:8" x14ac:dyDescent="0.25">
      <c r="H67" t="s">
        <v>470</v>
      </c>
    </row>
    <row r="68" spans="8:8" x14ac:dyDescent="0.25">
      <c r="H68" t="s">
        <v>470</v>
      </c>
    </row>
    <row r="69" spans="8:8" x14ac:dyDescent="0.25">
      <c r="H69" t="s">
        <v>470</v>
      </c>
    </row>
    <row r="70" spans="8:8" x14ac:dyDescent="0.25">
      <c r="H70" t="s">
        <v>470</v>
      </c>
    </row>
    <row r="71" spans="8:8" x14ac:dyDescent="0.25">
      <c r="H71" t="s">
        <v>470</v>
      </c>
    </row>
    <row r="72" spans="8:8" x14ac:dyDescent="0.25">
      <c r="H72" t="s">
        <v>470</v>
      </c>
    </row>
    <row r="73" spans="8:8" x14ac:dyDescent="0.25">
      <c r="H73" t="s">
        <v>470</v>
      </c>
    </row>
    <row r="74" spans="8:8" x14ac:dyDescent="0.25">
      <c r="H74" t="s">
        <v>470</v>
      </c>
    </row>
    <row r="75" spans="8:8" x14ac:dyDescent="0.25">
      <c r="H75" t="s">
        <v>470</v>
      </c>
    </row>
    <row r="76" spans="8:8" x14ac:dyDescent="0.25">
      <c r="H76" t="s">
        <v>470</v>
      </c>
    </row>
    <row r="77" spans="8:8" x14ac:dyDescent="0.25">
      <c r="H77" t="s">
        <v>470</v>
      </c>
    </row>
    <row r="78" spans="8:8" x14ac:dyDescent="0.25">
      <c r="H78" t="s">
        <v>470</v>
      </c>
    </row>
    <row r="79" spans="8:8" x14ac:dyDescent="0.25">
      <c r="H79" t="s">
        <v>470</v>
      </c>
    </row>
    <row r="80" spans="8:8" x14ac:dyDescent="0.25">
      <c r="H80" t="s">
        <v>470</v>
      </c>
    </row>
    <row r="81" spans="3:8" x14ac:dyDescent="0.25">
      <c r="H81" t="s">
        <v>470</v>
      </c>
    </row>
    <row r="82" spans="3:8" x14ac:dyDescent="0.25">
      <c r="H82" t="s">
        <v>470</v>
      </c>
    </row>
    <row r="83" spans="3:8" x14ac:dyDescent="0.25">
      <c r="H83" t="s">
        <v>470</v>
      </c>
    </row>
    <row r="85" spans="3:8" x14ac:dyDescent="0.25">
      <c r="C85" s="53" t="s">
        <v>123</v>
      </c>
      <c r="D85">
        <v>4</v>
      </c>
    </row>
  </sheetData>
  <mergeCells count="2">
    <mergeCell ref="C1:F1"/>
    <mergeCell ref="C2:F2"/>
  </mergeCells>
  <pageMargins left="0.7" right="0.7" top="0.75" bottom="0.75" header="0.3" footer="0.3"/>
  <pageSetup scale="51" orientation="portrait" r:id="rId1"/>
  <drawing r:id="rId2"/>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1:E12"/>
  <sheetViews>
    <sheetView topLeftCell="A11" workbookViewId="0">
      <selection activeCell="C13" sqref="C13"/>
    </sheetView>
  </sheetViews>
  <sheetFormatPr baseColWidth="10" defaultRowHeight="15" x14ac:dyDescent="0.25"/>
  <cols>
    <col min="2" max="2" width="44.5703125" customWidth="1"/>
    <col min="3" max="3" width="26" customWidth="1"/>
    <col min="4" max="4" width="13.42578125" customWidth="1"/>
  </cols>
  <sheetData>
    <row r="1" spans="2:5" ht="18.75" x14ac:dyDescent="0.3">
      <c r="B1" s="572" t="s">
        <v>418</v>
      </c>
      <c r="C1" s="572"/>
      <c r="D1" s="572"/>
      <c r="E1" s="572"/>
    </row>
    <row r="2" spans="2:5" ht="18.75" x14ac:dyDescent="0.3">
      <c r="B2" s="572" t="s">
        <v>227</v>
      </c>
      <c r="C2" s="572"/>
      <c r="D2" s="572"/>
      <c r="E2" s="572"/>
    </row>
    <row r="3" spans="2:5" x14ac:dyDescent="0.25">
      <c r="D3" s="56"/>
    </row>
    <row r="4" spans="2:5" ht="15.75" x14ac:dyDescent="0.25">
      <c r="B4" s="132" t="s">
        <v>185</v>
      </c>
      <c r="C4" s="65" t="s">
        <v>464</v>
      </c>
      <c r="D4" s="138"/>
      <c r="E4" s="139"/>
    </row>
    <row r="6" spans="2:5" ht="19.5" customHeight="1" x14ac:dyDescent="0.25">
      <c r="B6" s="142" t="s">
        <v>130</v>
      </c>
      <c r="C6" s="142" t="s">
        <v>3</v>
      </c>
      <c r="D6" s="142" t="s">
        <v>203</v>
      </c>
    </row>
    <row r="7" spans="2:5" ht="199.5" x14ac:dyDescent="0.25">
      <c r="B7" s="140" t="s">
        <v>131</v>
      </c>
      <c r="C7" s="76" t="s">
        <v>475</v>
      </c>
      <c r="D7" s="87">
        <v>10</v>
      </c>
    </row>
    <row r="8" spans="2:5" ht="57" x14ac:dyDescent="0.25">
      <c r="B8" s="42" t="s">
        <v>132</v>
      </c>
      <c r="C8" s="9"/>
      <c r="D8" s="6"/>
    </row>
    <row r="9" spans="2:5" ht="213.75" x14ac:dyDescent="0.25">
      <c r="B9" s="42" t="s">
        <v>133</v>
      </c>
      <c r="C9" s="9"/>
      <c r="D9" s="57">
        <v>5</v>
      </c>
    </row>
    <row r="10" spans="2:5" ht="57" x14ac:dyDescent="0.25">
      <c r="B10" s="42" t="s">
        <v>134</v>
      </c>
      <c r="C10" s="74" t="s">
        <v>224</v>
      </c>
      <c r="D10" s="6"/>
    </row>
    <row r="12" spans="2:5" ht="15.75" x14ac:dyDescent="0.25">
      <c r="B12" s="141" t="s">
        <v>219</v>
      </c>
      <c r="C12" s="132">
        <v>10</v>
      </c>
    </row>
  </sheetData>
  <mergeCells count="2">
    <mergeCell ref="B1:E1"/>
    <mergeCell ref="B2:E2"/>
  </mergeCells>
  <pageMargins left="0.7" right="0.7" top="0.75" bottom="0.75" header="0.3" footer="0.3"/>
  <pageSetup orientation="portrait" r:id="rId1"/>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D17"/>
  <sheetViews>
    <sheetView topLeftCell="A10" workbookViewId="0">
      <selection activeCell="C4" sqref="C4"/>
    </sheetView>
  </sheetViews>
  <sheetFormatPr baseColWidth="10" defaultRowHeight="15" x14ac:dyDescent="0.25"/>
  <cols>
    <col min="2" max="2" width="22.85546875" customWidth="1"/>
    <col min="3" max="3" width="16.7109375" customWidth="1"/>
    <col min="4" max="4" width="28.140625" customWidth="1"/>
  </cols>
  <sheetData>
    <row r="1" spans="1:4" ht="18" x14ac:dyDescent="0.25">
      <c r="A1" s="574" t="s">
        <v>418</v>
      </c>
      <c r="B1" s="574"/>
      <c r="C1" s="574"/>
      <c r="D1" s="574"/>
    </row>
    <row r="2" spans="1:4" ht="18" x14ac:dyDescent="0.25">
      <c r="A2" s="574" t="s">
        <v>225</v>
      </c>
      <c r="B2" s="574"/>
      <c r="C2" s="574"/>
      <c r="D2" s="574"/>
    </row>
    <row r="3" spans="1:4" x14ac:dyDescent="0.25">
      <c r="A3" s="301"/>
      <c r="B3" s="301"/>
      <c r="C3" s="325"/>
      <c r="D3" s="301"/>
    </row>
    <row r="4" spans="1:4" ht="15.75" x14ac:dyDescent="0.25">
      <c r="A4" s="301"/>
      <c r="B4" s="354" t="s">
        <v>185</v>
      </c>
      <c r="C4" s="354" t="s">
        <v>464</v>
      </c>
      <c r="D4" s="178"/>
    </row>
    <row r="5" spans="1:4" x14ac:dyDescent="0.25">
      <c r="A5" s="301"/>
      <c r="B5" s="301"/>
      <c r="C5" s="301"/>
      <c r="D5" s="301"/>
    </row>
    <row r="6" spans="1:4" x14ac:dyDescent="0.25">
      <c r="A6" s="301"/>
      <c r="B6" s="301"/>
      <c r="C6" s="301"/>
      <c r="D6" s="301"/>
    </row>
    <row r="7" spans="1:4" ht="72" x14ac:dyDescent="0.25">
      <c r="A7" s="301"/>
      <c r="B7" s="46" t="s">
        <v>135</v>
      </c>
      <c r="C7" s="46" t="s">
        <v>136</v>
      </c>
      <c r="D7" s="46" t="s">
        <v>3</v>
      </c>
    </row>
    <row r="8" spans="1:4" ht="114" x14ac:dyDescent="0.25">
      <c r="A8" s="301"/>
      <c r="B8" s="47" t="s">
        <v>137</v>
      </c>
      <c r="C8" s="47">
        <v>1</v>
      </c>
      <c r="D8" s="355" t="s">
        <v>459</v>
      </c>
    </row>
    <row r="9" spans="1:4" x14ac:dyDescent="0.25">
      <c r="A9" s="301"/>
      <c r="B9" s="47" t="s">
        <v>138</v>
      </c>
      <c r="C9" s="47">
        <v>2</v>
      </c>
      <c r="D9" s="171"/>
    </row>
    <row r="10" spans="1:4" x14ac:dyDescent="0.25">
      <c r="A10" s="301"/>
      <c r="B10" s="47" t="s">
        <v>139</v>
      </c>
      <c r="C10" s="47">
        <v>3</v>
      </c>
      <c r="D10" s="171"/>
    </row>
    <row r="11" spans="1:4" x14ac:dyDescent="0.25">
      <c r="A11" s="301"/>
      <c r="B11" s="47" t="s">
        <v>140</v>
      </c>
      <c r="C11" s="47">
        <v>4</v>
      </c>
      <c r="D11" s="171"/>
    </row>
    <row r="12" spans="1:4" x14ac:dyDescent="0.25">
      <c r="A12" s="301"/>
      <c r="B12" s="47" t="s">
        <v>141</v>
      </c>
      <c r="C12" s="47">
        <v>5</v>
      </c>
      <c r="D12" s="171"/>
    </row>
    <row r="13" spans="1:4" x14ac:dyDescent="0.25">
      <c r="A13" s="301"/>
      <c r="B13" s="301"/>
      <c r="C13" s="301"/>
      <c r="D13" s="301"/>
    </row>
    <row r="14" spans="1:4" x14ac:dyDescent="0.25">
      <c r="A14" s="301"/>
      <c r="B14" s="143" t="s">
        <v>219</v>
      </c>
      <c r="C14" s="204">
        <v>1</v>
      </c>
      <c r="D14" s="301"/>
    </row>
    <row r="15" spans="1:4" ht="48" customHeight="1" x14ac:dyDescent="0.25">
      <c r="A15" s="301"/>
      <c r="B15" s="573"/>
      <c r="C15" s="573"/>
      <c r="D15" s="573"/>
    </row>
    <row r="16" spans="1:4" x14ac:dyDescent="0.25">
      <c r="A16" s="301"/>
      <c r="B16" s="301"/>
      <c r="C16" s="301"/>
      <c r="D16" s="301"/>
    </row>
    <row r="17" spans="1:4" x14ac:dyDescent="0.25">
      <c r="A17" s="301"/>
      <c r="B17" s="301"/>
      <c r="C17" s="301"/>
      <c r="D17" s="301"/>
    </row>
  </sheetData>
  <mergeCells count="3">
    <mergeCell ref="B15:D15"/>
    <mergeCell ref="A1:D1"/>
    <mergeCell ref="A2:D2"/>
  </mergeCells>
  <pageMargins left="0.7" right="0.7" top="0.75" bottom="0.75" header="0.3" footer="0.3"/>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C1:F21"/>
  <sheetViews>
    <sheetView topLeftCell="B13" workbookViewId="0">
      <selection activeCell="D4" sqref="D4"/>
    </sheetView>
  </sheetViews>
  <sheetFormatPr baseColWidth="10" defaultRowHeight="15" x14ac:dyDescent="0.25"/>
  <cols>
    <col min="1" max="1" width="7.7109375" customWidth="1"/>
    <col min="3" max="3" width="39" customWidth="1"/>
    <col min="4" max="4" width="22.42578125" customWidth="1"/>
    <col min="5" max="5" width="39.7109375" customWidth="1"/>
    <col min="6" max="6" width="18.5703125" customWidth="1"/>
  </cols>
  <sheetData>
    <row r="1" spans="3:6" x14ac:dyDescent="0.25">
      <c r="C1" s="519" t="s">
        <v>228</v>
      </c>
      <c r="D1" s="519"/>
      <c r="E1" s="519"/>
      <c r="F1" s="519"/>
    </row>
    <row r="2" spans="3:6" x14ac:dyDescent="0.25">
      <c r="C2" s="519" t="s">
        <v>229</v>
      </c>
      <c r="D2" s="519"/>
      <c r="E2" s="519"/>
      <c r="F2" s="519"/>
    </row>
    <row r="3" spans="3:6" ht="15.75" x14ac:dyDescent="0.25">
      <c r="C3" s="274" t="s">
        <v>185</v>
      </c>
      <c r="D3" s="354" t="s">
        <v>464</v>
      </c>
      <c r="E3" s="301"/>
      <c r="F3" s="301"/>
    </row>
    <row r="4" spans="3:6" ht="43.5" customHeight="1" thickBot="1" x14ac:dyDescent="0.3">
      <c r="C4" s="223" t="s">
        <v>121</v>
      </c>
      <c r="D4" s="221" t="s">
        <v>223</v>
      </c>
      <c r="E4" s="221" t="s">
        <v>3</v>
      </c>
      <c r="F4" s="422" t="s">
        <v>230</v>
      </c>
    </row>
    <row r="5" spans="3:6" ht="243.75" thickBot="1" x14ac:dyDescent="0.3">
      <c r="C5" s="224" t="s">
        <v>231</v>
      </c>
      <c r="D5" s="225">
        <v>6</v>
      </c>
      <c r="E5" s="421" t="s">
        <v>478</v>
      </c>
      <c r="F5" s="424">
        <v>0</v>
      </c>
    </row>
    <row r="6" spans="3:6" x14ac:dyDescent="0.25">
      <c r="C6" s="171"/>
      <c r="D6" s="144"/>
      <c r="E6" s="171"/>
      <c r="F6" s="423"/>
    </row>
    <row r="7" spans="3:6" ht="243" x14ac:dyDescent="0.25">
      <c r="C7" s="145" t="s">
        <v>232</v>
      </c>
      <c r="D7" s="272">
        <v>6</v>
      </c>
      <c r="E7" s="357" t="s">
        <v>477</v>
      </c>
      <c r="F7" s="425">
        <v>6</v>
      </c>
    </row>
    <row r="8" spans="3:6" x14ac:dyDescent="0.25">
      <c r="C8" s="171"/>
      <c r="D8" s="171"/>
      <c r="E8" s="171" t="s">
        <v>476</v>
      </c>
      <c r="F8" s="171"/>
    </row>
    <row r="9" spans="3:6" x14ac:dyDescent="0.25">
      <c r="C9" s="171"/>
      <c r="D9" s="171"/>
      <c r="E9" s="171"/>
      <c r="F9" s="171"/>
    </row>
    <row r="10" spans="3:6" ht="87.75" customHeight="1" x14ac:dyDescent="0.25">
      <c r="C10" s="575" t="s">
        <v>233</v>
      </c>
      <c r="D10" s="576"/>
      <c r="E10" s="576"/>
      <c r="F10" s="577"/>
    </row>
    <row r="11" spans="3:6" x14ac:dyDescent="0.25">
      <c r="C11" s="171"/>
      <c r="D11" s="171"/>
      <c r="E11" s="171"/>
      <c r="F11" s="171"/>
    </row>
    <row r="12" spans="3:6" ht="94.5" customHeight="1" x14ac:dyDescent="0.25">
      <c r="C12" s="575" t="s">
        <v>234</v>
      </c>
      <c r="D12" s="576"/>
      <c r="E12" s="576"/>
      <c r="F12" s="577"/>
    </row>
    <row r="13" spans="3:6" ht="28.5" customHeight="1" x14ac:dyDescent="0.25">
      <c r="C13" s="358" t="s">
        <v>286</v>
      </c>
      <c r="D13" s="359"/>
      <c r="E13" s="301"/>
      <c r="F13" s="301"/>
    </row>
    <row r="14" spans="3:6" ht="28.5" customHeight="1" x14ac:dyDescent="0.25">
      <c r="C14" s="301"/>
      <c r="D14" s="301"/>
      <c r="E14" s="301"/>
      <c r="F14" s="301"/>
    </row>
    <row r="15" spans="3:6" ht="28.5" customHeight="1" x14ac:dyDescent="0.25">
      <c r="C15" s="204" t="s">
        <v>287</v>
      </c>
      <c r="D15" s="301"/>
      <c r="E15" s="301"/>
      <c r="F15" s="301"/>
    </row>
    <row r="16" spans="3:6" x14ac:dyDescent="0.25">
      <c r="C16" s="353" t="s">
        <v>261</v>
      </c>
      <c r="D16" s="353" t="s">
        <v>260</v>
      </c>
      <c r="E16" s="353" t="s">
        <v>262</v>
      </c>
      <c r="F16" s="301"/>
    </row>
    <row r="17" spans="3:6" x14ac:dyDescent="0.25">
      <c r="C17" s="360" t="s">
        <v>174</v>
      </c>
      <c r="D17" s="361" t="s">
        <v>263</v>
      </c>
      <c r="E17" s="362" t="s">
        <v>264</v>
      </c>
      <c r="F17" s="301"/>
    </row>
    <row r="18" spans="3:6" x14ac:dyDescent="0.25">
      <c r="C18" s="83" t="s">
        <v>174</v>
      </c>
      <c r="D18" s="363" t="s">
        <v>265</v>
      </c>
      <c r="E18" s="364" t="s">
        <v>461</v>
      </c>
      <c r="F18" s="301"/>
    </row>
    <row r="19" spans="3:6" ht="38.25" x14ac:dyDescent="0.25">
      <c r="C19" s="83" t="s">
        <v>174</v>
      </c>
      <c r="D19" s="271">
        <v>4721</v>
      </c>
      <c r="E19" s="365" t="s">
        <v>259</v>
      </c>
      <c r="F19" s="301"/>
    </row>
    <row r="20" spans="3:6" x14ac:dyDescent="0.25">
      <c r="C20" s="83"/>
      <c r="D20" s="176"/>
      <c r="E20" s="171"/>
      <c r="F20" s="301"/>
    </row>
    <row r="21" spans="3:6" x14ac:dyDescent="0.25">
      <c r="C21" s="301"/>
      <c r="D21" s="301"/>
      <c r="E21" s="301"/>
      <c r="F21" s="301"/>
    </row>
  </sheetData>
  <mergeCells count="4">
    <mergeCell ref="C1:F1"/>
    <mergeCell ref="C2:F2"/>
    <mergeCell ref="C10:F10"/>
    <mergeCell ref="C12:F12"/>
  </mergeCells>
  <pageMargins left="0.7" right="0.7" top="0.75" bottom="0.75" header="0.3" footer="0.3"/>
  <pageSetup orientation="portrait" r:id="rId1"/>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2:O39"/>
  <sheetViews>
    <sheetView zoomScale="98" zoomScaleNormal="98" workbookViewId="0">
      <selection activeCell="B9" sqref="B9"/>
    </sheetView>
  </sheetViews>
  <sheetFormatPr baseColWidth="10" defaultRowHeight="15" x14ac:dyDescent="0.25"/>
  <cols>
    <col min="1" max="1" width="8.85546875" customWidth="1"/>
    <col min="2" max="2" width="18.7109375" customWidth="1"/>
    <col min="3" max="3" width="19.7109375" bestFit="1" customWidth="1"/>
    <col min="4" max="4" width="21.28515625" customWidth="1"/>
    <col min="5" max="5" width="16.7109375" customWidth="1"/>
    <col min="6" max="6" width="15.42578125" customWidth="1"/>
    <col min="7" max="7" width="17.28515625" customWidth="1"/>
    <col min="8" max="8" width="16.7109375" customWidth="1"/>
    <col min="9" max="9" width="10.5703125" customWidth="1"/>
    <col min="10" max="10" width="19.140625" customWidth="1"/>
    <col min="11" max="11" width="22.140625" customWidth="1"/>
    <col min="12" max="12" width="22.28515625" customWidth="1"/>
    <col min="13" max="13" width="23.85546875" customWidth="1"/>
    <col min="14" max="14" width="24" customWidth="1"/>
    <col min="15" max="15" width="13.7109375" customWidth="1"/>
  </cols>
  <sheetData>
    <row r="2" spans="2:15" x14ac:dyDescent="0.25">
      <c r="B2" s="301"/>
      <c r="C2" s="301"/>
      <c r="D2" s="301"/>
      <c r="E2" s="301"/>
      <c r="F2" s="301"/>
      <c r="G2" s="301"/>
      <c r="H2" s="301"/>
      <c r="I2" s="301"/>
      <c r="J2" s="301"/>
      <c r="K2" s="301"/>
      <c r="L2" s="301"/>
      <c r="M2" s="301"/>
      <c r="N2" s="301"/>
      <c r="O2" s="301"/>
    </row>
    <row r="3" spans="2:15" x14ac:dyDescent="0.25">
      <c r="B3" s="519" t="s">
        <v>416</v>
      </c>
      <c r="C3" s="519"/>
      <c r="D3" s="519"/>
      <c r="E3" s="519"/>
      <c r="F3" s="519"/>
      <c r="G3" s="519"/>
      <c r="H3" s="519"/>
      <c r="I3" s="519"/>
      <c r="J3" s="519"/>
      <c r="K3" s="519"/>
      <c r="L3" s="519"/>
      <c r="M3" s="519"/>
      <c r="N3" s="519"/>
      <c r="O3" s="519"/>
    </row>
    <row r="4" spans="2:15" x14ac:dyDescent="0.25">
      <c r="B4" s="519" t="s">
        <v>209</v>
      </c>
      <c r="C4" s="519"/>
      <c r="D4" s="519"/>
      <c r="E4" s="519"/>
      <c r="F4" s="519"/>
      <c r="G4" s="519"/>
      <c r="H4" s="519"/>
      <c r="I4" s="519"/>
      <c r="J4" s="519"/>
      <c r="K4" s="519"/>
      <c r="L4" s="519"/>
      <c r="M4" s="519"/>
      <c r="N4" s="519"/>
      <c r="O4" s="519"/>
    </row>
    <row r="5" spans="2:15" ht="18" x14ac:dyDescent="0.25">
      <c r="B5" s="274"/>
      <c r="C5" s="274"/>
      <c r="D5" s="274"/>
      <c r="E5" s="274"/>
      <c r="F5" s="274"/>
      <c r="G5" s="519" t="s">
        <v>266</v>
      </c>
      <c r="H5" s="519"/>
      <c r="I5" s="274"/>
      <c r="J5" s="274"/>
      <c r="K5" s="274" t="s">
        <v>344</v>
      </c>
      <c r="L5" s="310">
        <v>4896099975</v>
      </c>
      <c r="M5" s="274"/>
      <c r="N5" s="274"/>
      <c r="O5" s="311"/>
    </row>
    <row r="6" spans="2:15" x14ac:dyDescent="0.25">
      <c r="B6" s="312" t="s">
        <v>185</v>
      </c>
      <c r="C6" s="583" t="s">
        <v>464</v>
      </c>
      <c r="D6" s="583"/>
      <c r="E6" s="583"/>
      <c r="F6" s="583"/>
      <c r="G6" s="583"/>
      <c r="H6" s="583"/>
      <c r="I6" s="583"/>
      <c r="J6" s="274"/>
      <c r="K6" s="274"/>
      <c r="L6" s="274"/>
      <c r="M6" s="274"/>
      <c r="N6" s="274"/>
      <c r="O6" s="274"/>
    </row>
    <row r="7" spans="2:15" x14ac:dyDescent="0.25">
      <c r="B7" s="580" t="s">
        <v>235</v>
      </c>
      <c r="C7" s="581"/>
      <c r="D7" s="581"/>
      <c r="E7" s="581"/>
      <c r="F7" s="581"/>
      <c r="G7" s="581"/>
      <c r="H7" s="581"/>
      <c r="I7" s="581"/>
      <c r="J7" s="581"/>
      <c r="K7" s="581"/>
      <c r="L7" s="581"/>
      <c r="M7" s="581"/>
      <c r="N7" s="581"/>
      <c r="O7" s="171"/>
    </row>
    <row r="8" spans="2:15" s="209" customFormat="1" ht="31.5" x14ac:dyDescent="0.25">
      <c r="B8" s="313" t="s">
        <v>236</v>
      </c>
      <c r="C8" s="314" t="s">
        <v>237</v>
      </c>
      <c r="D8" s="314" t="s">
        <v>238</v>
      </c>
      <c r="E8" s="314" t="s">
        <v>415</v>
      </c>
      <c r="F8" s="314" t="s">
        <v>239</v>
      </c>
      <c r="G8" s="314" t="s">
        <v>240</v>
      </c>
      <c r="H8" s="315" t="s">
        <v>241</v>
      </c>
      <c r="I8" s="314" t="s">
        <v>242</v>
      </c>
      <c r="J8" s="314" t="s">
        <v>243</v>
      </c>
      <c r="K8" s="314" t="s">
        <v>244</v>
      </c>
      <c r="L8" s="313" t="s">
        <v>414</v>
      </c>
      <c r="M8" s="313" t="s">
        <v>343</v>
      </c>
      <c r="N8" s="314" t="s">
        <v>245</v>
      </c>
      <c r="O8" s="315" t="s">
        <v>246</v>
      </c>
    </row>
    <row r="9" spans="2:15" ht="72" x14ac:dyDescent="0.25">
      <c r="B9" s="170">
        <v>1</v>
      </c>
      <c r="C9" s="170">
        <v>2</v>
      </c>
      <c r="D9" s="163" t="s">
        <v>411</v>
      </c>
      <c r="E9" s="164">
        <f>+K9/L9</f>
        <v>3897.1706935879024</v>
      </c>
      <c r="F9" s="273" t="s">
        <v>412</v>
      </c>
      <c r="G9" s="273" t="s">
        <v>47</v>
      </c>
      <c r="H9" s="273" t="s">
        <v>413</v>
      </c>
      <c r="I9" s="211">
        <v>0.6</v>
      </c>
      <c r="J9" s="167">
        <f>5083923375-9534330</f>
        <v>5074389045</v>
      </c>
      <c r="K9" s="164">
        <f>+J9*I9</f>
        <v>3044633427</v>
      </c>
      <c r="L9" s="164">
        <v>781242</v>
      </c>
      <c r="M9" s="164">
        <v>1160000</v>
      </c>
      <c r="N9" s="163" t="s">
        <v>33</v>
      </c>
      <c r="O9" s="210" t="s">
        <v>154</v>
      </c>
    </row>
    <row r="10" spans="2:15" ht="84" x14ac:dyDescent="0.25">
      <c r="B10" s="170">
        <v>2</v>
      </c>
      <c r="C10" s="170">
        <v>15</v>
      </c>
      <c r="D10" s="163" t="s">
        <v>411</v>
      </c>
      <c r="E10" s="164">
        <f>+K10/L10</f>
        <v>13704.970453129574</v>
      </c>
      <c r="F10" s="273" t="s">
        <v>412</v>
      </c>
      <c r="G10" s="273" t="s">
        <v>32</v>
      </c>
      <c r="H10" s="273" t="s">
        <v>417</v>
      </c>
      <c r="I10" s="211">
        <v>0.7</v>
      </c>
      <c r="J10" s="167">
        <f>18209582045-421979208</f>
        <v>17787602837</v>
      </c>
      <c r="K10" s="167">
        <f>+J10*I10</f>
        <v>12451321985.9</v>
      </c>
      <c r="L10" s="164">
        <v>908526</v>
      </c>
      <c r="M10" s="164">
        <v>1160000</v>
      </c>
      <c r="N10" s="163" t="s">
        <v>33</v>
      </c>
      <c r="O10" s="210" t="s">
        <v>154</v>
      </c>
    </row>
    <row r="11" spans="2:15" ht="15.75" x14ac:dyDescent="0.25">
      <c r="B11" s="212"/>
      <c r="C11" s="158"/>
      <c r="D11" s="157"/>
      <c r="E11" s="316">
        <f>SUM(E9:E10)</f>
        <v>17602.141146717477</v>
      </c>
      <c r="F11" s="157"/>
      <c r="G11" s="155"/>
      <c r="H11" s="157"/>
      <c r="I11" s="156"/>
      <c r="J11" s="165"/>
      <c r="K11" s="166"/>
      <c r="L11" s="166"/>
      <c r="M11" s="166"/>
      <c r="N11" s="157"/>
      <c r="O11" s="160"/>
    </row>
    <row r="12" spans="2:15" s="304" customFormat="1" ht="39.75" customHeight="1" x14ac:dyDescent="0.2">
      <c r="B12" s="317" t="s">
        <v>344</v>
      </c>
      <c r="C12" s="318">
        <v>6957771965</v>
      </c>
      <c r="D12" s="305"/>
      <c r="E12" s="319">
        <f>+C12/M9</f>
        <v>5998.0792801724137</v>
      </c>
      <c r="F12" s="305"/>
      <c r="G12" s="305"/>
      <c r="H12" s="305"/>
      <c r="I12" s="306"/>
      <c r="J12" s="307"/>
      <c r="K12" s="308"/>
      <c r="L12" s="308"/>
      <c r="M12" s="308"/>
      <c r="N12" s="305"/>
      <c r="O12" s="309"/>
    </row>
    <row r="13" spans="2:15" ht="15.75" x14ac:dyDescent="0.25">
      <c r="B13" s="212"/>
      <c r="C13" s="158"/>
      <c r="D13" s="157"/>
      <c r="E13" s="173"/>
      <c r="F13" s="157"/>
      <c r="G13" s="155"/>
      <c r="H13" s="157"/>
      <c r="I13" s="156"/>
      <c r="J13" s="165"/>
      <c r="K13" s="166"/>
      <c r="L13" s="166"/>
      <c r="M13" s="166"/>
      <c r="N13" s="157"/>
      <c r="O13" s="160"/>
    </row>
    <row r="14" spans="2:15" ht="15.75" x14ac:dyDescent="0.25">
      <c r="B14" s="212"/>
      <c r="C14" s="158"/>
      <c r="D14" s="157"/>
      <c r="E14" s="173"/>
      <c r="F14" s="157"/>
      <c r="G14" s="155"/>
      <c r="H14" s="157"/>
      <c r="I14" s="156"/>
      <c r="J14" s="165"/>
      <c r="K14" s="166"/>
      <c r="L14" s="166"/>
      <c r="M14" s="166"/>
      <c r="N14" s="157"/>
      <c r="O14" s="160"/>
    </row>
    <row r="15" spans="2:15" ht="15.75" x14ac:dyDescent="0.25">
      <c r="B15" s="174" t="s">
        <v>254</v>
      </c>
      <c r="C15" s="174" t="s">
        <v>255</v>
      </c>
      <c r="D15" s="174" t="s">
        <v>155</v>
      </c>
      <c r="E15" s="172"/>
      <c r="F15" s="157"/>
      <c r="G15" s="155"/>
      <c r="H15" s="157"/>
      <c r="I15" s="156"/>
      <c r="J15" s="161"/>
      <c r="K15" s="159"/>
      <c r="L15" s="159"/>
      <c r="M15" s="159"/>
      <c r="N15" s="157"/>
      <c r="O15" s="155"/>
    </row>
    <row r="16" spans="2:15" ht="43.5" x14ac:dyDescent="0.25">
      <c r="B16" s="174" t="s">
        <v>253</v>
      </c>
      <c r="C16" s="177" t="s">
        <v>257</v>
      </c>
      <c r="D16" s="176">
        <v>20</v>
      </c>
      <c r="E16" s="172"/>
      <c r="F16" s="157"/>
      <c r="G16" s="155"/>
      <c r="H16" s="155"/>
      <c r="I16" s="156"/>
      <c r="J16" s="159"/>
      <c r="K16" s="159"/>
      <c r="L16" s="159"/>
      <c r="M16" s="159"/>
      <c r="N16" s="162"/>
      <c r="O16" s="155"/>
    </row>
    <row r="17" spans="2:15" ht="43.5" x14ac:dyDescent="0.25">
      <c r="B17" s="175" t="s">
        <v>156</v>
      </c>
      <c r="C17" s="177" t="s">
        <v>256</v>
      </c>
      <c r="D17" s="176">
        <v>60</v>
      </c>
      <c r="E17" s="173"/>
      <c r="F17" s="155"/>
      <c r="G17" s="155"/>
      <c r="H17" s="155"/>
      <c r="I17" s="155"/>
      <c r="J17" s="155"/>
      <c r="K17" s="155"/>
      <c r="L17" s="155"/>
      <c r="M17" s="155"/>
      <c r="N17" s="155"/>
      <c r="O17" s="155"/>
    </row>
    <row r="18" spans="2:15" ht="29.25" x14ac:dyDescent="0.25">
      <c r="B18" s="175" t="s">
        <v>174</v>
      </c>
      <c r="C18" s="177" t="s">
        <v>258</v>
      </c>
      <c r="D18" s="176">
        <v>20</v>
      </c>
      <c r="E18" s="178"/>
      <c r="F18" s="178"/>
      <c r="G18" s="178"/>
      <c r="H18" s="178"/>
      <c r="I18" s="178"/>
      <c r="J18" s="178"/>
      <c r="K18" s="178"/>
      <c r="L18" s="178"/>
      <c r="M18" s="178"/>
      <c r="N18" s="178"/>
      <c r="O18" s="178"/>
    </row>
    <row r="19" spans="2:15" x14ac:dyDescent="0.25">
      <c r="B19" s="171"/>
      <c r="C19" s="303" t="s">
        <v>249</v>
      </c>
      <c r="D19" s="303">
        <f>+D16+D17+D18</f>
        <v>100</v>
      </c>
      <c r="E19" s="301"/>
      <c r="F19" s="302"/>
      <c r="G19" s="302"/>
      <c r="H19" s="301"/>
      <c r="I19" s="301"/>
      <c r="J19" s="301"/>
      <c r="K19" s="301"/>
      <c r="L19" s="301"/>
      <c r="M19" s="301"/>
      <c r="N19" s="301"/>
      <c r="O19" s="301"/>
    </row>
    <row r="20" spans="2:15" x14ac:dyDescent="0.25">
      <c r="B20" s="301"/>
      <c r="C20" s="301"/>
      <c r="D20" s="301"/>
      <c r="E20" s="301"/>
      <c r="F20" s="301"/>
      <c r="G20" s="301"/>
      <c r="H20" s="301"/>
      <c r="I20" s="301"/>
      <c r="J20" s="301"/>
      <c r="K20" s="301"/>
      <c r="L20" s="301"/>
      <c r="M20" s="301"/>
      <c r="N20" s="301"/>
      <c r="O20" s="301"/>
    </row>
    <row r="21" spans="2:15" x14ac:dyDescent="0.25">
      <c r="B21" s="204" t="s">
        <v>304</v>
      </c>
      <c r="C21" s="301"/>
      <c r="D21" s="301"/>
      <c r="E21" s="301"/>
      <c r="F21" s="301"/>
      <c r="G21" s="301"/>
      <c r="H21" s="301"/>
      <c r="I21" s="301"/>
      <c r="J21" s="301"/>
      <c r="K21" s="301"/>
      <c r="L21" s="301"/>
      <c r="M21" s="301"/>
      <c r="N21" s="301"/>
      <c r="O21" s="301"/>
    </row>
    <row r="22" spans="2:15" x14ac:dyDescent="0.25">
      <c r="B22" s="301"/>
      <c r="C22" s="301"/>
      <c r="D22" s="301"/>
      <c r="E22" s="301"/>
      <c r="F22" s="301"/>
      <c r="G22" s="301"/>
      <c r="H22" s="301"/>
      <c r="I22" s="301"/>
      <c r="J22" s="301"/>
      <c r="K22" s="301"/>
      <c r="L22" s="301"/>
      <c r="M22" s="301"/>
      <c r="N22" s="301"/>
      <c r="O22" s="301"/>
    </row>
    <row r="23" spans="2:15" x14ac:dyDescent="0.25">
      <c r="B23" s="301"/>
      <c r="C23" s="301"/>
      <c r="D23" s="301"/>
      <c r="E23" s="301"/>
      <c r="F23" s="301"/>
      <c r="G23" s="301"/>
      <c r="H23" s="301"/>
      <c r="I23" s="301"/>
      <c r="J23" s="301"/>
      <c r="K23" s="301"/>
      <c r="L23" s="301"/>
      <c r="M23" s="301"/>
      <c r="N23" s="301"/>
      <c r="O23" s="301"/>
    </row>
    <row r="24" spans="2:15" x14ac:dyDescent="0.25">
      <c r="B24" s="301"/>
      <c r="C24" s="301"/>
      <c r="D24" s="301"/>
      <c r="E24" s="301"/>
      <c r="F24" s="301"/>
      <c r="G24" s="301"/>
      <c r="H24" s="301"/>
      <c r="I24" s="301"/>
      <c r="J24" s="301"/>
      <c r="K24" s="301"/>
      <c r="L24" s="301"/>
      <c r="M24" s="301"/>
      <c r="N24" s="301"/>
      <c r="O24" s="301"/>
    </row>
    <row r="25" spans="2:15" x14ac:dyDescent="0.25">
      <c r="B25" s="301"/>
      <c r="C25" s="301"/>
      <c r="D25" s="301"/>
      <c r="E25" s="301"/>
      <c r="F25" s="301"/>
      <c r="G25" s="301"/>
      <c r="H25" s="301"/>
      <c r="I25" s="301"/>
      <c r="J25" s="301"/>
      <c r="K25" s="301"/>
      <c r="L25" s="301"/>
      <c r="M25" s="301"/>
      <c r="N25" s="301"/>
      <c r="O25" s="301"/>
    </row>
    <row r="26" spans="2:15" x14ac:dyDescent="0.25">
      <c r="B26" s="301"/>
      <c r="C26" s="301"/>
      <c r="D26" s="301"/>
      <c r="E26" s="301"/>
      <c r="F26" s="301"/>
      <c r="G26" s="301"/>
      <c r="H26" s="301"/>
      <c r="I26" s="301"/>
      <c r="J26" s="301"/>
      <c r="K26" s="301"/>
      <c r="L26" s="301"/>
      <c r="M26" s="301"/>
      <c r="N26" s="301"/>
      <c r="O26" s="301"/>
    </row>
    <row r="27" spans="2:15" x14ac:dyDescent="0.25">
      <c r="B27" s="301"/>
      <c r="C27" s="301"/>
      <c r="D27" s="301"/>
      <c r="E27" s="301"/>
      <c r="F27" s="301"/>
      <c r="G27" s="301"/>
      <c r="H27" s="301"/>
      <c r="I27" s="301"/>
      <c r="J27" s="301"/>
      <c r="K27" s="301"/>
      <c r="L27" s="301"/>
      <c r="M27" s="301"/>
      <c r="N27" s="301"/>
      <c r="O27" s="301"/>
    </row>
    <row r="28" spans="2:15" x14ac:dyDescent="0.25">
      <c r="B28" s="301"/>
      <c r="C28" s="301"/>
      <c r="D28" s="301"/>
      <c r="E28" s="301"/>
      <c r="F28" s="301"/>
      <c r="G28" s="301"/>
      <c r="H28" s="301"/>
      <c r="I28" s="301"/>
      <c r="J28" s="301"/>
      <c r="K28" s="301"/>
      <c r="L28" s="301"/>
      <c r="M28" s="301"/>
      <c r="N28" s="301"/>
      <c r="O28" s="301"/>
    </row>
    <row r="29" spans="2:15" x14ac:dyDescent="0.25">
      <c r="B29" s="301"/>
      <c r="C29" s="301"/>
      <c r="D29" s="301"/>
      <c r="E29" s="301"/>
      <c r="F29" s="301"/>
      <c r="G29" s="301"/>
      <c r="H29" s="301"/>
      <c r="I29" s="301"/>
      <c r="J29" s="301"/>
      <c r="K29" s="301"/>
      <c r="L29" s="301"/>
      <c r="M29" s="301"/>
      <c r="N29" s="301"/>
      <c r="O29" s="301"/>
    </row>
    <row r="30" spans="2:15" x14ac:dyDescent="0.25">
      <c r="B30" s="301"/>
      <c r="C30" s="301"/>
      <c r="D30" s="301"/>
      <c r="E30" s="301"/>
      <c r="F30" s="301"/>
      <c r="G30" s="301"/>
      <c r="H30" s="301"/>
      <c r="I30" s="301"/>
      <c r="J30" s="301"/>
      <c r="K30" s="301"/>
      <c r="L30" s="301"/>
      <c r="M30" s="301"/>
      <c r="N30" s="301"/>
      <c r="O30" s="301"/>
    </row>
    <row r="31" spans="2:15" x14ac:dyDescent="0.25">
      <c r="B31" s="301"/>
      <c r="C31" s="301"/>
      <c r="D31" s="301"/>
      <c r="E31" s="301"/>
      <c r="F31" s="301"/>
      <c r="G31" s="301"/>
      <c r="H31" s="301"/>
      <c r="I31" s="301"/>
      <c r="J31" s="301"/>
      <c r="K31" s="301"/>
      <c r="L31" s="301"/>
      <c r="M31" s="301"/>
      <c r="N31" s="301"/>
      <c r="O31" s="301"/>
    </row>
    <row r="32" spans="2:15" x14ac:dyDescent="0.25">
      <c r="B32" s="301"/>
      <c r="C32" s="301"/>
      <c r="D32" s="301"/>
      <c r="E32" s="301"/>
      <c r="F32" s="301"/>
      <c r="G32" s="301"/>
      <c r="H32" s="301"/>
      <c r="I32" s="301"/>
      <c r="J32" s="301"/>
      <c r="K32" s="301"/>
      <c r="L32" s="301"/>
      <c r="M32" s="301"/>
      <c r="N32" s="301"/>
      <c r="O32" s="301"/>
    </row>
    <row r="33" spans="2:15" x14ac:dyDescent="0.25">
      <c r="B33" s="301"/>
      <c r="C33" s="301"/>
      <c r="D33" s="301"/>
      <c r="E33" s="301"/>
      <c r="F33" s="301"/>
      <c r="G33" s="301"/>
      <c r="H33" s="301"/>
      <c r="I33" s="301"/>
      <c r="J33" s="301"/>
      <c r="K33" s="301"/>
      <c r="L33" s="301"/>
      <c r="M33" s="301"/>
      <c r="N33" s="301"/>
      <c r="O33" s="301"/>
    </row>
    <row r="34" spans="2:15" x14ac:dyDescent="0.25">
      <c r="B34" s="301"/>
      <c r="C34" s="301"/>
      <c r="D34" s="301"/>
      <c r="E34" s="301"/>
      <c r="F34" s="301"/>
      <c r="G34" s="301"/>
      <c r="H34" s="301"/>
      <c r="I34" s="301"/>
      <c r="J34" s="301"/>
      <c r="K34" s="301"/>
      <c r="L34" s="301"/>
      <c r="M34" s="301"/>
      <c r="N34" s="301"/>
      <c r="O34" s="301"/>
    </row>
    <row r="35" spans="2:15" x14ac:dyDescent="0.25">
      <c r="B35" s="301"/>
      <c r="C35" s="301"/>
      <c r="D35" s="301"/>
      <c r="E35" s="301"/>
      <c r="F35" s="301"/>
      <c r="G35" s="301"/>
      <c r="H35" s="301"/>
      <c r="I35" s="301"/>
      <c r="J35" s="301"/>
      <c r="K35" s="301"/>
      <c r="L35" s="301"/>
      <c r="M35" s="301"/>
      <c r="N35" s="301"/>
      <c r="O35" s="301"/>
    </row>
    <row r="36" spans="2:15" x14ac:dyDescent="0.25">
      <c r="B36" s="301"/>
      <c r="C36" s="301"/>
      <c r="D36" s="301"/>
      <c r="E36" s="301"/>
      <c r="F36" s="301"/>
      <c r="G36" s="301"/>
      <c r="H36" s="301"/>
      <c r="I36" s="301"/>
      <c r="J36" s="301"/>
      <c r="K36" s="301"/>
      <c r="L36" s="301"/>
      <c r="M36" s="301"/>
      <c r="N36" s="301"/>
      <c r="O36" s="301"/>
    </row>
    <row r="37" spans="2:15" x14ac:dyDescent="0.25">
      <c r="B37" s="301"/>
      <c r="C37" s="301"/>
      <c r="D37" s="301"/>
      <c r="E37" s="301"/>
      <c r="F37" s="301"/>
      <c r="G37" s="301"/>
      <c r="H37" s="301"/>
      <c r="I37" s="301"/>
      <c r="J37" s="301"/>
      <c r="K37" s="301"/>
      <c r="L37" s="301"/>
      <c r="M37" s="301"/>
      <c r="N37" s="301"/>
      <c r="O37" s="301"/>
    </row>
    <row r="38" spans="2:15" ht="29.25" x14ac:dyDescent="0.25">
      <c r="B38" s="148"/>
      <c r="C38" s="149" t="s">
        <v>247</v>
      </c>
      <c r="D38" s="149" t="s">
        <v>248</v>
      </c>
      <c r="E38" s="150" t="s">
        <v>249</v>
      </c>
      <c r="F38" s="151" t="s">
        <v>250</v>
      </c>
      <c r="G38" s="582" t="s">
        <v>251</v>
      </c>
      <c r="H38" s="582"/>
    </row>
    <row r="39" spans="2:15" ht="49.5" customHeight="1" x14ac:dyDescent="0.25">
      <c r="B39" s="168" t="s">
        <v>252</v>
      </c>
      <c r="C39" s="152">
        <v>11173151225</v>
      </c>
      <c r="D39" s="152">
        <v>424726350</v>
      </c>
      <c r="E39" s="169">
        <f>+C39+D39</f>
        <v>11597877575</v>
      </c>
      <c r="F39" s="153">
        <v>75</v>
      </c>
      <c r="G39" s="578">
        <f>+E39*0.75</f>
        <v>8698408181.25</v>
      </c>
      <c r="H39" s="579"/>
    </row>
  </sheetData>
  <mergeCells count="7">
    <mergeCell ref="G39:H39"/>
    <mergeCell ref="G5:H5"/>
    <mergeCell ref="B3:O3"/>
    <mergeCell ref="B4:O4"/>
    <mergeCell ref="B7:N7"/>
    <mergeCell ref="G38:H38"/>
    <mergeCell ref="C6:I6"/>
  </mergeCells>
  <pageMargins left="0.7" right="0.7" top="0.75" bottom="0.75" header="0.3" footer="0.3"/>
  <pageSetup orientation="portrait" r:id="rId1"/>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2:F31"/>
  <sheetViews>
    <sheetView topLeftCell="A2" workbookViewId="0">
      <selection activeCell="B4" sqref="B4"/>
    </sheetView>
  </sheetViews>
  <sheetFormatPr baseColWidth="10" defaultRowHeight="15" x14ac:dyDescent="0.25"/>
  <cols>
    <col min="1" max="1" width="28.5703125" customWidth="1"/>
    <col min="2" max="2" width="54.7109375" customWidth="1"/>
    <col min="3" max="3" width="21.7109375" customWidth="1"/>
    <col min="4" max="4" width="25.85546875" customWidth="1"/>
    <col min="5" max="5" width="17.5703125" customWidth="1"/>
  </cols>
  <sheetData>
    <row r="2" spans="1:6" x14ac:dyDescent="0.25">
      <c r="A2" s="584" t="s">
        <v>418</v>
      </c>
      <c r="B2" s="585"/>
      <c r="C2" s="585"/>
      <c r="D2" s="585"/>
      <c r="E2" s="586"/>
    </row>
    <row r="3" spans="1:6" x14ac:dyDescent="0.25">
      <c r="A3" s="587" t="s">
        <v>267</v>
      </c>
      <c r="B3" s="583"/>
      <c r="C3" s="583"/>
      <c r="D3" s="583"/>
      <c r="E3" s="588"/>
    </row>
    <row r="4" spans="1:6" x14ac:dyDescent="0.25">
      <c r="A4" s="180" t="s">
        <v>268</v>
      </c>
      <c r="B4" s="370" t="s">
        <v>464</v>
      </c>
      <c r="C4" s="180"/>
      <c r="D4" s="180"/>
      <c r="E4" s="180"/>
    </row>
    <row r="5" spans="1:6" ht="24" x14ac:dyDescent="0.25">
      <c r="A5" s="181" t="s">
        <v>269</v>
      </c>
      <c r="B5" s="181" t="s">
        <v>262</v>
      </c>
      <c r="C5" s="182" t="s">
        <v>3</v>
      </c>
      <c r="D5" s="182" t="s">
        <v>191</v>
      </c>
      <c r="E5" s="182" t="s">
        <v>29</v>
      </c>
    </row>
    <row r="6" spans="1:6" ht="126.75" customHeight="1" x14ac:dyDescent="0.25">
      <c r="A6" s="183" t="s">
        <v>270</v>
      </c>
      <c r="B6" s="183" t="s">
        <v>271</v>
      </c>
      <c r="C6" s="184" t="s">
        <v>272</v>
      </c>
      <c r="D6" s="189" t="s">
        <v>279</v>
      </c>
      <c r="E6" s="185" t="s">
        <v>154</v>
      </c>
    </row>
    <row r="7" spans="1:6" ht="96" x14ac:dyDescent="0.25">
      <c r="A7" s="183" t="s">
        <v>273</v>
      </c>
      <c r="B7" s="186" t="s">
        <v>274</v>
      </c>
      <c r="C7" s="184" t="s">
        <v>275</v>
      </c>
      <c r="D7" s="189" t="s">
        <v>419</v>
      </c>
      <c r="E7" s="185" t="s">
        <v>154</v>
      </c>
    </row>
    <row r="8" spans="1:6" ht="24" x14ac:dyDescent="0.25">
      <c r="A8" s="187" t="s">
        <v>276</v>
      </c>
      <c r="B8" s="184" t="s">
        <v>277</v>
      </c>
      <c r="C8" s="184" t="s">
        <v>278</v>
      </c>
      <c r="D8" s="184" t="s">
        <v>420</v>
      </c>
      <c r="E8" s="185" t="s">
        <v>154</v>
      </c>
    </row>
    <row r="9" spans="1:6" ht="84" x14ac:dyDescent="0.25">
      <c r="A9" s="6" t="s">
        <v>463</v>
      </c>
      <c r="B9" s="186" t="s">
        <v>462</v>
      </c>
      <c r="C9" s="184" t="s">
        <v>275</v>
      </c>
      <c r="D9" s="6" t="s">
        <v>479</v>
      </c>
      <c r="E9" s="185" t="s">
        <v>154</v>
      </c>
    </row>
    <row r="10" spans="1:6" x14ac:dyDescent="0.25">
      <c r="C10" s="147"/>
      <c r="D10" s="147"/>
      <c r="E10" s="147"/>
      <c r="F10" s="147"/>
    </row>
    <row r="27" spans="1:4" x14ac:dyDescent="0.25">
      <c r="A27" s="188"/>
      <c r="B27" s="188"/>
    </row>
    <row r="28" spans="1:4" ht="19.5" x14ac:dyDescent="0.3">
      <c r="A28" s="146"/>
      <c r="B28" s="188"/>
    </row>
    <row r="31" spans="1:4" x14ac:dyDescent="0.25">
      <c r="A31" s="188"/>
      <c r="B31" s="188"/>
      <c r="C31" s="188"/>
      <c r="D31" s="188"/>
    </row>
  </sheetData>
  <mergeCells count="2">
    <mergeCell ref="A2:E2"/>
    <mergeCell ref="A3:E3"/>
  </mergeCells>
  <pageMargins left="0.7" right="0.7" top="0.75" bottom="0.75" header="0.3" footer="0.3"/>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31"/>
  <sheetViews>
    <sheetView workbookViewId="0">
      <selection activeCell="B4" sqref="B4"/>
    </sheetView>
  </sheetViews>
  <sheetFormatPr baseColWidth="10" defaultRowHeight="15" x14ac:dyDescent="0.25"/>
  <cols>
    <col min="1" max="1" width="24.140625" customWidth="1"/>
    <col min="2" max="2" width="30.85546875" customWidth="1"/>
    <col min="3" max="3" width="22.85546875" customWidth="1"/>
    <col min="4" max="4" width="17.7109375" customWidth="1"/>
    <col min="5" max="5" width="21.85546875" customWidth="1"/>
    <col min="6" max="6" width="24.7109375" customWidth="1"/>
  </cols>
  <sheetData>
    <row r="1" spans="1:5" x14ac:dyDescent="0.25">
      <c r="B1" s="190" t="s">
        <v>456</v>
      </c>
    </row>
    <row r="2" spans="1:5" x14ac:dyDescent="0.25">
      <c r="A2" s="301"/>
      <c r="B2" s="204" t="s">
        <v>280</v>
      </c>
      <c r="C2" s="301"/>
      <c r="D2" s="301"/>
    </row>
    <row r="3" spans="1:5" x14ac:dyDescent="0.25">
      <c r="A3" s="301" t="s">
        <v>185</v>
      </c>
      <c r="B3" s="204" t="s">
        <v>464</v>
      </c>
      <c r="C3" s="301"/>
      <c r="D3" s="301"/>
    </row>
    <row r="4" spans="1:5" ht="54" customHeight="1" x14ac:dyDescent="0.25">
      <c r="A4" s="191" t="s">
        <v>121</v>
      </c>
      <c r="B4" s="192" t="s">
        <v>122</v>
      </c>
      <c r="C4" s="193" t="s">
        <v>223</v>
      </c>
      <c r="D4" s="193" t="s">
        <v>3</v>
      </c>
    </row>
    <row r="5" spans="1:5" ht="95.25" customHeight="1" x14ac:dyDescent="0.25">
      <c r="A5" s="589" t="s">
        <v>281</v>
      </c>
      <c r="B5" s="194" t="s">
        <v>282</v>
      </c>
      <c r="C5" s="590">
        <v>4</v>
      </c>
      <c r="D5" s="591" t="s">
        <v>457</v>
      </c>
      <c r="E5" s="190"/>
    </row>
    <row r="6" spans="1:5" ht="39" customHeight="1" x14ac:dyDescent="0.25">
      <c r="A6" s="589"/>
      <c r="B6" s="195" t="s">
        <v>283</v>
      </c>
      <c r="C6" s="590"/>
      <c r="D6" s="591"/>
    </row>
    <row r="7" spans="1:5" ht="41.25" customHeight="1" x14ac:dyDescent="0.25">
      <c r="A7" s="589"/>
      <c r="B7" s="196" t="s">
        <v>284</v>
      </c>
      <c r="C7" s="590"/>
      <c r="D7" s="591"/>
    </row>
    <row r="8" spans="1:5" x14ac:dyDescent="0.25">
      <c r="A8" s="301" t="s">
        <v>458</v>
      </c>
      <c r="B8" s="301"/>
      <c r="C8" s="301"/>
      <c r="D8" s="301"/>
    </row>
    <row r="9" spans="1:5" x14ac:dyDescent="0.25">
      <c r="A9" s="301" t="s">
        <v>285</v>
      </c>
      <c r="B9" s="301"/>
      <c r="C9" s="301"/>
      <c r="D9" s="301"/>
    </row>
    <row r="10" spans="1:5" x14ac:dyDescent="0.25">
      <c r="A10" s="353" t="s">
        <v>219</v>
      </c>
      <c r="B10" s="353">
        <v>4</v>
      </c>
      <c r="C10" s="301"/>
      <c r="D10" s="301"/>
    </row>
    <row r="11" spans="1:5" x14ac:dyDescent="0.25">
      <c r="A11" s="301"/>
      <c r="B11" s="301"/>
      <c r="C11" s="301"/>
      <c r="D11" s="301"/>
    </row>
    <row r="12" spans="1:5" x14ac:dyDescent="0.25">
      <c r="A12" s="301"/>
      <c r="B12" s="301"/>
      <c r="C12" s="301"/>
      <c r="D12" s="301"/>
    </row>
    <row r="31" spans="2:2" x14ac:dyDescent="0.25">
      <c r="B31" s="190"/>
    </row>
  </sheetData>
  <mergeCells count="3">
    <mergeCell ref="A5:A7"/>
    <mergeCell ref="C5:C7"/>
    <mergeCell ref="D5:D7"/>
  </mergeCells>
  <pageMargins left="0.7" right="0.7" top="0.75" bottom="0.75" header="0.3" footer="0.3"/>
  <drawing r:id="rId1"/>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4:F24"/>
  <sheetViews>
    <sheetView topLeftCell="B13" workbookViewId="0">
      <selection activeCell="B5" sqref="B5:D5"/>
    </sheetView>
  </sheetViews>
  <sheetFormatPr baseColWidth="10" defaultRowHeight="15" x14ac:dyDescent="0.25"/>
  <cols>
    <col min="2" max="2" width="58.7109375" customWidth="1"/>
    <col min="4" max="4" width="22" customWidth="1"/>
    <col min="5" max="5" width="41.85546875" customWidth="1"/>
    <col min="6" max="6" width="18.42578125" customWidth="1"/>
  </cols>
  <sheetData>
    <row r="4" spans="2:6" x14ac:dyDescent="0.25">
      <c r="B4" s="519" t="s">
        <v>456</v>
      </c>
      <c r="C4" s="519"/>
      <c r="D4" s="519"/>
      <c r="E4" s="207"/>
    </row>
    <row r="5" spans="2:6" x14ac:dyDescent="0.25">
      <c r="B5" s="592" t="s">
        <v>288</v>
      </c>
      <c r="C5" s="592"/>
      <c r="D5" s="592"/>
      <c r="E5" s="208"/>
    </row>
    <row r="6" spans="2:6" x14ac:dyDescent="0.25">
      <c r="B6" s="190"/>
    </row>
    <row r="7" spans="2:6" ht="15.75" x14ac:dyDescent="0.25">
      <c r="B7" s="197" t="s">
        <v>482</v>
      </c>
      <c r="C7" s="53" t="s">
        <v>464</v>
      </c>
    </row>
    <row r="8" spans="2:6" s="202" customFormat="1" ht="30" x14ac:dyDescent="0.25">
      <c r="B8" s="222" t="s">
        <v>121</v>
      </c>
      <c r="C8" s="221" t="s">
        <v>223</v>
      </c>
      <c r="D8" s="222" t="s">
        <v>3</v>
      </c>
      <c r="E8" s="222" t="s">
        <v>28</v>
      </c>
      <c r="F8" s="221" t="s">
        <v>230</v>
      </c>
    </row>
    <row r="9" spans="2:6" ht="156.75" x14ac:dyDescent="0.25">
      <c r="B9" s="199" t="s">
        <v>289</v>
      </c>
      <c r="C9" s="593">
        <v>0.25</v>
      </c>
      <c r="D9" s="356" t="s">
        <v>460</v>
      </c>
      <c r="E9" s="426" t="s">
        <v>19</v>
      </c>
      <c r="F9" s="179">
        <v>0.25</v>
      </c>
    </row>
    <row r="10" spans="2:6" x14ac:dyDescent="0.25">
      <c r="B10" s="171"/>
      <c r="C10" s="594"/>
      <c r="D10" s="171"/>
      <c r="E10" s="171"/>
      <c r="F10" s="6"/>
    </row>
    <row r="11" spans="2:6" x14ac:dyDescent="0.25">
      <c r="B11" s="171"/>
      <c r="C11" s="594"/>
      <c r="D11" s="171"/>
      <c r="E11" s="171"/>
      <c r="F11" s="6"/>
    </row>
    <row r="12" spans="2:6" ht="85.5" x14ac:dyDescent="0.25">
      <c r="B12" s="198" t="s">
        <v>173</v>
      </c>
      <c r="C12" s="594"/>
      <c r="D12" s="171"/>
      <c r="E12" s="171"/>
      <c r="F12" s="6"/>
    </row>
    <row r="13" spans="2:6" x14ac:dyDescent="0.25">
      <c r="B13" s="198"/>
      <c r="C13" s="594"/>
      <c r="D13" s="171"/>
      <c r="E13" s="171"/>
      <c r="F13" s="6"/>
    </row>
    <row r="14" spans="2:6" x14ac:dyDescent="0.25">
      <c r="B14" s="171"/>
      <c r="C14" s="594"/>
      <c r="D14" s="171"/>
      <c r="E14" s="171"/>
      <c r="F14" s="6"/>
    </row>
    <row r="15" spans="2:6" ht="114" x14ac:dyDescent="0.25">
      <c r="B15" s="198" t="s">
        <v>290</v>
      </c>
      <c r="C15" s="594"/>
      <c r="D15" s="171"/>
      <c r="E15" s="171"/>
      <c r="F15" s="6"/>
    </row>
    <row r="16" spans="2:6" x14ac:dyDescent="0.25">
      <c r="B16" s="198"/>
      <c r="C16" s="594"/>
      <c r="D16" s="171"/>
      <c r="E16" s="171"/>
      <c r="F16" s="6"/>
    </row>
    <row r="17" spans="2:6" x14ac:dyDescent="0.25">
      <c r="B17" s="171"/>
      <c r="C17" s="594"/>
      <c r="D17" s="171"/>
      <c r="E17" s="171"/>
      <c r="F17" s="6"/>
    </row>
    <row r="18" spans="2:6" ht="213.75" x14ac:dyDescent="0.25">
      <c r="B18" s="140" t="s">
        <v>291</v>
      </c>
      <c r="C18" s="594"/>
      <c r="D18" s="171"/>
      <c r="E18" s="171"/>
      <c r="F18" s="6"/>
    </row>
    <row r="19" spans="2:6" x14ac:dyDescent="0.25">
      <c r="B19" s="140"/>
      <c r="C19" s="594"/>
      <c r="D19" s="6"/>
      <c r="E19" s="6"/>
      <c r="F19" s="6"/>
    </row>
    <row r="20" spans="2:6" x14ac:dyDescent="0.25">
      <c r="B20" s="6"/>
      <c r="C20" s="594"/>
      <c r="D20" s="6"/>
      <c r="E20" s="6"/>
      <c r="F20" s="6"/>
    </row>
    <row r="21" spans="2:6" ht="99.75" x14ac:dyDescent="0.25">
      <c r="B21" s="198" t="s">
        <v>292</v>
      </c>
      <c r="C21" s="594"/>
      <c r="D21" s="6"/>
      <c r="E21" s="6"/>
      <c r="F21" s="6"/>
    </row>
    <row r="22" spans="2:6" x14ac:dyDescent="0.25">
      <c r="B22" s="198"/>
      <c r="C22" s="594"/>
      <c r="D22" s="6"/>
      <c r="E22" s="6"/>
      <c r="F22" s="6"/>
    </row>
    <row r="23" spans="2:6" x14ac:dyDescent="0.25">
      <c r="B23" s="198"/>
      <c r="C23" s="594"/>
      <c r="D23" s="6"/>
      <c r="E23" s="6"/>
      <c r="F23" s="6"/>
    </row>
    <row r="24" spans="2:6" ht="127.5" customHeight="1" x14ac:dyDescent="0.25">
      <c r="B24" s="199" t="s">
        <v>293</v>
      </c>
      <c r="C24" s="595"/>
      <c r="D24" s="6"/>
      <c r="E24" s="6"/>
      <c r="F24" s="6"/>
    </row>
  </sheetData>
  <mergeCells count="3">
    <mergeCell ref="B4:D4"/>
    <mergeCell ref="B5:D5"/>
    <mergeCell ref="C9:C24"/>
  </mergeCells>
  <pageMargins left="0.7" right="0.7" top="0.75" bottom="0.75" header="0.3" footer="0.3"/>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C28"/>
  <sheetViews>
    <sheetView tabSelected="1" topLeftCell="A4" workbookViewId="0">
      <selection activeCell="C11" sqref="C11"/>
    </sheetView>
  </sheetViews>
  <sheetFormatPr baseColWidth="10" defaultRowHeight="15" x14ac:dyDescent="0.25"/>
  <cols>
    <col min="1" max="1" width="36.28515625" customWidth="1"/>
    <col min="2" max="2" width="18.5703125" customWidth="1"/>
    <col min="3" max="3" width="15.140625" customWidth="1"/>
  </cols>
  <sheetData>
    <row r="1" spans="1:3" x14ac:dyDescent="0.25">
      <c r="A1" s="519" t="s">
        <v>481</v>
      </c>
      <c r="B1" s="519"/>
      <c r="C1" s="519"/>
    </row>
    <row r="2" spans="1:3" x14ac:dyDescent="0.25">
      <c r="A2" s="519" t="s">
        <v>485</v>
      </c>
      <c r="B2" s="519"/>
      <c r="C2" s="519"/>
    </row>
    <row r="3" spans="1:3" x14ac:dyDescent="0.25">
      <c r="A3" s="53" t="s">
        <v>305</v>
      </c>
    </row>
    <row r="4" spans="1:3" ht="15.75" x14ac:dyDescent="0.25">
      <c r="A4" s="197" t="s">
        <v>482</v>
      </c>
      <c r="B4" s="53" t="s">
        <v>464</v>
      </c>
    </row>
    <row r="5" spans="1:3" ht="30" x14ac:dyDescent="0.25">
      <c r="A5" s="94" t="s">
        <v>306</v>
      </c>
      <c r="B5" s="71" t="s">
        <v>307</v>
      </c>
      <c r="C5" s="201" t="s">
        <v>325</v>
      </c>
    </row>
    <row r="6" spans="1:3" ht="15.75" x14ac:dyDescent="0.25">
      <c r="A6" s="67" t="s">
        <v>308</v>
      </c>
      <c r="B6" s="132">
        <v>74</v>
      </c>
      <c r="C6" s="132">
        <f>+C28</f>
        <v>73.8</v>
      </c>
    </row>
    <row r="7" spans="1:3" ht="15.75" x14ac:dyDescent="0.25">
      <c r="A7" s="67" t="s">
        <v>309</v>
      </c>
      <c r="B7" s="132">
        <v>10</v>
      </c>
      <c r="C7" s="132">
        <v>10</v>
      </c>
    </row>
    <row r="8" spans="1:3" ht="15.75" x14ac:dyDescent="0.25">
      <c r="A8" s="67" t="s">
        <v>310</v>
      </c>
      <c r="B8" s="132">
        <v>1</v>
      </c>
      <c r="C8" s="132">
        <v>1</v>
      </c>
    </row>
    <row r="9" spans="1:3" ht="15.75" x14ac:dyDescent="0.25">
      <c r="A9" s="67" t="s">
        <v>311</v>
      </c>
      <c r="B9" s="132">
        <v>0.25</v>
      </c>
      <c r="C9" s="132">
        <v>0.25</v>
      </c>
    </row>
    <row r="10" spans="1:3" ht="15.75" x14ac:dyDescent="0.25">
      <c r="A10" s="67" t="s">
        <v>312</v>
      </c>
      <c r="B10" s="132">
        <v>12</v>
      </c>
      <c r="C10" s="132">
        <v>6</v>
      </c>
    </row>
    <row r="11" spans="1:3" ht="15.75" x14ac:dyDescent="0.25">
      <c r="A11" s="67" t="s">
        <v>313</v>
      </c>
      <c r="B11" s="132">
        <v>2.75</v>
      </c>
      <c r="C11" s="203">
        <v>2.7499400000000001</v>
      </c>
    </row>
    <row r="12" spans="1:3" ht="24" customHeight="1" x14ac:dyDescent="0.25">
      <c r="A12" s="75" t="s">
        <v>314</v>
      </c>
      <c r="B12" s="94">
        <f>SUM(B6:B11)</f>
        <v>100</v>
      </c>
      <c r="C12" s="94">
        <f>SUM(C6:C11)</f>
        <v>93.799939999999992</v>
      </c>
    </row>
    <row r="13" spans="1:3" x14ac:dyDescent="0.25">
      <c r="A13" s="6"/>
      <c r="B13" s="6"/>
      <c r="C13" s="6"/>
    </row>
    <row r="14" spans="1:3" ht="30" x14ac:dyDescent="0.25">
      <c r="A14" s="200" t="s">
        <v>315</v>
      </c>
      <c r="B14" s="75" t="s">
        <v>334</v>
      </c>
      <c r="C14" s="117" t="s">
        <v>219</v>
      </c>
    </row>
    <row r="15" spans="1:3" ht="15.75" x14ac:dyDescent="0.25">
      <c r="A15" s="6" t="s">
        <v>316</v>
      </c>
      <c r="B15" s="132">
        <v>4</v>
      </c>
      <c r="C15" s="132">
        <v>4</v>
      </c>
    </row>
    <row r="16" spans="1:3" ht="15.75" x14ac:dyDescent="0.25">
      <c r="A16" s="6" t="s">
        <v>480</v>
      </c>
      <c r="B16" s="132">
        <v>4</v>
      </c>
      <c r="C16" s="132">
        <v>4</v>
      </c>
    </row>
    <row r="17" spans="1:3" ht="15.75" x14ac:dyDescent="0.25">
      <c r="A17" s="6" t="s">
        <v>317</v>
      </c>
      <c r="B17" s="132">
        <v>4</v>
      </c>
      <c r="C17" s="132">
        <v>4</v>
      </c>
    </row>
    <row r="18" spans="1:3" ht="15.75" x14ac:dyDescent="0.25">
      <c r="A18" s="93" t="s">
        <v>318</v>
      </c>
      <c r="B18" s="132"/>
      <c r="C18" s="132"/>
    </row>
    <row r="19" spans="1:3" ht="15.75" x14ac:dyDescent="0.25">
      <c r="A19" s="6" t="s">
        <v>57</v>
      </c>
      <c r="B19" s="132">
        <v>3</v>
      </c>
      <c r="C19" s="132">
        <v>3</v>
      </c>
    </row>
    <row r="20" spans="1:3" ht="15.75" x14ac:dyDescent="0.25">
      <c r="A20" s="6" t="s">
        <v>31</v>
      </c>
      <c r="B20" s="132">
        <v>3</v>
      </c>
      <c r="C20" s="132">
        <v>3</v>
      </c>
    </row>
    <row r="21" spans="1:3" ht="15.75" x14ac:dyDescent="0.25">
      <c r="A21" s="6" t="s">
        <v>65</v>
      </c>
      <c r="B21" s="132">
        <v>3</v>
      </c>
      <c r="C21" s="132">
        <v>3</v>
      </c>
    </row>
    <row r="22" spans="1:3" ht="15.75" x14ac:dyDescent="0.25">
      <c r="A22" s="6" t="s">
        <v>62</v>
      </c>
      <c r="B22" s="132">
        <v>3</v>
      </c>
      <c r="C22" s="132">
        <v>3</v>
      </c>
    </row>
    <row r="23" spans="1:3" ht="15.75" x14ac:dyDescent="0.25">
      <c r="A23" s="6" t="s">
        <v>319</v>
      </c>
      <c r="B23" s="132">
        <v>12</v>
      </c>
      <c r="C23" s="203">
        <v>12</v>
      </c>
    </row>
    <row r="24" spans="1:3" ht="30" x14ac:dyDescent="0.25">
      <c r="A24" s="73" t="s">
        <v>320</v>
      </c>
      <c r="B24" s="132">
        <v>3</v>
      </c>
      <c r="C24" s="132">
        <v>3</v>
      </c>
    </row>
    <row r="25" spans="1:3" ht="15.75" x14ac:dyDescent="0.25">
      <c r="A25" s="6" t="s">
        <v>321</v>
      </c>
      <c r="B25" s="132">
        <v>27</v>
      </c>
      <c r="C25" s="203">
        <v>26.8</v>
      </c>
    </row>
    <row r="26" spans="1:3" ht="15.75" x14ac:dyDescent="0.25">
      <c r="A26" s="6" t="s">
        <v>322</v>
      </c>
      <c r="B26" s="132">
        <v>4</v>
      </c>
      <c r="C26" s="132">
        <v>4</v>
      </c>
    </row>
    <row r="27" spans="1:3" ht="15.75" x14ac:dyDescent="0.25">
      <c r="A27" s="6" t="s">
        <v>323</v>
      </c>
      <c r="B27" s="132">
        <v>4</v>
      </c>
      <c r="C27" s="132">
        <v>4</v>
      </c>
    </row>
    <row r="28" spans="1:3" x14ac:dyDescent="0.25">
      <c r="A28" s="93" t="s">
        <v>324</v>
      </c>
      <c r="B28" s="75">
        <f>SUM(B15:B27)</f>
        <v>74</v>
      </c>
      <c r="C28" s="75">
        <f>SUM(C15:C27)</f>
        <v>73.8</v>
      </c>
    </row>
  </sheetData>
  <mergeCells count="2">
    <mergeCell ref="A1:C1"/>
    <mergeCell ref="A2:C2"/>
  </mergeCells>
  <pageMargins left="0.7" right="0.7" top="0.75" bottom="0.75" header="0.3" footer="0.3"/>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2:C12"/>
  <sheetViews>
    <sheetView workbookViewId="0">
      <selection activeCell="A3" sqref="A3"/>
    </sheetView>
  </sheetViews>
  <sheetFormatPr baseColWidth="10" defaultRowHeight="15" x14ac:dyDescent="0.25"/>
  <cols>
    <col min="1" max="1" width="39.5703125" customWidth="1"/>
    <col min="2" max="2" width="18" customWidth="1"/>
    <col min="3" max="3" width="18.28515625" customWidth="1"/>
  </cols>
  <sheetData>
    <row r="2" spans="1:3" ht="13.5" customHeight="1" x14ac:dyDescent="0.25">
      <c r="A2" s="596" t="s">
        <v>481</v>
      </c>
      <c r="B2" s="596"/>
      <c r="C2" s="596"/>
    </row>
    <row r="3" spans="1:3" x14ac:dyDescent="0.25">
      <c r="A3" s="204" t="s">
        <v>326</v>
      </c>
      <c r="B3" s="204"/>
      <c r="C3" s="204"/>
    </row>
    <row r="5" spans="1:3" ht="15.75" x14ac:dyDescent="0.25">
      <c r="A5" s="596" t="s">
        <v>483</v>
      </c>
      <c r="B5" s="596"/>
      <c r="C5" s="596"/>
    </row>
    <row r="6" spans="1:3" ht="15.75" x14ac:dyDescent="0.25">
      <c r="A6" s="597" t="s">
        <v>335</v>
      </c>
      <c r="B6" s="597"/>
      <c r="C6" s="597"/>
    </row>
    <row r="7" spans="1:3" s="202" customFormat="1" ht="30" x14ac:dyDescent="0.25">
      <c r="A7" s="142" t="s">
        <v>336</v>
      </c>
      <c r="B7" s="205" t="s">
        <v>337</v>
      </c>
      <c r="C7" s="142" t="s">
        <v>338</v>
      </c>
    </row>
    <row r="8" spans="1:3" ht="24" customHeight="1" x14ac:dyDescent="0.25">
      <c r="A8" s="6" t="s">
        <v>339</v>
      </c>
      <c r="B8" s="7" t="s">
        <v>154</v>
      </c>
      <c r="C8" s="533" t="s">
        <v>484</v>
      </c>
    </row>
    <row r="9" spans="1:3" ht="21.75" customHeight="1" x14ac:dyDescent="0.25">
      <c r="A9" s="6" t="s">
        <v>340</v>
      </c>
      <c r="B9" s="7" t="s">
        <v>154</v>
      </c>
      <c r="C9" s="549"/>
    </row>
    <row r="10" spans="1:3" ht="33.75" customHeight="1" x14ac:dyDescent="0.25">
      <c r="A10" s="73" t="s">
        <v>341</v>
      </c>
      <c r="B10" s="7" t="s">
        <v>154</v>
      </c>
      <c r="C10" s="549"/>
    </row>
    <row r="11" spans="1:3" ht="26.25" customHeight="1" x14ac:dyDescent="0.25">
      <c r="A11" s="73" t="s">
        <v>342</v>
      </c>
      <c r="B11" s="7" t="s">
        <v>154</v>
      </c>
      <c r="C11" s="549"/>
    </row>
    <row r="12" spans="1:3" ht="24" customHeight="1" x14ac:dyDescent="0.25">
      <c r="A12" s="6" t="s">
        <v>186</v>
      </c>
      <c r="B12" s="7" t="s">
        <v>154</v>
      </c>
      <c r="C12" s="534"/>
    </row>
  </sheetData>
  <mergeCells count="4">
    <mergeCell ref="A2:C2"/>
    <mergeCell ref="C8:C12"/>
    <mergeCell ref="A6:C6"/>
    <mergeCell ref="A5:C5"/>
  </mergeCell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18</vt:i4>
      </vt:variant>
      <vt:variant>
        <vt:lpstr>Rangos con nombre</vt:lpstr>
      </vt:variant>
      <vt:variant>
        <vt:i4>1</vt:i4>
      </vt:variant>
    </vt:vector>
  </HeadingPairs>
  <TitlesOfParts>
    <vt:vector size="19" baseType="lpstr">
      <vt:lpstr>COORD.OPER</vt:lpstr>
      <vt:lpstr>COORD. ZONA</vt:lpstr>
      <vt:lpstr>NUTRICIONISTA</vt:lpstr>
      <vt:lpstr>ING.ALIM</vt:lpstr>
      <vt:lpstr>CAPACIDAD INSTALADA</vt:lpstr>
      <vt:lpstr>COMPRAS</vt:lpstr>
      <vt:lpstr>TRANSPORTE</vt:lpstr>
      <vt:lpstr>SUPERVISOR</vt:lpstr>
      <vt:lpstr>PLAN CALIDAD</vt:lpstr>
      <vt:lpstr>INDUSTRIA</vt:lpstr>
      <vt:lpstr>DISCAPACIDAD</vt:lpstr>
      <vt:lpstr>PUNTAJES ADIC</vt:lpstr>
      <vt:lpstr>EXPERIENCIA</vt:lpstr>
      <vt:lpstr>ASPEC TECNICOS</vt:lpstr>
      <vt:lpstr>CADENA FRIO</vt:lpstr>
      <vt:lpstr>EMPRENDIMIENTO </vt:lpstr>
      <vt:lpstr>RESUMEN PONDERABLES</vt:lpstr>
      <vt:lpstr>HABILITANTES</vt:lpstr>
      <vt:lpstr>'PLAN CALIDAD'!Área_de_impresión</vt:lpstr>
    </vt:vector>
  </TitlesOfParts>
  <Company>HP</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Monica Candelaria Barrios Ledesma</dc:creator>
  <cp:lastModifiedBy>RAMIRO TURIZO</cp:lastModifiedBy>
  <cp:lastPrinted>2020-02-06T15:59:13Z</cp:lastPrinted>
  <dcterms:created xsi:type="dcterms:W3CDTF">2020-02-04T19:32:51Z</dcterms:created>
  <dcterms:modified xsi:type="dcterms:W3CDTF">2024-01-05T22:17:16Z</dcterms:modified>
</cp:coreProperties>
</file>