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Contratacion 2020\"/>
    </mc:Choice>
  </mc:AlternateContent>
  <bookViews>
    <workbookView xWindow="0" yWindow="0" windowWidth="20490" windowHeight="7350" activeTab="3"/>
  </bookViews>
  <sheets>
    <sheet name="Cotización Suppla" sheetId="6" r:id="rId1"/>
    <sheet name="Cot Apix" sheetId="4" r:id="rId2"/>
    <sheet name="Cotización ALMAGRARIO" sheetId="5" r:id="rId3"/>
    <sheet name="Presupuesto oficial 2020" sheetId="7" r:id="rId4"/>
  </sheets>
  <definedNames>
    <definedName name="_xlnm.Print_Area" localSheetId="0">'Cotización Suppla'!$A$6:$AQ$20</definedName>
    <definedName name="_xlnm.Print_Area" localSheetId="3">'Presupuesto oficial 2020'!$A$6:$AQ$20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0" i="7" l="1"/>
  <c r="AH19" i="7"/>
  <c r="AC19" i="7"/>
  <c r="X19" i="7"/>
  <c r="B19" i="7"/>
  <c r="AC18" i="7"/>
  <c r="X18" i="7"/>
  <c r="B18" i="7"/>
  <c r="AC17" i="7"/>
  <c r="X17" i="7"/>
  <c r="AC16" i="7"/>
  <c r="X16" i="7"/>
  <c r="AH15" i="7"/>
  <c r="AC15" i="7"/>
  <c r="X15" i="7"/>
  <c r="AC14" i="7"/>
  <c r="X14" i="7"/>
  <c r="AH13" i="7"/>
  <c r="AC13" i="7"/>
  <c r="X13" i="7"/>
  <c r="AH12" i="7"/>
  <c r="AC12" i="7"/>
  <c r="X12" i="7"/>
  <c r="AF11" i="7"/>
  <c r="AC11" i="7"/>
  <c r="X11" i="7"/>
  <c r="B11" i="7"/>
  <c r="AL10" i="7"/>
  <c r="AL11" i="7" s="1"/>
  <c r="AM11" i="7" s="1"/>
  <c r="AI10" i="7"/>
  <c r="AI11" i="7" s="1"/>
  <c r="AH10" i="7"/>
  <c r="AF10" i="7"/>
  <c r="AG10" i="7" s="1"/>
  <c r="AC10" i="7"/>
  <c r="Z10" i="7"/>
  <c r="Z11" i="7" s="1"/>
  <c r="AA11" i="7" s="1"/>
  <c r="X10" i="7"/>
  <c r="U10" i="7"/>
  <c r="U11" i="7" s="1"/>
  <c r="U12" i="7" s="1"/>
  <c r="V12" i="7" s="1"/>
  <c r="P10" i="7"/>
  <c r="Q10" i="7" s="1"/>
  <c r="M10" i="7"/>
  <c r="M11" i="7" s="1"/>
  <c r="J10" i="7"/>
  <c r="J11" i="7" s="1"/>
  <c r="J12" i="7" s="1"/>
  <c r="J13" i="7" s="1"/>
  <c r="H10" i="7"/>
  <c r="G10" i="7"/>
  <c r="G11" i="7" s="1"/>
  <c r="E10" i="7"/>
  <c r="E11" i="7" s="1"/>
  <c r="E12" i="7" s="1"/>
  <c r="E13" i="7" s="1"/>
  <c r="E14" i="7" s="1"/>
  <c r="E15" i="7" s="1"/>
  <c r="E16" i="7" s="1"/>
  <c r="E17" i="7" s="1"/>
  <c r="E18" i="7" s="1"/>
  <c r="E19" i="7" s="1"/>
  <c r="C10" i="7"/>
  <c r="C11" i="7" s="1"/>
  <c r="B10" i="7"/>
  <c r="AM9" i="7"/>
  <c r="AJ9" i="7"/>
  <c r="AG9" i="7"/>
  <c r="AC9" i="7"/>
  <c r="AA9" i="7"/>
  <c r="X9" i="7"/>
  <c r="V9" i="7"/>
  <c r="Q9" i="7"/>
  <c r="N9" i="7"/>
  <c r="K9" i="7"/>
  <c r="H9" i="7"/>
  <c r="B9" i="7"/>
  <c r="D9" i="7" s="1"/>
  <c r="V10" i="7" l="1"/>
  <c r="AC20" i="7"/>
  <c r="AL12" i="7"/>
  <c r="AL13" i="7" s="1"/>
  <c r="AL14" i="7" s="1"/>
  <c r="D10" i="7"/>
  <c r="AN9" i="7"/>
  <c r="AO9" i="7" s="1"/>
  <c r="K10" i="7"/>
  <c r="J14" i="7"/>
  <c r="K13" i="7"/>
  <c r="AI12" i="7"/>
  <c r="AJ11" i="7"/>
  <c r="D11" i="7"/>
  <c r="C12" i="7"/>
  <c r="AD9" i="7"/>
  <c r="AJ10" i="7"/>
  <c r="AM10" i="7"/>
  <c r="Z12" i="7"/>
  <c r="G12" i="7"/>
  <c r="H11" i="7"/>
  <c r="P11" i="7"/>
  <c r="AA10" i="7"/>
  <c r="AD10" i="7" s="1"/>
  <c r="X20" i="7"/>
  <c r="M12" i="7"/>
  <c r="N11" i="7"/>
  <c r="AG11" i="7"/>
  <c r="AF12" i="7"/>
  <c r="U13" i="7"/>
  <c r="N10" i="7"/>
  <c r="R10" i="7" s="1"/>
  <c r="S10" i="7" s="1"/>
  <c r="K12" i="7"/>
  <c r="R9" i="7"/>
  <c r="S9" i="7" s="1"/>
  <c r="AP9" i="7" s="1"/>
  <c r="E20" i="7"/>
  <c r="V11" i="7"/>
  <c r="AD11" i="7" s="1"/>
  <c r="K11" i="7"/>
  <c r="L33" i="6"/>
  <c r="AH32" i="6"/>
  <c r="AC32" i="6"/>
  <c r="X32" i="6"/>
  <c r="B32" i="6"/>
  <c r="AC31" i="6"/>
  <c r="X31" i="6"/>
  <c r="B31" i="6"/>
  <c r="AC30" i="6"/>
  <c r="X30" i="6"/>
  <c r="AC29" i="6"/>
  <c r="X29" i="6"/>
  <c r="AH28" i="6"/>
  <c r="AC28" i="6"/>
  <c r="X28" i="6"/>
  <c r="AC27" i="6"/>
  <c r="X27" i="6"/>
  <c r="AH26" i="6"/>
  <c r="AC26" i="6"/>
  <c r="X26" i="6"/>
  <c r="AH25" i="6"/>
  <c r="AC25" i="6"/>
  <c r="X25" i="6"/>
  <c r="AC24" i="6"/>
  <c r="X24" i="6"/>
  <c r="B24" i="6"/>
  <c r="AH23" i="6"/>
  <c r="AC23" i="6"/>
  <c r="X23" i="6"/>
  <c r="B23" i="6"/>
  <c r="AC22" i="6"/>
  <c r="X22" i="6"/>
  <c r="X33" i="6" s="1"/>
  <c r="B22" i="6"/>
  <c r="AC21" i="6"/>
  <c r="AC33" i="6" s="1"/>
  <c r="X21" i="6"/>
  <c r="B21" i="6"/>
  <c r="L20" i="6"/>
  <c r="AH19" i="6"/>
  <c r="AC19" i="6"/>
  <c r="X19" i="6"/>
  <c r="B19" i="6"/>
  <c r="AC18" i="6"/>
  <c r="X18" i="6"/>
  <c r="B18" i="6"/>
  <c r="AC17" i="6"/>
  <c r="X17" i="6"/>
  <c r="AC16" i="6"/>
  <c r="X16" i="6"/>
  <c r="AH15" i="6"/>
  <c r="AF15" i="6"/>
  <c r="AG15" i="6" s="1"/>
  <c r="AC15" i="6"/>
  <c r="X15" i="6"/>
  <c r="AC14" i="6"/>
  <c r="X14" i="6"/>
  <c r="AH13" i="6"/>
  <c r="AC13" i="6"/>
  <c r="X13" i="6"/>
  <c r="AH12" i="6"/>
  <c r="AF12" i="6"/>
  <c r="AF13" i="6" s="1"/>
  <c r="AF14" i="6" s="1"/>
  <c r="AG14" i="6" s="1"/>
  <c r="AC12" i="6"/>
  <c r="X12" i="6"/>
  <c r="AI11" i="6"/>
  <c r="AJ11" i="6" s="1"/>
  <c r="AG11" i="6"/>
  <c r="AC11" i="6"/>
  <c r="X11" i="6"/>
  <c r="Q11" i="6"/>
  <c r="E11" i="6"/>
  <c r="E12" i="6" s="1"/>
  <c r="E13" i="6" s="1"/>
  <c r="E14" i="6" s="1"/>
  <c r="E15" i="6" s="1"/>
  <c r="E16" i="6" s="1"/>
  <c r="E17" i="6" s="1"/>
  <c r="E18" i="6" s="1"/>
  <c r="E19" i="6" s="1"/>
  <c r="E21" i="6" s="1"/>
  <c r="B11" i="6"/>
  <c r="AM10" i="6"/>
  <c r="AL10" i="6"/>
  <c r="AL11" i="6" s="1"/>
  <c r="AI10" i="6"/>
  <c r="AH10" i="6"/>
  <c r="AJ10" i="6" s="1"/>
  <c r="AN10" i="6" s="1"/>
  <c r="AO10" i="6" s="1"/>
  <c r="AG10" i="6"/>
  <c r="AF10" i="6"/>
  <c r="AF11" i="6" s="1"/>
  <c r="AC10" i="6"/>
  <c r="Z10" i="6"/>
  <c r="AA10" i="6" s="1"/>
  <c r="X10" i="6"/>
  <c r="U10" i="6"/>
  <c r="U11" i="6" s="1"/>
  <c r="Q10" i="6"/>
  <c r="P10" i="6"/>
  <c r="P11" i="6" s="1"/>
  <c r="P12" i="6" s="1"/>
  <c r="Q12" i="6" s="1"/>
  <c r="N10" i="6"/>
  <c r="M10" i="6"/>
  <c r="M11" i="6" s="1"/>
  <c r="N11" i="6" s="1"/>
  <c r="J10" i="6"/>
  <c r="J11" i="6" s="1"/>
  <c r="G10" i="6"/>
  <c r="H10" i="6" s="1"/>
  <c r="E10" i="6"/>
  <c r="C10" i="6"/>
  <c r="D10" i="6" s="1"/>
  <c r="B10" i="6"/>
  <c r="AM9" i="6"/>
  <c r="AN9" i="6" s="1"/>
  <c r="AO9" i="6" s="1"/>
  <c r="AJ9" i="6"/>
  <c r="AG9" i="6"/>
  <c r="AC9" i="6"/>
  <c r="AA9" i="6"/>
  <c r="X9" i="6"/>
  <c r="V9" i="6"/>
  <c r="Q9" i="6"/>
  <c r="N9" i="6"/>
  <c r="K9" i="6"/>
  <c r="H9" i="6"/>
  <c r="D9" i="6"/>
  <c r="B9" i="6"/>
  <c r="AM13" i="7" l="1"/>
  <c r="AM12" i="7"/>
  <c r="AN11" i="7"/>
  <c r="AO11" i="7" s="1"/>
  <c r="AQ9" i="7"/>
  <c r="Z13" i="7"/>
  <c r="AA12" i="7"/>
  <c r="AD12" i="7" s="1"/>
  <c r="M13" i="7"/>
  <c r="N12" i="7"/>
  <c r="AN10" i="7"/>
  <c r="AO10" i="7" s="1"/>
  <c r="U14" i="7"/>
  <c r="V13" i="7"/>
  <c r="AI13" i="7"/>
  <c r="AJ12" i="7"/>
  <c r="Q11" i="7"/>
  <c r="R11" i="7" s="1"/>
  <c r="S11" i="7" s="1"/>
  <c r="P12" i="7"/>
  <c r="AM14" i="7"/>
  <c r="AL15" i="7"/>
  <c r="H12" i="7"/>
  <c r="G13" i="7"/>
  <c r="C13" i="7"/>
  <c r="D12" i="7"/>
  <c r="AG12" i="7"/>
  <c r="AF13" i="7"/>
  <c r="K14" i="7"/>
  <c r="J15" i="7"/>
  <c r="E22" i="6"/>
  <c r="E23" i="6" s="1"/>
  <c r="E24" i="6" s="1"/>
  <c r="E25" i="6" s="1"/>
  <c r="E26" i="6" s="1"/>
  <c r="E27" i="6" s="1"/>
  <c r="E28" i="6" s="1"/>
  <c r="E29" i="6" s="1"/>
  <c r="E30" i="6" s="1"/>
  <c r="E31" i="6" s="1"/>
  <c r="E32" i="6" s="1"/>
  <c r="E33" i="6"/>
  <c r="E34" i="6" s="1"/>
  <c r="AP10" i="6"/>
  <c r="R10" i="6"/>
  <c r="S10" i="6" s="1"/>
  <c r="K11" i="6"/>
  <c r="J12" i="6"/>
  <c r="V11" i="6"/>
  <c r="U12" i="6"/>
  <c r="V10" i="6"/>
  <c r="K10" i="6"/>
  <c r="AM11" i="6"/>
  <c r="AN11" i="6" s="1"/>
  <c r="AO11" i="6" s="1"/>
  <c r="AL12" i="6"/>
  <c r="AF16" i="6"/>
  <c r="AD9" i="6"/>
  <c r="M12" i="6"/>
  <c r="AG12" i="6"/>
  <c r="E20" i="6"/>
  <c r="AC34" i="6"/>
  <c r="AG13" i="6"/>
  <c r="AC20" i="6"/>
  <c r="P13" i="6"/>
  <c r="X20" i="6"/>
  <c r="X34" i="6" s="1"/>
  <c r="AI12" i="6"/>
  <c r="R9" i="6"/>
  <c r="S9" i="6" s="1"/>
  <c r="AP9" i="6" s="1"/>
  <c r="G11" i="6"/>
  <c r="C11" i="6"/>
  <c r="Z11" i="6"/>
  <c r="B9" i="5"/>
  <c r="D9" i="5" s="1"/>
  <c r="H9" i="5"/>
  <c r="K9" i="5"/>
  <c r="N9" i="5"/>
  <c r="Q9" i="5"/>
  <c r="V9" i="5"/>
  <c r="AD9" i="5" s="1"/>
  <c r="X9" i="5"/>
  <c r="AA9" i="5"/>
  <c r="AC9" i="5"/>
  <c r="AG9" i="5"/>
  <c r="AJ9" i="5"/>
  <c r="AM9" i="5"/>
  <c r="AN9" i="5" s="1"/>
  <c r="AO9" i="5" s="1"/>
  <c r="B10" i="5"/>
  <c r="D10" i="5" s="1"/>
  <c r="R10" i="5" s="1"/>
  <c r="S10" i="5" s="1"/>
  <c r="H10" i="5"/>
  <c r="K10" i="5"/>
  <c r="K20" i="5" s="1"/>
  <c r="N10" i="5"/>
  <c r="Q10" i="5"/>
  <c r="V10" i="5"/>
  <c r="X10" i="5"/>
  <c r="AA10" i="5"/>
  <c r="AC10" i="5"/>
  <c r="AD10" i="5" s="1"/>
  <c r="AG10" i="5"/>
  <c r="AM10" i="5"/>
  <c r="AN10" i="5" s="1"/>
  <c r="AO10" i="5" s="1"/>
  <c r="AP10" i="5" s="1"/>
  <c r="AQ10" i="5" s="1"/>
  <c r="B11" i="5"/>
  <c r="D11" i="5" s="1"/>
  <c r="R11" i="5" s="1"/>
  <c r="S11" i="5" s="1"/>
  <c r="H11" i="5"/>
  <c r="K11" i="5"/>
  <c r="N11" i="5"/>
  <c r="Q11" i="5"/>
  <c r="V11" i="5"/>
  <c r="AD11" i="5" s="1"/>
  <c r="X11" i="5"/>
  <c r="AA11" i="5"/>
  <c r="AC11" i="5"/>
  <c r="AG11" i="5"/>
  <c r="AJ11" i="5"/>
  <c r="AM11" i="5"/>
  <c r="AN11" i="5" s="1"/>
  <c r="AO11" i="5" s="1"/>
  <c r="D12" i="5"/>
  <c r="H12" i="5"/>
  <c r="K12" i="5"/>
  <c r="N12" i="5"/>
  <c r="R12" i="5" s="1"/>
  <c r="S12" i="5" s="1"/>
  <c r="Q12" i="5"/>
  <c r="V12" i="5"/>
  <c r="X12" i="5"/>
  <c r="AA12" i="5"/>
  <c r="AC12" i="5"/>
  <c r="AD12" i="5" s="1"/>
  <c r="AG12" i="5"/>
  <c r="AH12" i="5"/>
  <c r="AH10" i="5" s="1"/>
  <c r="AJ10" i="5" s="1"/>
  <c r="AJ20" i="5" s="1"/>
  <c r="AJ12" i="5"/>
  <c r="AM12" i="5"/>
  <c r="AN12" i="5" s="1"/>
  <c r="AO12" i="5" s="1"/>
  <c r="D13" i="5"/>
  <c r="R13" i="5" s="1"/>
  <c r="S13" i="5" s="1"/>
  <c r="H13" i="5"/>
  <c r="K13" i="5"/>
  <c r="N13" i="5"/>
  <c r="Q13" i="5"/>
  <c r="V13" i="5"/>
  <c r="AD13" i="5" s="1"/>
  <c r="X13" i="5"/>
  <c r="AA13" i="5"/>
  <c r="AC13" i="5"/>
  <c r="AG13" i="5"/>
  <c r="AH13" i="5"/>
  <c r="AJ13" i="5"/>
  <c r="AM13" i="5"/>
  <c r="AN13" i="5" s="1"/>
  <c r="AO13" i="5" s="1"/>
  <c r="AP13" i="5" s="1"/>
  <c r="D14" i="5"/>
  <c r="H14" i="5"/>
  <c r="K14" i="5"/>
  <c r="N14" i="5"/>
  <c r="R14" i="5" s="1"/>
  <c r="S14" i="5" s="1"/>
  <c r="Q14" i="5"/>
  <c r="V14" i="5"/>
  <c r="X14" i="5"/>
  <c r="AA14" i="5"/>
  <c r="AC14" i="5"/>
  <c r="AD14" i="5" s="1"/>
  <c r="AG14" i="5"/>
  <c r="AJ14" i="5"/>
  <c r="AM14" i="5"/>
  <c r="AN14" i="5"/>
  <c r="AO14" i="5" s="1"/>
  <c r="D15" i="5"/>
  <c r="R15" i="5" s="1"/>
  <c r="S15" i="5" s="1"/>
  <c r="H15" i="5"/>
  <c r="K15" i="5"/>
  <c r="N15" i="5"/>
  <c r="Q15" i="5"/>
  <c r="V15" i="5"/>
  <c r="AD15" i="5" s="1"/>
  <c r="X15" i="5"/>
  <c r="AA15" i="5"/>
  <c r="AC15" i="5"/>
  <c r="AG15" i="5"/>
  <c r="AH15" i="5"/>
  <c r="AJ15" i="5"/>
  <c r="AM15" i="5"/>
  <c r="AN15" i="5" s="1"/>
  <c r="AO15" i="5" s="1"/>
  <c r="AP15" i="5" s="1"/>
  <c r="AQ15" i="5" s="1"/>
  <c r="D16" i="5"/>
  <c r="R16" i="5" s="1"/>
  <c r="S16" i="5" s="1"/>
  <c r="H16" i="5"/>
  <c r="K16" i="5"/>
  <c r="N16" i="5"/>
  <c r="N20" i="5" s="1"/>
  <c r="Q16" i="5"/>
  <c r="V16" i="5"/>
  <c r="X16" i="5"/>
  <c r="AA16" i="5"/>
  <c r="AC16" i="5"/>
  <c r="AD16" i="5"/>
  <c r="AG16" i="5"/>
  <c r="AJ16" i="5"/>
  <c r="AN16" i="5" s="1"/>
  <c r="AO16" i="5" s="1"/>
  <c r="AM16" i="5"/>
  <c r="D17" i="5"/>
  <c r="R17" i="5" s="1"/>
  <c r="S17" i="5" s="1"/>
  <c r="H17" i="5"/>
  <c r="H20" i="5" s="1"/>
  <c r="K17" i="5"/>
  <c r="N17" i="5"/>
  <c r="Q17" i="5"/>
  <c r="V17" i="5"/>
  <c r="X17" i="5"/>
  <c r="AD17" i="5" s="1"/>
  <c r="AA17" i="5"/>
  <c r="AA20" i="5" s="1"/>
  <c r="AC17" i="5"/>
  <c r="AG17" i="5"/>
  <c r="AJ17" i="5"/>
  <c r="AN17" i="5" s="1"/>
  <c r="AO17" i="5" s="1"/>
  <c r="AP17" i="5" s="1"/>
  <c r="AQ17" i="5" s="1"/>
  <c r="AM17" i="5"/>
  <c r="B18" i="5"/>
  <c r="D18" i="5"/>
  <c r="H18" i="5"/>
  <c r="R18" i="5" s="1"/>
  <c r="S18" i="5" s="1"/>
  <c r="K18" i="5"/>
  <c r="N18" i="5"/>
  <c r="Q18" i="5"/>
  <c r="Q20" i="5" s="1"/>
  <c r="V18" i="5"/>
  <c r="AD18" i="5" s="1"/>
  <c r="X18" i="5"/>
  <c r="AA18" i="5"/>
  <c r="AC18" i="5"/>
  <c r="AG18" i="5"/>
  <c r="AG20" i="5" s="1"/>
  <c r="AJ18" i="5"/>
  <c r="AM18" i="5"/>
  <c r="AN18" i="5" s="1"/>
  <c r="AO18" i="5" s="1"/>
  <c r="AP18" i="5" s="1"/>
  <c r="B19" i="5"/>
  <c r="D19" i="5"/>
  <c r="R19" i="5" s="1"/>
  <c r="S19" i="5" s="1"/>
  <c r="H19" i="5"/>
  <c r="K19" i="5"/>
  <c r="N19" i="5"/>
  <c r="Q19" i="5"/>
  <c r="V19" i="5"/>
  <c r="X19" i="5"/>
  <c r="AD19" i="5" s="1"/>
  <c r="AA19" i="5"/>
  <c r="AC19" i="5"/>
  <c r="AG19" i="5"/>
  <c r="AH19" i="5"/>
  <c r="AJ19" i="5" s="1"/>
  <c r="AN19" i="5" s="1"/>
  <c r="AO19" i="5" s="1"/>
  <c r="AM19" i="5"/>
  <c r="E20" i="5"/>
  <c r="L20" i="5"/>
  <c r="B21" i="5"/>
  <c r="D21" i="5" s="1"/>
  <c r="H21" i="5"/>
  <c r="K21" i="5"/>
  <c r="N21" i="5"/>
  <c r="Q21" i="5"/>
  <c r="V21" i="5"/>
  <c r="AD21" i="5" s="1"/>
  <c r="X21" i="5"/>
  <c r="AA21" i="5"/>
  <c r="AC21" i="5"/>
  <c r="AG21" i="5"/>
  <c r="AJ21" i="5"/>
  <c r="AM21" i="5"/>
  <c r="AN21" i="5"/>
  <c r="AO21" i="5" s="1"/>
  <c r="B22" i="5"/>
  <c r="D22" i="5"/>
  <c r="R22" i="5" s="1"/>
  <c r="S22" i="5" s="1"/>
  <c r="H22" i="5"/>
  <c r="K22" i="5"/>
  <c r="N22" i="5"/>
  <c r="N33" i="5" s="1"/>
  <c r="N34" i="5" s="1"/>
  <c r="Q22" i="5"/>
  <c r="V22" i="5"/>
  <c r="X22" i="5"/>
  <c r="AA22" i="5"/>
  <c r="AC22" i="5"/>
  <c r="AD22" i="5"/>
  <c r="AG22" i="5"/>
  <c r="AJ22" i="5"/>
  <c r="AM22" i="5"/>
  <c r="AN22" i="5" s="1"/>
  <c r="AO22" i="5" s="1"/>
  <c r="AP22" i="5" s="1"/>
  <c r="AQ22" i="5" s="1"/>
  <c r="B23" i="5"/>
  <c r="D23" i="5" s="1"/>
  <c r="R23" i="5" s="1"/>
  <c r="S23" i="5" s="1"/>
  <c r="H23" i="5"/>
  <c r="K23" i="5"/>
  <c r="N23" i="5"/>
  <c r="Q23" i="5"/>
  <c r="V23" i="5"/>
  <c r="AD23" i="5" s="1"/>
  <c r="X23" i="5"/>
  <c r="AA23" i="5"/>
  <c r="AC23" i="5"/>
  <c r="AG23" i="5"/>
  <c r="AM23" i="5"/>
  <c r="B24" i="5"/>
  <c r="D24" i="5"/>
  <c r="R24" i="5" s="1"/>
  <c r="S24" i="5" s="1"/>
  <c r="H24" i="5"/>
  <c r="K24" i="5"/>
  <c r="K33" i="5" s="1"/>
  <c r="N24" i="5"/>
  <c r="Q24" i="5"/>
  <c r="V24" i="5"/>
  <c r="X24" i="5"/>
  <c r="AD24" i="5" s="1"/>
  <c r="AA24" i="5"/>
  <c r="AC24" i="5"/>
  <c r="AC33" i="5" s="1"/>
  <c r="AC34" i="5" s="1"/>
  <c r="AG24" i="5"/>
  <c r="AJ24" i="5"/>
  <c r="AM24" i="5"/>
  <c r="AN24" i="5"/>
  <c r="AO24" i="5"/>
  <c r="D25" i="5"/>
  <c r="H25" i="5"/>
  <c r="K25" i="5"/>
  <c r="N25" i="5"/>
  <c r="Q25" i="5"/>
  <c r="R25" i="5"/>
  <c r="S25" i="5" s="1"/>
  <c r="V25" i="5"/>
  <c r="AD25" i="5" s="1"/>
  <c r="X25" i="5"/>
  <c r="AA25" i="5"/>
  <c r="AC25" i="5"/>
  <c r="AG25" i="5"/>
  <c r="AH25" i="5"/>
  <c r="AH23" i="5" s="1"/>
  <c r="AJ23" i="5" s="1"/>
  <c r="AM25" i="5"/>
  <c r="D26" i="5"/>
  <c r="R26" i="5" s="1"/>
  <c r="S26" i="5" s="1"/>
  <c r="H26" i="5"/>
  <c r="K26" i="5"/>
  <c r="N26" i="5"/>
  <c r="Q26" i="5"/>
  <c r="V26" i="5"/>
  <c r="X26" i="5"/>
  <c r="AA26" i="5"/>
  <c r="AC26" i="5"/>
  <c r="AD26" i="5"/>
  <c r="AG26" i="5"/>
  <c r="AH26" i="5"/>
  <c r="AJ26" i="5"/>
  <c r="AM26" i="5"/>
  <c r="AN26" i="5"/>
  <c r="AO26" i="5"/>
  <c r="D27" i="5"/>
  <c r="H27" i="5"/>
  <c r="K27" i="5"/>
  <c r="N27" i="5"/>
  <c r="Q27" i="5"/>
  <c r="R27" i="5"/>
  <c r="S27" i="5" s="1"/>
  <c r="V27" i="5"/>
  <c r="AD27" i="5" s="1"/>
  <c r="X27" i="5"/>
  <c r="AA27" i="5"/>
  <c r="AC27" i="5"/>
  <c r="AG27" i="5"/>
  <c r="AJ27" i="5"/>
  <c r="AM27" i="5"/>
  <c r="AN27" i="5"/>
  <c r="AO27" i="5" s="1"/>
  <c r="AP27" i="5" s="1"/>
  <c r="D28" i="5"/>
  <c r="H28" i="5"/>
  <c r="K28" i="5"/>
  <c r="N28" i="5"/>
  <c r="Q28" i="5"/>
  <c r="R28" i="5" s="1"/>
  <c r="S28" i="5" s="1"/>
  <c r="V28" i="5"/>
  <c r="X28" i="5"/>
  <c r="AA28" i="5"/>
  <c r="AD28" i="5" s="1"/>
  <c r="AC28" i="5"/>
  <c r="AG28" i="5"/>
  <c r="AG33" i="5" s="1"/>
  <c r="AG34" i="5" s="1"/>
  <c r="AH28" i="5"/>
  <c r="AJ28" i="5" s="1"/>
  <c r="AM28" i="5"/>
  <c r="D29" i="5"/>
  <c r="R29" i="5" s="1"/>
  <c r="S29" i="5" s="1"/>
  <c r="H29" i="5"/>
  <c r="K29" i="5"/>
  <c r="N29" i="5"/>
  <c r="Q29" i="5"/>
  <c r="V29" i="5"/>
  <c r="AD29" i="5" s="1"/>
  <c r="X29" i="5"/>
  <c r="X33" i="5" s="1"/>
  <c r="AA29" i="5"/>
  <c r="AC29" i="5"/>
  <c r="AG29" i="5"/>
  <c r="AJ29" i="5"/>
  <c r="AM29" i="5"/>
  <c r="AN29" i="5" s="1"/>
  <c r="AO29" i="5" s="1"/>
  <c r="AP29" i="5" s="1"/>
  <c r="D30" i="5"/>
  <c r="H30" i="5"/>
  <c r="K30" i="5"/>
  <c r="N30" i="5"/>
  <c r="Q30" i="5"/>
  <c r="R30" i="5"/>
  <c r="S30" i="5" s="1"/>
  <c r="V30" i="5"/>
  <c r="X30" i="5"/>
  <c r="AA30" i="5"/>
  <c r="AC30" i="5"/>
  <c r="AD30" i="5"/>
  <c r="AG30" i="5"/>
  <c r="AJ30" i="5"/>
  <c r="AM30" i="5"/>
  <c r="AN30" i="5" s="1"/>
  <c r="AO30" i="5" s="1"/>
  <c r="AP30" i="5" s="1"/>
  <c r="AQ30" i="5" s="1"/>
  <c r="B31" i="5"/>
  <c r="D31" i="5" s="1"/>
  <c r="R31" i="5" s="1"/>
  <c r="S31" i="5" s="1"/>
  <c r="H31" i="5"/>
  <c r="H33" i="5" s="1"/>
  <c r="K31" i="5"/>
  <c r="N31" i="5"/>
  <c r="Q31" i="5"/>
  <c r="V31" i="5"/>
  <c r="AD31" i="5" s="1"/>
  <c r="X31" i="5"/>
  <c r="AA31" i="5"/>
  <c r="AA33" i="5" s="1"/>
  <c r="AA34" i="5" s="1"/>
  <c r="AC31" i="5"/>
  <c r="AG31" i="5"/>
  <c r="AJ31" i="5"/>
  <c r="AM31" i="5"/>
  <c r="AN31" i="5"/>
  <c r="AO31" i="5" s="1"/>
  <c r="AP31" i="5" s="1"/>
  <c r="AQ31" i="5" s="1"/>
  <c r="B32" i="5"/>
  <c r="D32" i="5"/>
  <c r="H32" i="5"/>
  <c r="K32" i="5"/>
  <c r="N32" i="5"/>
  <c r="Q32" i="5"/>
  <c r="R32" i="5"/>
  <c r="S32" i="5" s="1"/>
  <c r="V32" i="5"/>
  <c r="X32" i="5"/>
  <c r="AA32" i="5"/>
  <c r="AC32" i="5"/>
  <c r="AD32" i="5"/>
  <c r="AG32" i="5"/>
  <c r="AH32" i="5"/>
  <c r="AJ32" i="5" s="1"/>
  <c r="AN32" i="5" s="1"/>
  <c r="AO32" i="5" s="1"/>
  <c r="AM32" i="5"/>
  <c r="E33" i="5"/>
  <c r="E34" i="5" s="1"/>
  <c r="L33" i="5"/>
  <c r="V33" i="5"/>
  <c r="AP11" i="7" l="1"/>
  <c r="AQ11" i="7" s="1"/>
  <c r="AN12" i="7"/>
  <c r="AO12" i="7" s="1"/>
  <c r="AA13" i="7"/>
  <c r="AD13" i="7" s="1"/>
  <c r="Z14" i="7"/>
  <c r="N13" i="7"/>
  <c r="M14" i="7"/>
  <c r="AG13" i="7"/>
  <c r="AF14" i="7"/>
  <c r="R12" i="7"/>
  <c r="S12" i="7" s="1"/>
  <c r="AL16" i="7"/>
  <c r="AM15" i="7"/>
  <c r="P13" i="7"/>
  <c r="Q12" i="7"/>
  <c r="D13" i="7"/>
  <c r="C14" i="7"/>
  <c r="AJ13" i="7"/>
  <c r="AI14" i="7"/>
  <c r="U15" i="7"/>
  <c r="V14" i="7"/>
  <c r="AP10" i="7"/>
  <c r="J16" i="7"/>
  <c r="K15" i="7"/>
  <c r="G14" i="7"/>
  <c r="H13" i="7"/>
  <c r="AQ9" i="6"/>
  <c r="AQ10" i="6"/>
  <c r="M13" i="6"/>
  <c r="N12" i="6"/>
  <c r="V12" i="6"/>
  <c r="U13" i="6"/>
  <c r="AI13" i="6"/>
  <c r="AJ12" i="6"/>
  <c r="AD11" i="6"/>
  <c r="AF17" i="6"/>
  <c r="AG16" i="6"/>
  <c r="K12" i="6"/>
  <c r="J13" i="6"/>
  <c r="AD10" i="6"/>
  <c r="AA11" i="6"/>
  <c r="Z12" i="6"/>
  <c r="D11" i="6"/>
  <c r="C12" i="6"/>
  <c r="H11" i="6"/>
  <c r="G12" i="6"/>
  <c r="Q13" i="6"/>
  <c r="P14" i="6"/>
  <c r="AM12" i="6"/>
  <c r="AL13" i="6"/>
  <c r="AN28" i="5"/>
  <c r="AO28" i="5" s="1"/>
  <c r="AP28" i="5" s="1"/>
  <c r="AQ28" i="5" s="1"/>
  <c r="AP12" i="5"/>
  <c r="AQ12" i="5" s="1"/>
  <c r="AP32" i="5"/>
  <c r="AQ32" i="5" s="1"/>
  <c r="H34" i="5"/>
  <c r="AQ27" i="5"/>
  <c r="AP26" i="5"/>
  <c r="AQ26" i="5" s="1"/>
  <c r="AJ33" i="5"/>
  <c r="AJ34" i="5" s="1"/>
  <c r="R21" i="5"/>
  <c r="S21" i="5" s="1"/>
  <c r="D33" i="5"/>
  <c r="AQ29" i="5"/>
  <c r="AO20" i="5"/>
  <c r="AP16" i="5"/>
  <c r="AQ16" i="5" s="1"/>
  <c r="AP11" i="5"/>
  <c r="AQ11" i="5" s="1"/>
  <c r="AQ18" i="5"/>
  <c r="AN23" i="5"/>
  <c r="AO23" i="5" s="1"/>
  <c r="AP23" i="5" s="1"/>
  <c r="AQ23" i="5" s="1"/>
  <c r="AD33" i="5"/>
  <c r="AP14" i="5"/>
  <c r="AQ14" i="5" s="1"/>
  <c r="K34" i="5"/>
  <c r="AD20" i="5"/>
  <c r="AQ13" i="5"/>
  <c r="V34" i="5"/>
  <c r="AP24" i="5"/>
  <c r="AQ24" i="5" s="1"/>
  <c r="AP21" i="5"/>
  <c r="AP19" i="5"/>
  <c r="AQ19" i="5" s="1"/>
  <c r="D20" i="5"/>
  <c r="R20" i="5" s="1"/>
  <c r="S20" i="5" s="1"/>
  <c r="R9" i="5"/>
  <c r="S9" i="5" s="1"/>
  <c r="AP9" i="5" s="1"/>
  <c r="AM33" i="5"/>
  <c r="AJ25" i="5"/>
  <c r="AN25" i="5" s="1"/>
  <c r="AO25" i="5" s="1"/>
  <c r="X20" i="5"/>
  <c r="X34" i="5" s="1"/>
  <c r="Q33" i="5"/>
  <c r="Q34" i="5" s="1"/>
  <c r="V20" i="5"/>
  <c r="AM20" i="5"/>
  <c r="AN20" i="5" s="1"/>
  <c r="B9" i="4"/>
  <c r="D9" i="4" s="1"/>
  <c r="H9" i="4"/>
  <c r="K9" i="4"/>
  <c r="N9" i="4"/>
  <c r="Q9" i="4"/>
  <c r="V9" i="4"/>
  <c r="X9" i="4"/>
  <c r="AA9" i="4"/>
  <c r="AC9" i="4"/>
  <c r="AD9" i="4"/>
  <c r="AG9" i="4"/>
  <c r="AI9" i="4"/>
  <c r="AJ9" i="4"/>
  <c r="AM9" i="4"/>
  <c r="AN9" i="4" s="1"/>
  <c r="AO9" i="4" s="1"/>
  <c r="B10" i="4"/>
  <c r="D10" i="4"/>
  <c r="R10" i="4" s="1"/>
  <c r="S10" i="4" s="1"/>
  <c r="H10" i="4"/>
  <c r="H20" i="4" s="1"/>
  <c r="K10" i="4"/>
  <c r="K20" i="4" s="1"/>
  <c r="N10" i="4"/>
  <c r="Q10" i="4"/>
  <c r="V10" i="4"/>
  <c r="X10" i="4"/>
  <c r="AD10" i="4" s="1"/>
  <c r="AA10" i="4"/>
  <c r="AA20" i="4" s="1"/>
  <c r="AC10" i="4"/>
  <c r="AG10" i="4"/>
  <c r="AM10" i="4"/>
  <c r="B11" i="4"/>
  <c r="D11" i="4"/>
  <c r="H11" i="4"/>
  <c r="R11" i="4" s="1"/>
  <c r="S11" i="4" s="1"/>
  <c r="K11" i="4"/>
  <c r="N11" i="4"/>
  <c r="Q11" i="4"/>
  <c r="Q20" i="4" s="1"/>
  <c r="V11" i="4"/>
  <c r="X11" i="4"/>
  <c r="AD11" i="4" s="1"/>
  <c r="AA11" i="4"/>
  <c r="AC11" i="4"/>
  <c r="AG11" i="4"/>
  <c r="AJ11" i="4"/>
  <c r="AN11" i="4" s="1"/>
  <c r="AO11" i="4" s="1"/>
  <c r="AM11" i="4"/>
  <c r="D12" i="4"/>
  <c r="H12" i="4"/>
  <c r="R12" i="4" s="1"/>
  <c r="S12" i="4" s="1"/>
  <c r="K12" i="4"/>
  <c r="N12" i="4"/>
  <c r="Q12" i="4"/>
  <c r="V12" i="4"/>
  <c r="AD12" i="4" s="1"/>
  <c r="X12" i="4"/>
  <c r="AA12" i="4"/>
  <c r="AC12" i="4"/>
  <c r="AG12" i="4"/>
  <c r="AH12" i="4"/>
  <c r="AH10" i="4" s="1"/>
  <c r="AJ10" i="4" s="1"/>
  <c r="AJ12" i="4"/>
  <c r="AN12" i="4" s="1"/>
  <c r="AO12" i="4" s="1"/>
  <c r="AP12" i="4" s="1"/>
  <c r="AQ12" i="4" s="1"/>
  <c r="AM12" i="4"/>
  <c r="D13" i="4"/>
  <c r="H13" i="4"/>
  <c r="K13" i="4"/>
  <c r="R13" i="4" s="1"/>
  <c r="S13" i="4" s="1"/>
  <c r="N13" i="4"/>
  <c r="Q13" i="4"/>
  <c r="V13" i="4"/>
  <c r="AD13" i="4" s="1"/>
  <c r="X13" i="4"/>
  <c r="AA13" i="4"/>
  <c r="AC13" i="4"/>
  <c r="AG13" i="4"/>
  <c r="AH13" i="4"/>
  <c r="AJ13" i="4"/>
  <c r="AM13" i="4"/>
  <c r="AN13" i="4" s="1"/>
  <c r="AO13" i="4" s="1"/>
  <c r="AP13" i="4" s="1"/>
  <c r="D14" i="4"/>
  <c r="H14" i="4"/>
  <c r="R14" i="4" s="1"/>
  <c r="S14" i="4" s="1"/>
  <c r="K14" i="4"/>
  <c r="N14" i="4"/>
  <c r="Q14" i="4"/>
  <c r="V14" i="4"/>
  <c r="X14" i="4"/>
  <c r="AD14" i="4" s="1"/>
  <c r="AA14" i="4"/>
  <c r="AC14" i="4"/>
  <c r="AG14" i="4"/>
  <c r="AJ14" i="4"/>
  <c r="AM14" i="4"/>
  <c r="AN14" i="4" s="1"/>
  <c r="AO14" i="4" s="1"/>
  <c r="D15" i="4"/>
  <c r="H15" i="4"/>
  <c r="K15" i="4"/>
  <c r="N15" i="4"/>
  <c r="R15" i="4" s="1"/>
  <c r="S15" i="4" s="1"/>
  <c r="Q15" i="4"/>
  <c r="V15" i="4"/>
  <c r="X15" i="4"/>
  <c r="AA15" i="4"/>
  <c r="AC15" i="4"/>
  <c r="AD15" i="4"/>
  <c r="AG15" i="4"/>
  <c r="AH15" i="4"/>
  <c r="AJ15" i="4"/>
  <c r="AM15" i="4"/>
  <c r="AN15" i="4" s="1"/>
  <c r="AO15" i="4" s="1"/>
  <c r="AP15" i="4" s="1"/>
  <c r="AQ15" i="4" s="1"/>
  <c r="D16" i="4"/>
  <c r="H16" i="4"/>
  <c r="R16" i="4" s="1"/>
  <c r="S16" i="4" s="1"/>
  <c r="K16" i="4"/>
  <c r="N16" i="4"/>
  <c r="Q16" i="4"/>
  <c r="V16" i="4"/>
  <c r="AD16" i="4" s="1"/>
  <c r="X16" i="4"/>
  <c r="AA16" i="4"/>
  <c r="AC16" i="4"/>
  <c r="AG16" i="4"/>
  <c r="AJ16" i="4"/>
  <c r="AM16" i="4"/>
  <c r="AN16" i="4"/>
  <c r="AO16" i="4" s="1"/>
  <c r="AP16" i="4" s="1"/>
  <c r="AQ16" i="4" s="1"/>
  <c r="D17" i="4"/>
  <c r="R17" i="4" s="1"/>
  <c r="S17" i="4" s="1"/>
  <c r="H17" i="4"/>
  <c r="K17" i="4"/>
  <c r="N17" i="4"/>
  <c r="Q17" i="4"/>
  <c r="V17" i="4"/>
  <c r="AD17" i="4" s="1"/>
  <c r="X17" i="4"/>
  <c r="AA17" i="4"/>
  <c r="AC17" i="4"/>
  <c r="AG17" i="4"/>
  <c r="AN17" i="4" s="1"/>
  <c r="AO17" i="4" s="1"/>
  <c r="AP17" i="4" s="1"/>
  <c r="AQ17" i="4" s="1"/>
  <c r="AJ17" i="4"/>
  <c r="AM17" i="4"/>
  <c r="B18" i="4"/>
  <c r="D18" i="4"/>
  <c r="R18" i="4" s="1"/>
  <c r="S18" i="4" s="1"/>
  <c r="H18" i="4"/>
  <c r="K18" i="4"/>
  <c r="N18" i="4"/>
  <c r="Q18" i="4"/>
  <c r="V18" i="4"/>
  <c r="X18" i="4"/>
  <c r="AD18" i="4" s="1"/>
  <c r="AA18" i="4"/>
  <c r="AC18" i="4"/>
  <c r="AG18" i="4"/>
  <c r="AN18" i="4" s="1"/>
  <c r="AO18" i="4" s="1"/>
  <c r="AJ18" i="4"/>
  <c r="AM18" i="4"/>
  <c r="B19" i="4"/>
  <c r="D19" i="4"/>
  <c r="R19" i="4" s="1"/>
  <c r="S19" i="4" s="1"/>
  <c r="H19" i="4"/>
  <c r="K19" i="4"/>
  <c r="N19" i="4"/>
  <c r="Q19" i="4"/>
  <c r="V19" i="4"/>
  <c r="AD19" i="4" s="1"/>
  <c r="X19" i="4"/>
  <c r="AA19" i="4"/>
  <c r="AC19" i="4"/>
  <c r="AG19" i="4"/>
  <c r="AH19" i="4"/>
  <c r="AJ19" i="4" s="1"/>
  <c r="AN19" i="4" s="1"/>
  <c r="AO19" i="4" s="1"/>
  <c r="AM19" i="4"/>
  <c r="L20" i="4"/>
  <c r="N20" i="4"/>
  <c r="V20" i="4"/>
  <c r="B21" i="4"/>
  <c r="H21" i="4"/>
  <c r="H33" i="4" s="1"/>
  <c r="K21" i="4"/>
  <c r="K33" i="4" s="1"/>
  <c r="N21" i="4"/>
  <c r="Q21" i="4"/>
  <c r="V21" i="4"/>
  <c r="AA21" i="4"/>
  <c r="AD21" i="4"/>
  <c r="AG21" i="4"/>
  <c r="AN21" i="4" s="1"/>
  <c r="AO21" i="4" s="1"/>
  <c r="AJ21" i="4"/>
  <c r="AM21" i="4"/>
  <c r="B22" i="4"/>
  <c r="H22" i="4"/>
  <c r="R22" i="4" s="1"/>
  <c r="S22" i="4" s="1"/>
  <c r="K22" i="4"/>
  <c r="N22" i="4"/>
  <c r="Q22" i="4"/>
  <c r="Q33" i="4" s="1"/>
  <c r="Q34" i="4" s="1"/>
  <c r="V22" i="4"/>
  <c r="AA22" i="4"/>
  <c r="AA33" i="4" s="1"/>
  <c r="AA34" i="4" s="1"/>
  <c r="AD22" i="4"/>
  <c r="AG22" i="4"/>
  <c r="AJ22" i="4"/>
  <c r="AM22" i="4"/>
  <c r="AN22" i="4"/>
  <c r="AO22" i="4" s="1"/>
  <c r="AP22" i="4" s="1"/>
  <c r="AQ22" i="4" s="1"/>
  <c r="B23" i="4"/>
  <c r="H23" i="4"/>
  <c r="K23" i="4"/>
  <c r="N23" i="4"/>
  <c r="R23" i="4" s="1"/>
  <c r="S23" i="4" s="1"/>
  <c r="Q23" i="4"/>
  <c r="V23" i="4"/>
  <c r="AD23" i="4" s="1"/>
  <c r="AA23" i="4"/>
  <c r="AG23" i="4"/>
  <c r="AH23" i="4"/>
  <c r="AJ23" i="4"/>
  <c r="AM23" i="4"/>
  <c r="AN23" i="4" s="1"/>
  <c r="AO23" i="4" s="1"/>
  <c r="AP23" i="4" s="1"/>
  <c r="AQ23" i="4" s="1"/>
  <c r="B24" i="4"/>
  <c r="H24" i="4"/>
  <c r="K24" i="4"/>
  <c r="R24" i="4" s="1"/>
  <c r="S24" i="4" s="1"/>
  <c r="N24" i="4"/>
  <c r="Q24" i="4"/>
  <c r="V24" i="4"/>
  <c r="AA24" i="4"/>
  <c r="AD24" i="4"/>
  <c r="AG24" i="4"/>
  <c r="AN24" i="4" s="1"/>
  <c r="AO24" i="4" s="1"/>
  <c r="AJ24" i="4"/>
  <c r="AM24" i="4"/>
  <c r="H25" i="4"/>
  <c r="K25" i="4"/>
  <c r="R25" i="4" s="1"/>
  <c r="S25" i="4" s="1"/>
  <c r="N25" i="4"/>
  <c r="Q25" i="4"/>
  <c r="V25" i="4"/>
  <c r="AA25" i="4"/>
  <c r="AD25" i="4"/>
  <c r="AG25" i="4"/>
  <c r="AH25" i="4"/>
  <c r="AJ25" i="4"/>
  <c r="AM25" i="4"/>
  <c r="AN25" i="4"/>
  <c r="AO25" i="4" s="1"/>
  <c r="AP25" i="4" s="1"/>
  <c r="AQ25" i="4" s="1"/>
  <c r="H26" i="4"/>
  <c r="K26" i="4"/>
  <c r="N26" i="4"/>
  <c r="Q26" i="4"/>
  <c r="R26" i="4"/>
  <c r="S26" i="4" s="1"/>
  <c r="V26" i="4"/>
  <c r="AA26" i="4"/>
  <c r="AD26" i="4"/>
  <c r="AG26" i="4"/>
  <c r="AH26" i="4"/>
  <c r="AJ26" i="4"/>
  <c r="AM26" i="4"/>
  <c r="AN26" i="4" s="1"/>
  <c r="AO26" i="4" s="1"/>
  <c r="AP26" i="4" s="1"/>
  <c r="AQ26" i="4" s="1"/>
  <c r="H27" i="4"/>
  <c r="R27" i="4" s="1"/>
  <c r="S27" i="4" s="1"/>
  <c r="K27" i="4"/>
  <c r="N27" i="4"/>
  <c r="Q27" i="4"/>
  <c r="V27" i="4"/>
  <c r="AD27" i="4" s="1"/>
  <c r="AA27" i="4"/>
  <c r="AG27" i="4"/>
  <c r="AJ27" i="4"/>
  <c r="AM27" i="4"/>
  <c r="AN27" i="4" s="1"/>
  <c r="AO27" i="4" s="1"/>
  <c r="AP27" i="4" s="1"/>
  <c r="H28" i="4"/>
  <c r="R28" i="4" s="1"/>
  <c r="S28" i="4" s="1"/>
  <c r="K28" i="4"/>
  <c r="N28" i="4"/>
  <c r="Q28" i="4"/>
  <c r="V28" i="4"/>
  <c r="AD28" i="4" s="1"/>
  <c r="AA28" i="4"/>
  <c r="AG28" i="4"/>
  <c r="AH28" i="4"/>
  <c r="AJ28" i="4"/>
  <c r="AJ33" i="4" s="1"/>
  <c r="AM28" i="4"/>
  <c r="AN28" i="4" s="1"/>
  <c r="AO28" i="4" s="1"/>
  <c r="AP28" i="4" s="1"/>
  <c r="AQ28" i="4" s="1"/>
  <c r="H29" i="4"/>
  <c r="R29" i="4" s="1"/>
  <c r="S29" i="4" s="1"/>
  <c r="K29" i="4"/>
  <c r="N29" i="4"/>
  <c r="Q29" i="4"/>
  <c r="V29" i="4"/>
  <c r="AD29" i="4" s="1"/>
  <c r="AA29" i="4"/>
  <c r="AG29" i="4"/>
  <c r="AJ29" i="4"/>
  <c r="AM29" i="4"/>
  <c r="AN29" i="4" s="1"/>
  <c r="AO29" i="4" s="1"/>
  <c r="H30" i="4"/>
  <c r="R30" i="4" s="1"/>
  <c r="S30" i="4" s="1"/>
  <c r="K30" i="4"/>
  <c r="N30" i="4"/>
  <c r="Q30" i="4"/>
  <c r="V30" i="4"/>
  <c r="AD30" i="4" s="1"/>
  <c r="AA30" i="4"/>
  <c r="AG30" i="4"/>
  <c r="AJ30" i="4"/>
  <c r="AM30" i="4"/>
  <c r="AN30" i="4" s="1"/>
  <c r="AO30" i="4" s="1"/>
  <c r="AP30" i="4" s="1"/>
  <c r="AQ30" i="4" s="1"/>
  <c r="B31" i="4"/>
  <c r="H31" i="4"/>
  <c r="R31" i="4" s="1"/>
  <c r="S31" i="4" s="1"/>
  <c r="K31" i="4"/>
  <c r="N31" i="4"/>
  <c r="Q31" i="4"/>
  <c r="V31" i="4"/>
  <c r="AA31" i="4"/>
  <c r="AD31" i="4"/>
  <c r="AG31" i="4"/>
  <c r="AN31" i="4" s="1"/>
  <c r="AO31" i="4" s="1"/>
  <c r="AJ31" i="4"/>
  <c r="AM31" i="4"/>
  <c r="B32" i="4"/>
  <c r="H32" i="4"/>
  <c r="R32" i="4" s="1"/>
  <c r="S32" i="4" s="1"/>
  <c r="K32" i="4"/>
  <c r="N32" i="4"/>
  <c r="Q32" i="4"/>
  <c r="V32" i="4"/>
  <c r="AA32" i="4"/>
  <c r="AD32" i="4"/>
  <c r="AG32" i="4"/>
  <c r="AH32" i="4"/>
  <c r="AJ32" i="4"/>
  <c r="AM32" i="4"/>
  <c r="AN32" i="4" s="1"/>
  <c r="AO32" i="4" s="1"/>
  <c r="AP32" i="4" s="1"/>
  <c r="AQ32" i="4" s="1"/>
  <c r="E33" i="4"/>
  <c r="L33" i="4"/>
  <c r="X33" i="4"/>
  <c r="AC33" i="4"/>
  <c r="AC34" i="4" s="1"/>
  <c r="AM33" i="4"/>
  <c r="E34" i="4"/>
  <c r="X34" i="4"/>
  <c r="AP12" i="7" l="1"/>
  <c r="AQ12" i="7" s="1"/>
  <c r="N14" i="7"/>
  <c r="M15" i="7"/>
  <c r="J17" i="7"/>
  <c r="K16" i="7"/>
  <c r="AA14" i="7"/>
  <c r="Z15" i="7"/>
  <c r="AQ10" i="7"/>
  <c r="AN13" i="7"/>
  <c r="AO13" i="7" s="1"/>
  <c r="G15" i="7"/>
  <c r="H14" i="7"/>
  <c r="AJ14" i="7"/>
  <c r="AI15" i="7"/>
  <c r="AL17" i="7"/>
  <c r="AM16" i="7"/>
  <c r="AD14" i="7"/>
  <c r="D14" i="7"/>
  <c r="C15" i="7"/>
  <c r="P14" i="7"/>
  <c r="Q13" i="7"/>
  <c r="U16" i="7"/>
  <c r="V15" i="7"/>
  <c r="AF15" i="7"/>
  <c r="AG14" i="7"/>
  <c r="AN12" i="6"/>
  <c r="AO12" i="6" s="1"/>
  <c r="P15" i="6"/>
  <c r="Q14" i="6"/>
  <c r="AJ13" i="6"/>
  <c r="AI14" i="6"/>
  <c r="AL14" i="6"/>
  <c r="AM13" i="6"/>
  <c r="AA12" i="6"/>
  <c r="Z13" i="6"/>
  <c r="G13" i="6"/>
  <c r="H12" i="6"/>
  <c r="J14" i="6"/>
  <c r="K13" i="6"/>
  <c r="D12" i="6"/>
  <c r="C13" i="6"/>
  <c r="U14" i="6"/>
  <c r="V13" i="6"/>
  <c r="R11" i="6"/>
  <c r="S11" i="6" s="1"/>
  <c r="AP11" i="6" s="1"/>
  <c r="AG17" i="6"/>
  <c r="AF18" i="6"/>
  <c r="M14" i="6"/>
  <c r="N13" i="6"/>
  <c r="AQ9" i="5"/>
  <c r="AQ20" i="5" s="1"/>
  <c r="AP20" i="5"/>
  <c r="AP25" i="5"/>
  <c r="AQ25" i="5" s="1"/>
  <c r="AO33" i="5"/>
  <c r="AO34" i="5" s="1"/>
  <c r="AM34" i="5"/>
  <c r="AN33" i="5"/>
  <c r="AN34" i="5" s="1"/>
  <c r="AP33" i="5"/>
  <c r="AQ21" i="5"/>
  <c r="AQ33" i="5" s="1"/>
  <c r="AD34" i="5"/>
  <c r="R33" i="5"/>
  <c r="AP29" i="4"/>
  <c r="AQ29" i="4" s="1"/>
  <c r="AQ27" i="4"/>
  <c r="AP18" i="4"/>
  <c r="AQ18" i="4" s="1"/>
  <c r="AP11" i="4"/>
  <c r="AQ11" i="4" s="1"/>
  <c r="AP9" i="4"/>
  <c r="AO20" i="4"/>
  <c r="AO33" i="4"/>
  <c r="AO34" i="4" s="1"/>
  <c r="AD20" i="4"/>
  <c r="AP14" i="4"/>
  <c r="AQ14" i="4" s="1"/>
  <c r="AP19" i="4"/>
  <c r="AQ19" i="4" s="1"/>
  <c r="AP31" i="4"/>
  <c r="AQ31" i="4" s="1"/>
  <c r="AP24" i="4"/>
  <c r="AQ24" i="4" s="1"/>
  <c r="K34" i="4"/>
  <c r="H34" i="4"/>
  <c r="AJ20" i="4"/>
  <c r="AJ34" i="4" s="1"/>
  <c r="AN10" i="4"/>
  <c r="AO10" i="4" s="1"/>
  <c r="AP10" i="4" s="1"/>
  <c r="AQ10" i="4" s="1"/>
  <c r="AD33" i="4"/>
  <c r="AD34" i="4" s="1"/>
  <c r="AQ13" i="4"/>
  <c r="D20" i="4"/>
  <c r="R20" i="4" s="1"/>
  <c r="S20" i="4" s="1"/>
  <c r="R9" i="4"/>
  <c r="S9" i="4" s="1"/>
  <c r="AG20" i="4"/>
  <c r="AG33" i="4"/>
  <c r="N33" i="4"/>
  <c r="N34" i="4" s="1"/>
  <c r="R21" i="4"/>
  <c r="S21" i="4" s="1"/>
  <c r="AP21" i="4" s="1"/>
  <c r="V33" i="4"/>
  <c r="V34" i="4" s="1"/>
  <c r="AM20" i="4"/>
  <c r="AM34" i="4" s="1"/>
  <c r="AF16" i="7" l="1"/>
  <c r="AG15" i="7"/>
  <c r="AN14" i="7"/>
  <c r="AO14" i="7" s="1"/>
  <c r="Z16" i="7"/>
  <c r="AA15" i="7"/>
  <c r="P15" i="7"/>
  <c r="Q14" i="7"/>
  <c r="C16" i="7"/>
  <c r="D15" i="7"/>
  <c r="R14" i="7"/>
  <c r="S14" i="7" s="1"/>
  <c r="H15" i="7"/>
  <c r="G16" i="7"/>
  <c r="K17" i="7"/>
  <c r="J18" i="7"/>
  <c r="R13" i="7"/>
  <c r="S13" i="7" s="1"/>
  <c r="AP13" i="7" s="1"/>
  <c r="M16" i="7"/>
  <c r="N15" i="7"/>
  <c r="AD15" i="7"/>
  <c r="AM17" i="7"/>
  <c r="AL18" i="7"/>
  <c r="U17" i="7"/>
  <c r="V16" i="7"/>
  <c r="AJ15" i="7"/>
  <c r="AI16" i="7"/>
  <c r="R12" i="6"/>
  <c r="S12" i="6" s="1"/>
  <c r="Q15" i="6"/>
  <c r="P16" i="6"/>
  <c r="J15" i="6"/>
  <c r="K14" i="6"/>
  <c r="AN13" i="6"/>
  <c r="AO13" i="6" s="1"/>
  <c r="U15" i="6"/>
  <c r="V14" i="6"/>
  <c r="C14" i="6"/>
  <c r="D13" i="6"/>
  <c r="AD12" i="6"/>
  <c r="AL15" i="6"/>
  <c r="AM14" i="6"/>
  <c r="AP12" i="6"/>
  <c r="AQ12" i="6" s="1"/>
  <c r="Z14" i="6"/>
  <c r="AA13" i="6"/>
  <c r="AQ11" i="6"/>
  <c r="AD13" i="6"/>
  <c r="AI15" i="6"/>
  <c r="AJ14" i="6"/>
  <c r="N14" i="6"/>
  <c r="M15" i="6"/>
  <c r="AG18" i="6"/>
  <c r="AF19" i="6"/>
  <c r="H13" i="6"/>
  <c r="G14" i="6"/>
  <c r="AQ34" i="5"/>
  <c r="AP34" i="5"/>
  <c r="R34" i="5"/>
  <c r="S33" i="5"/>
  <c r="S34" i="5" s="1"/>
  <c r="AP33" i="4"/>
  <c r="AP34" i="4" s="1"/>
  <c r="AQ21" i="4"/>
  <c r="AQ33" i="4" s="1"/>
  <c r="AP20" i="4"/>
  <c r="AQ9" i="4"/>
  <c r="AQ20" i="4" s="1"/>
  <c r="AN20" i="4"/>
  <c r="AG34" i="4"/>
  <c r="R33" i="4"/>
  <c r="AN33" i="4"/>
  <c r="AN34" i="4" s="1"/>
  <c r="AN15" i="7" l="1"/>
  <c r="AO15" i="7" s="1"/>
  <c r="AQ13" i="7"/>
  <c r="D16" i="7"/>
  <c r="C17" i="7"/>
  <c r="J19" i="7"/>
  <c r="K18" i="7"/>
  <c r="AF17" i="7"/>
  <c r="AG16" i="7"/>
  <c r="P16" i="7"/>
  <c r="Q15" i="7"/>
  <c r="R15" i="7" s="1"/>
  <c r="S15" i="7" s="1"/>
  <c r="AP15" i="7" s="1"/>
  <c r="AQ15" i="7" s="1"/>
  <c r="AI17" i="7"/>
  <c r="AJ16" i="7"/>
  <c r="M17" i="7"/>
  <c r="N16" i="7"/>
  <c r="H16" i="7"/>
  <c r="G17" i="7"/>
  <c r="Z17" i="7"/>
  <c r="AA16" i="7"/>
  <c r="AD16" i="7"/>
  <c r="V17" i="7"/>
  <c r="U18" i="7"/>
  <c r="AP14" i="7"/>
  <c r="AQ14" i="7" s="1"/>
  <c r="AL19" i="7"/>
  <c r="AM18" i="7"/>
  <c r="R13" i="6"/>
  <c r="S13" i="6" s="1"/>
  <c r="AP13" i="6" s="1"/>
  <c r="AG19" i="6"/>
  <c r="AG20" i="6" s="1"/>
  <c r="AF21" i="6"/>
  <c r="Q16" i="6"/>
  <c r="P17" i="6"/>
  <c r="N15" i="6"/>
  <c r="M16" i="6"/>
  <c r="C15" i="6"/>
  <c r="D14" i="6"/>
  <c r="Z15" i="6"/>
  <c r="AA14" i="6"/>
  <c r="AD14" i="6" s="1"/>
  <c r="V15" i="6"/>
  <c r="U16" i="6"/>
  <c r="H14" i="6"/>
  <c r="G15" i="6"/>
  <c r="AJ15" i="6"/>
  <c r="AI16" i="6"/>
  <c r="AN14" i="6"/>
  <c r="AO14" i="6" s="1"/>
  <c r="AM15" i="6"/>
  <c r="AL16" i="6"/>
  <c r="K15" i="6"/>
  <c r="J16" i="6"/>
  <c r="R34" i="4"/>
  <c r="S33" i="4"/>
  <c r="S34" i="4" s="1"/>
  <c r="AQ34" i="4"/>
  <c r="AN16" i="7" l="1"/>
  <c r="AO16" i="7" s="1"/>
  <c r="U19" i="7"/>
  <c r="V18" i="7"/>
  <c r="Q16" i="7"/>
  <c r="P17" i="7"/>
  <c r="H17" i="7"/>
  <c r="G18" i="7"/>
  <c r="AG17" i="7"/>
  <c r="AF18" i="7"/>
  <c r="M18" i="7"/>
  <c r="N17" i="7"/>
  <c r="AM19" i="7"/>
  <c r="K19" i="7"/>
  <c r="K20" i="7" s="1"/>
  <c r="Z18" i="7"/>
  <c r="AA17" i="7"/>
  <c r="AD17" i="7" s="1"/>
  <c r="AJ17" i="7"/>
  <c r="AN17" i="7" s="1"/>
  <c r="AO17" i="7" s="1"/>
  <c r="AI18" i="7"/>
  <c r="C18" i="7"/>
  <c r="D17" i="7"/>
  <c r="R16" i="7"/>
  <c r="S16" i="7" s="1"/>
  <c r="AQ13" i="6"/>
  <c r="AN15" i="6"/>
  <c r="AO15" i="6" s="1"/>
  <c r="N16" i="6"/>
  <c r="M17" i="6"/>
  <c r="Q17" i="6"/>
  <c r="P18" i="6"/>
  <c r="AJ16" i="6"/>
  <c r="AI17" i="6"/>
  <c r="U17" i="6"/>
  <c r="V16" i="6"/>
  <c r="G16" i="6"/>
  <c r="H15" i="6"/>
  <c r="R14" i="6"/>
  <c r="S14" i="6" s="1"/>
  <c r="AP14" i="6" s="1"/>
  <c r="AG21" i="6"/>
  <c r="AF22" i="6"/>
  <c r="J17" i="6"/>
  <c r="K16" i="6"/>
  <c r="AA15" i="6"/>
  <c r="AD15" i="6" s="1"/>
  <c r="Z16" i="6"/>
  <c r="AM16" i="6"/>
  <c r="AN16" i="6" s="1"/>
  <c r="AO16" i="6" s="1"/>
  <c r="AL17" i="6"/>
  <c r="D15" i="6"/>
  <c r="C16" i="6"/>
  <c r="AP16" i="7" l="1"/>
  <c r="AQ16" i="7"/>
  <c r="R17" i="7"/>
  <c r="S17" i="7" s="1"/>
  <c r="AP17" i="7" s="1"/>
  <c r="AQ17" i="7" s="1"/>
  <c r="V19" i="7"/>
  <c r="C19" i="7"/>
  <c r="D18" i="7"/>
  <c r="AM20" i="7"/>
  <c r="AJ18" i="7"/>
  <c r="AI19" i="7"/>
  <c r="G19" i="7"/>
  <c r="H18" i="7"/>
  <c r="N18" i="7"/>
  <c r="M19" i="7"/>
  <c r="Z19" i="7"/>
  <c r="AA18" i="7"/>
  <c r="AD18" i="7" s="1"/>
  <c r="P18" i="7"/>
  <c r="Q17" i="7"/>
  <c r="AG18" i="7"/>
  <c r="AF19" i="7"/>
  <c r="AQ14" i="6"/>
  <c r="AA16" i="6"/>
  <c r="Z17" i="6"/>
  <c r="G17" i="6"/>
  <c r="H16" i="6"/>
  <c r="AM17" i="6"/>
  <c r="AN17" i="6" s="1"/>
  <c r="AO17" i="6" s="1"/>
  <c r="AL18" i="6"/>
  <c r="D16" i="6"/>
  <c r="C17" i="6"/>
  <c r="AD16" i="6"/>
  <c r="U18" i="6"/>
  <c r="V17" i="6"/>
  <c r="N17" i="6"/>
  <c r="M18" i="6"/>
  <c r="J18" i="6"/>
  <c r="K17" i="6"/>
  <c r="AI18" i="6"/>
  <c r="AJ17" i="6"/>
  <c r="AF23" i="6"/>
  <c r="AG22" i="6"/>
  <c r="R15" i="6"/>
  <c r="S15" i="6" s="1"/>
  <c r="AP15" i="6" s="1"/>
  <c r="AQ15" i="6" s="1"/>
  <c r="Q18" i="6"/>
  <c r="P19" i="6"/>
  <c r="AN18" i="7" l="1"/>
  <c r="AO18" i="7" s="1"/>
  <c r="AA19" i="7"/>
  <c r="AA20" i="7" s="1"/>
  <c r="AJ19" i="7"/>
  <c r="AG19" i="7"/>
  <c r="AG20" i="7" s="1"/>
  <c r="Q18" i="7"/>
  <c r="R18" i="7" s="1"/>
  <c r="S18" i="7" s="1"/>
  <c r="P19" i="7"/>
  <c r="N19" i="7"/>
  <c r="N20" i="7" s="1"/>
  <c r="H19" i="7"/>
  <c r="H20" i="7" s="1"/>
  <c r="D19" i="7"/>
  <c r="AD19" i="7"/>
  <c r="AD20" i="7" s="1"/>
  <c r="V20" i="7"/>
  <c r="K18" i="6"/>
  <c r="J19" i="6"/>
  <c r="M19" i="6"/>
  <c r="N18" i="6"/>
  <c r="AF24" i="6"/>
  <c r="AG23" i="6"/>
  <c r="V18" i="6"/>
  <c r="U19" i="6"/>
  <c r="P21" i="6"/>
  <c r="Q19" i="6"/>
  <c r="Q20" i="6" s="1"/>
  <c r="AI19" i="6"/>
  <c r="AJ18" i="6"/>
  <c r="D17" i="6"/>
  <c r="C18" i="6"/>
  <c r="AM18" i="6"/>
  <c r="AN18" i="6" s="1"/>
  <c r="AO18" i="6" s="1"/>
  <c r="AL19" i="6"/>
  <c r="H17" i="6"/>
  <c r="G18" i="6"/>
  <c r="AA17" i="6"/>
  <c r="AD17" i="6" s="1"/>
  <c r="Z18" i="6"/>
  <c r="R16" i="6"/>
  <c r="S16" i="6" s="1"/>
  <c r="AP16" i="6" s="1"/>
  <c r="AQ16" i="6" s="1"/>
  <c r="AP18" i="7" l="1"/>
  <c r="AQ18" i="7" s="1"/>
  <c r="AJ20" i="7"/>
  <c r="AN20" i="7" s="1"/>
  <c r="AN19" i="7"/>
  <c r="AO19" i="7" s="1"/>
  <c r="Q19" i="7"/>
  <c r="Q20" i="7" s="1"/>
  <c r="D20" i="7"/>
  <c r="AL21" i="6"/>
  <c r="AM19" i="6"/>
  <c r="V19" i="6"/>
  <c r="U21" i="6"/>
  <c r="D18" i="6"/>
  <c r="C19" i="6"/>
  <c r="Q21" i="6"/>
  <c r="P22" i="6"/>
  <c r="K19" i="6"/>
  <c r="K20" i="6" s="1"/>
  <c r="J21" i="6"/>
  <c r="AF25" i="6"/>
  <c r="AG24" i="6"/>
  <c r="AI21" i="6"/>
  <c r="AJ19" i="6"/>
  <c r="AJ20" i="6" s="1"/>
  <c r="M21" i="6"/>
  <c r="N19" i="6"/>
  <c r="N20" i="6" s="1"/>
  <c r="R17" i="6"/>
  <c r="S17" i="6" s="1"/>
  <c r="AP17" i="6" s="1"/>
  <c r="AQ17" i="6" s="1"/>
  <c r="AA18" i="6"/>
  <c r="AD18" i="6" s="1"/>
  <c r="Z19" i="6"/>
  <c r="H18" i="6"/>
  <c r="G19" i="6"/>
  <c r="R20" i="7" l="1"/>
  <c r="S20" i="7" s="1"/>
  <c r="R19" i="7"/>
  <c r="S19" i="7" s="1"/>
  <c r="AP19" i="7" s="1"/>
  <c r="AO20" i="7"/>
  <c r="AN19" i="6"/>
  <c r="AO19" i="6" s="1"/>
  <c r="AM20" i="6"/>
  <c r="AN20" i="6" s="1"/>
  <c r="N21" i="6"/>
  <c r="M22" i="6"/>
  <c r="H19" i="6"/>
  <c r="H20" i="6" s="1"/>
  <c r="G21" i="6"/>
  <c r="C21" i="6"/>
  <c r="D19" i="6"/>
  <c r="AG25" i="6"/>
  <c r="AF26" i="6"/>
  <c r="V20" i="6"/>
  <c r="Q22" i="6"/>
  <c r="P23" i="6"/>
  <c r="AM21" i="6"/>
  <c r="AL22" i="6"/>
  <c r="AJ21" i="6"/>
  <c r="AI22" i="6"/>
  <c r="Z21" i="6"/>
  <c r="AA19" i="6"/>
  <c r="AA20" i="6" s="1"/>
  <c r="R18" i="6"/>
  <c r="S18" i="6" s="1"/>
  <c r="AP18" i="6" s="1"/>
  <c r="AQ18" i="6" s="1"/>
  <c r="K21" i="6"/>
  <c r="J22" i="6"/>
  <c r="V21" i="6"/>
  <c r="U22" i="6"/>
  <c r="AQ19" i="7" l="1"/>
  <c r="AQ20" i="7" s="1"/>
  <c r="AP20" i="7"/>
  <c r="AM22" i="6"/>
  <c r="AL23" i="6"/>
  <c r="Q23" i="6"/>
  <c r="P24" i="6"/>
  <c r="R19" i="6"/>
  <c r="S19" i="6" s="1"/>
  <c r="AP19" i="6" s="1"/>
  <c r="D20" i="6"/>
  <c r="K22" i="6"/>
  <c r="J23" i="6"/>
  <c r="AN21" i="6"/>
  <c r="AO21" i="6" s="1"/>
  <c r="D21" i="6"/>
  <c r="C22" i="6"/>
  <c r="G22" i="6"/>
  <c r="H21" i="6"/>
  <c r="AA21" i="6"/>
  <c r="Z22" i="6"/>
  <c r="AD19" i="6"/>
  <c r="AD20" i="6" s="1"/>
  <c r="N22" i="6"/>
  <c r="M23" i="6"/>
  <c r="V22" i="6"/>
  <c r="U23" i="6"/>
  <c r="AO20" i="6"/>
  <c r="AJ22" i="6"/>
  <c r="AI23" i="6"/>
  <c r="AG26" i="6"/>
  <c r="AF27" i="6"/>
  <c r="AQ19" i="6" l="1"/>
  <c r="AQ20" i="6" s="1"/>
  <c r="AP20" i="6"/>
  <c r="D22" i="6"/>
  <c r="C23" i="6"/>
  <c r="AG27" i="6"/>
  <c r="AF28" i="6"/>
  <c r="N23" i="6"/>
  <c r="M24" i="6"/>
  <c r="R21" i="6"/>
  <c r="S21" i="6" s="1"/>
  <c r="AP21" i="6" s="1"/>
  <c r="Q24" i="6"/>
  <c r="P25" i="6"/>
  <c r="V23" i="6"/>
  <c r="U24" i="6"/>
  <c r="AN22" i="6"/>
  <c r="AO22" i="6" s="1"/>
  <c r="G23" i="6"/>
  <c r="H22" i="6"/>
  <c r="AJ23" i="6"/>
  <c r="AI24" i="6"/>
  <c r="AA22" i="6"/>
  <c r="Z23" i="6"/>
  <c r="K23" i="6"/>
  <c r="J24" i="6"/>
  <c r="AM23" i="6"/>
  <c r="AL24" i="6"/>
  <c r="R20" i="6"/>
  <c r="S20" i="6" s="1"/>
  <c r="AD21" i="6"/>
  <c r="AQ21" i="6" l="1"/>
  <c r="AG28" i="6"/>
  <c r="AF29" i="6"/>
  <c r="AJ24" i="6"/>
  <c r="AI25" i="6"/>
  <c r="D23" i="6"/>
  <c r="C24" i="6"/>
  <c r="AN23" i="6"/>
  <c r="AO23" i="6" s="1"/>
  <c r="H23" i="6"/>
  <c r="G24" i="6"/>
  <c r="AD22" i="6"/>
  <c r="U25" i="6"/>
  <c r="V24" i="6"/>
  <c r="AM24" i="6"/>
  <c r="AL25" i="6"/>
  <c r="AP22" i="6"/>
  <c r="AQ22" i="6" s="1"/>
  <c r="J25" i="6"/>
  <c r="K24" i="6"/>
  <c r="N24" i="6"/>
  <c r="M25" i="6"/>
  <c r="Q25" i="6"/>
  <c r="P26" i="6"/>
  <c r="R22" i="6"/>
  <c r="S22" i="6" s="1"/>
  <c r="AA23" i="6"/>
  <c r="Z24" i="6"/>
  <c r="Q26" i="6" l="1"/>
  <c r="P27" i="6"/>
  <c r="D24" i="6"/>
  <c r="C25" i="6"/>
  <c r="AF30" i="6"/>
  <c r="AG29" i="6"/>
  <c r="R23" i="6"/>
  <c r="S23" i="6" s="1"/>
  <c r="AP23" i="6" s="1"/>
  <c r="AM25" i="6"/>
  <c r="AL26" i="6"/>
  <c r="AA24" i="6"/>
  <c r="AD24" i="6" s="1"/>
  <c r="Z25" i="6"/>
  <c r="V25" i="6"/>
  <c r="U26" i="6"/>
  <c r="M26" i="6"/>
  <c r="N25" i="6"/>
  <c r="AN24" i="6"/>
  <c r="AO24" i="6" s="1"/>
  <c r="AD23" i="6"/>
  <c r="K25" i="6"/>
  <c r="J26" i="6"/>
  <c r="H24" i="6"/>
  <c r="G25" i="6"/>
  <c r="AI26" i="6"/>
  <c r="AJ25" i="6"/>
  <c r="AQ23" i="6" l="1"/>
  <c r="D25" i="6"/>
  <c r="C26" i="6"/>
  <c r="H25" i="6"/>
  <c r="G26" i="6"/>
  <c r="AN25" i="6"/>
  <c r="AO25" i="6" s="1"/>
  <c r="P28" i="6"/>
  <c r="Q27" i="6"/>
  <c r="V26" i="6"/>
  <c r="U27" i="6"/>
  <c r="AI27" i="6"/>
  <c r="AJ26" i="6"/>
  <c r="M27" i="6"/>
  <c r="N26" i="6"/>
  <c r="AL27" i="6"/>
  <c r="AM26" i="6"/>
  <c r="AN26" i="6" s="1"/>
  <c r="AO26" i="6" s="1"/>
  <c r="K26" i="6"/>
  <c r="J27" i="6"/>
  <c r="R24" i="6"/>
  <c r="S24" i="6" s="1"/>
  <c r="AP24" i="6" s="1"/>
  <c r="AA25" i="6"/>
  <c r="AD25" i="6" s="1"/>
  <c r="Z26" i="6"/>
  <c r="AG30" i="6"/>
  <c r="AF31" i="6"/>
  <c r="AQ24" i="6" l="1"/>
  <c r="AG31" i="6"/>
  <c r="AF32" i="6"/>
  <c r="AG32" i="6" s="1"/>
  <c r="AG33" i="6" s="1"/>
  <c r="AG34" i="6" s="1"/>
  <c r="AD26" i="6"/>
  <c r="H26" i="6"/>
  <c r="G27" i="6"/>
  <c r="Z27" i="6"/>
  <c r="AA26" i="6"/>
  <c r="C27" i="6"/>
  <c r="D26" i="6"/>
  <c r="Q28" i="6"/>
  <c r="P29" i="6"/>
  <c r="AJ27" i="6"/>
  <c r="AI28" i="6"/>
  <c r="AL28" i="6"/>
  <c r="AM27" i="6"/>
  <c r="R25" i="6"/>
  <c r="S25" i="6" s="1"/>
  <c r="AP25" i="6" s="1"/>
  <c r="N27" i="6"/>
  <c r="M28" i="6"/>
  <c r="K27" i="6"/>
  <c r="J28" i="6"/>
  <c r="V27" i="6"/>
  <c r="U28" i="6"/>
  <c r="AQ25" i="6" l="1"/>
  <c r="Q29" i="6"/>
  <c r="P30" i="6"/>
  <c r="AM28" i="6"/>
  <c r="AL29" i="6"/>
  <c r="AD27" i="6"/>
  <c r="C28" i="6"/>
  <c r="D27" i="6"/>
  <c r="R27" i="6" s="1"/>
  <c r="S27" i="6" s="1"/>
  <c r="H27" i="6"/>
  <c r="G28" i="6"/>
  <c r="AN27" i="6"/>
  <c r="AO27" i="6" s="1"/>
  <c r="AP27" i="6" s="1"/>
  <c r="V28" i="6"/>
  <c r="U29" i="6"/>
  <c r="K28" i="6"/>
  <c r="J29" i="6"/>
  <c r="Z28" i="6"/>
  <c r="AA27" i="6"/>
  <c r="R26" i="6"/>
  <c r="S26" i="6" s="1"/>
  <c r="AP26" i="6" s="1"/>
  <c r="AQ26" i="6" s="1"/>
  <c r="N28" i="6"/>
  <c r="M29" i="6"/>
  <c r="AJ28" i="6"/>
  <c r="AI29" i="6"/>
  <c r="D28" i="6" l="1"/>
  <c r="C29" i="6"/>
  <c r="AJ29" i="6"/>
  <c r="AI30" i="6"/>
  <c r="U30" i="6"/>
  <c r="V29" i="6"/>
  <c r="AQ27" i="6"/>
  <c r="G29" i="6"/>
  <c r="H28" i="6"/>
  <c r="Q30" i="6"/>
  <c r="P31" i="6"/>
  <c r="AA28" i="6"/>
  <c r="AD28" i="6" s="1"/>
  <c r="Z29" i="6"/>
  <c r="J30" i="6"/>
  <c r="K29" i="6"/>
  <c r="N29" i="6"/>
  <c r="M30" i="6"/>
  <c r="AM29" i="6"/>
  <c r="AL30" i="6"/>
  <c r="AN28" i="6"/>
  <c r="AO28" i="6" s="1"/>
  <c r="J31" i="6" l="1"/>
  <c r="K30" i="6"/>
  <c r="U31" i="6"/>
  <c r="V30" i="6"/>
  <c r="Q31" i="6"/>
  <c r="P32" i="6"/>
  <c r="Q32" i="6" s="1"/>
  <c r="Q33" i="6" s="1"/>
  <c r="Q34" i="6" s="1"/>
  <c r="AM30" i="6"/>
  <c r="AN30" i="6" s="1"/>
  <c r="AO30" i="6" s="1"/>
  <c r="AL31" i="6"/>
  <c r="N30" i="6"/>
  <c r="M31" i="6"/>
  <c r="G30" i="6"/>
  <c r="H29" i="6"/>
  <c r="D29" i="6"/>
  <c r="R29" i="6" s="1"/>
  <c r="S29" i="6" s="1"/>
  <c r="C30" i="6"/>
  <c r="AD29" i="6"/>
  <c r="AA29" i="6"/>
  <c r="Z30" i="6"/>
  <c r="AI31" i="6"/>
  <c r="AJ30" i="6"/>
  <c r="AN29" i="6"/>
  <c r="AO29" i="6" s="1"/>
  <c r="AP29" i="6" s="1"/>
  <c r="AQ29" i="6" s="1"/>
  <c r="R28" i="6"/>
  <c r="S28" i="6" s="1"/>
  <c r="AP28" i="6" s="1"/>
  <c r="AQ28" i="6" s="1"/>
  <c r="D30" i="6" l="1"/>
  <c r="C31" i="6"/>
  <c r="M32" i="6"/>
  <c r="N32" i="6" s="1"/>
  <c r="N31" i="6"/>
  <c r="V31" i="6"/>
  <c r="U32" i="6"/>
  <c r="V32" i="6" s="1"/>
  <c r="AD30" i="6"/>
  <c r="AA30" i="6"/>
  <c r="Z31" i="6"/>
  <c r="H30" i="6"/>
  <c r="G31" i="6"/>
  <c r="AI32" i="6"/>
  <c r="AJ32" i="6" s="1"/>
  <c r="AJ33" i="6" s="1"/>
  <c r="AJ34" i="6" s="1"/>
  <c r="AJ31" i="6"/>
  <c r="AM31" i="6"/>
  <c r="AN31" i="6" s="1"/>
  <c r="AO31" i="6" s="1"/>
  <c r="AL32" i="6"/>
  <c r="AM32" i="6" s="1"/>
  <c r="K31" i="6"/>
  <c r="J32" i="6"/>
  <c r="K32" i="6" s="1"/>
  <c r="K33" i="6" s="1"/>
  <c r="K34" i="6" s="1"/>
  <c r="AN32" i="6" l="1"/>
  <c r="AO32" i="6" s="1"/>
  <c r="AM33" i="6"/>
  <c r="H31" i="6"/>
  <c r="G32" i="6"/>
  <c r="H32" i="6" s="1"/>
  <c r="H33" i="6" s="1"/>
  <c r="H34" i="6" s="1"/>
  <c r="D31" i="6"/>
  <c r="R31" i="6" s="1"/>
  <c r="S31" i="6" s="1"/>
  <c r="C32" i="6"/>
  <c r="D32" i="6" s="1"/>
  <c r="AP31" i="6"/>
  <c r="V33" i="6"/>
  <c r="V34" i="6" s="1"/>
  <c r="N33" i="6"/>
  <c r="N34" i="6" s="1"/>
  <c r="AA31" i="6"/>
  <c r="AD31" i="6" s="1"/>
  <c r="Z32" i="6"/>
  <c r="AA32" i="6" s="1"/>
  <c r="AA33" i="6" s="1"/>
  <c r="AA34" i="6" s="1"/>
  <c r="R30" i="6"/>
  <c r="S30" i="6" s="1"/>
  <c r="AP30" i="6" s="1"/>
  <c r="AQ30" i="6" s="1"/>
  <c r="AQ31" i="6" l="1"/>
  <c r="R32" i="6"/>
  <c r="S32" i="6" s="1"/>
  <c r="D33" i="6"/>
  <c r="AM34" i="6"/>
  <c r="AN33" i="6"/>
  <c r="AN34" i="6" s="1"/>
  <c r="AD32" i="6"/>
  <c r="AD33" i="6" s="1"/>
  <c r="AD34" i="6" s="1"/>
  <c r="AP32" i="6"/>
  <c r="AO33" i="6"/>
  <c r="AO34" i="6" s="1"/>
  <c r="AQ32" i="6" l="1"/>
  <c r="AQ33" i="6" s="1"/>
  <c r="AQ34" i="6" s="1"/>
  <c r="AP33" i="6"/>
  <c r="AP34" i="6" s="1"/>
  <c r="R33" i="6"/>
  <c r="D34" i="6"/>
  <c r="S33" i="6" l="1"/>
  <c r="S34" i="6" s="1"/>
  <c r="R34" i="6"/>
</calcChain>
</file>

<file path=xl/sharedStrings.xml><?xml version="1.0" encoding="utf-8"?>
<sst xmlns="http://schemas.openxmlformats.org/spreadsheetml/2006/main" count="294" uniqueCount="60">
  <si>
    <t>Porcentaje Seguro Producto Terminado (%)</t>
  </si>
  <si>
    <t>Porcentaje Seguro Insumos (%)</t>
  </si>
  <si>
    <t>PERIODO</t>
  </si>
  <si>
    <t>ALMACENAMIENTO EXTERNO P.T E INSUMOS</t>
  </si>
  <si>
    <t>VALOR ADMINISTRACIÓN
ALMACENAMIENTO IN HOUSE</t>
  </si>
  <si>
    <t>ESTIBAS TIPO FLA</t>
  </si>
  <si>
    <t>ESTIBAS  ESTANDAR</t>
  </si>
  <si>
    <t>SUMINISTROS: ESTIBAS Y ESQUINEROS EXPORTACION</t>
  </si>
  <si>
    <t>MONTACARGAS,OPERARIO, SERVICIO DE MANTENIMIENTO Y COMBUSTIBLE</t>
  </si>
  <si>
    <t xml:space="preserve"> TOTAL ALMACENAMIENTO</t>
  </si>
  <si>
    <t>TRANSPORTE PRODUCTO TERMINADO (FLETE)</t>
  </si>
  <si>
    <t>TRANSPORTE  INSUMOS (FLETE)</t>
  </si>
  <si>
    <t>TOTAL TRANSPORTE</t>
  </si>
  <si>
    <t>Hora extra</t>
  </si>
  <si>
    <t>Actividades Manuales</t>
  </si>
  <si>
    <t>Vaciado de Devoluciones</t>
  </si>
  <si>
    <t>TOTAL OTRAS ACTIVIDADES</t>
  </si>
  <si>
    <t xml:space="preserve"> TOTAL ALMACENAMIENTO TODOS LOS CONCEPTOS
IVA INCLUIDO 19%</t>
  </si>
  <si>
    <t xml:space="preserve"> TOTAL ALMACENAMIENTO TODOS LOS CONCEPTOS
IVA INCLUIDO 19% + TTE</t>
  </si>
  <si>
    <t># horas extras (HISTORICO)</t>
  </si>
  <si>
    <t>Valor hora extra</t>
  </si>
  <si>
    <t>Total Hora extra</t>
  </si>
  <si>
    <t>No de Minutos</t>
  </si>
  <si>
    <t>Valor minuto por actividad manual ($/minuto)</t>
  </si>
  <si>
    <t>Total por actividad manual ($)</t>
  </si>
  <si>
    <t>No de Unidades</t>
  </si>
  <si>
    <t>Valor Vaciado/Unidad</t>
  </si>
  <si>
    <t>Total Vaciado Devoluciones</t>
  </si>
  <si>
    <t>MES</t>
  </si>
  <si>
    <t>NÚMERO DE POSICIONES DE ESTIBAS</t>
  </si>
  <si>
    <t>TARIFA/ Posición de Estiba
(Antes de IVA)</t>
  </si>
  <si>
    <t>FACTURACIÓN</t>
  </si>
  <si>
    <t>FACTURACIÓN (Valor Fijo)
(Antes de IVA)</t>
  </si>
  <si>
    <t>ESTIBAS</t>
  </si>
  <si>
    <t>TARIFA Alquiler/Estiba Mes
(Antes de IVA)</t>
  </si>
  <si>
    <t>CANTIDAD</t>
  </si>
  <si>
    <t>TARIFA/Pallet
(Antes de IVA)</t>
  </si>
  <si>
    <t>FACTURACION</t>
  </si>
  <si>
    <t>Cadena de abastecimiento FLA</t>
  </si>
  <si>
    <t>TARIFA/Montacarga
(Antes de IVA)</t>
  </si>
  <si>
    <t>FACTURACION
(Antes de IVA)</t>
  </si>
  <si>
    <t>FACT. IVA INCLUIDO
del 19%</t>
  </si>
  <si>
    <t>VIAJES PT</t>
  </si>
  <si>
    <t>FLETE ($/Viaje)</t>
  </si>
  <si>
    <t>VALOR ESTIMADO MERCANCIA POR VIAJE</t>
  </si>
  <si>
    <t>Seguro Transporte / VIAJE</t>
  </si>
  <si>
    <t>VIAJES MP</t>
  </si>
  <si>
    <t>EXENTO DE IVA</t>
  </si>
  <si>
    <t>$/Hora Extra
(Antes de IVA)</t>
  </si>
  <si>
    <t>Minutos</t>
  </si>
  <si>
    <t>$/minuto
(Antes de IVA)</t>
  </si>
  <si>
    <t>Unidades Vaciadas</t>
  </si>
  <si>
    <t>$/Unidad
(Antes de IVA)</t>
  </si>
  <si>
    <t>FACTURACION
ANTES DE IVA</t>
  </si>
  <si>
    <t>FACT. IVA INCLUIDO</t>
  </si>
  <si>
    <t>FACT. IVA INCLUIDO+ TRANSPORTE</t>
  </si>
  <si>
    <t>TOTAL</t>
  </si>
  <si>
    <t>FÁBRICA DE LICORES DE ANTIOQUIA</t>
  </si>
  <si>
    <t xml:space="preserve">CIFRAS EN PESOS </t>
  </si>
  <si>
    <t>COTIZACIÓN SERVICIO OPERADOR LOGÍSTICO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</si>
</sst>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-* #,##0.00_-;\-* #,##0.00_-;_-* &quot;-&quot;??_-;_-@_-"/>
    <numFmt numFmtId="164" formatCode="_(&quot;$&quot;\ * #,##0_);_(&quot;$&quot;\ * \(#,##0\);_(&quot;$&quot;\ * &quot;-&quot;??_);_(@_)"/>
    <numFmt numFmtId="165" formatCode="0.0000%"/>
    <numFmt numFmtId="166" formatCode="_(* #,##0.00_);_(* \(#,##0.00\);_(* &quot;-&quot;??_);_(@_)"/>
    <numFmt numFmtId="167" formatCode="&quot;$&quot;\ #,##0_);\(&quot;$&quot;\ #,##0\)"/>
    <numFmt numFmtId="168" formatCode="_(* #,##0_);_(* \(#,##0\);_(* &quot;-&quot;??_);_(@_)"/>
    <numFmt numFmtId="169" formatCode="_-&quot;$&quot;* #,##0.00_-;\-&quot;$&quot;* #,##0.00_-;_-&quot;$&quot;* &quot;-&quot;??_-;_-@_-"/>
    <numFmt numFmtId="170" formatCode="_(&quot;$&quot;\ * #,##0.0_);_(&quot;$&quot;\ * \(#,##0.0\);_(&quot;$&quot;\ 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000000"/>
      <name val="Calibri"/>
      <family val="2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</cellStyleXfs>
  <cellXfs count="171">
    <xf numFmtId="0" fontId="0" fillId="0" borderId="0" xfId="0"/>
    <xf numFmtId="0" fontId="2" fillId="2" borderId="0" xfId="0" applyFont="1" applyFill="1" applyProtection="1"/>
    <xf numFmtId="0" fontId="2" fillId="2" borderId="0" xfId="0" applyFont="1" applyFill="1" applyAlignment="1" applyProtection="1"/>
    <xf numFmtId="3" fontId="2" fillId="2" borderId="0" xfId="0" applyNumberFormat="1" applyFont="1" applyFill="1" applyProtection="1"/>
    <xf numFmtId="164" fontId="2" fillId="0" borderId="0" xfId="0" applyNumberFormat="1" applyFont="1" applyProtection="1"/>
    <xf numFmtId="165" fontId="2" fillId="3" borderId="3" xfId="2" applyNumberFormat="1" applyFont="1" applyFill="1" applyBorder="1" applyProtection="1">
      <protection locked="0"/>
    </xf>
    <xf numFmtId="10" fontId="2" fillId="0" borderId="0" xfId="2" applyNumberFormat="1" applyFont="1" applyFill="1" applyBorder="1" applyProtection="1"/>
    <xf numFmtId="166" fontId="2" fillId="2" borderId="0" xfId="0" applyNumberFormat="1" applyFont="1" applyFill="1" applyProtection="1"/>
    <xf numFmtId="0" fontId="0" fillId="0" borderId="0" xfId="0" applyProtection="1"/>
    <xf numFmtId="0" fontId="4" fillId="3" borderId="18" xfId="0" applyFont="1" applyFill="1" applyBorder="1" applyAlignment="1" applyProtection="1">
      <alignment horizontal="center" vertical="center" wrapText="1"/>
    </xf>
    <xf numFmtId="0" fontId="4" fillId="3" borderId="14" xfId="0" applyFont="1" applyFill="1" applyBorder="1" applyAlignment="1" applyProtection="1">
      <alignment horizontal="center" vertical="center" wrapText="1"/>
    </xf>
    <xf numFmtId="0" fontId="4" fillId="3" borderId="15" xfId="0" applyFont="1" applyFill="1" applyBorder="1" applyAlignment="1" applyProtection="1">
      <alignment horizontal="center" vertical="center" wrapText="1"/>
    </xf>
    <xf numFmtId="0" fontId="4" fillId="3" borderId="13" xfId="0" applyFont="1" applyFill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 wrapText="1"/>
    </xf>
    <xf numFmtId="0" fontId="3" fillId="0" borderId="21" xfId="0" applyFont="1" applyBorder="1" applyAlignment="1" applyProtection="1">
      <alignment horizontal="center" vertical="center" wrapText="1"/>
    </xf>
    <xf numFmtId="0" fontId="3" fillId="0" borderId="22" xfId="0" applyFont="1" applyBorder="1" applyAlignment="1" applyProtection="1">
      <alignment horizontal="center" vertical="center" wrapText="1"/>
    </xf>
    <xf numFmtId="0" fontId="3" fillId="0" borderId="23" xfId="0" applyFont="1" applyBorder="1" applyAlignment="1" applyProtection="1">
      <alignment horizontal="center" vertical="center" wrapText="1"/>
    </xf>
    <xf numFmtId="0" fontId="3" fillId="0" borderId="12" xfId="0" applyFont="1" applyBorder="1" applyAlignment="1" applyProtection="1">
      <alignment horizontal="center" vertical="center" wrapText="1"/>
    </xf>
    <xf numFmtId="0" fontId="3" fillId="0" borderId="24" xfId="0" applyFont="1" applyFill="1" applyBorder="1" applyAlignment="1" applyProtection="1">
      <alignment horizontal="center" vertical="center" wrapText="1"/>
    </xf>
    <xf numFmtId="0" fontId="3" fillId="0" borderId="22" xfId="0" applyFont="1" applyFill="1" applyBorder="1" applyAlignment="1" applyProtection="1">
      <alignment horizontal="center" vertical="center" wrapText="1"/>
    </xf>
    <xf numFmtId="0" fontId="3" fillId="0" borderId="21" xfId="0" applyFont="1" applyFill="1" applyBorder="1" applyAlignment="1" applyProtection="1">
      <alignment horizontal="center" vertical="center" wrapText="1"/>
    </xf>
    <xf numFmtId="0" fontId="3" fillId="0" borderId="23" xfId="0" applyFont="1" applyFill="1" applyBorder="1" applyAlignment="1" applyProtection="1">
      <alignment horizontal="center" vertical="center" wrapText="1"/>
    </xf>
    <xf numFmtId="3" fontId="5" fillId="5" borderId="1" xfId="0" applyNumberFormat="1" applyFont="1" applyFill="1" applyBorder="1" applyAlignment="1" applyProtection="1">
      <alignment horizontal="center" vertical="center" wrapText="1"/>
    </xf>
    <xf numFmtId="0" fontId="3" fillId="0" borderId="25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25" xfId="0" applyFont="1" applyFill="1" applyBorder="1" applyAlignment="1" applyProtection="1">
      <alignment horizontal="center" vertical="center" wrapText="1"/>
    </xf>
    <xf numFmtId="0" fontId="3" fillId="0" borderId="26" xfId="0" applyFont="1" applyFill="1" applyBorder="1" applyAlignment="1" applyProtection="1">
      <alignment horizontal="center" vertical="center" wrapText="1"/>
    </xf>
    <xf numFmtId="0" fontId="3" fillId="0" borderId="27" xfId="0" applyFont="1" applyBorder="1" applyAlignment="1" applyProtection="1">
      <alignment horizontal="center" vertical="center" wrapText="1"/>
    </xf>
    <xf numFmtId="17" fontId="2" fillId="0" borderId="28" xfId="0" applyNumberFormat="1" applyFont="1" applyBorder="1" applyAlignment="1" applyProtection="1">
      <alignment horizontal="left"/>
    </xf>
    <xf numFmtId="3" fontId="2" fillId="0" borderId="29" xfId="0" applyNumberFormat="1" applyFont="1" applyFill="1" applyBorder="1" applyAlignment="1" applyProtection="1">
      <alignment horizontal="center"/>
      <protection locked="0"/>
    </xf>
    <xf numFmtId="164" fontId="2" fillId="5" borderId="30" xfId="0" applyNumberFormat="1" applyFont="1" applyFill="1" applyBorder="1" applyProtection="1">
      <protection locked="0"/>
    </xf>
    <xf numFmtId="3" fontId="2" fillId="0" borderId="29" xfId="0" applyNumberFormat="1" applyFont="1" applyFill="1" applyBorder="1" applyAlignment="1" applyProtection="1">
      <alignment horizontal="center"/>
    </xf>
    <xf numFmtId="1" fontId="2" fillId="0" borderId="29" xfId="0" applyNumberFormat="1" applyFont="1" applyBorder="1" applyAlignment="1" applyProtection="1">
      <alignment horizontal="center"/>
    </xf>
    <xf numFmtId="3" fontId="2" fillId="0" borderId="29" xfId="0" applyNumberFormat="1" applyFont="1" applyBorder="1" applyAlignment="1" applyProtection="1">
      <alignment horizontal="center" wrapText="1"/>
    </xf>
    <xf numFmtId="164" fontId="2" fillId="0" borderId="32" xfId="0" applyNumberFormat="1" applyFont="1" applyFill="1" applyBorder="1" applyProtection="1"/>
    <xf numFmtId="164" fontId="2" fillId="0" borderId="35" xfId="0" applyNumberFormat="1" applyFont="1" applyFill="1" applyBorder="1" applyProtection="1"/>
    <xf numFmtId="1" fontId="3" fillId="0" borderId="29" xfId="0" applyNumberFormat="1" applyFont="1" applyBorder="1" applyAlignment="1" applyProtection="1">
      <alignment horizontal="center"/>
    </xf>
    <xf numFmtId="164" fontId="2" fillId="0" borderId="30" xfId="0" applyNumberFormat="1" applyFont="1" applyFill="1" applyBorder="1" applyProtection="1"/>
    <xf numFmtId="164" fontId="2" fillId="0" borderId="36" xfId="0" applyNumberFormat="1" applyFont="1" applyFill="1" applyBorder="1" applyProtection="1"/>
    <xf numFmtId="164" fontId="2" fillId="0" borderId="31" xfId="0" applyNumberFormat="1" applyFont="1" applyFill="1" applyBorder="1" applyProtection="1"/>
    <xf numFmtId="3" fontId="7" fillId="6" borderId="37" xfId="0" applyNumberFormat="1" applyFont="1" applyFill="1" applyBorder="1" applyAlignment="1">
      <alignment horizontal="center" vertical="center"/>
    </xf>
    <xf numFmtId="168" fontId="2" fillId="0" borderId="31" xfId="1" applyNumberFormat="1" applyFont="1" applyBorder="1" applyProtection="1"/>
    <xf numFmtId="168" fontId="2" fillId="0" borderId="29" xfId="0" applyNumberFormat="1" applyFont="1" applyBorder="1" applyAlignment="1" applyProtection="1">
      <alignment horizontal="center" wrapText="1"/>
    </xf>
    <xf numFmtId="168" fontId="2" fillId="0" borderId="33" xfId="1" applyNumberFormat="1" applyFont="1" applyFill="1" applyBorder="1" applyAlignment="1" applyProtection="1">
      <alignment horizontal="center"/>
    </xf>
    <xf numFmtId="168" fontId="2" fillId="0" borderId="29" xfId="1" applyNumberFormat="1" applyFont="1" applyFill="1" applyBorder="1" applyProtection="1"/>
    <xf numFmtId="168" fontId="2" fillId="0" borderId="36" xfId="1" applyNumberFormat="1" applyFont="1" applyFill="1" applyBorder="1" applyProtection="1"/>
    <xf numFmtId="168" fontId="3" fillId="7" borderId="38" xfId="1" applyNumberFormat="1" applyFont="1" applyFill="1" applyBorder="1" applyProtection="1"/>
    <xf numFmtId="168" fontId="2" fillId="0" borderId="33" xfId="1" applyNumberFormat="1" applyFont="1" applyFill="1" applyBorder="1" applyProtection="1"/>
    <xf numFmtId="1" fontId="2" fillId="2" borderId="29" xfId="0" applyNumberFormat="1" applyFont="1" applyFill="1" applyBorder="1" applyAlignment="1" applyProtection="1">
      <alignment horizontal="center"/>
    </xf>
    <xf numFmtId="1" fontId="2" fillId="0" borderId="33" xfId="0" applyNumberFormat="1" applyFont="1" applyFill="1" applyBorder="1" applyAlignment="1" applyProtection="1">
      <alignment horizontal="center"/>
    </xf>
    <xf numFmtId="1" fontId="2" fillId="0" borderId="29" xfId="0" applyNumberFormat="1" applyFont="1" applyFill="1" applyBorder="1" applyAlignment="1" applyProtection="1">
      <alignment horizontal="center"/>
    </xf>
    <xf numFmtId="168" fontId="2" fillId="0" borderId="35" xfId="1" applyNumberFormat="1" applyFont="1" applyBorder="1" applyProtection="1"/>
    <xf numFmtId="168" fontId="2" fillId="0" borderId="29" xfId="1" applyNumberFormat="1" applyFont="1" applyBorder="1" applyAlignment="1" applyProtection="1">
      <alignment horizontal="center"/>
    </xf>
    <xf numFmtId="17" fontId="2" fillId="0" borderId="39" xfId="0" applyNumberFormat="1" applyFont="1" applyBorder="1" applyAlignment="1" applyProtection="1">
      <alignment horizontal="left"/>
    </xf>
    <xf numFmtId="3" fontId="2" fillId="0" borderId="40" xfId="0" applyNumberFormat="1" applyFont="1" applyFill="1" applyBorder="1" applyAlignment="1" applyProtection="1">
      <alignment horizontal="center"/>
      <protection locked="0"/>
    </xf>
    <xf numFmtId="3" fontId="2" fillId="0" borderId="40" xfId="0" applyNumberFormat="1" applyFont="1" applyFill="1" applyBorder="1" applyAlignment="1" applyProtection="1">
      <alignment horizontal="center"/>
    </xf>
    <xf numFmtId="1" fontId="2" fillId="0" borderId="40" xfId="0" applyNumberFormat="1" applyFont="1" applyBorder="1" applyAlignment="1" applyProtection="1">
      <alignment horizontal="center"/>
    </xf>
    <xf numFmtId="3" fontId="2" fillId="0" borderId="40" xfId="0" applyNumberFormat="1" applyFont="1" applyBorder="1" applyAlignment="1" applyProtection="1">
      <alignment horizontal="center" wrapText="1"/>
    </xf>
    <xf numFmtId="164" fontId="2" fillId="0" borderId="41" xfId="0" applyNumberFormat="1" applyFont="1" applyFill="1" applyBorder="1" applyProtection="1"/>
    <xf numFmtId="1" fontId="2" fillId="0" borderId="40" xfId="0" applyNumberFormat="1" applyFont="1" applyFill="1" applyBorder="1" applyAlignment="1" applyProtection="1">
      <alignment horizontal="center"/>
    </xf>
    <xf numFmtId="164" fontId="2" fillId="0" borderId="44" xfId="0" applyNumberFormat="1" applyFont="1" applyFill="1" applyBorder="1" applyProtection="1"/>
    <xf numFmtId="164" fontId="2" fillId="0" borderId="46" xfId="0" applyNumberFormat="1" applyFont="1" applyFill="1" applyBorder="1" applyProtection="1"/>
    <xf numFmtId="168" fontId="2" fillId="0" borderId="41" xfId="1" applyNumberFormat="1" applyFont="1" applyBorder="1" applyProtection="1"/>
    <xf numFmtId="168" fontId="2" fillId="0" borderId="24" xfId="1" applyNumberFormat="1" applyFont="1" applyFill="1" applyBorder="1" applyProtection="1"/>
    <xf numFmtId="168" fontId="2" fillId="0" borderId="40" xfId="1" applyNumberFormat="1" applyFont="1" applyBorder="1" applyAlignment="1" applyProtection="1">
      <alignment horizontal="center"/>
    </xf>
    <xf numFmtId="168" fontId="2" fillId="0" borderId="40" xfId="1" applyNumberFormat="1" applyFont="1" applyFill="1" applyBorder="1" applyProtection="1"/>
    <xf numFmtId="168" fontId="2" fillId="0" borderId="44" xfId="1" applyNumberFormat="1" applyFont="1" applyFill="1" applyBorder="1" applyProtection="1"/>
    <xf numFmtId="3" fontId="8" fillId="7" borderId="20" xfId="0" applyNumberFormat="1" applyFont="1" applyFill="1" applyBorder="1" applyAlignment="1" applyProtection="1">
      <alignment horizontal="center"/>
    </xf>
    <xf numFmtId="3" fontId="3" fillId="7" borderId="20" xfId="0" applyNumberFormat="1" applyFont="1" applyFill="1" applyBorder="1" applyAlignment="1" applyProtection="1">
      <protection locked="0"/>
    </xf>
    <xf numFmtId="3" fontId="3" fillId="7" borderId="1" xfId="0" applyNumberFormat="1" applyFont="1" applyFill="1" applyBorder="1" applyProtection="1"/>
    <xf numFmtId="164" fontId="3" fillId="7" borderId="3" xfId="0" applyNumberFormat="1" applyFont="1" applyFill="1" applyBorder="1" applyProtection="1"/>
    <xf numFmtId="164" fontId="3" fillId="7" borderId="20" xfId="0" applyNumberFormat="1" applyFont="1" applyFill="1" applyBorder="1" applyProtection="1"/>
    <xf numFmtId="164" fontId="3" fillId="7" borderId="47" xfId="0" applyNumberFormat="1" applyFont="1" applyFill="1" applyBorder="1" applyProtection="1"/>
    <xf numFmtId="164" fontId="3" fillId="7" borderId="1" xfId="0" applyNumberFormat="1" applyFont="1" applyFill="1" applyBorder="1" applyProtection="1"/>
    <xf numFmtId="164" fontId="3" fillId="7" borderId="2" xfId="0" applyNumberFormat="1" applyFont="1" applyFill="1" applyBorder="1" applyProtection="1"/>
    <xf numFmtId="164" fontId="3" fillId="7" borderId="48" xfId="0" applyNumberFormat="1" applyFont="1" applyFill="1" applyBorder="1" applyProtection="1"/>
    <xf numFmtId="168" fontId="3" fillId="7" borderId="49" xfId="1" applyNumberFormat="1" applyFont="1" applyFill="1" applyBorder="1" applyProtection="1"/>
    <xf numFmtId="3" fontId="9" fillId="0" borderId="51" xfId="0" applyNumberFormat="1" applyFont="1" applyFill="1" applyBorder="1" applyAlignment="1" applyProtection="1">
      <alignment horizontal="center" wrapText="1"/>
    </xf>
    <xf numFmtId="3" fontId="9" fillId="0" borderId="29" xfId="0" applyNumberFormat="1" applyFont="1" applyFill="1" applyBorder="1" applyAlignment="1" applyProtection="1">
      <alignment horizontal="center" wrapText="1"/>
    </xf>
    <xf numFmtId="0" fontId="4" fillId="3" borderId="14" xfId="0" applyFont="1" applyFill="1" applyBorder="1" applyAlignment="1" applyProtection="1">
      <alignment horizontal="center" vertical="center" wrapText="1"/>
    </xf>
    <xf numFmtId="0" fontId="4" fillId="3" borderId="15" xfId="0" applyFont="1" applyFill="1" applyBorder="1" applyAlignment="1" applyProtection="1">
      <alignment horizontal="center" vertical="center" wrapText="1"/>
    </xf>
    <xf numFmtId="0" fontId="4" fillId="3" borderId="13" xfId="0" applyFont="1" applyFill="1" applyBorder="1" applyAlignment="1" applyProtection="1">
      <alignment horizontal="center" vertical="center"/>
    </xf>
    <xf numFmtId="0" fontId="2" fillId="0" borderId="0" xfId="0" applyFont="1" applyProtection="1"/>
    <xf numFmtId="3" fontId="2" fillId="0" borderId="0" xfId="0" applyNumberFormat="1" applyFont="1" applyProtection="1"/>
    <xf numFmtId="164" fontId="2" fillId="0" borderId="0" xfId="3" applyNumberFormat="1" applyFont="1" applyProtection="1"/>
    <xf numFmtId="164" fontId="2" fillId="2" borderId="0" xfId="3" applyNumberFormat="1" applyFont="1" applyFill="1" applyProtection="1"/>
    <xf numFmtId="17" fontId="2" fillId="2" borderId="0" xfId="0" applyNumberFormat="1" applyFont="1" applyFill="1" applyProtection="1"/>
    <xf numFmtId="0" fontId="3" fillId="7" borderId="0" xfId="0" applyFont="1" applyFill="1" applyProtection="1"/>
    <xf numFmtId="0" fontId="3" fillId="2" borderId="0" xfId="0" applyFont="1" applyFill="1" applyProtection="1"/>
    <xf numFmtId="164" fontId="3" fillId="7" borderId="47" xfId="3" applyNumberFormat="1" applyFont="1" applyFill="1" applyBorder="1" applyProtection="1"/>
    <xf numFmtId="164" fontId="3" fillId="7" borderId="49" xfId="3" applyNumberFormat="1" applyFont="1" applyFill="1" applyBorder="1" applyProtection="1"/>
    <xf numFmtId="164" fontId="3" fillId="7" borderId="2" xfId="3" applyNumberFormat="1" applyFont="1" applyFill="1" applyBorder="1" applyProtection="1"/>
    <xf numFmtId="164" fontId="3" fillId="7" borderId="3" xfId="3" applyNumberFormat="1" applyFont="1" applyFill="1" applyBorder="1" applyProtection="1"/>
    <xf numFmtId="37" fontId="3" fillId="7" borderId="1" xfId="3" applyNumberFormat="1" applyFont="1" applyFill="1" applyBorder="1" applyAlignment="1" applyProtection="1">
      <alignment horizontal="center"/>
    </xf>
    <xf numFmtId="164" fontId="3" fillId="7" borderId="20" xfId="3" applyNumberFormat="1" applyFont="1" applyFill="1" applyBorder="1" applyProtection="1"/>
    <xf numFmtId="3" fontId="3" fillId="7" borderId="48" xfId="0" applyNumberFormat="1" applyFont="1" applyFill="1" applyBorder="1" applyAlignment="1" applyProtection="1"/>
    <xf numFmtId="3" fontId="3" fillId="7" borderId="20" xfId="0" applyNumberFormat="1" applyFont="1" applyFill="1" applyBorder="1" applyAlignment="1" applyProtection="1"/>
    <xf numFmtId="164" fontId="6" fillId="0" borderId="41" xfId="3" applyNumberFormat="1" applyFont="1" applyFill="1" applyBorder="1" applyAlignment="1" applyProtection="1">
      <alignment horizontal="justify" wrapText="1"/>
    </xf>
    <xf numFmtId="164" fontId="6" fillId="5" borderId="36" xfId="3" applyNumberFormat="1" applyFont="1" applyFill="1" applyBorder="1" applyAlignment="1" applyProtection="1">
      <alignment horizontal="justify" wrapText="1"/>
      <protection locked="0"/>
    </xf>
    <xf numFmtId="164" fontId="6" fillId="0" borderId="45" xfId="3" applyNumberFormat="1" applyFont="1" applyBorder="1" applyAlignment="1" applyProtection="1">
      <alignment horizontal="justify" wrapText="1"/>
    </xf>
    <xf numFmtId="164" fontId="6" fillId="0" borderId="44" xfId="3" applyNumberFormat="1" applyFont="1" applyBorder="1" applyAlignment="1" applyProtection="1">
      <alignment horizontal="justify" wrapText="1"/>
    </xf>
    <xf numFmtId="164" fontId="2" fillId="0" borderId="43" xfId="3" applyNumberFormat="1" applyFont="1" applyBorder="1" applyProtection="1"/>
    <xf numFmtId="164" fontId="2" fillId="0" borderId="33" xfId="3" applyNumberFormat="1" applyFont="1" applyBorder="1" applyProtection="1"/>
    <xf numFmtId="167" fontId="2" fillId="0" borderId="41" xfId="3" applyNumberFormat="1" applyFont="1" applyFill="1" applyBorder="1" applyAlignment="1" applyProtection="1">
      <alignment horizontal="center" vertical="center" wrapText="1"/>
    </xf>
    <xf numFmtId="167" fontId="2" fillId="0" borderId="42" xfId="3" applyNumberFormat="1" applyFont="1" applyFill="1" applyBorder="1" applyAlignment="1" applyProtection="1">
      <alignment horizontal="center" vertical="center" wrapText="1"/>
    </xf>
    <xf numFmtId="164" fontId="2" fillId="0" borderId="41" xfId="3" applyNumberFormat="1" applyFont="1" applyBorder="1" applyProtection="1"/>
    <xf numFmtId="164" fontId="2" fillId="0" borderId="46" xfId="3" applyNumberFormat="1" applyFont="1" applyBorder="1" applyProtection="1"/>
    <xf numFmtId="164" fontId="6" fillId="0" borderId="35" xfId="3" applyNumberFormat="1" applyFont="1" applyFill="1" applyBorder="1" applyAlignment="1" applyProtection="1">
      <alignment horizontal="justify" wrapText="1"/>
    </xf>
    <xf numFmtId="164" fontId="6" fillId="0" borderId="30" xfId="3" applyNumberFormat="1" applyFont="1" applyBorder="1" applyAlignment="1" applyProtection="1">
      <alignment horizontal="justify" wrapText="1"/>
    </xf>
    <xf numFmtId="164" fontId="6" fillId="0" borderId="36" xfId="3" applyNumberFormat="1" applyFont="1" applyBorder="1" applyAlignment="1" applyProtection="1">
      <alignment horizontal="justify" wrapText="1"/>
    </xf>
    <xf numFmtId="164" fontId="2" fillId="0" borderId="34" xfId="3" applyNumberFormat="1" applyFont="1" applyBorder="1" applyProtection="1"/>
    <xf numFmtId="167" fontId="2" fillId="0" borderId="35" xfId="3" applyNumberFormat="1" applyFont="1" applyFill="1" applyBorder="1" applyAlignment="1" applyProtection="1">
      <alignment horizontal="center" vertical="center" wrapText="1"/>
    </xf>
    <xf numFmtId="167" fontId="2" fillId="0" borderId="32" xfId="3" applyNumberFormat="1" applyFont="1" applyFill="1" applyBorder="1" applyAlignment="1" applyProtection="1">
      <alignment horizontal="center" vertical="center" wrapText="1"/>
    </xf>
    <xf numFmtId="164" fontId="2" fillId="0" borderId="35" xfId="3" applyNumberFormat="1" applyFont="1" applyBorder="1" applyProtection="1"/>
    <xf numFmtId="164" fontId="2" fillId="0" borderId="31" xfId="3" applyNumberFormat="1" applyFont="1" applyBorder="1" applyProtection="1"/>
    <xf numFmtId="167" fontId="2" fillId="2" borderId="35" xfId="3" applyNumberFormat="1" applyFont="1" applyFill="1" applyBorder="1" applyAlignment="1" applyProtection="1">
      <alignment horizontal="center" vertical="center" wrapText="1"/>
    </xf>
    <xf numFmtId="164" fontId="6" fillId="0" borderId="31" xfId="3" applyNumberFormat="1" applyFont="1" applyFill="1" applyBorder="1" applyAlignment="1" applyProtection="1">
      <alignment horizontal="justify" wrapText="1"/>
    </xf>
    <xf numFmtId="164" fontId="6" fillId="2" borderId="30" xfId="3" applyNumberFormat="1" applyFont="1" applyFill="1" applyBorder="1" applyAlignment="1" applyProtection="1">
      <alignment horizontal="justify" wrapText="1"/>
    </xf>
    <xf numFmtId="164" fontId="2" fillId="0" borderId="32" xfId="3" applyNumberFormat="1" applyFont="1" applyBorder="1" applyProtection="1"/>
    <xf numFmtId="164" fontId="6" fillId="0" borderId="9" xfId="3" applyNumberFormat="1" applyFont="1" applyFill="1" applyBorder="1" applyAlignment="1" applyProtection="1">
      <alignment horizontal="justify" wrapText="1"/>
    </xf>
    <xf numFmtId="168" fontId="2" fillId="0" borderId="9" xfId="1" applyNumberFormat="1" applyFont="1" applyBorder="1" applyProtection="1"/>
    <xf numFmtId="164" fontId="6" fillId="5" borderId="52" xfId="3" applyNumberFormat="1" applyFont="1" applyFill="1" applyBorder="1" applyAlignment="1" applyProtection="1">
      <alignment horizontal="justify" wrapText="1"/>
      <protection locked="0"/>
    </xf>
    <xf numFmtId="1" fontId="3" fillId="0" borderId="5" xfId="0" applyNumberFormat="1" applyFont="1" applyBorder="1" applyAlignment="1" applyProtection="1">
      <alignment horizontal="center"/>
    </xf>
    <xf numFmtId="1" fontId="2" fillId="0" borderId="5" xfId="0" applyNumberFormat="1" applyFont="1" applyBorder="1" applyAlignment="1" applyProtection="1">
      <alignment horizontal="center"/>
    </xf>
    <xf numFmtId="3" fontId="2" fillId="0" borderId="51" xfId="0" applyNumberFormat="1" applyFont="1" applyBorder="1" applyAlignment="1" applyProtection="1">
      <alignment horizontal="center" wrapText="1"/>
    </xf>
    <xf numFmtId="1" fontId="2" fillId="0" borderId="51" xfId="0" applyNumberFormat="1" applyFont="1" applyBorder="1" applyAlignment="1" applyProtection="1">
      <alignment horizontal="center"/>
    </xf>
    <xf numFmtId="164" fontId="2" fillId="0" borderId="9" xfId="3" applyNumberFormat="1" applyFont="1" applyBorder="1" applyProtection="1"/>
    <xf numFmtId="3" fontId="2" fillId="0" borderId="5" xfId="0" applyNumberFormat="1" applyFont="1" applyFill="1" applyBorder="1" applyAlignment="1" applyProtection="1">
      <alignment horizontal="center"/>
      <protection locked="0"/>
    </xf>
    <xf numFmtId="17" fontId="2" fillId="0" borderId="50" xfId="0" applyNumberFormat="1" applyFont="1" applyBorder="1" applyAlignment="1" applyProtection="1">
      <alignment horizontal="left"/>
    </xf>
    <xf numFmtId="170" fontId="6" fillId="5" borderId="36" xfId="3" applyNumberFormat="1" applyFont="1" applyFill="1" applyBorder="1" applyAlignment="1" applyProtection="1">
      <alignment horizontal="justify" wrapText="1"/>
      <protection locked="0"/>
    </xf>
    <xf numFmtId="3" fontId="7" fillId="8" borderId="37" xfId="0" applyNumberFormat="1" applyFont="1" applyFill="1" applyBorder="1" applyAlignment="1">
      <alignment horizontal="center" vertical="center"/>
    </xf>
    <xf numFmtId="3" fontId="2" fillId="0" borderId="33" xfId="0" applyNumberFormat="1" applyFont="1" applyFill="1" applyBorder="1" applyAlignment="1" applyProtection="1">
      <alignment horizontal="center"/>
    </xf>
    <xf numFmtId="0" fontId="2" fillId="0" borderId="0" xfId="0" applyFont="1" applyAlignment="1" applyProtection="1">
      <alignment vertical="center" wrapText="1"/>
    </xf>
    <xf numFmtId="0" fontId="2" fillId="2" borderId="0" xfId="0" applyFont="1" applyFill="1" applyAlignment="1" applyProtection="1">
      <alignment vertical="center" wrapText="1"/>
    </xf>
    <xf numFmtId="0" fontId="3" fillId="0" borderId="47" xfId="0" applyFont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0" xfId="0" applyFont="1" applyProtection="1"/>
    <xf numFmtId="0" fontId="10" fillId="2" borderId="0" xfId="0" applyFont="1" applyFill="1" applyAlignment="1" applyProtection="1">
      <alignment horizontal="center"/>
    </xf>
    <xf numFmtId="0" fontId="10" fillId="2" borderId="0" xfId="0" applyFont="1" applyFill="1" applyAlignment="1" applyProtection="1">
      <alignment horizontal="center"/>
    </xf>
    <xf numFmtId="0" fontId="4" fillId="3" borderId="13" xfId="0" applyFont="1" applyFill="1" applyBorder="1" applyAlignment="1" applyProtection="1">
      <alignment horizontal="center" vertical="center"/>
    </xf>
    <xf numFmtId="0" fontId="4" fillId="3" borderId="14" xfId="0" applyFont="1" applyFill="1" applyBorder="1" applyAlignment="1" applyProtection="1">
      <alignment horizontal="center" vertical="center" wrapText="1"/>
    </xf>
    <xf numFmtId="0" fontId="4" fillId="3" borderId="15" xfId="0" applyFont="1" applyFill="1" applyBorder="1" applyAlignment="1" applyProtection="1">
      <alignment horizontal="center" vertical="center" wrapText="1"/>
    </xf>
    <xf numFmtId="0" fontId="10" fillId="2" borderId="0" xfId="0" applyFont="1" applyFill="1" applyAlignment="1" applyProtection="1">
      <alignment horizontal="center"/>
    </xf>
    <xf numFmtId="0" fontId="3" fillId="4" borderId="11" xfId="0" applyFont="1" applyFill="1" applyBorder="1" applyAlignment="1" applyProtection="1">
      <alignment horizontal="center" vertical="center" wrapText="1"/>
    </xf>
    <xf numFmtId="0" fontId="3" fillId="4" borderId="19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center" vertical="center" wrapText="1"/>
    </xf>
    <xf numFmtId="0" fontId="4" fillId="3" borderId="7" xfId="0" applyFont="1" applyFill="1" applyBorder="1" applyAlignment="1" applyProtection="1">
      <alignment horizontal="center" vertical="center" wrapText="1"/>
    </xf>
    <xf numFmtId="0" fontId="4" fillId="3" borderId="13" xfId="0" applyFont="1" applyFill="1" applyBorder="1" applyAlignment="1" applyProtection="1">
      <alignment horizontal="center" vertical="center" wrapText="1"/>
    </xf>
    <xf numFmtId="0" fontId="4" fillId="3" borderId="14" xfId="0" applyFont="1" applyFill="1" applyBorder="1" applyAlignment="1" applyProtection="1">
      <alignment horizontal="center" vertical="center" wrapText="1"/>
    </xf>
    <xf numFmtId="0" fontId="4" fillId="3" borderId="15" xfId="0" applyFont="1" applyFill="1" applyBorder="1" applyAlignment="1" applyProtection="1">
      <alignment horizontal="center" vertical="center" wrapText="1"/>
    </xf>
    <xf numFmtId="0" fontId="4" fillId="3" borderId="9" xfId="0" applyFont="1" applyFill="1" applyBorder="1" applyAlignment="1" applyProtection="1">
      <alignment horizontal="center" vertical="center" wrapText="1"/>
    </xf>
    <xf numFmtId="0" fontId="4" fillId="3" borderId="17" xfId="0" applyFont="1" applyFill="1" applyBorder="1" applyAlignment="1" applyProtection="1">
      <alignment horizontal="center" vertical="center" wrapText="1"/>
    </xf>
    <xf numFmtId="0" fontId="4" fillId="3" borderId="10" xfId="0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5" xfId="0" applyFont="1" applyFill="1" applyBorder="1" applyAlignment="1" applyProtection="1">
      <alignment horizontal="center" vertical="center"/>
    </xf>
    <xf numFmtId="0" fontId="10" fillId="2" borderId="0" xfId="0" applyFont="1" applyFill="1" applyAlignment="1" applyProtection="1">
      <alignment horizontal="center"/>
    </xf>
    <xf numFmtId="0" fontId="3" fillId="2" borderId="1" xfId="0" applyFont="1" applyFill="1" applyBorder="1" applyAlignment="1" applyProtection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4" fillId="3" borderId="4" xfId="0" applyFont="1" applyFill="1" applyBorder="1" applyAlignment="1" applyProtection="1">
      <alignment horizontal="center" vertical="center" wrapText="1"/>
    </xf>
    <xf numFmtId="0" fontId="4" fillId="3" borderId="12" xfId="0" applyFont="1" applyFill="1" applyBorder="1" applyAlignment="1" applyProtection="1">
      <alignment horizontal="center" vertical="center" wrapText="1"/>
    </xf>
    <xf numFmtId="0" fontId="4" fillId="3" borderId="13" xfId="0" applyFont="1" applyFill="1" applyBorder="1" applyAlignment="1" applyProtection="1">
      <alignment horizontal="center" vertical="center"/>
    </xf>
    <xf numFmtId="0" fontId="4" fillId="3" borderId="14" xfId="0" applyFont="1" applyFill="1" applyBorder="1" applyAlignment="1" applyProtection="1">
      <alignment horizontal="center" vertical="center"/>
    </xf>
    <xf numFmtId="0" fontId="4" fillId="3" borderId="15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6" xfId="0" applyFont="1" applyFill="1" applyBorder="1" applyAlignment="1" applyProtection="1">
      <alignment horizontal="center" vertical="center" wrapText="1"/>
    </xf>
    <xf numFmtId="0" fontId="4" fillId="3" borderId="9" xfId="0" applyFont="1" applyFill="1" applyBorder="1" applyAlignment="1" applyProtection="1">
      <alignment horizontal="center" vertical="center"/>
    </xf>
    <xf numFmtId="0" fontId="4" fillId="3" borderId="17" xfId="0" applyFont="1" applyFill="1" applyBorder="1" applyAlignment="1" applyProtection="1">
      <alignment horizontal="center" vertical="center"/>
    </xf>
  </cellXfs>
  <cellStyles count="4">
    <cellStyle name="Millares" xfId="1" builtinId="3"/>
    <cellStyle name="Moneda 2" xf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O96"/>
  <sheetViews>
    <sheetView zoomScaleNormal="100" workbookViewId="0">
      <selection activeCell="B9" sqref="B9:C19 F9:G19 I9:J19 O9:AF19 AH9:AI19 AK9:AL19 L9:M19 X5 AC5 AN9:AQ19 D9:E20 H9:H20 N9:N20 K9:K20 Q20:R20 AM9:AM20 AJ9:AJ20 AG9:AG20"/>
    </sheetView>
  </sheetViews>
  <sheetFormatPr baseColWidth="10" defaultColWidth="11.42578125" defaultRowHeight="12.75" x14ac:dyDescent="0.2"/>
  <cols>
    <col min="1" max="1" width="12" style="84" customWidth="1"/>
    <col min="2" max="2" width="12.42578125" style="84" customWidth="1"/>
    <col min="3" max="3" width="13.42578125" style="84" bestFit="1" customWidth="1"/>
    <col min="4" max="4" width="16.7109375" style="84" bestFit="1" customWidth="1"/>
    <col min="5" max="5" width="24.42578125" style="86" bestFit="1" customWidth="1"/>
    <col min="6" max="6" width="7" style="84" bestFit="1" customWidth="1"/>
    <col min="7" max="7" width="14.42578125" style="84" customWidth="1"/>
    <col min="8" max="8" width="18.28515625" style="84" customWidth="1"/>
    <col min="9" max="10" width="13.42578125" style="84" customWidth="1"/>
    <col min="11" max="11" width="15.5703125" style="84" bestFit="1" customWidth="1"/>
    <col min="12" max="12" width="10.7109375" style="84" customWidth="1"/>
    <col min="13" max="13" width="14.28515625" style="84" customWidth="1"/>
    <col min="14" max="14" width="14.28515625" style="84" bestFit="1" customWidth="1"/>
    <col min="15" max="15" width="8.7109375" style="85" bestFit="1" customWidth="1"/>
    <col min="16" max="16" width="17.7109375" style="84" customWidth="1"/>
    <col min="17" max="17" width="15.5703125" style="84" bestFit="1" customWidth="1"/>
    <col min="18" max="18" width="16.7109375" style="84" bestFit="1" customWidth="1"/>
    <col min="19" max="19" width="16.5703125" style="84" bestFit="1" customWidth="1"/>
    <col min="20" max="20" width="8.28515625" style="84" bestFit="1" customWidth="1"/>
    <col min="21" max="21" width="12.5703125" style="84" bestFit="1" customWidth="1"/>
    <col min="22" max="22" width="15.5703125" style="84" bestFit="1" customWidth="1"/>
    <col min="23" max="23" width="15" style="84" bestFit="1" customWidth="1"/>
    <col min="24" max="24" width="16.7109375" style="1" bestFit="1" customWidth="1"/>
    <col min="25" max="25" width="9" style="84" bestFit="1" customWidth="1"/>
    <col min="26" max="26" width="12.5703125" style="84" bestFit="1" customWidth="1"/>
    <col min="27" max="27" width="15.28515625" style="84" customWidth="1"/>
    <col min="28" max="28" width="13.28515625" style="84" bestFit="1" customWidth="1"/>
    <col min="29" max="29" width="12" style="84" bestFit="1" customWidth="1"/>
    <col min="30" max="30" width="16.7109375" style="84" bestFit="1" customWidth="1"/>
    <col min="31" max="31" width="11.7109375" style="7" bestFit="1" customWidth="1"/>
    <col min="32" max="32" width="11" style="1" bestFit="1" customWidth="1"/>
    <col min="33" max="33" width="14.28515625" style="84" bestFit="1" customWidth="1"/>
    <col min="34" max="34" width="12.5703125" style="84" bestFit="1" customWidth="1"/>
    <col min="35" max="35" width="14.42578125" style="84" bestFit="1" customWidth="1"/>
    <col min="36" max="36" width="18.7109375" style="84" customWidth="1"/>
    <col min="37" max="37" width="15.28515625" style="84" bestFit="1" customWidth="1"/>
    <col min="38" max="38" width="14.7109375" style="84" customWidth="1"/>
    <col min="39" max="39" width="14.28515625" style="84" customWidth="1"/>
    <col min="40" max="40" width="15.5703125" style="84" bestFit="1" customWidth="1"/>
    <col min="41" max="41" width="16.5703125" style="84" bestFit="1" customWidth="1"/>
    <col min="42" max="42" width="19.7109375" style="1" bestFit="1" customWidth="1"/>
    <col min="43" max="43" width="19.28515625" style="1" customWidth="1"/>
    <col min="44" max="639" width="11.42578125" style="1"/>
    <col min="640" max="16384" width="11.42578125" style="84"/>
  </cols>
  <sheetData>
    <row r="1" spans="1:639" s="1" customFormat="1" x14ac:dyDescent="0.2">
      <c r="B1" s="2"/>
      <c r="C1" s="2"/>
      <c r="D1" s="2"/>
      <c r="E1" s="87"/>
      <c r="O1" s="3"/>
      <c r="AE1" s="7"/>
    </row>
    <row r="2" spans="1:639" s="1" customFormat="1" ht="18.75" x14ac:dyDescent="0.3">
      <c r="A2" s="159" t="s">
        <v>59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59"/>
      <c r="AE2" s="159"/>
      <c r="AF2" s="159"/>
      <c r="AG2" s="159"/>
      <c r="AH2" s="140"/>
      <c r="AI2" s="140"/>
      <c r="AJ2" s="140"/>
      <c r="AK2" s="140"/>
      <c r="AL2" s="140"/>
      <c r="AM2" s="140"/>
      <c r="AN2" s="140"/>
      <c r="AO2" s="140"/>
    </row>
    <row r="3" spans="1:639" s="1" customFormat="1" ht="18.75" x14ac:dyDescent="0.3">
      <c r="A3" s="159" t="s">
        <v>57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40"/>
      <c r="AI3" s="140"/>
      <c r="AJ3" s="140"/>
      <c r="AK3" s="140"/>
      <c r="AL3" s="140"/>
      <c r="AM3" s="140"/>
      <c r="AN3" s="140"/>
      <c r="AO3" s="140"/>
    </row>
    <row r="4" spans="1:639" s="1" customFormat="1" ht="19.5" thickBot="1" x14ac:dyDescent="0.35">
      <c r="A4" s="159" t="s">
        <v>58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40"/>
      <c r="AI4" s="140"/>
      <c r="AJ4" s="140"/>
      <c r="AK4" s="140"/>
      <c r="AL4" s="140"/>
      <c r="AM4" s="140"/>
      <c r="AN4" s="140"/>
      <c r="AO4" s="140"/>
    </row>
    <row r="5" spans="1:639" s="1" customFormat="1" ht="15.75" thickBot="1" x14ac:dyDescent="0.3">
      <c r="B5" s="2"/>
      <c r="C5" s="2"/>
      <c r="D5" s="2"/>
      <c r="E5" s="87"/>
      <c r="O5" s="3"/>
      <c r="P5" s="4"/>
      <c r="T5" s="160" t="s">
        <v>0</v>
      </c>
      <c r="U5" s="161"/>
      <c r="V5" s="161"/>
      <c r="W5" s="161"/>
      <c r="X5" s="5">
        <v>5.1999999999999995E-4</v>
      </c>
      <c r="Y5" s="160" t="s">
        <v>1</v>
      </c>
      <c r="Z5" s="161"/>
      <c r="AA5" s="161"/>
      <c r="AB5" s="161"/>
      <c r="AC5" s="5">
        <v>5.1999999999999995E-4</v>
      </c>
      <c r="AD5" s="6"/>
      <c r="AE5" s="7"/>
      <c r="AQ5" s="8"/>
    </row>
    <row r="6" spans="1:639" s="138" customFormat="1" ht="15.75" customHeight="1" x14ac:dyDescent="0.2">
      <c r="A6" s="162" t="s">
        <v>2</v>
      </c>
      <c r="B6" s="158" t="s">
        <v>3</v>
      </c>
      <c r="C6" s="156"/>
      <c r="D6" s="157"/>
      <c r="E6" s="167" t="s">
        <v>4</v>
      </c>
      <c r="F6" s="158" t="s">
        <v>5</v>
      </c>
      <c r="G6" s="156"/>
      <c r="H6" s="157"/>
      <c r="I6" s="158" t="s">
        <v>6</v>
      </c>
      <c r="J6" s="156"/>
      <c r="K6" s="169"/>
      <c r="L6" s="147" t="s">
        <v>7</v>
      </c>
      <c r="M6" s="148"/>
      <c r="N6" s="149"/>
      <c r="O6" s="147" t="s">
        <v>8</v>
      </c>
      <c r="P6" s="148"/>
      <c r="Q6" s="149"/>
      <c r="R6" s="147" t="s">
        <v>9</v>
      </c>
      <c r="S6" s="153"/>
      <c r="T6" s="147" t="s">
        <v>10</v>
      </c>
      <c r="U6" s="148"/>
      <c r="V6" s="148"/>
      <c r="W6" s="148"/>
      <c r="X6" s="149"/>
      <c r="Y6" s="147" t="s">
        <v>11</v>
      </c>
      <c r="Z6" s="148"/>
      <c r="AA6" s="148"/>
      <c r="AB6" s="148"/>
      <c r="AC6" s="149"/>
      <c r="AD6" s="153" t="s">
        <v>12</v>
      </c>
      <c r="AE6" s="155" t="s">
        <v>13</v>
      </c>
      <c r="AF6" s="156"/>
      <c r="AG6" s="157"/>
      <c r="AH6" s="158" t="s">
        <v>14</v>
      </c>
      <c r="AI6" s="156"/>
      <c r="AJ6" s="157"/>
      <c r="AK6" s="158" t="s">
        <v>15</v>
      </c>
      <c r="AL6" s="156"/>
      <c r="AM6" s="157"/>
      <c r="AN6" s="147" t="s">
        <v>16</v>
      </c>
      <c r="AO6" s="148"/>
      <c r="AP6" s="145" t="s">
        <v>17</v>
      </c>
      <c r="AQ6" s="145" t="s">
        <v>18</v>
      </c>
      <c r="AR6" s="90"/>
      <c r="AS6" s="90"/>
      <c r="AT6" s="90"/>
      <c r="AU6" s="90"/>
      <c r="AV6" s="90"/>
      <c r="AW6" s="90"/>
      <c r="AX6" s="90"/>
      <c r="AY6" s="90"/>
      <c r="AZ6" s="90"/>
      <c r="BA6" s="90"/>
      <c r="BB6" s="90"/>
      <c r="BC6" s="90"/>
      <c r="BD6" s="90"/>
      <c r="BE6" s="90"/>
      <c r="BF6" s="90"/>
      <c r="BG6" s="90"/>
      <c r="BH6" s="90"/>
      <c r="BI6" s="90"/>
      <c r="BJ6" s="90"/>
      <c r="BK6" s="90"/>
      <c r="BL6" s="90"/>
      <c r="BM6" s="90"/>
      <c r="BN6" s="90"/>
      <c r="BO6" s="90"/>
      <c r="BP6" s="90"/>
      <c r="BQ6" s="90"/>
      <c r="BR6" s="90"/>
      <c r="BS6" s="90"/>
      <c r="BT6" s="90"/>
      <c r="BU6" s="90"/>
      <c r="BV6" s="90"/>
      <c r="BW6" s="90"/>
      <c r="BX6" s="90"/>
      <c r="BY6" s="90"/>
      <c r="BZ6" s="90"/>
      <c r="CA6" s="90"/>
      <c r="CB6" s="90"/>
      <c r="CC6" s="90"/>
      <c r="CD6" s="90"/>
      <c r="CE6" s="90"/>
      <c r="CF6" s="90"/>
      <c r="CG6" s="90"/>
      <c r="CH6" s="90"/>
      <c r="CI6" s="90"/>
      <c r="CJ6" s="90"/>
      <c r="CK6" s="90"/>
      <c r="CL6" s="90"/>
      <c r="CM6" s="90"/>
      <c r="CN6" s="90"/>
      <c r="CO6" s="90"/>
      <c r="CP6" s="90"/>
      <c r="CQ6" s="90"/>
      <c r="CR6" s="90"/>
      <c r="CS6" s="90"/>
      <c r="CT6" s="90"/>
      <c r="CU6" s="90"/>
      <c r="CV6" s="90"/>
      <c r="CW6" s="90"/>
      <c r="CX6" s="90"/>
      <c r="CY6" s="90"/>
      <c r="CZ6" s="90"/>
      <c r="DA6" s="90"/>
      <c r="DB6" s="90"/>
      <c r="DC6" s="90"/>
      <c r="DD6" s="90"/>
      <c r="DE6" s="90"/>
      <c r="DF6" s="90"/>
      <c r="DG6" s="90"/>
      <c r="DH6" s="90"/>
      <c r="DI6" s="90"/>
      <c r="DJ6" s="90"/>
      <c r="DK6" s="90"/>
      <c r="DL6" s="90"/>
      <c r="DM6" s="90"/>
      <c r="DN6" s="90"/>
      <c r="DO6" s="90"/>
      <c r="DP6" s="90"/>
      <c r="DQ6" s="90"/>
      <c r="DR6" s="90"/>
      <c r="DS6" s="90"/>
      <c r="DT6" s="90"/>
      <c r="DU6" s="90"/>
      <c r="DV6" s="90"/>
      <c r="DW6" s="90"/>
      <c r="DX6" s="90"/>
      <c r="DY6" s="90"/>
      <c r="DZ6" s="90"/>
      <c r="EA6" s="90"/>
      <c r="EB6" s="90"/>
      <c r="EC6" s="90"/>
      <c r="ED6" s="90"/>
      <c r="EE6" s="90"/>
      <c r="EF6" s="90"/>
      <c r="EG6" s="90"/>
      <c r="EH6" s="90"/>
      <c r="EI6" s="90"/>
      <c r="EJ6" s="90"/>
      <c r="EK6" s="90"/>
      <c r="EL6" s="90"/>
      <c r="EM6" s="90"/>
      <c r="EN6" s="90"/>
      <c r="EO6" s="90"/>
      <c r="EP6" s="90"/>
      <c r="EQ6" s="90"/>
      <c r="ER6" s="90"/>
      <c r="ES6" s="90"/>
      <c r="ET6" s="90"/>
      <c r="EU6" s="90"/>
      <c r="EV6" s="90"/>
      <c r="EW6" s="90"/>
      <c r="EX6" s="90"/>
      <c r="EY6" s="90"/>
      <c r="EZ6" s="90"/>
      <c r="FA6" s="90"/>
      <c r="FB6" s="90"/>
      <c r="FC6" s="90"/>
      <c r="FD6" s="90"/>
      <c r="FE6" s="90"/>
      <c r="FF6" s="90"/>
      <c r="FG6" s="90"/>
      <c r="FH6" s="90"/>
      <c r="FI6" s="90"/>
      <c r="FJ6" s="90"/>
      <c r="FK6" s="90"/>
      <c r="FL6" s="90"/>
      <c r="FM6" s="90"/>
      <c r="FN6" s="90"/>
      <c r="FO6" s="90"/>
      <c r="FP6" s="90"/>
      <c r="FQ6" s="90"/>
      <c r="FR6" s="90"/>
      <c r="FS6" s="90"/>
      <c r="FT6" s="90"/>
      <c r="FU6" s="90"/>
      <c r="FV6" s="90"/>
      <c r="FW6" s="90"/>
      <c r="FX6" s="90"/>
      <c r="FY6" s="90"/>
      <c r="FZ6" s="90"/>
      <c r="GA6" s="90"/>
      <c r="GB6" s="90"/>
      <c r="GC6" s="90"/>
      <c r="GD6" s="90"/>
      <c r="GE6" s="90"/>
      <c r="GF6" s="90"/>
      <c r="GG6" s="90"/>
      <c r="GH6" s="90"/>
      <c r="GI6" s="90"/>
      <c r="GJ6" s="90"/>
      <c r="GK6" s="90"/>
      <c r="GL6" s="90"/>
      <c r="GM6" s="90"/>
      <c r="GN6" s="90"/>
      <c r="GO6" s="90"/>
      <c r="GP6" s="90"/>
      <c r="GQ6" s="90"/>
      <c r="GR6" s="90"/>
      <c r="GS6" s="90"/>
      <c r="GT6" s="90"/>
      <c r="GU6" s="90"/>
      <c r="GV6" s="90"/>
      <c r="GW6" s="90"/>
      <c r="GX6" s="90"/>
      <c r="GY6" s="90"/>
      <c r="GZ6" s="90"/>
      <c r="HA6" s="90"/>
      <c r="HB6" s="90"/>
      <c r="HC6" s="90"/>
      <c r="HD6" s="90"/>
      <c r="HE6" s="90"/>
      <c r="HF6" s="90"/>
      <c r="HG6" s="90"/>
      <c r="HH6" s="90"/>
      <c r="HI6" s="90"/>
      <c r="HJ6" s="90"/>
      <c r="HK6" s="90"/>
      <c r="HL6" s="90"/>
      <c r="HM6" s="90"/>
      <c r="HN6" s="90"/>
      <c r="HO6" s="90"/>
      <c r="HP6" s="90"/>
      <c r="HQ6" s="90"/>
      <c r="HR6" s="90"/>
      <c r="HS6" s="90"/>
      <c r="HT6" s="90"/>
      <c r="HU6" s="90"/>
      <c r="HV6" s="90"/>
      <c r="HW6" s="90"/>
      <c r="HX6" s="90"/>
      <c r="HY6" s="90"/>
      <c r="HZ6" s="90"/>
      <c r="IA6" s="90"/>
      <c r="IB6" s="90"/>
      <c r="IC6" s="90"/>
      <c r="ID6" s="90"/>
      <c r="IE6" s="90"/>
      <c r="IF6" s="90"/>
      <c r="IG6" s="90"/>
      <c r="IH6" s="90"/>
      <c r="II6" s="90"/>
      <c r="IJ6" s="90"/>
      <c r="IK6" s="90"/>
      <c r="IL6" s="90"/>
      <c r="IM6" s="90"/>
      <c r="IN6" s="90"/>
      <c r="IO6" s="90"/>
      <c r="IP6" s="90"/>
      <c r="IQ6" s="90"/>
      <c r="IR6" s="90"/>
      <c r="IS6" s="90"/>
      <c r="IT6" s="90"/>
      <c r="IU6" s="90"/>
      <c r="IV6" s="90"/>
      <c r="IW6" s="90"/>
      <c r="IX6" s="90"/>
      <c r="IY6" s="90"/>
      <c r="IZ6" s="90"/>
      <c r="JA6" s="90"/>
      <c r="JB6" s="90"/>
      <c r="JC6" s="90"/>
      <c r="JD6" s="90"/>
      <c r="JE6" s="90"/>
      <c r="JF6" s="90"/>
      <c r="JG6" s="90"/>
      <c r="JH6" s="90"/>
      <c r="JI6" s="90"/>
      <c r="JJ6" s="90"/>
      <c r="JK6" s="90"/>
      <c r="JL6" s="90"/>
      <c r="JM6" s="90"/>
      <c r="JN6" s="90"/>
      <c r="JO6" s="90"/>
      <c r="JP6" s="90"/>
      <c r="JQ6" s="90"/>
      <c r="JR6" s="90"/>
      <c r="JS6" s="90"/>
      <c r="JT6" s="90"/>
      <c r="JU6" s="90"/>
      <c r="JV6" s="90"/>
      <c r="JW6" s="90"/>
      <c r="JX6" s="90"/>
      <c r="JY6" s="90"/>
      <c r="JZ6" s="90"/>
      <c r="KA6" s="90"/>
      <c r="KB6" s="90"/>
      <c r="KC6" s="90"/>
      <c r="KD6" s="90"/>
      <c r="KE6" s="90"/>
      <c r="KF6" s="90"/>
      <c r="KG6" s="90"/>
      <c r="KH6" s="90"/>
      <c r="KI6" s="90"/>
      <c r="KJ6" s="90"/>
      <c r="KK6" s="90"/>
      <c r="KL6" s="90"/>
      <c r="KM6" s="90"/>
      <c r="KN6" s="90"/>
      <c r="KO6" s="90"/>
      <c r="KP6" s="90"/>
      <c r="KQ6" s="90"/>
      <c r="KR6" s="90"/>
      <c r="KS6" s="90"/>
      <c r="KT6" s="90"/>
      <c r="KU6" s="90"/>
      <c r="KV6" s="90"/>
      <c r="KW6" s="90"/>
      <c r="KX6" s="90"/>
      <c r="KY6" s="90"/>
      <c r="KZ6" s="90"/>
      <c r="LA6" s="90"/>
      <c r="LB6" s="90"/>
      <c r="LC6" s="90"/>
      <c r="LD6" s="90"/>
      <c r="LE6" s="90"/>
      <c r="LF6" s="90"/>
      <c r="LG6" s="90"/>
      <c r="LH6" s="90"/>
      <c r="LI6" s="90"/>
      <c r="LJ6" s="90"/>
      <c r="LK6" s="90"/>
      <c r="LL6" s="90"/>
      <c r="LM6" s="90"/>
      <c r="LN6" s="90"/>
      <c r="LO6" s="90"/>
      <c r="LP6" s="90"/>
      <c r="LQ6" s="90"/>
      <c r="LR6" s="90"/>
      <c r="LS6" s="90"/>
      <c r="LT6" s="90"/>
      <c r="LU6" s="90"/>
      <c r="LV6" s="90"/>
      <c r="LW6" s="90"/>
      <c r="LX6" s="90"/>
      <c r="LY6" s="90"/>
      <c r="LZ6" s="90"/>
      <c r="MA6" s="90"/>
      <c r="MB6" s="90"/>
      <c r="MC6" s="90"/>
      <c r="MD6" s="90"/>
      <c r="ME6" s="90"/>
      <c r="MF6" s="90"/>
      <c r="MG6" s="90"/>
      <c r="MH6" s="90"/>
      <c r="MI6" s="90"/>
      <c r="MJ6" s="90"/>
      <c r="MK6" s="90"/>
      <c r="ML6" s="90"/>
      <c r="MM6" s="90"/>
      <c r="MN6" s="90"/>
      <c r="MO6" s="90"/>
      <c r="MP6" s="90"/>
      <c r="MQ6" s="90"/>
      <c r="MR6" s="90"/>
      <c r="MS6" s="90"/>
      <c r="MT6" s="90"/>
      <c r="MU6" s="90"/>
      <c r="MV6" s="90"/>
      <c r="MW6" s="90"/>
      <c r="MX6" s="90"/>
      <c r="MY6" s="90"/>
      <c r="MZ6" s="90"/>
      <c r="NA6" s="90"/>
      <c r="NB6" s="90"/>
      <c r="NC6" s="90"/>
      <c r="ND6" s="90"/>
      <c r="NE6" s="90"/>
      <c r="NF6" s="90"/>
      <c r="NG6" s="90"/>
      <c r="NH6" s="90"/>
      <c r="NI6" s="90"/>
      <c r="NJ6" s="90"/>
      <c r="NK6" s="90"/>
      <c r="NL6" s="90"/>
      <c r="NM6" s="90"/>
      <c r="NN6" s="90"/>
      <c r="NO6" s="90"/>
      <c r="NP6" s="90"/>
      <c r="NQ6" s="90"/>
      <c r="NR6" s="90"/>
      <c r="NS6" s="90"/>
      <c r="NT6" s="90"/>
      <c r="NU6" s="90"/>
      <c r="NV6" s="90"/>
      <c r="NW6" s="90"/>
      <c r="NX6" s="90"/>
      <c r="NY6" s="90"/>
      <c r="NZ6" s="90"/>
      <c r="OA6" s="90"/>
      <c r="OB6" s="90"/>
      <c r="OC6" s="90"/>
      <c r="OD6" s="90"/>
      <c r="OE6" s="90"/>
      <c r="OF6" s="90"/>
      <c r="OG6" s="90"/>
      <c r="OH6" s="90"/>
      <c r="OI6" s="90"/>
      <c r="OJ6" s="90"/>
      <c r="OK6" s="90"/>
      <c r="OL6" s="90"/>
      <c r="OM6" s="90"/>
      <c r="ON6" s="90"/>
      <c r="OO6" s="90"/>
      <c r="OP6" s="90"/>
      <c r="OQ6" s="90"/>
      <c r="OR6" s="90"/>
      <c r="OS6" s="90"/>
      <c r="OT6" s="90"/>
      <c r="OU6" s="90"/>
      <c r="OV6" s="90"/>
      <c r="OW6" s="90"/>
      <c r="OX6" s="90"/>
      <c r="OY6" s="90"/>
      <c r="OZ6" s="90"/>
      <c r="PA6" s="90"/>
      <c r="PB6" s="90"/>
      <c r="PC6" s="90"/>
      <c r="PD6" s="90"/>
      <c r="PE6" s="90"/>
      <c r="PF6" s="90"/>
      <c r="PG6" s="90"/>
      <c r="PH6" s="90"/>
      <c r="PI6" s="90"/>
      <c r="PJ6" s="90"/>
      <c r="PK6" s="90"/>
      <c r="PL6" s="90"/>
      <c r="PM6" s="90"/>
      <c r="PN6" s="90"/>
      <c r="PO6" s="90"/>
      <c r="PP6" s="90"/>
      <c r="PQ6" s="90"/>
      <c r="PR6" s="90"/>
      <c r="PS6" s="90"/>
      <c r="PT6" s="90"/>
      <c r="PU6" s="90"/>
      <c r="PV6" s="90"/>
      <c r="PW6" s="90"/>
      <c r="PX6" s="90"/>
      <c r="PY6" s="90"/>
      <c r="PZ6" s="90"/>
      <c r="QA6" s="90"/>
      <c r="QB6" s="90"/>
      <c r="QC6" s="90"/>
      <c r="QD6" s="90"/>
      <c r="QE6" s="90"/>
      <c r="QF6" s="90"/>
      <c r="QG6" s="90"/>
      <c r="QH6" s="90"/>
      <c r="QI6" s="90"/>
      <c r="QJ6" s="90"/>
      <c r="QK6" s="90"/>
      <c r="QL6" s="90"/>
      <c r="QM6" s="90"/>
      <c r="QN6" s="90"/>
      <c r="QO6" s="90"/>
      <c r="QP6" s="90"/>
      <c r="QQ6" s="90"/>
      <c r="QR6" s="90"/>
      <c r="QS6" s="90"/>
      <c r="QT6" s="90"/>
      <c r="QU6" s="90"/>
      <c r="QV6" s="90"/>
      <c r="QW6" s="90"/>
      <c r="QX6" s="90"/>
      <c r="QY6" s="90"/>
      <c r="QZ6" s="90"/>
      <c r="RA6" s="90"/>
      <c r="RB6" s="90"/>
      <c r="RC6" s="90"/>
      <c r="RD6" s="90"/>
      <c r="RE6" s="90"/>
      <c r="RF6" s="90"/>
      <c r="RG6" s="90"/>
      <c r="RH6" s="90"/>
      <c r="RI6" s="90"/>
      <c r="RJ6" s="90"/>
      <c r="RK6" s="90"/>
      <c r="RL6" s="90"/>
      <c r="RM6" s="90"/>
      <c r="RN6" s="90"/>
      <c r="RO6" s="90"/>
      <c r="RP6" s="90"/>
      <c r="RQ6" s="90"/>
      <c r="RR6" s="90"/>
      <c r="RS6" s="90"/>
      <c r="RT6" s="90"/>
      <c r="RU6" s="90"/>
      <c r="RV6" s="90"/>
      <c r="RW6" s="90"/>
      <c r="RX6" s="90"/>
      <c r="RY6" s="90"/>
      <c r="RZ6" s="90"/>
      <c r="SA6" s="90"/>
      <c r="SB6" s="90"/>
      <c r="SC6" s="90"/>
      <c r="SD6" s="90"/>
      <c r="SE6" s="90"/>
      <c r="SF6" s="90"/>
      <c r="SG6" s="90"/>
      <c r="SH6" s="90"/>
      <c r="SI6" s="90"/>
      <c r="SJ6" s="90"/>
      <c r="SK6" s="90"/>
      <c r="SL6" s="90"/>
      <c r="SM6" s="90"/>
      <c r="SN6" s="90"/>
      <c r="SO6" s="90"/>
      <c r="SP6" s="90"/>
      <c r="SQ6" s="90"/>
      <c r="SR6" s="90"/>
      <c r="SS6" s="90"/>
      <c r="ST6" s="90"/>
      <c r="SU6" s="90"/>
      <c r="SV6" s="90"/>
      <c r="SW6" s="90"/>
      <c r="SX6" s="90"/>
      <c r="SY6" s="90"/>
      <c r="SZ6" s="90"/>
      <c r="TA6" s="90"/>
      <c r="TB6" s="90"/>
      <c r="TC6" s="90"/>
      <c r="TD6" s="90"/>
      <c r="TE6" s="90"/>
      <c r="TF6" s="90"/>
      <c r="TG6" s="90"/>
      <c r="TH6" s="90"/>
      <c r="TI6" s="90"/>
      <c r="TJ6" s="90"/>
      <c r="TK6" s="90"/>
      <c r="TL6" s="90"/>
      <c r="TM6" s="90"/>
      <c r="TN6" s="90"/>
      <c r="TO6" s="90"/>
      <c r="TP6" s="90"/>
      <c r="TQ6" s="90"/>
      <c r="TR6" s="90"/>
      <c r="TS6" s="90"/>
      <c r="TT6" s="90"/>
      <c r="TU6" s="90"/>
      <c r="TV6" s="90"/>
      <c r="TW6" s="90"/>
      <c r="TX6" s="90"/>
      <c r="TY6" s="90"/>
      <c r="TZ6" s="90"/>
      <c r="UA6" s="90"/>
      <c r="UB6" s="90"/>
      <c r="UC6" s="90"/>
      <c r="UD6" s="90"/>
      <c r="UE6" s="90"/>
      <c r="UF6" s="90"/>
      <c r="UG6" s="90"/>
      <c r="UH6" s="90"/>
      <c r="UI6" s="90"/>
      <c r="UJ6" s="90"/>
      <c r="UK6" s="90"/>
      <c r="UL6" s="90"/>
      <c r="UM6" s="90"/>
      <c r="UN6" s="90"/>
      <c r="UO6" s="90"/>
      <c r="UP6" s="90"/>
      <c r="UQ6" s="90"/>
      <c r="UR6" s="90"/>
      <c r="US6" s="90"/>
      <c r="UT6" s="90"/>
      <c r="UU6" s="90"/>
      <c r="UV6" s="90"/>
      <c r="UW6" s="90"/>
      <c r="UX6" s="90"/>
      <c r="UY6" s="90"/>
      <c r="UZ6" s="90"/>
      <c r="VA6" s="90"/>
      <c r="VB6" s="90"/>
      <c r="VC6" s="90"/>
      <c r="VD6" s="90"/>
      <c r="VE6" s="90"/>
      <c r="VF6" s="90"/>
      <c r="VG6" s="90"/>
      <c r="VH6" s="90"/>
      <c r="VI6" s="90"/>
      <c r="VJ6" s="90"/>
      <c r="VK6" s="90"/>
      <c r="VL6" s="90"/>
      <c r="VM6" s="90"/>
      <c r="VN6" s="90"/>
      <c r="VO6" s="90"/>
      <c r="VP6" s="90"/>
      <c r="VQ6" s="90"/>
      <c r="VR6" s="90"/>
      <c r="VS6" s="90"/>
      <c r="VT6" s="90"/>
      <c r="VU6" s="90"/>
      <c r="VV6" s="90"/>
      <c r="VW6" s="90"/>
      <c r="VX6" s="90"/>
      <c r="VY6" s="90"/>
      <c r="VZ6" s="90"/>
      <c r="WA6" s="90"/>
      <c r="WB6" s="90"/>
      <c r="WC6" s="90"/>
      <c r="WD6" s="90"/>
      <c r="WE6" s="90"/>
      <c r="WF6" s="90"/>
      <c r="WG6" s="90"/>
      <c r="WH6" s="90"/>
      <c r="WI6" s="90"/>
      <c r="WJ6" s="90"/>
      <c r="WK6" s="90"/>
      <c r="WL6" s="90"/>
      <c r="WM6" s="90"/>
      <c r="WN6" s="90"/>
      <c r="WO6" s="90"/>
      <c r="WP6" s="90"/>
      <c r="WQ6" s="90"/>
      <c r="WR6" s="90"/>
      <c r="WS6" s="90"/>
      <c r="WT6" s="90"/>
      <c r="WU6" s="90"/>
      <c r="WV6" s="90"/>
      <c r="WW6" s="90"/>
      <c r="WX6" s="90"/>
      <c r="WY6" s="90"/>
      <c r="WZ6" s="90"/>
      <c r="XA6" s="90"/>
      <c r="XB6" s="90"/>
      <c r="XC6" s="90"/>
      <c r="XD6" s="90"/>
      <c r="XE6" s="90"/>
      <c r="XF6" s="90"/>
      <c r="XG6" s="90"/>
      <c r="XH6" s="90"/>
      <c r="XI6" s="90"/>
      <c r="XJ6" s="90"/>
      <c r="XK6" s="90"/>
      <c r="XL6" s="90"/>
      <c r="XM6" s="90"/>
      <c r="XN6" s="90"/>
      <c r="XO6" s="90"/>
    </row>
    <row r="7" spans="1:639" ht="82.9" customHeight="1" thickBot="1" x14ac:dyDescent="0.25">
      <c r="A7" s="163"/>
      <c r="B7" s="164"/>
      <c r="C7" s="165"/>
      <c r="D7" s="166"/>
      <c r="E7" s="168"/>
      <c r="F7" s="164"/>
      <c r="G7" s="165"/>
      <c r="H7" s="166"/>
      <c r="I7" s="164"/>
      <c r="J7" s="165"/>
      <c r="K7" s="170"/>
      <c r="L7" s="150"/>
      <c r="M7" s="151"/>
      <c r="N7" s="152"/>
      <c r="O7" s="150"/>
      <c r="P7" s="151"/>
      <c r="Q7" s="152"/>
      <c r="R7" s="150"/>
      <c r="S7" s="154"/>
      <c r="T7" s="150"/>
      <c r="U7" s="151"/>
      <c r="V7" s="151"/>
      <c r="W7" s="151"/>
      <c r="X7" s="152"/>
      <c r="Y7" s="150"/>
      <c r="Z7" s="151"/>
      <c r="AA7" s="151"/>
      <c r="AB7" s="151"/>
      <c r="AC7" s="152"/>
      <c r="AD7" s="154"/>
      <c r="AE7" s="9" t="s">
        <v>19</v>
      </c>
      <c r="AF7" s="81" t="s">
        <v>20</v>
      </c>
      <c r="AG7" s="82" t="s">
        <v>21</v>
      </c>
      <c r="AH7" s="83" t="s">
        <v>22</v>
      </c>
      <c r="AI7" s="81" t="s">
        <v>23</v>
      </c>
      <c r="AJ7" s="82" t="s">
        <v>24</v>
      </c>
      <c r="AK7" s="83" t="s">
        <v>25</v>
      </c>
      <c r="AL7" s="81" t="s">
        <v>26</v>
      </c>
      <c r="AM7" s="82" t="s">
        <v>27</v>
      </c>
      <c r="AN7" s="150"/>
      <c r="AO7" s="151"/>
      <c r="AP7" s="146"/>
      <c r="AQ7" s="146"/>
    </row>
    <row r="8" spans="1:639" s="134" customFormat="1" ht="60" customHeight="1" thickBot="1" x14ac:dyDescent="0.3">
      <c r="A8" s="13" t="s">
        <v>28</v>
      </c>
      <c r="B8" s="14" t="s">
        <v>29</v>
      </c>
      <c r="C8" s="15" t="s">
        <v>30</v>
      </c>
      <c r="D8" s="16" t="s">
        <v>31</v>
      </c>
      <c r="E8" s="17" t="s">
        <v>32</v>
      </c>
      <c r="F8" s="18" t="s">
        <v>33</v>
      </c>
      <c r="G8" s="19" t="s">
        <v>34</v>
      </c>
      <c r="H8" s="16" t="s">
        <v>31</v>
      </c>
      <c r="I8" s="20" t="s">
        <v>33</v>
      </c>
      <c r="J8" s="19" t="s">
        <v>34</v>
      </c>
      <c r="K8" s="16" t="s">
        <v>31</v>
      </c>
      <c r="L8" s="14" t="s">
        <v>35</v>
      </c>
      <c r="M8" s="15" t="s">
        <v>36</v>
      </c>
      <c r="N8" s="21" t="s">
        <v>37</v>
      </c>
      <c r="O8" s="22" t="s">
        <v>38</v>
      </c>
      <c r="P8" s="15" t="s">
        <v>39</v>
      </c>
      <c r="Q8" s="21" t="s">
        <v>37</v>
      </c>
      <c r="R8" s="20" t="s">
        <v>40</v>
      </c>
      <c r="S8" s="23" t="s">
        <v>41</v>
      </c>
      <c r="T8" s="24" t="s">
        <v>42</v>
      </c>
      <c r="U8" s="25" t="s">
        <v>43</v>
      </c>
      <c r="V8" s="25" t="s">
        <v>37</v>
      </c>
      <c r="W8" s="25" t="s">
        <v>44</v>
      </c>
      <c r="X8" s="26" t="s">
        <v>45</v>
      </c>
      <c r="Y8" s="14" t="s">
        <v>46</v>
      </c>
      <c r="Z8" s="19" t="s">
        <v>43</v>
      </c>
      <c r="AA8" s="19" t="s">
        <v>31</v>
      </c>
      <c r="AB8" s="19" t="s">
        <v>44</v>
      </c>
      <c r="AC8" s="21" t="s">
        <v>45</v>
      </c>
      <c r="AD8" s="27" t="s">
        <v>47</v>
      </c>
      <c r="AE8" s="28" t="s">
        <v>13</v>
      </c>
      <c r="AF8" s="19" t="s">
        <v>48</v>
      </c>
      <c r="AG8" s="16"/>
      <c r="AH8" s="14" t="s">
        <v>49</v>
      </c>
      <c r="AI8" s="15" t="s">
        <v>50</v>
      </c>
      <c r="AJ8" s="16"/>
      <c r="AK8" s="14" t="s">
        <v>51</v>
      </c>
      <c r="AL8" s="15" t="s">
        <v>52</v>
      </c>
      <c r="AM8" s="16"/>
      <c r="AN8" s="20" t="s">
        <v>53</v>
      </c>
      <c r="AO8" s="15" t="s">
        <v>54</v>
      </c>
      <c r="AP8" s="29" t="s">
        <v>54</v>
      </c>
      <c r="AQ8" s="23" t="s">
        <v>55</v>
      </c>
      <c r="AR8" s="135"/>
      <c r="AS8" s="135"/>
      <c r="AT8" s="135"/>
      <c r="AU8" s="135"/>
      <c r="AV8" s="135"/>
      <c r="AW8" s="135"/>
      <c r="AX8" s="135"/>
      <c r="AY8" s="135"/>
      <c r="AZ8" s="135"/>
      <c r="BA8" s="135"/>
      <c r="BB8" s="135"/>
      <c r="BC8" s="135"/>
      <c r="BD8" s="135"/>
      <c r="BE8" s="135"/>
      <c r="BF8" s="135"/>
      <c r="BG8" s="135"/>
      <c r="BH8" s="135"/>
      <c r="BI8" s="135"/>
      <c r="BJ8" s="135"/>
      <c r="BK8" s="135"/>
      <c r="BL8" s="135"/>
      <c r="BM8" s="135"/>
      <c r="BN8" s="135"/>
      <c r="BO8" s="135"/>
      <c r="BP8" s="135"/>
      <c r="BQ8" s="135"/>
      <c r="BR8" s="135"/>
      <c r="BS8" s="135"/>
      <c r="BT8" s="135"/>
      <c r="BU8" s="135"/>
      <c r="BV8" s="135"/>
      <c r="BW8" s="135"/>
      <c r="BX8" s="135"/>
      <c r="BY8" s="135"/>
      <c r="BZ8" s="135"/>
      <c r="CA8" s="135"/>
      <c r="CB8" s="135"/>
      <c r="CC8" s="135"/>
      <c r="CD8" s="135"/>
      <c r="CE8" s="13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35"/>
      <c r="CY8" s="135"/>
      <c r="CZ8" s="135"/>
      <c r="DA8" s="135"/>
      <c r="DB8" s="135"/>
      <c r="DC8" s="135"/>
      <c r="DD8" s="135"/>
      <c r="DE8" s="135"/>
      <c r="DF8" s="135"/>
      <c r="DG8" s="135"/>
      <c r="DH8" s="135"/>
      <c r="DI8" s="135"/>
      <c r="DJ8" s="135"/>
      <c r="DK8" s="135"/>
      <c r="DL8" s="135"/>
      <c r="DM8" s="135"/>
      <c r="DN8" s="135"/>
      <c r="DO8" s="135"/>
      <c r="DP8" s="135"/>
      <c r="DQ8" s="135"/>
      <c r="DR8" s="135"/>
      <c r="DS8" s="135"/>
      <c r="DT8" s="135"/>
      <c r="DU8" s="135"/>
      <c r="DV8" s="135"/>
      <c r="DW8" s="135"/>
      <c r="DX8" s="135"/>
      <c r="DY8" s="135"/>
      <c r="DZ8" s="135"/>
      <c r="EA8" s="135"/>
      <c r="EB8" s="135"/>
      <c r="EC8" s="135"/>
      <c r="ED8" s="135"/>
      <c r="EE8" s="135"/>
      <c r="EF8" s="135"/>
      <c r="EG8" s="135"/>
      <c r="EH8" s="135"/>
      <c r="EI8" s="135"/>
      <c r="EJ8" s="135"/>
      <c r="EK8" s="135"/>
      <c r="EL8" s="135"/>
      <c r="EM8" s="135"/>
      <c r="EN8" s="135"/>
      <c r="EO8" s="135"/>
      <c r="EP8" s="135"/>
      <c r="EQ8" s="135"/>
      <c r="ER8" s="135"/>
      <c r="ES8" s="135"/>
      <c r="ET8" s="135"/>
      <c r="EU8" s="135"/>
      <c r="EV8" s="135"/>
      <c r="EW8" s="135"/>
      <c r="EX8" s="135"/>
      <c r="EY8" s="135"/>
      <c r="EZ8" s="135"/>
      <c r="FA8" s="135"/>
      <c r="FB8" s="135"/>
      <c r="FC8" s="135"/>
      <c r="FD8" s="135"/>
      <c r="FE8" s="135"/>
      <c r="FF8" s="135"/>
      <c r="FG8" s="135"/>
      <c r="FH8" s="135"/>
      <c r="FI8" s="135"/>
      <c r="FJ8" s="135"/>
      <c r="FK8" s="135"/>
      <c r="FL8" s="135"/>
      <c r="FM8" s="135"/>
      <c r="FN8" s="135"/>
      <c r="FO8" s="135"/>
      <c r="FP8" s="135"/>
      <c r="FQ8" s="135"/>
      <c r="FR8" s="135"/>
      <c r="FS8" s="135"/>
      <c r="FT8" s="135"/>
      <c r="FU8" s="135"/>
      <c r="FV8" s="135"/>
      <c r="FW8" s="135"/>
      <c r="FX8" s="135"/>
      <c r="FY8" s="135"/>
      <c r="FZ8" s="135"/>
      <c r="GA8" s="135"/>
      <c r="GB8" s="135"/>
      <c r="GC8" s="135"/>
      <c r="GD8" s="135"/>
      <c r="GE8" s="135"/>
      <c r="GF8" s="135"/>
      <c r="GG8" s="135"/>
      <c r="GH8" s="135"/>
      <c r="GI8" s="135"/>
      <c r="GJ8" s="135"/>
      <c r="GK8" s="135"/>
      <c r="GL8" s="135"/>
      <c r="GM8" s="135"/>
      <c r="GN8" s="135"/>
      <c r="GO8" s="135"/>
      <c r="GP8" s="135"/>
      <c r="GQ8" s="135"/>
      <c r="GR8" s="135"/>
      <c r="GS8" s="135"/>
      <c r="GT8" s="135"/>
      <c r="GU8" s="135"/>
      <c r="GV8" s="135"/>
      <c r="GW8" s="135"/>
      <c r="GX8" s="135"/>
      <c r="GY8" s="135"/>
      <c r="GZ8" s="135"/>
      <c r="HA8" s="135"/>
      <c r="HB8" s="135"/>
      <c r="HC8" s="135"/>
      <c r="HD8" s="135"/>
      <c r="HE8" s="135"/>
      <c r="HF8" s="135"/>
      <c r="HG8" s="135"/>
      <c r="HH8" s="135"/>
      <c r="HI8" s="135"/>
      <c r="HJ8" s="135"/>
      <c r="HK8" s="135"/>
      <c r="HL8" s="135"/>
      <c r="HM8" s="135"/>
      <c r="HN8" s="135"/>
      <c r="HO8" s="135"/>
      <c r="HP8" s="135"/>
      <c r="HQ8" s="135"/>
      <c r="HR8" s="135"/>
      <c r="HS8" s="135"/>
      <c r="HT8" s="135"/>
      <c r="HU8" s="135"/>
      <c r="HV8" s="135"/>
      <c r="HW8" s="135"/>
      <c r="HX8" s="135"/>
      <c r="HY8" s="135"/>
      <c r="HZ8" s="135"/>
      <c r="IA8" s="135"/>
      <c r="IB8" s="135"/>
      <c r="IC8" s="135"/>
      <c r="ID8" s="135"/>
      <c r="IE8" s="135"/>
      <c r="IF8" s="135"/>
      <c r="IG8" s="135"/>
      <c r="IH8" s="135"/>
      <c r="II8" s="135"/>
      <c r="IJ8" s="135"/>
      <c r="IK8" s="135"/>
      <c r="IL8" s="135"/>
      <c r="IM8" s="135"/>
      <c r="IN8" s="135"/>
      <c r="IO8" s="135"/>
      <c r="IP8" s="135"/>
      <c r="IQ8" s="135"/>
      <c r="IR8" s="135"/>
      <c r="IS8" s="135"/>
      <c r="IT8" s="135"/>
      <c r="IU8" s="135"/>
      <c r="IV8" s="135"/>
      <c r="IW8" s="135"/>
      <c r="IX8" s="135"/>
      <c r="IY8" s="135"/>
      <c r="IZ8" s="135"/>
      <c r="JA8" s="135"/>
      <c r="JB8" s="135"/>
      <c r="JC8" s="135"/>
      <c r="JD8" s="135"/>
      <c r="JE8" s="135"/>
      <c r="JF8" s="135"/>
      <c r="JG8" s="135"/>
      <c r="JH8" s="135"/>
      <c r="JI8" s="135"/>
      <c r="JJ8" s="135"/>
      <c r="JK8" s="135"/>
      <c r="JL8" s="135"/>
      <c r="JM8" s="135"/>
      <c r="JN8" s="135"/>
      <c r="JO8" s="135"/>
      <c r="JP8" s="135"/>
      <c r="JQ8" s="135"/>
      <c r="JR8" s="135"/>
      <c r="JS8" s="135"/>
      <c r="JT8" s="135"/>
      <c r="JU8" s="135"/>
      <c r="JV8" s="135"/>
      <c r="JW8" s="135"/>
      <c r="JX8" s="135"/>
      <c r="JY8" s="135"/>
      <c r="JZ8" s="135"/>
      <c r="KA8" s="135"/>
      <c r="KB8" s="135"/>
      <c r="KC8" s="135"/>
      <c r="KD8" s="135"/>
      <c r="KE8" s="135"/>
      <c r="KF8" s="135"/>
      <c r="KG8" s="135"/>
      <c r="KH8" s="135"/>
      <c r="KI8" s="135"/>
      <c r="KJ8" s="135"/>
      <c r="KK8" s="135"/>
      <c r="KL8" s="135"/>
      <c r="KM8" s="135"/>
      <c r="KN8" s="135"/>
      <c r="KO8" s="135"/>
      <c r="KP8" s="135"/>
      <c r="KQ8" s="135"/>
      <c r="KR8" s="135"/>
      <c r="KS8" s="135"/>
      <c r="KT8" s="135"/>
      <c r="KU8" s="135"/>
      <c r="KV8" s="135"/>
      <c r="KW8" s="135"/>
      <c r="KX8" s="135"/>
      <c r="KY8" s="135"/>
      <c r="KZ8" s="135"/>
      <c r="LA8" s="135"/>
      <c r="LB8" s="135"/>
      <c r="LC8" s="135"/>
      <c r="LD8" s="135"/>
      <c r="LE8" s="135"/>
      <c r="LF8" s="135"/>
      <c r="LG8" s="135"/>
      <c r="LH8" s="135"/>
      <c r="LI8" s="135"/>
      <c r="LJ8" s="135"/>
      <c r="LK8" s="135"/>
      <c r="LL8" s="135"/>
      <c r="LM8" s="135"/>
      <c r="LN8" s="135"/>
      <c r="LO8" s="135"/>
      <c r="LP8" s="135"/>
      <c r="LQ8" s="135"/>
      <c r="LR8" s="135"/>
      <c r="LS8" s="135"/>
      <c r="LT8" s="135"/>
      <c r="LU8" s="135"/>
      <c r="LV8" s="135"/>
      <c r="LW8" s="135"/>
      <c r="LX8" s="135"/>
      <c r="LY8" s="135"/>
      <c r="LZ8" s="135"/>
      <c r="MA8" s="135"/>
      <c r="MB8" s="135"/>
      <c r="MC8" s="135"/>
      <c r="MD8" s="135"/>
      <c r="ME8" s="135"/>
      <c r="MF8" s="135"/>
      <c r="MG8" s="135"/>
      <c r="MH8" s="135"/>
      <c r="MI8" s="135"/>
      <c r="MJ8" s="135"/>
      <c r="MK8" s="135"/>
      <c r="ML8" s="135"/>
      <c r="MM8" s="135"/>
      <c r="MN8" s="135"/>
      <c r="MO8" s="135"/>
      <c r="MP8" s="135"/>
      <c r="MQ8" s="135"/>
      <c r="MR8" s="135"/>
      <c r="MS8" s="135"/>
      <c r="MT8" s="135"/>
      <c r="MU8" s="135"/>
      <c r="MV8" s="135"/>
      <c r="MW8" s="135"/>
      <c r="MX8" s="135"/>
      <c r="MY8" s="135"/>
      <c r="MZ8" s="135"/>
      <c r="NA8" s="135"/>
      <c r="NB8" s="135"/>
      <c r="NC8" s="135"/>
      <c r="ND8" s="135"/>
      <c r="NE8" s="135"/>
      <c r="NF8" s="135"/>
      <c r="NG8" s="135"/>
      <c r="NH8" s="135"/>
      <c r="NI8" s="135"/>
      <c r="NJ8" s="135"/>
      <c r="NK8" s="135"/>
      <c r="NL8" s="135"/>
      <c r="NM8" s="135"/>
      <c r="NN8" s="135"/>
      <c r="NO8" s="135"/>
      <c r="NP8" s="135"/>
      <c r="NQ8" s="135"/>
      <c r="NR8" s="135"/>
      <c r="NS8" s="135"/>
      <c r="NT8" s="135"/>
      <c r="NU8" s="135"/>
      <c r="NV8" s="135"/>
      <c r="NW8" s="135"/>
      <c r="NX8" s="135"/>
      <c r="NY8" s="135"/>
      <c r="NZ8" s="135"/>
      <c r="OA8" s="135"/>
      <c r="OB8" s="135"/>
      <c r="OC8" s="135"/>
      <c r="OD8" s="135"/>
      <c r="OE8" s="135"/>
      <c r="OF8" s="135"/>
      <c r="OG8" s="135"/>
      <c r="OH8" s="135"/>
      <c r="OI8" s="135"/>
      <c r="OJ8" s="135"/>
      <c r="OK8" s="135"/>
      <c r="OL8" s="135"/>
      <c r="OM8" s="135"/>
      <c r="ON8" s="135"/>
      <c r="OO8" s="135"/>
      <c r="OP8" s="135"/>
      <c r="OQ8" s="135"/>
      <c r="OR8" s="135"/>
      <c r="OS8" s="135"/>
      <c r="OT8" s="135"/>
      <c r="OU8" s="135"/>
      <c r="OV8" s="135"/>
      <c r="OW8" s="135"/>
      <c r="OX8" s="135"/>
      <c r="OY8" s="135"/>
      <c r="OZ8" s="135"/>
      <c r="PA8" s="135"/>
      <c r="PB8" s="135"/>
      <c r="PC8" s="135"/>
      <c r="PD8" s="135"/>
      <c r="PE8" s="135"/>
      <c r="PF8" s="135"/>
      <c r="PG8" s="135"/>
      <c r="PH8" s="135"/>
      <c r="PI8" s="135"/>
      <c r="PJ8" s="135"/>
      <c r="PK8" s="135"/>
      <c r="PL8" s="135"/>
      <c r="PM8" s="135"/>
      <c r="PN8" s="135"/>
      <c r="PO8" s="135"/>
      <c r="PP8" s="135"/>
      <c r="PQ8" s="135"/>
      <c r="PR8" s="135"/>
      <c r="PS8" s="135"/>
      <c r="PT8" s="135"/>
      <c r="PU8" s="135"/>
      <c r="PV8" s="135"/>
      <c r="PW8" s="135"/>
      <c r="PX8" s="135"/>
      <c r="PY8" s="135"/>
      <c r="PZ8" s="135"/>
      <c r="QA8" s="135"/>
      <c r="QB8" s="135"/>
      <c r="QC8" s="135"/>
      <c r="QD8" s="135"/>
      <c r="QE8" s="135"/>
      <c r="QF8" s="135"/>
      <c r="QG8" s="135"/>
      <c r="QH8" s="135"/>
      <c r="QI8" s="135"/>
      <c r="QJ8" s="135"/>
      <c r="QK8" s="135"/>
      <c r="QL8" s="135"/>
      <c r="QM8" s="135"/>
      <c r="QN8" s="135"/>
      <c r="QO8" s="135"/>
      <c r="QP8" s="135"/>
      <c r="QQ8" s="135"/>
      <c r="QR8" s="135"/>
      <c r="QS8" s="135"/>
      <c r="QT8" s="135"/>
      <c r="QU8" s="135"/>
      <c r="QV8" s="135"/>
      <c r="QW8" s="135"/>
      <c r="QX8" s="135"/>
      <c r="QY8" s="135"/>
      <c r="QZ8" s="135"/>
      <c r="RA8" s="135"/>
      <c r="RB8" s="135"/>
      <c r="RC8" s="135"/>
      <c r="RD8" s="135"/>
      <c r="RE8" s="135"/>
      <c r="RF8" s="135"/>
      <c r="RG8" s="135"/>
      <c r="RH8" s="135"/>
      <c r="RI8" s="135"/>
      <c r="RJ8" s="135"/>
      <c r="RK8" s="135"/>
      <c r="RL8" s="135"/>
      <c r="RM8" s="135"/>
      <c r="RN8" s="135"/>
      <c r="RO8" s="135"/>
      <c r="RP8" s="135"/>
      <c r="RQ8" s="135"/>
      <c r="RR8" s="135"/>
      <c r="RS8" s="135"/>
      <c r="RT8" s="135"/>
      <c r="RU8" s="135"/>
      <c r="RV8" s="135"/>
      <c r="RW8" s="135"/>
      <c r="RX8" s="135"/>
      <c r="RY8" s="135"/>
      <c r="RZ8" s="135"/>
      <c r="SA8" s="135"/>
      <c r="SB8" s="135"/>
      <c r="SC8" s="135"/>
      <c r="SD8" s="135"/>
      <c r="SE8" s="135"/>
      <c r="SF8" s="135"/>
      <c r="SG8" s="135"/>
      <c r="SH8" s="135"/>
      <c r="SI8" s="135"/>
      <c r="SJ8" s="135"/>
      <c r="SK8" s="135"/>
      <c r="SL8" s="135"/>
      <c r="SM8" s="135"/>
      <c r="SN8" s="135"/>
      <c r="SO8" s="135"/>
      <c r="SP8" s="135"/>
      <c r="SQ8" s="135"/>
      <c r="SR8" s="135"/>
      <c r="SS8" s="135"/>
      <c r="ST8" s="135"/>
      <c r="SU8" s="135"/>
      <c r="SV8" s="135"/>
      <c r="SW8" s="135"/>
      <c r="SX8" s="135"/>
      <c r="SY8" s="135"/>
      <c r="SZ8" s="135"/>
      <c r="TA8" s="135"/>
      <c r="TB8" s="135"/>
      <c r="TC8" s="135"/>
      <c r="TD8" s="135"/>
      <c r="TE8" s="135"/>
      <c r="TF8" s="135"/>
      <c r="TG8" s="135"/>
      <c r="TH8" s="135"/>
      <c r="TI8" s="135"/>
      <c r="TJ8" s="135"/>
      <c r="TK8" s="135"/>
      <c r="TL8" s="135"/>
      <c r="TM8" s="135"/>
      <c r="TN8" s="135"/>
      <c r="TO8" s="135"/>
      <c r="TP8" s="135"/>
      <c r="TQ8" s="135"/>
      <c r="TR8" s="135"/>
      <c r="TS8" s="135"/>
      <c r="TT8" s="135"/>
      <c r="TU8" s="135"/>
      <c r="TV8" s="135"/>
      <c r="TW8" s="135"/>
      <c r="TX8" s="135"/>
      <c r="TY8" s="135"/>
      <c r="TZ8" s="135"/>
      <c r="UA8" s="135"/>
      <c r="UB8" s="135"/>
      <c r="UC8" s="135"/>
      <c r="UD8" s="135"/>
      <c r="UE8" s="135"/>
      <c r="UF8" s="135"/>
      <c r="UG8" s="135"/>
      <c r="UH8" s="135"/>
      <c r="UI8" s="135"/>
      <c r="UJ8" s="135"/>
      <c r="UK8" s="135"/>
      <c r="UL8" s="135"/>
      <c r="UM8" s="135"/>
      <c r="UN8" s="135"/>
      <c r="UO8" s="135"/>
      <c r="UP8" s="135"/>
      <c r="UQ8" s="135"/>
      <c r="UR8" s="135"/>
      <c r="US8" s="135"/>
      <c r="UT8" s="135"/>
      <c r="UU8" s="135"/>
      <c r="UV8" s="135"/>
      <c r="UW8" s="135"/>
      <c r="UX8" s="135"/>
      <c r="UY8" s="135"/>
      <c r="UZ8" s="135"/>
      <c r="VA8" s="135"/>
      <c r="VB8" s="135"/>
      <c r="VC8" s="135"/>
      <c r="VD8" s="135"/>
      <c r="VE8" s="135"/>
      <c r="VF8" s="135"/>
      <c r="VG8" s="135"/>
      <c r="VH8" s="135"/>
      <c r="VI8" s="135"/>
      <c r="VJ8" s="135"/>
      <c r="VK8" s="135"/>
      <c r="VL8" s="135"/>
      <c r="VM8" s="135"/>
      <c r="VN8" s="135"/>
      <c r="VO8" s="135"/>
      <c r="VP8" s="135"/>
      <c r="VQ8" s="135"/>
      <c r="VR8" s="135"/>
      <c r="VS8" s="135"/>
      <c r="VT8" s="135"/>
      <c r="VU8" s="135"/>
      <c r="VV8" s="135"/>
      <c r="VW8" s="135"/>
      <c r="VX8" s="135"/>
      <c r="VY8" s="135"/>
      <c r="VZ8" s="135"/>
      <c r="WA8" s="135"/>
      <c r="WB8" s="135"/>
      <c r="WC8" s="135"/>
      <c r="WD8" s="135"/>
      <c r="WE8" s="135"/>
      <c r="WF8" s="135"/>
      <c r="WG8" s="135"/>
      <c r="WH8" s="135"/>
      <c r="WI8" s="135"/>
      <c r="WJ8" s="135"/>
      <c r="WK8" s="135"/>
      <c r="WL8" s="135"/>
      <c r="WM8" s="135"/>
      <c r="WN8" s="135"/>
      <c r="WO8" s="135"/>
      <c r="WP8" s="135"/>
      <c r="WQ8" s="135"/>
      <c r="WR8" s="135"/>
      <c r="WS8" s="135"/>
      <c r="WT8" s="135"/>
      <c r="WU8" s="135"/>
      <c r="WV8" s="135"/>
      <c r="WW8" s="135"/>
      <c r="WX8" s="135"/>
      <c r="WY8" s="135"/>
      <c r="WZ8" s="135"/>
      <c r="XA8" s="135"/>
      <c r="XB8" s="135"/>
      <c r="XC8" s="135"/>
      <c r="XD8" s="135"/>
      <c r="XE8" s="135"/>
      <c r="XF8" s="135"/>
      <c r="XG8" s="135"/>
      <c r="XH8" s="135"/>
      <c r="XI8" s="135"/>
      <c r="XJ8" s="135"/>
      <c r="XK8" s="135"/>
      <c r="XL8" s="135"/>
      <c r="XM8" s="135"/>
      <c r="XN8" s="135"/>
      <c r="XO8" s="135"/>
    </row>
    <row r="9" spans="1:639" s="1" customFormat="1" ht="15" x14ac:dyDescent="0.2">
      <c r="A9" s="30">
        <v>43862</v>
      </c>
      <c r="B9" s="31">
        <f>15454+5455</f>
        <v>20909</v>
      </c>
      <c r="C9" s="32">
        <v>43455.360000000001</v>
      </c>
      <c r="D9" s="116">
        <f>C9*B9</f>
        <v>908608122.24000001</v>
      </c>
      <c r="E9" s="32">
        <v>325725605.09999996</v>
      </c>
      <c r="F9" s="33">
        <v>4672</v>
      </c>
      <c r="G9" s="32">
        <v>8748.264000000001</v>
      </c>
      <c r="H9" s="120">
        <f>+F9*G9</f>
        <v>40871889.408000007</v>
      </c>
      <c r="I9" s="33">
        <v>20909</v>
      </c>
      <c r="J9" s="32">
        <v>6524.8680000000004</v>
      </c>
      <c r="K9" s="114">
        <f t="shared" ref="K9:K19" si="0">+I9*J9</f>
        <v>136428465.01199999</v>
      </c>
      <c r="L9" s="34">
        <v>87.333333333333329</v>
      </c>
      <c r="M9" s="32">
        <v>53348.315999999999</v>
      </c>
      <c r="N9" s="114">
        <f t="shared" ref="N9:N13" si="1">+L9*M9</f>
        <v>4659086.2639999995</v>
      </c>
      <c r="O9" s="35"/>
      <c r="P9" s="32">
        <v>7285586.9562000008</v>
      </c>
      <c r="Q9" s="36">
        <f t="shared" ref="Q9:Q11" si="2">O9*P9</f>
        <v>0</v>
      </c>
      <c r="R9" s="104">
        <f>+D9+E9+H9+N9+Q9+K9</f>
        <v>1416293168.0239999</v>
      </c>
      <c r="S9" s="112">
        <f>+R9*1.19</f>
        <v>1685388869.9485598</v>
      </c>
      <c r="T9" s="34">
        <v>126.5</v>
      </c>
      <c r="U9" s="32">
        <v>490455</v>
      </c>
      <c r="V9" s="110">
        <f>+T9*U9</f>
        <v>62042557.5</v>
      </c>
      <c r="W9" s="110">
        <v>538097869.52941203</v>
      </c>
      <c r="X9" s="37">
        <f>T9*(W9*$X$5)</f>
        <v>35396077.857644722</v>
      </c>
      <c r="Y9" s="38">
        <v>5</v>
      </c>
      <c r="Z9" s="32">
        <v>490455</v>
      </c>
      <c r="AA9" s="39">
        <f t="shared" ref="AA9:AA12" si="3">+Y9*Z9</f>
        <v>2452275</v>
      </c>
      <c r="AB9" s="40">
        <v>34162261.155000001</v>
      </c>
      <c r="AC9" s="37">
        <f>Y9*(AB9*$AC$5)</f>
        <v>88821.879002999995</v>
      </c>
      <c r="AD9" s="41">
        <f>+V9+X9+AA9+AC9</f>
        <v>99979732.236647725</v>
      </c>
      <c r="AE9" s="42">
        <v>0</v>
      </c>
      <c r="AF9" s="100">
        <v>22730.799000000003</v>
      </c>
      <c r="AG9" s="43">
        <f>+AF9*AE9</f>
        <v>0</v>
      </c>
      <c r="AH9" s="44">
        <v>45416.242857142846</v>
      </c>
      <c r="AI9" s="100">
        <v>136</v>
      </c>
      <c r="AJ9" s="118">
        <f t="shared" ref="AJ9:AJ10" si="4">+AI9*AH9</f>
        <v>6176609.0285714269</v>
      </c>
      <c r="AK9" s="45">
        <v>1939</v>
      </c>
      <c r="AL9" s="100">
        <v>136</v>
      </c>
      <c r="AM9" s="109">
        <f t="shared" ref="AM9:AM19" si="5">+AK9*AL9</f>
        <v>263704</v>
      </c>
      <c r="AN9" s="46">
        <f>+(AM9+AJ9+AG9)</f>
        <v>6440313.0285714269</v>
      </c>
      <c r="AO9" s="47">
        <f>+AN9*1.19</f>
        <v>7663972.5039999979</v>
      </c>
      <c r="AP9" s="48">
        <f t="shared" ref="AP9:AP32" si="6">+AO9+S9</f>
        <v>1693052842.4525597</v>
      </c>
      <c r="AQ9" s="48">
        <f t="shared" ref="AQ9:AQ19" si="7">+AP9+AD9</f>
        <v>1793032574.6892076</v>
      </c>
    </row>
    <row r="10" spans="1:639" s="1" customFormat="1" ht="15" x14ac:dyDescent="0.2">
      <c r="A10" s="30">
        <v>43891</v>
      </c>
      <c r="B10" s="31">
        <f>15454+3636</f>
        <v>19090</v>
      </c>
      <c r="C10" s="32">
        <f>C9</f>
        <v>43455.360000000001</v>
      </c>
      <c r="D10" s="116">
        <f t="shared" ref="D10:D19" si="8">C10*B10</f>
        <v>829562822.39999998</v>
      </c>
      <c r="E10" s="32">
        <f>E9</f>
        <v>325725605.09999996</v>
      </c>
      <c r="F10" s="33">
        <v>4672</v>
      </c>
      <c r="G10" s="32">
        <f>G9</f>
        <v>8748.264000000001</v>
      </c>
      <c r="H10" s="120">
        <f>+F10*G10</f>
        <v>40871889.408000007</v>
      </c>
      <c r="I10" s="33">
        <v>19090</v>
      </c>
      <c r="J10" s="32">
        <f>J9</f>
        <v>6524.8680000000004</v>
      </c>
      <c r="K10" s="114">
        <f t="shared" si="0"/>
        <v>124559730.12</v>
      </c>
      <c r="L10" s="34">
        <v>309.66666666666669</v>
      </c>
      <c r="M10" s="32">
        <f>M9</f>
        <v>53348.315999999999</v>
      </c>
      <c r="N10" s="114">
        <f t="shared" si="1"/>
        <v>16520195.188000001</v>
      </c>
      <c r="O10" s="35"/>
      <c r="P10" s="32">
        <f>P9</f>
        <v>7285586.9562000008</v>
      </c>
      <c r="Q10" s="36">
        <f t="shared" si="2"/>
        <v>0</v>
      </c>
      <c r="R10" s="104">
        <f t="shared" ref="R10:R19" si="9">+D10+E10+H10+N10+Q10+K10</f>
        <v>1337240242.2160001</v>
      </c>
      <c r="S10" s="112">
        <f t="shared" ref="S10:S19" si="10">+R10*1.19</f>
        <v>1591315888.23704</v>
      </c>
      <c r="T10" s="34">
        <v>112</v>
      </c>
      <c r="U10" s="32">
        <f>U9</f>
        <v>490455</v>
      </c>
      <c r="V10" s="110">
        <f t="shared" ref="V10:V11" si="11">+T10*U10</f>
        <v>54930960</v>
      </c>
      <c r="W10" s="110">
        <v>613269130.76923072</v>
      </c>
      <c r="X10" s="37">
        <f t="shared" ref="X10:X19" si="12">T10*(W10*$X$5)</f>
        <v>35716794.175999999</v>
      </c>
      <c r="Y10" s="38">
        <v>5</v>
      </c>
      <c r="Z10" s="32">
        <f>Z9</f>
        <v>490455</v>
      </c>
      <c r="AA10" s="39">
        <f t="shared" si="3"/>
        <v>2452275</v>
      </c>
      <c r="AB10" s="40">
        <v>34162261.155000001</v>
      </c>
      <c r="AC10" s="37">
        <f t="shared" ref="AC10:AC32" si="13">Y10*(AB10*$AC$5)</f>
        <v>88821.879002999995</v>
      </c>
      <c r="AD10" s="41">
        <f t="shared" ref="AD10:AD18" si="14">+V10+X10+AA10+AC10</f>
        <v>93188851.055003002</v>
      </c>
      <c r="AE10" s="42">
        <v>178</v>
      </c>
      <c r="AF10" s="32">
        <f>AF9</f>
        <v>22730.799000000003</v>
      </c>
      <c r="AG10" s="43">
        <f>+AF10*AE10</f>
        <v>4046082.2220000005</v>
      </c>
      <c r="AH10" s="44">
        <f>+AVERAGE(AH11:AH12)</f>
        <v>45416.242857142846</v>
      </c>
      <c r="AI10" s="32">
        <f>AI9</f>
        <v>136</v>
      </c>
      <c r="AJ10" s="118">
        <f t="shared" si="4"/>
        <v>6176609.0285714269</v>
      </c>
      <c r="AK10" s="45">
        <v>4059</v>
      </c>
      <c r="AL10" s="32">
        <f>AL9</f>
        <v>136</v>
      </c>
      <c r="AM10" s="109">
        <f t="shared" si="5"/>
        <v>552024</v>
      </c>
      <c r="AN10" s="46">
        <f t="shared" ref="AN10:AN21" si="15">+(AM10+AJ10+AG10)</f>
        <v>10774715.250571428</v>
      </c>
      <c r="AO10" s="47">
        <f t="shared" ref="AO10:AO18" si="16">+AN10*1.19</f>
        <v>12821911.148179999</v>
      </c>
      <c r="AP10" s="48">
        <f t="shared" si="6"/>
        <v>1604137799.3852201</v>
      </c>
      <c r="AQ10" s="48">
        <f t="shared" si="7"/>
        <v>1697326650.440223</v>
      </c>
    </row>
    <row r="11" spans="1:639" s="1" customFormat="1" ht="15" x14ac:dyDescent="0.2">
      <c r="A11" s="30">
        <v>43922</v>
      </c>
      <c r="B11" s="31">
        <f>15454+1364</f>
        <v>16818</v>
      </c>
      <c r="C11" s="32">
        <f t="shared" ref="C11:C19" si="17">C10</f>
        <v>43455.360000000001</v>
      </c>
      <c r="D11" s="116">
        <f t="shared" si="8"/>
        <v>730832244.48000002</v>
      </c>
      <c r="E11" s="32">
        <f t="shared" ref="E11:G19" si="18">E10</f>
        <v>325725605.09999996</v>
      </c>
      <c r="F11" s="33">
        <v>4672</v>
      </c>
      <c r="G11" s="32">
        <f t="shared" si="18"/>
        <v>8748.264000000001</v>
      </c>
      <c r="H11" s="120">
        <f>+F11*G11</f>
        <v>40871889.408000007</v>
      </c>
      <c r="I11" s="33">
        <v>16818</v>
      </c>
      <c r="J11" s="32">
        <f t="shared" ref="J11:J19" si="19">J10</f>
        <v>6524.8680000000004</v>
      </c>
      <c r="K11" s="114">
        <f t="shared" si="0"/>
        <v>109735230.024</v>
      </c>
      <c r="L11" s="34">
        <v>346</v>
      </c>
      <c r="M11" s="32">
        <f t="shared" ref="M11:M19" si="20">M10</f>
        <v>53348.315999999999</v>
      </c>
      <c r="N11" s="114">
        <f t="shared" si="1"/>
        <v>18458517.335999999</v>
      </c>
      <c r="O11" s="35"/>
      <c r="P11" s="32">
        <f t="shared" ref="P11:P19" si="21">P10</f>
        <v>7285586.9562000008</v>
      </c>
      <c r="Q11" s="36">
        <f t="shared" si="2"/>
        <v>0</v>
      </c>
      <c r="R11" s="104">
        <f t="shared" si="9"/>
        <v>1225623486.3479998</v>
      </c>
      <c r="S11" s="112">
        <f t="shared" si="10"/>
        <v>1458491948.7541196</v>
      </c>
      <c r="T11" s="34">
        <v>83</v>
      </c>
      <c r="U11" s="32">
        <f t="shared" ref="U11:U19" si="22">U10</f>
        <v>490455</v>
      </c>
      <c r="V11" s="110">
        <f t="shared" si="11"/>
        <v>40707765</v>
      </c>
      <c r="W11" s="110">
        <v>521089888.7096774</v>
      </c>
      <c r="X11" s="37">
        <f t="shared" si="12"/>
        <v>22490239.596709672</v>
      </c>
      <c r="Y11" s="38">
        <v>5</v>
      </c>
      <c r="Z11" s="32">
        <f t="shared" ref="Z11:Z19" si="23">Z10</f>
        <v>490455</v>
      </c>
      <c r="AA11" s="39">
        <f t="shared" si="3"/>
        <v>2452275</v>
      </c>
      <c r="AB11" s="40">
        <v>34162261.155000001</v>
      </c>
      <c r="AC11" s="37">
        <f t="shared" si="13"/>
        <v>88821.879002999995</v>
      </c>
      <c r="AD11" s="41">
        <f t="shared" si="14"/>
        <v>65739101.475712672</v>
      </c>
      <c r="AE11" s="42">
        <v>153</v>
      </c>
      <c r="AF11" s="32">
        <f t="shared" ref="AF11:AF19" si="24">AF10</f>
        <v>22730.799000000003</v>
      </c>
      <c r="AG11" s="43">
        <f>+AF11*AE11</f>
        <v>3477812.2470000004</v>
      </c>
      <c r="AH11" s="49">
        <v>53509.171428571426</v>
      </c>
      <c r="AI11" s="32">
        <f t="shared" ref="AI11:AI19" si="25">AI10</f>
        <v>136</v>
      </c>
      <c r="AJ11" s="118">
        <f>+AI11*AH11</f>
        <v>7277247.3142857142</v>
      </c>
      <c r="AK11" s="45">
        <v>2001</v>
      </c>
      <c r="AL11" s="32">
        <f t="shared" ref="AL11:AL19" si="26">AL10</f>
        <v>136</v>
      </c>
      <c r="AM11" s="109">
        <f t="shared" si="5"/>
        <v>272136</v>
      </c>
      <c r="AN11" s="46">
        <f t="shared" si="15"/>
        <v>11027195.561285716</v>
      </c>
      <c r="AO11" s="47">
        <f t="shared" si="16"/>
        <v>13122362.71793</v>
      </c>
      <c r="AP11" s="48">
        <f t="shared" si="6"/>
        <v>1471614311.4720497</v>
      </c>
      <c r="AQ11" s="48">
        <f t="shared" si="7"/>
        <v>1537353412.9477625</v>
      </c>
    </row>
    <row r="12" spans="1:639" s="1" customFormat="1" ht="15" x14ac:dyDescent="0.2">
      <c r="A12" s="30">
        <v>43952</v>
      </c>
      <c r="B12" s="31">
        <v>15454</v>
      </c>
      <c r="C12" s="32">
        <f t="shared" si="17"/>
        <v>43455.360000000001</v>
      </c>
      <c r="D12" s="116">
        <f t="shared" si="8"/>
        <v>671559133.44000006</v>
      </c>
      <c r="E12" s="32">
        <f t="shared" si="18"/>
        <v>325725605.09999996</v>
      </c>
      <c r="F12" s="33">
        <v>4672</v>
      </c>
      <c r="G12" s="32">
        <f t="shared" si="18"/>
        <v>8748.264000000001</v>
      </c>
      <c r="H12" s="120">
        <f>+F12*G12</f>
        <v>40871889.408000007</v>
      </c>
      <c r="I12" s="33">
        <v>15454</v>
      </c>
      <c r="J12" s="32">
        <f t="shared" si="19"/>
        <v>6524.8680000000004</v>
      </c>
      <c r="K12" s="114">
        <f t="shared" si="0"/>
        <v>100835310.07200001</v>
      </c>
      <c r="L12" s="34">
        <v>157.33333333333334</v>
      </c>
      <c r="M12" s="32">
        <f t="shared" si="20"/>
        <v>53348.315999999999</v>
      </c>
      <c r="N12" s="114">
        <f t="shared" si="1"/>
        <v>8393468.3839999996</v>
      </c>
      <c r="O12" s="35"/>
      <c r="P12" s="32">
        <f t="shared" si="21"/>
        <v>7285586.9562000008</v>
      </c>
      <c r="Q12" s="36">
        <f>O12*P12</f>
        <v>0</v>
      </c>
      <c r="R12" s="104">
        <f t="shared" si="9"/>
        <v>1147385406.4039998</v>
      </c>
      <c r="S12" s="112">
        <f t="shared" si="10"/>
        <v>1365388633.6207597</v>
      </c>
      <c r="T12" s="34">
        <v>146</v>
      </c>
      <c r="U12" s="32">
        <f t="shared" si="22"/>
        <v>490455</v>
      </c>
      <c r="V12" s="110">
        <f>+T12*U12</f>
        <v>71606430</v>
      </c>
      <c r="W12" s="110">
        <v>345538915.83333331</v>
      </c>
      <c r="X12" s="37">
        <f t="shared" si="12"/>
        <v>26233314.490066662</v>
      </c>
      <c r="Y12" s="38">
        <v>5</v>
      </c>
      <c r="Z12" s="32">
        <f t="shared" si="23"/>
        <v>490455</v>
      </c>
      <c r="AA12" s="39">
        <f t="shared" si="3"/>
        <v>2452275</v>
      </c>
      <c r="AB12" s="40">
        <v>34162261.155000001</v>
      </c>
      <c r="AC12" s="37">
        <f t="shared" si="13"/>
        <v>88821.879002999995</v>
      </c>
      <c r="AD12" s="41">
        <f t="shared" si="14"/>
        <v>100380841.36906967</v>
      </c>
      <c r="AE12" s="42">
        <v>522</v>
      </c>
      <c r="AF12" s="32">
        <f t="shared" si="24"/>
        <v>22730.799000000003</v>
      </c>
      <c r="AG12" s="43">
        <f t="shared" ref="AG12" si="27">+AF12*AE12</f>
        <v>11865477.078000002</v>
      </c>
      <c r="AH12" s="49">
        <f>2863.02857142857+34460.2857142857</f>
        <v>37323.314285714274</v>
      </c>
      <c r="AI12" s="32">
        <f t="shared" si="25"/>
        <v>136</v>
      </c>
      <c r="AJ12" s="118">
        <f t="shared" ref="AJ12:AJ19" si="28">+AI12*AH12</f>
        <v>5075970.7428571414</v>
      </c>
      <c r="AK12" s="45">
        <v>2240</v>
      </c>
      <c r="AL12" s="32">
        <f t="shared" si="26"/>
        <v>136</v>
      </c>
      <c r="AM12" s="109">
        <f t="shared" si="5"/>
        <v>304640</v>
      </c>
      <c r="AN12" s="46">
        <f t="shared" si="15"/>
        <v>17246087.820857145</v>
      </c>
      <c r="AO12" s="47">
        <f t="shared" si="16"/>
        <v>20522844.506820001</v>
      </c>
      <c r="AP12" s="48">
        <f t="shared" si="6"/>
        <v>1385911478.1275797</v>
      </c>
      <c r="AQ12" s="48">
        <f t="shared" si="7"/>
        <v>1486292319.4966493</v>
      </c>
    </row>
    <row r="13" spans="1:639" s="1" customFormat="1" ht="15" x14ac:dyDescent="0.2">
      <c r="A13" s="30">
        <v>43983</v>
      </c>
      <c r="B13" s="31">
        <v>15454</v>
      </c>
      <c r="C13" s="32">
        <f t="shared" si="17"/>
        <v>43455.360000000001</v>
      </c>
      <c r="D13" s="116">
        <f t="shared" si="8"/>
        <v>671559133.44000006</v>
      </c>
      <c r="E13" s="32">
        <f t="shared" si="18"/>
        <v>325725605.09999996</v>
      </c>
      <c r="F13" s="33">
        <v>4672</v>
      </c>
      <c r="G13" s="32">
        <f t="shared" si="18"/>
        <v>8748.264000000001</v>
      </c>
      <c r="H13" s="120">
        <f t="shared" ref="H13:H19" si="29">+F13*G13</f>
        <v>40871889.408000007</v>
      </c>
      <c r="I13" s="33">
        <v>15454</v>
      </c>
      <c r="J13" s="32">
        <f t="shared" si="19"/>
        <v>6524.8680000000004</v>
      </c>
      <c r="K13" s="114">
        <f t="shared" si="0"/>
        <v>100835310.07200001</v>
      </c>
      <c r="L13" s="34">
        <v>334.66666666666669</v>
      </c>
      <c r="M13" s="32">
        <f t="shared" si="20"/>
        <v>53348.315999999999</v>
      </c>
      <c r="N13" s="114">
        <f t="shared" si="1"/>
        <v>17853903.088</v>
      </c>
      <c r="O13" s="35"/>
      <c r="P13" s="32">
        <f t="shared" si="21"/>
        <v>7285586.9562000008</v>
      </c>
      <c r="Q13" s="36">
        <f t="shared" ref="Q13:Q19" si="30">O13*P13</f>
        <v>0</v>
      </c>
      <c r="R13" s="104">
        <f t="shared" si="9"/>
        <v>1156845841.108</v>
      </c>
      <c r="S13" s="112">
        <f t="shared" si="10"/>
        <v>1376646550.91852</v>
      </c>
      <c r="T13" s="50">
        <v>188</v>
      </c>
      <c r="U13" s="32">
        <f t="shared" si="22"/>
        <v>490455</v>
      </c>
      <c r="V13" s="119">
        <f t="shared" ref="V13" si="31">+T13*U13</f>
        <v>92205540</v>
      </c>
      <c r="W13" s="110">
        <v>574925330.33333302</v>
      </c>
      <c r="X13" s="37">
        <f t="shared" si="12"/>
        <v>56204700.293386631</v>
      </c>
      <c r="Y13" s="51">
        <v>5</v>
      </c>
      <c r="Z13" s="32">
        <f t="shared" si="23"/>
        <v>490455</v>
      </c>
      <c r="AA13" s="39">
        <f>+Y13*Z13</f>
        <v>2452275</v>
      </c>
      <c r="AB13" s="40">
        <v>34162261.155000001</v>
      </c>
      <c r="AC13" s="37">
        <f t="shared" si="13"/>
        <v>88821.879002999995</v>
      </c>
      <c r="AD13" s="41">
        <f t="shared" si="14"/>
        <v>150951337.17238963</v>
      </c>
      <c r="AE13" s="42">
        <v>379</v>
      </c>
      <c r="AF13" s="32">
        <f t="shared" si="24"/>
        <v>22730.799000000003</v>
      </c>
      <c r="AG13" s="43">
        <f>+AF13*AE13</f>
        <v>8614972.8210000005</v>
      </c>
      <c r="AH13" s="49">
        <f>310038.285714286+4470.42857142857</f>
        <v>314508.71428571455</v>
      </c>
      <c r="AI13" s="32">
        <f t="shared" si="25"/>
        <v>136</v>
      </c>
      <c r="AJ13" s="118">
        <f t="shared" si="28"/>
        <v>42773185.142857179</v>
      </c>
      <c r="AK13" s="45">
        <v>2743</v>
      </c>
      <c r="AL13" s="32">
        <f t="shared" si="26"/>
        <v>136</v>
      </c>
      <c r="AM13" s="109">
        <f t="shared" si="5"/>
        <v>373048</v>
      </c>
      <c r="AN13" s="46">
        <f t="shared" si="15"/>
        <v>51761205.963857181</v>
      </c>
      <c r="AO13" s="47">
        <f>+AN13*1.19</f>
        <v>61595835.096990041</v>
      </c>
      <c r="AP13" s="48">
        <f t="shared" si="6"/>
        <v>1438242386.0155101</v>
      </c>
      <c r="AQ13" s="48">
        <f t="shared" si="7"/>
        <v>1589193723.1878996</v>
      </c>
    </row>
    <row r="14" spans="1:639" s="1" customFormat="1" ht="15" x14ac:dyDescent="0.2">
      <c r="A14" s="30">
        <v>44013</v>
      </c>
      <c r="B14" s="31">
        <v>15454</v>
      </c>
      <c r="C14" s="32">
        <f t="shared" si="17"/>
        <v>43455.360000000001</v>
      </c>
      <c r="D14" s="116">
        <f t="shared" si="8"/>
        <v>671559133.44000006</v>
      </c>
      <c r="E14" s="32">
        <f t="shared" si="18"/>
        <v>325725605.09999996</v>
      </c>
      <c r="F14" s="33">
        <v>4672</v>
      </c>
      <c r="G14" s="32">
        <f t="shared" si="18"/>
        <v>8748.264000000001</v>
      </c>
      <c r="H14" s="115">
        <f t="shared" si="29"/>
        <v>40871889.408000007</v>
      </c>
      <c r="I14" s="33">
        <v>15454</v>
      </c>
      <c r="J14" s="32">
        <f t="shared" si="19"/>
        <v>6524.8680000000004</v>
      </c>
      <c r="K14" s="114">
        <f t="shared" si="0"/>
        <v>100835310.07200001</v>
      </c>
      <c r="L14" s="34">
        <v>276</v>
      </c>
      <c r="M14" s="32">
        <f t="shared" si="20"/>
        <v>53348.315999999999</v>
      </c>
      <c r="N14" s="113">
        <f>+L14*M14</f>
        <v>14724135.216</v>
      </c>
      <c r="O14" s="35"/>
      <c r="P14" s="32">
        <f t="shared" si="21"/>
        <v>7285586.9562000008</v>
      </c>
      <c r="Q14" s="37">
        <f t="shared" si="30"/>
        <v>0</v>
      </c>
      <c r="R14" s="104">
        <f t="shared" si="9"/>
        <v>1153716073.2359998</v>
      </c>
      <c r="S14" s="112">
        <f t="shared" si="10"/>
        <v>1372922127.1508398</v>
      </c>
      <c r="T14" s="52">
        <v>196</v>
      </c>
      <c r="U14" s="32">
        <f t="shared" si="22"/>
        <v>490455</v>
      </c>
      <c r="V14" s="111">
        <f t="shared" ref="V14:V19" si="32">+U14*T14</f>
        <v>96129180</v>
      </c>
      <c r="W14" s="110">
        <v>586106310</v>
      </c>
      <c r="X14" s="37">
        <f t="shared" si="12"/>
        <v>59735955.115199991</v>
      </c>
      <c r="Y14" s="52">
        <v>5</v>
      </c>
      <c r="Z14" s="32">
        <f t="shared" si="23"/>
        <v>490455</v>
      </c>
      <c r="AA14" s="40">
        <f t="shared" ref="AA14:AA15" si="33">+Y14*Z14</f>
        <v>2452275</v>
      </c>
      <c r="AB14" s="40">
        <v>34162261.155000001</v>
      </c>
      <c r="AC14" s="37">
        <f t="shared" si="13"/>
        <v>88821.879002999995</v>
      </c>
      <c r="AD14" s="41">
        <f t="shared" si="14"/>
        <v>158406231.99420297</v>
      </c>
      <c r="AE14" s="42">
        <v>239</v>
      </c>
      <c r="AF14" s="32">
        <f t="shared" si="24"/>
        <v>22730.799000000003</v>
      </c>
      <c r="AG14" s="53">
        <f t="shared" ref="AG14:AG19" si="34">+AF14*AE14</f>
        <v>5432660.9610000011</v>
      </c>
      <c r="AH14" s="49">
        <v>251854.85714285716</v>
      </c>
      <c r="AI14" s="32">
        <f t="shared" si="25"/>
        <v>136</v>
      </c>
      <c r="AJ14" s="118">
        <f t="shared" si="28"/>
        <v>34252260.571428575</v>
      </c>
      <c r="AK14" s="45">
        <v>9786</v>
      </c>
      <c r="AL14" s="32">
        <f t="shared" si="26"/>
        <v>136</v>
      </c>
      <c r="AM14" s="109">
        <f t="shared" si="5"/>
        <v>1330896</v>
      </c>
      <c r="AN14" s="46">
        <f t="shared" si="15"/>
        <v>41015817.532428578</v>
      </c>
      <c r="AO14" s="47">
        <f t="shared" si="16"/>
        <v>48808822.863590002</v>
      </c>
      <c r="AP14" s="48">
        <f t="shared" si="6"/>
        <v>1421730950.0144298</v>
      </c>
      <c r="AQ14" s="48">
        <f t="shared" si="7"/>
        <v>1580137182.0086327</v>
      </c>
    </row>
    <row r="15" spans="1:639" s="1" customFormat="1" ht="15" x14ac:dyDescent="0.2">
      <c r="A15" s="30">
        <v>44044</v>
      </c>
      <c r="B15" s="31">
        <v>15454</v>
      </c>
      <c r="C15" s="32">
        <f t="shared" si="17"/>
        <v>43455.360000000001</v>
      </c>
      <c r="D15" s="116">
        <f t="shared" si="8"/>
        <v>671559133.44000006</v>
      </c>
      <c r="E15" s="32">
        <f t="shared" si="18"/>
        <v>325725605.09999996</v>
      </c>
      <c r="F15" s="33">
        <v>4672</v>
      </c>
      <c r="G15" s="32">
        <f t="shared" si="18"/>
        <v>8748.264000000001</v>
      </c>
      <c r="H15" s="115">
        <f t="shared" si="29"/>
        <v>40871889.408000007</v>
      </c>
      <c r="I15" s="33">
        <v>15454</v>
      </c>
      <c r="J15" s="32">
        <f t="shared" si="19"/>
        <v>6524.8680000000004</v>
      </c>
      <c r="K15" s="114">
        <f t="shared" si="0"/>
        <v>100835310.07200001</v>
      </c>
      <c r="L15" s="34">
        <v>514.33333333333337</v>
      </c>
      <c r="M15" s="32">
        <f t="shared" si="20"/>
        <v>53348.315999999999</v>
      </c>
      <c r="N15" s="117">
        <f t="shared" ref="N15:N19" si="35">+L15*M15</f>
        <v>27438817.196000002</v>
      </c>
      <c r="O15" s="35"/>
      <c r="P15" s="32">
        <f t="shared" si="21"/>
        <v>7285586.9562000008</v>
      </c>
      <c r="Q15" s="37">
        <f t="shared" si="30"/>
        <v>0</v>
      </c>
      <c r="R15" s="104">
        <f t="shared" si="9"/>
        <v>1166430755.2159998</v>
      </c>
      <c r="S15" s="112">
        <f t="shared" si="10"/>
        <v>1388052598.7070398</v>
      </c>
      <c r="T15" s="52">
        <v>185</v>
      </c>
      <c r="U15" s="32">
        <f t="shared" si="22"/>
        <v>490455</v>
      </c>
      <c r="V15" s="111">
        <f t="shared" si="32"/>
        <v>90734175</v>
      </c>
      <c r="W15" s="110">
        <v>504149890.24390244</v>
      </c>
      <c r="X15" s="37">
        <f t="shared" si="12"/>
        <v>48499219.441463418</v>
      </c>
      <c r="Y15" s="52">
        <v>8</v>
      </c>
      <c r="Z15" s="32">
        <f t="shared" si="23"/>
        <v>490455</v>
      </c>
      <c r="AA15" s="40">
        <f t="shared" si="33"/>
        <v>3923640</v>
      </c>
      <c r="AB15" s="40">
        <v>34162261.155000001</v>
      </c>
      <c r="AC15" s="37">
        <f t="shared" si="13"/>
        <v>142115.00640479999</v>
      </c>
      <c r="AD15" s="41">
        <f t="shared" si="14"/>
        <v>143299149.4478682</v>
      </c>
      <c r="AE15" s="42">
        <v>343.5</v>
      </c>
      <c r="AF15" s="32">
        <f t="shared" si="24"/>
        <v>22730.799000000003</v>
      </c>
      <c r="AG15" s="53">
        <f t="shared" si="34"/>
        <v>7808029.4565000013</v>
      </c>
      <c r="AH15" s="49">
        <f>49635.4285714286+50880</f>
        <v>100515.42857142861</v>
      </c>
      <c r="AI15" s="32">
        <f t="shared" si="25"/>
        <v>136</v>
      </c>
      <c r="AJ15" s="109">
        <f t="shared" si="28"/>
        <v>13670098.285714291</v>
      </c>
      <c r="AK15" s="45">
        <v>683</v>
      </c>
      <c r="AL15" s="32">
        <f t="shared" si="26"/>
        <v>136</v>
      </c>
      <c r="AM15" s="109">
        <f t="shared" si="5"/>
        <v>92888</v>
      </c>
      <c r="AN15" s="46">
        <f t="shared" si="15"/>
        <v>21571015.742214292</v>
      </c>
      <c r="AO15" s="47">
        <f t="shared" si="16"/>
        <v>25669508.733235005</v>
      </c>
      <c r="AP15" s="48">
        <f t="shared" si="6"/>
        <v>1413722107.440275</v>
      </c>
      <c r="AQ15" s="48">
        <f t="shared" si="7"/>
        <v>1557021256.8881431</v>
      </c>
    </row>
    <row r="16" spans="1:639" s="1" customFormat="1" ht="15" x14ac:dyDescent="0.2">
      <c r="A16" s="30">
        <v>44075</v>
      </c>
      <c r="B16" s="31">
        <v>15454</v>
      </c>
      <c r="C16" s="32">
        <f t="shared" si="17"/>
        <v>43455.360000000001</v>
      </c>
      <c r="D16" s="116">
        <f t="shared" si="8"/>
        <v>671559133.44000006</v>
      </c>
      <c r="E16" s="32">
        <f t="shared" si="18"/>
        <v>325725605.09999996</v>
      </c>
      <c r="F16" s="33">
        <v>4672</v>
      </c>
      <c r="G16" s="32">
        <f t="shared" si="18"/>
        <v>8748.264000000001</v>
      </c>
      <c r="H16" s="115">
        <f t="shared" si="29"/>
        <v>40871889.408000007</v>
      </c>
      <c r="I16" s="33">
        <v>15454</v>
      </c>
      <c r="J16" s="32">
        <f t="shared" si="19"/>
        <v>6524.8680000000004</v>
      </c>
      <c r="K16" s="114">
        <f t="shared" si="0"/>
        <v>100835310.07200001</v>
      </c>
      <c r="L16" s="34">
        <v>312</v>
      </c>
      <c r="M16" s="32">
        <f t="shared" si="20"/>
        <v>53348.315999999999</v>
      </c>
      <c r="N16" s="113">
        <f t="shared" si="35"/>
        <v>16644674.592</v>
      </c>
      <c r="O16" s="35"/>
      <c r="P16" s="32">
        <f t="shared" si="21"/>
        <v>7285586.9562000008</v>
      </c>
      <c r="Q16" s="37">
        <f t="shared" si="30"/>
        <v>0</v>
      </c>
      <c r="R16" s="104">
        <f t="shared" si="9"/>
        <v>1155636612.612</v>
      </c>
      <c r="S16" s="112">
        <f t="shared" si="10"/>
        <v>1375207569.00828</v>
      </c>
      <c r="T16" s="52">
        <v>250.5</v>
      </c>
      <c r="U16" s="32">
        <f t="shared" si="22"/>
        <v>490455</v>
      </c>
      <c r="V16" s="111">
        <f t="shared" si="32"/>
        <v>122858977.5</v>
      </c>
      <c r="W16" s="110">
        <v>479571487.7685287</v>
      </c>
      <c r="X16" s="37">
        <f t="shared" si="12"/>
        <v>62468981.996728547</v>
      </c>
      <c r="Y16" s="52">
        <v>8</v>
      </c>
      <c r="Z16" s="32">
        <f t="shared" si="23"/>
        <v>490455</v>
      </c>
      <c r="AA16" s="40">
        <f>+Y16*Z16</f>
        <v>3923640</v>
      </c>
      <c r="AB16" s="40">
        <v>34162261.155000001</v>
      </c>
      <c r="AC16" s="37">
        <f t="shared" si="13"/>
        <v>142115.00640479999</v>
      </c>
      <c r="AD16" s="41">
        <f t="shared" si="14"/>
        <v>189393714.50313333</v>
      </c>
      <c r="AE16" s="42">
        <v>412</v>
      </c>
      <c r="AF16" s="32">
        <f t="shared" si="24"/>
        <v>22730.799000000003</v>
      </c>
      <c r="AG16" s="53">
        <f t="shared" si="34"/>
        <v>9365089.188000001</v>
      </c>
      <c r="AH16" s="49">
        <v>17940</v>
      </c>
      <c r="AI16" s="32">
        <f t="shared" si="25"/>
        <v>136</v>
      </c>
      <c r="AJ16" s="109">
        <f t="shared" si="28"/>
        <v>2439840</v>
      </c>
      <c r="AK16" s="45">
        <v>1829</v>
      </c>
      <c r="AL16" s="32">
        <f t="shared" si="26"/>
        <v>136</v>
      </c>
      <c r="AM16" s="109">
        <f t="shared" si="5"/>
        <v>248744</v>
      </c>
      <c r="AN16" s="46">
        <f t="shared" si="15"/>
        <v>12053673.188000001</v>
      </c>
      <c r="AO16" s="47">
        <f t="shared" si="16"/>
        <v>14343871.09372</v>
      </c>
      <c r="AP16" s="48">
        <f t="shared" si="6"/>
        <v>1389551440.102</v>
      </c>
      <c r="AQ16" s="48">
        <f t="shared" si="7"/>
        <v>1578945154.6051333</v>
      </c>
    </row>
    <row r="17" spans="1:639" s="1" customFormat="1" ht="15" x14ac:dyDescent="0.2">
      <c r="A17" s="30">
        <v>44105</v>
      </c>
      <c r="B17" s="31">
        <v>15454</v>
      </c>
      <c r="C17" s="32">
        <f t="shared" si="17"/>
        <v>43455.360000000001</v>
      </c>
      <c r="D17" s="116">
        <f t="shared" si="8"/>
        <v>671559133.44000006</v>
      </c>
      <c r="E17" s="32">
        <f t="shared" si="18"/>
        <v>325725605.09999996</v>
      </c>
      <c r="F17" s="33">
        <v>4672</v>
      </c>
      <c r="G17" s="32">
        <f t="shared" si="18"/>
        <v>8748.264000000001</v>
      </c>
      <c r="H17" s="115">
        <f t="shared" si="29"/>
        <v>40871889.408000007</v>
      </c>
      <c r="I17" s="33">
        <v>15454</v>
      </c>
      <c r="J17" s="32">
        <f t="shared" si="19"/>
        <v>6524.8680000000004</v>
      </c>
      <c r="K17" s="114">
        <f t="shared" si="0"/>
        <v>100835310.07200001</v>
      </c>
      <c r="L17" s="34">
        <v>278.5</v>
      </c>
      <c r="M17" s="32">
        <f t="shared" si="20"/>
        <v>53348.315999999999</v>
      </c>
      <c r="N17" s="113">
        <f t="shared" si="35"/>
        <v>14857506.005999999</v>
      </c>
      <c r="O17" s="35"/>
      <c r="P17" s="32">
        <f t="shared" si="21"/>
        <v>7285586.9562000008</v>
      </c>
      <c r="Q17" s="37">
        <f t="shared" si="30"/>
        <v>0</v>
      </c>
      <c r="R17" s="104">
        <f t="shared" si="9"/>
        <v>1153849444.026</v>
      </c>
      <c r="S17" s="112">
        <f t="shared" si="10"/>
        <v>1373080838.39094</v>
      </c>
      <c r="T17" s="52">
        <v>323.25</v>
      </c>
      <c r="U17" s="32">
        <f t="shared" si="22"/>
        <v>490455</v>
      </c>
      <c r="V17" s="111">
        <f t="shared" si="32"/>
        <v>158539578.75</v>
      </c>
      <c r="W17" s="110">
        <v>517125995</v>
      </c>
      <c r="X17" s="37">
        <f t="shared" si="12"/>
        <v>86923708.499549985</v>
      </c>
      <c r="Y17" s="52">
        <v>6.75</v>
      </c>
      <c r="Z17" s="32">
        <f t="shared" si="23"/>
        <v>490455</v>
      </c>
      <c r="AA17" s="40">
        <f t="shared" ref="AA17:AA19" si="36">+Y17*Z17</f>
        <v>3310571.25</v>
      </c>
      <c r="AB17" s="40">
        <v>34162261.155000001</v>
      </c>
      <c r="AC17" s="37">
        <f t="shared" si="13"/>
        <v>119909.53665405</v>
      </c>
      <c r="AD17" s="41">
        <f t="shared" si="14"/>
        <v>248893768.03620404</v>
      </c>
      <c r="AE17" s="42">
        <v>1240</v>
      </c>
      <c r="AF17" s="32">
        <f t="shared" si="24"/>
        <v>22730.799000000003</v>
      </c>
      <c r="AG17" s="53">
        <f t="shared" si="34"/>
        <v>28186190.760000002</v>
      </c>
      <c r="AH17" s="49">
        <v>9570</v>
      </c>
      <c r="AI17" s="32">
        <f t="shared" si="25"/>
        <v>136</v>
      </c>
      <c r="AJ17" s="109">
        <f t="shared" si="28"/>
        <v>1301520</v>
      </c>
      <c r="AK17" s="54">
        <v>21433</v>
      </c>
      <c r="AL17" s="32">
        <f t="shared" si="26"/>
        <v>136</v>
      </c>
      <c r="AM17" s="109">
        <f t="shared" si="5"/>
        <v>2914888</v>
      </c>
      <c r="AN17" s="46">
        <f t="shared" si="15"/>
        <v>32402598.760000002</v>
      </c>
      <c r="AO17" s="47">
        <f t="shared" si="16"/>
        <v>38559092.524400003</v>
      </c>
      <c r="AP17" s="48">
        <f t="shared" si="6"/>
        <v>1411639930.9153399</v>
      </c>
      <c r="AQ17" s="48">
        <f t="shared" si="7"/>
        <v>1660533698.951544</v>
      </c>
    </row>
    <row r="18" spans="1:639" s="1" customFormat="1" ht="15" x14ac:dyDescent="0.2">
      <c r="A18" s="30">
        <v>44136</v>
      </c>
      <c r="B18" s="31">
        <f>15454+5455</f>
        <v>20909</v>
      </c>
      <c r="C18" s="32">
        <f t="shared" si="17"/>
        <v>43455.360000000001</v>
      </c>
      <c r="D18" s="116">
        <f t="shared" si="8"/>
        <v>908608122.24000001</v>
      </c>
      <c r="E18" s="32">
        <f t="shared" si="18"/>
        <v>325725605.09999996</v>
      </c>
      <c r="F18" s="33">
        <v>4672</v>
      </c>
      <c r="G18" s="32">
        <f t="shared" si="18"/>
        <v>8748.264000000001</v>
      </c>
      <c r="H18" s="115">
        <f t="shared" si="29"/>
        <v>40871889.408000007</v>
      </c>
      <c r="I18" s="33">
        <v>20909</v>
      </c>
      <c r="J18" s="32">
        <f t="shared" si="19"/>
        <v>6524.8680000000004</v>
      </c>
      <c r="K18" s="114">
        <f t="shared" si="0"/>
        <v>136428465.01199999</v>
      </c>
      <c r="L18" s="34">
        <v>582</v>
      </c>
      <c r="M18" s="32">
        <f t="shared" si="20"/>
        <v>53348.315999999999</v>
      </c>
      <c r="N18" s="113">
        <f t="shared" si="35"/>
        <v>31048719.912</v>
      </c>
      <c r="O18" s="35"/>
      <c r="P18" s="32">
        <f t="shared" si="21"/>
        <v>7285586.9562000008</v>
      </c>
      <c r="Q18" s="37">
        <f t="shared" si="30"/>
        <v>0</v>
      </c>
      <c r="R18" s="104">
        <f t="shared" si="9"/>
        <v>1442682801.6719999</v>
      </c>
      <c r="S18" s="112">
        <f t="shared" si="10"/>
        <v>1716792533.9896798</v>
      </c>
      <c r="T18" s="52">
        <v>390.75</v>
      </c>
      <c r="U18" s="32">
        <f t="shared" si="22"/>
        <v>490455</v>
      </c>
      <c r="V18" s="111">
        <f t="shared" si="32"/>
        <v>191645291.25</v>
      </c>
      <c r="W18" s="110">
        <v>517870415.74074072</v>
      </c>
      <c r="X18" s="37">
        <f t="shared" si="12"/>
        <v>105226089.7743611</v>
      </c>
      <c r="Y18" s="52">
        <v>5</v>
      </c>
      <c r="Z18" s="32">
        <f t="shared" si="23"/>
        <v>490455</v>
      </c>
      <c r="AA18" s="40">
        <f t="shared" si="36"/>
        <v>2452275</v>
      </c>
      <c r="AB18" s="40">
        <v>34162261.155000001</v>
      </c>
      <c r="AC18" s="37">
        <f t="shared" si="13"/>
        <v>88821.879002999995</v>
      </c>
      <c r="AD18" s="41">
        <f t="shared" si="14"/>
        <v>299412477.90336412</v>
      </c>
      <c r="AE18" s="42">
        <v>3067</v>
      </c>
      <c r="AF18" s="32">
        <f t="shared" si="24"/>
        <v>22730.799000000003</v>
      </c>
      <c r="AG18" s="53">
        <f t="shared" si="34"/>
        <v>69715360.533000007</v>
      </c>
      <c r="AH18" s="49">
        <v>51701</v>
      </c>
      <c r="AI18" s="32">
        <f t="shared" si="25"/>
        <v>136</v>
      </c>
      <c r="AJ18" s="109">
        <f t="shared" si="28"/>
        <v>7031336</v>
      </c>
      <c r="AK18" s="54">
        <v>4927</v>
      </c>
      <c r="AL18" s="32">
        <f t="shared" si="26"/>
        <v>136</v>
      </c>
      <c r="AM18" s="109">
        <f t="shared" si="5"/>
        <v>670072</v>
      </c>
      <c r="AN18" s="46">
        <f t="shared" si="15"/>
        <v>77416768.533000007</v>
      </c>
      <c r="AO18" s="47">
        <f t="shared" si="16"/>
        <v>92125954.554269999</v>
      </c>
      <c r="AP18" s="48">
        <f t="shared" si="6"/>
        <v>1808918488.5439498</v>
      </c>
      <c r="AQ18" s="48">
        <f t="shared" si="7"/>
        <v>2108330966.447314</v>
      </c>
    </row>
    <row r="19" spans="1:639" s="1" customFormat="1" ht="15.75" thickBot="1" x14ac:dyDescent="0.25">
      <c r="A19" s="55">
        <v>44166</v>
      </c>
      <c r="B19" s="56">
        <f>15454+6364</f>
        <v>21818</v>
      </c>
      <c r="C19" s="32">
        <f t="shared" si="17"/>
        <v>43455.360000000001</v>
      </c>
      <c r="D19" s="116">
        <f t="shared" si="8"/>
        <v>948109044.48000002</v>
      </c>
      <c r="E19" s="32">
        <f t="shared" si="18"/>
        <v>325725605.09999996</v>
      </c>
      <c r="F19" s="57">
        <v>4672</v>
      </c>
      <c r="G19" s="32">
        <f t="shared" si="18"/>
        <v>8748.264000000001</v>
      </c>
      <c r="H19" s="107">
        <f t="shared" si="29"/>
        <v>40871889.408000007</v>
      </c>
      <c r="I19" s="57">
        <v>21818</v>
      </c>
      <c r="J19" s="32">
        <f t="shared" si="19"/>
        <v>6524.8680000000004</v>
      </c>
      <c r="K19" s="106">
        <f t="shared" si="0"/>
        <v>142359570.02400002</v>
      </c>
      <c r="L19" s="58">
        <v>426.25</v>
      </c>
      <c r="M19" s="32">
        <f t="shared" si="20"/>
        <v>53348.315999999999</v>
      </c>
      <c r="N19" s="105">
        <f t="shared" si="35"/>
        <v>22739719.695</v>
      </c>
      <c r="O19" s="59"/>
      <c r="P19" s="32">
        <f t="shared" si="21"/>
        <v>7285586.9562000008</v>
      </c>
      <c r="Q19" s="60">
        <f t="shared" si="30"/>
        <v>0</v>
      </c>
      <c r="R19" s="104">
        <f t="shared" si="9"/>
        <v>1479805828.7069998</v>
      </c>
      <c r="S19" s="103">
        <f t="shared" si="10"/>
        <v>1760968936.1613297</v>
      </c>
      <c r="T19" s="61">
        <v>380.25</v>
      </c>
      <c r="U19" s="32">
        <f t="shared" si="22"/>
        <v>490455</v>
      </c>
      <c r="V19" s="102">
        <f t="shared" si="32"/>
        <v>186495513.75</v>
      </c>
      <c r="W19" s="101">
        <v>477569253.80952382</v>
      </c>
      <c r="X19" s="37">
        <f t="shared" si="12"/>
        <v>94429768.555757135</v>
      </c>
      <c r="Y19" s="61">
        <v>5</v>
      </c>
      <c r="Z19" s="32">
        <f t="shared" si="23"/>
        <v>490455</v>
      </c>
      <c r="AA19" s="62">
        <f t="shared" si="36"/>
        <v>2452275</v>
      </c>
      <c r="AB19" s="62">
        <v>34162261.155000001</v>
      </c>
      <c r="AC19" s="37">
        <f t="shared" si="13"/>
        <v>88821.879002999995</v>
      </c>
      <c r="AD19" s="63">
        <f>+V19+X19+AA19+AC19</f>
        <v>283466379.18476015</v>
      </c>
      <c r="AE19" s="42">
        <v>3650</v>
      </c>
      <c r="AF19" s="32">
        <f t="shared" si="24"/>
        <v>22730.799000000003</v>
      </c>
      <c r="AG19" s="64">
        <f t="shared" si="34"/>
        <v>82967416.350000009</v>
      </c>
      <c r="AH19" s="65">
        <f>1800+12060</f>
        <v>13860</v>
      </c>
      <c r="AI19" s="32">
        <f t="shared" si="25"/>
        <v>136</v>
      </c>
      <c r="AJ19" s="99">
        <f t="shared" si="28"/>
        <v>1884960</v>
      </c>
      <c r="AK19" s="66">
        <v>1232</v>
      </c>
      <c r="AL19" s="32">
        <f t="shared" si="26"/>
        <v>136</v>
      </c>
      <c r="AM19" s="99">
        <f t="shared" si="5"/>
        <v>167552</v>
      </c>
      <c r="AN19" s="67">
        <f t="shared" si="15"/>
        <v>85019928.350000009</v>
      </c>
      <c r="AO19" s="68">
        <f>+AN19*1.19</f>
        <v>101173714.73650001</v>
      </c>
      <c r="AP19" s="48">
        <f t="shared" si="6"/>
        <v>1862142650.8978298</v>
      </c>
      <c r="AQ19" s="48">
        <f t="shared" si="7"/>
        <v>2145609030.0825899</v>
      </c>
    </row>
    <row r="20" spans="1:639" s="89" customFormat="1" ht="15.75" customHeight="1" thickBot="1" x14ac:dyDescent="0.25">
      <c r="A20" s="69" t="s">
        <v>56</v>
      </c>
      <c r="B20" s="70"/>
      <c r="C20" s="93"/>
      <c r="D20" s="94">
        <f>SUM(D9:D19)</f>
        <v>8355075156.4800014</v>
      </c>
      <c r="E20" s="94">
        <f>SUM(E9:E19)</f>
        <v>3582981656.0999994</v>
      </c>
      <c r="F20" s="71"/>
      <c r="G20" s="96"/>
      <c r="H20" s="94">
        <f>SUM(H9:H19)</f>
        <v>449590783.48799998</v>
      </c>
      <c r="I20" s="71"/>
      <c r="J20" s="96"/>
      <c r="K20" s="72">
        <f>SUM(K9:K19)</f>
        <v>1254523320.6240001</v>
      </c>
      <c r="L20" s="95">
        <f>SUM(L9:L19)</f>
        <v>3624.0833333333335</v>
      </c>
      <c r="M20" s="96"/>
      <c r="N20" s="72">
        <f>SUM(N9:N19)</f>
        <v>193338742.87700003</v>
      </c>
      <c r="O20" s="71"/>
      <c r="P20" s="96"/>
      <c r="Q20" s="72">
        <f>SUM(Q9:Q19)</f>
        <v>0</v>
      </c>
      <c r="R20" s="73">
        <f>+D20+E20+H20+N20+Q20+K20</f>
        <v>13835509659.569004</v>
      </c>
      <c r="S20" s="74">
        <f>+R20*1.19</f>
        <v>16464256494.887114</v>
      </c>
      <c r="T20" s="75"/>
      <c r="U20" s="96"/>
      <c r="V20" s="76">
        <f>SUM(V9:V19)</f>
        <v>1167895968.75</v>
      </c>
      <c r="W20" s="76"/>
      <c r="X20" s="76">
        <f>SUM(X9:X19)</f>
        <v>633324849.79686785</v>
      </c>
      <c r="Y20" s="75"/>
      <c r="Z20" s="96"/>
      <c r="AA20" s="76">
        <f>SUM(AA9:AA19)</f>
        <v>30776051.25</v>
      </c>
      <c r="AB20" s="76"/>
      <c r="AC20" s="76">
        <f>SUM(AC9:AC19)</f>
        <v>1114714.5814876501</v>
      </c>
      <c r="AD20" s="74">
        <f>SUM(AD9:AD19)</f>
        <v>1833111584.3783555</v>
      </c>
      <c r="AE20" s="77"/>
      <c r="AF20" s="96"/>
      <c r="AG20" s="72">
        <f>SUM(AG9:AG19)</f>
        <v>231479091.61650002</v>
      </c>
      <c r="AH20" s="75"/>
      <c r="AI20" s="96"/>
      <c r="AJ20" s="72">
        <f>SUM(AJ9:AJ19)</f>
        <v>128059636.11428577</v>
      </c>
      <c r="AK20" s="75"/>
      <c r="AL20" s="96"/>
      <c r="AM20" s="72">
        <f>SUM(AM9:AM19)</f>
        <v>7190592</v>
      </c>
      <c r="AN20" s="75">
        <f t="shared" si="15"/>
        <v>366729319.73078579</v>
      </c>
      <c r="AO20" s="76">
        <f>SUM(AO9:AO19)</f>
        <v>436407890.47963506</v>
      </c>
      <c r="AP20" s="78">
        <f>SUM(AP9:AP19)</f>
        <v>16900664385.366741</v>
      </c>
      <c r="AQ20" s="78">
        <f>SUM(AQ9:AQ19)</f>
        <v>18733775969.745098</v>
      </c>
      <c r="AR20" s="90"/>
      <c r="AS20" s="90"/>
      <c r="AT20" s="90"/>
      <c r="AU20" s="90"/>
      <c r="AV20" s="90"/>
      <c r="AW20" s="90"/>
      <c r="AX20" s="90"/>
      <c r="AY20" s="90"/>
      <c r="AZ20" s="90"/>
      <c r="BA20" s="90"/>
      <c r="BB20" s="90"/>
      <c r="BC20" s="90"/>
      <c r="BD20" s="90"/>
      <c r="BE20" s="90"/>
      <c r="BF20" s="90"/>
      <c r="BG20" s="90"/>
      <c r="BH20" s="90"/>
      <c r="BI20" s="90"/>
      <c r="BJ20" s="90"/>
      <c r="BK20" s="90"/>
      <c r="BL20" s="90"/>
      <c r="BM20" s="90"/>
      <c r="BN20" s="90"/>
      <c r="BO20" s="90"/>
      <c r="BP20" s="90"/>
      <c r="BQ20" s="90"/>
      <c r="BR20" s="90"/>
      <c r="BS20" s="90"/>
      <c r="BT20" s="90"/>
      <c r="BU20" s="90"/>
      <c r="BV20" s="90"/>
      <c r="BW20" s="90"/>
      <c r="BX20" s="90"/>
      <c r="BY20" s="90"/>
      <c r="BZ20" s="90"/>
      <c r="CA20" s="90"/>
      <c r="CB20" s="90"/>
      <c r="CC20" s="90"/>
      <c r="CD20" s="90"/>
      <c r="CE20" s="90"/>
      <c r="CF20" s="90"/>
      <c r="CG20" s="90"/>
      <c r="CH20" s="90"/>
      <c r="CI20" s="90"/>
      <c r="CJ20" s="90"/>
      <c r="CK20" s="90"/>
      <c r="CL20" s="90"/>
      <c r="CM20" s="90"/>
      <c r="CN20" s="90"/>
      <c r="CO20" s="90"/>
      <c r="CP20" s="90"/>
      <c r="CQ20" s="90"/>
      <c r="CR20" s="90"/>
      <c r="CS20" s="90"/>
      <c r="CT20" s="90"/>
      <c r="CU20" s="90"/>
      <c r="CV20" s="90"/>
      <c r="CW20" s="90"/>
      <c r="CX20" s="90"/>
      <c r="CY20" s="90"/>
      <c r="CZ20" s="90"/>
      <c r="DA20" s="90"/>
      <c r="DB20" s="90"/>
      <c r="DC20" s="90"/>
      <c r="DD20" s="90"/>
      <c r="DE20" s="90"/>
      <c r="DF20" s="90"/>
      <c r="DG20" s="90"/>
      <c r="DH20" s="90"/>
      <c r="DI20" s="90"/>
      <c r="DJ20" s="90"/>
      <c r="DK20" s="90"/>
      <c r="DL20" s="90"/>
      <c r="DM20" s="90"/>
      <c r="DN20" s="90"/>
      <c r="DO20" s="90"/>
      <c r="DP20" s="90"/>
      <c r="DQ20" s="90"/>
      <c r="DR20" s="90"/>
      <c r="DS20" s="90"/>
      <c r="DT20" s="90"/>
      <c r="DU20" s="90"/>
      <c r="DV20" s="90"/>
      <c r="DW20" s="90"/>
      <c r="DX20" s="90"/>
      <c r="DY20" s="90"/>
      <c r="DZ20" s="90"/>
      <c r="EA20" s="90"/>
      <c r="EB20" s="90"/>
      <c r="EC20" s="90"/>
      <c r="ED20" s="90"/>
      <c r="EE20" s="90"/>
      <c r="EF20" s="90"/>
      <c r="EG20" s="90"/>
      <c r="EH20" s="90"/>
      <c r="EI20" s="90"/>
      <c r="EJ20" s="90"/>
      <c r="EK20" s="90"/>
      <c r="EL20" s="90"/>
      <c r="EM20" s="90"/>
      <c r="EN20" s="90"/>
      <c r="EO20" s="90"/>
      <c r="EP20" s="90"/>
      <c r="EQ20" s="90"/>
      <c r="ER20" s="90"/>
      <c r="ES20" s="90"/>
      <c r="ET20" s="90"/>
      <c r="EU20" s="90"/>
      <c r="EV20" s="90"/>
      <c r="EW20" s="90"/>
      <c r="EX20" s="90"/>
      <c r="EY20" s="90"/>
      <c r="EZ20" s="90"/>
      <c r="FA20" s="90"/>
      <c r="FB20" s="90"/>
      <c r="FC20" s="90"/>
      <c r="FD20" s="90"/>
      <c r="FE20" s="90"/>
      <c r="FF20" s="90"/>
      <c r="FG20" s="90"/>
      <c r="FH20" s="90"/>
      <c r="FI20" s="90"/>
      <c r="FJ20" s="90"/>
      <c r="FK20" s="90"/>
      <c r="FL20" s="90"/>
      <c r="FM20" s="90"/>
      <c r="FN20" s="90"/>
      <c r="FO20" s="90"/>
      <c r="FP20" s="90"/>
      <c r="FQ20" s="90"/>
      <c r="FR20" s="90"/>
      <c r="FS20" s="90"/>
      <c r="FT20" s="90"/>
      <c r="FU20" s="90"/>
      <c r="FV20" s="90"/>
      <c r="FW20" s="90"/>
      <c r="FX20" s="90"/>
      <c r="FY20" s="90"/>
      <c r="FZ20" s="90"/>
      <c r="GA20" s="90"/>
      <c r="GB20" s="90"/>
      <c r="GC20" s="90"/>
      <c r="GD20" s="90"/>
      <c r="GE20" s="90"/>
      <c r="GF20" s="90"/>
      <c r="GG20" s="90"/>
      <c r="GH20" s="90"/>
      <c r="GI20" s="90"/>
      <c r="GJ20" s="90"/>
      <c r="GK20" s="90"/>
      <c r="GL20" s="90"/>
      <c r="GM20" s="90"/>
      <c r="GN20" s="90"/>
      <c r="GO20" s="90"/>
      <c r="GP20" s="90"/>
      <c r="GQ20" s="90"/>
      <c r="GR20" s="90"/>
      <c r="GS20" s="90"/>
      <c r="GT20" s="90"/>
      <c r="GU20" s="90"/>
      <c r="GV20" s="90"/>
      <c r="GW20" s="90"/>
      <c r="GX20" s="90"/>
      <c r="GY20" s="90"/>
      <c r="GZ20" s="90"/>
      <c r="HA20" s="90"/>
      <c r="HB20" s="90"/>
      <c r="HC20" s="90"/>
      <c r="HD20" s="90"/>
      <c r="HE20" s="90"/>
      <c r="HF20" s="90"/>
      <c r="HG20" s="90"/>
      <c r="HH20" s="90"/>
      <c r="HI20" s="90"/>
      <c r="HJ20" s="90"/>
      <c r="HK20" s="90"/>
      <c r="HL20" s="90"/>
      <c r="HM20" s="90"/>
      <c r="HN20" s="90"/>
      <c r="HO20" s="90"/>
      <c r="HP20" s="90"/>
      <c r="HQ20" s="90"/>
      <c r="HR20" s="90"/>
      <c r="HS20" s="90"/>
      <c r="HT20" s="90"/>
      <c r="HU20" s="90"/>
      <c r="HV20" s="90"/>
      <c r="HW20" s="90"/>
      <c r="HX20" s="90"/>
      <c r="HY20" s="90"/>
      <c r="HZ20" s="90"/>
      <c r="IA20" s="90"/>
      <c r="IB20" s="90"/>
      <c r="IC20" s="90"/>
      <c r="ID20" s="90"/>
      <c r="IE20" s="90"/>
      <c r="IF20" s="90"/>
      <c r="IG20" s="90"/>
      <c r="IH20" s="90"/>
      <c r="II20" s="90"/>
      <c r="IJ20" s="90"/>
      <c r="IK20" s="90"/>
      <c r="IL20" s="90"/>
      <c r="IM20" s="90"/>
      <c r="IN20" s="90"/>
      <c r="IO20" s="90"/>
      <c r="IP20" s="90"/>
      <c r="IQ20" s="90"/>
      <c r="IR20" s="90"/>
      <c r="IS20" s="90"/>
      <c r="IT20" s="90"/>
      <c r="IU20" s="90"/>
      <c r="IV20" s="90"/>
      <c r="IW20" s="90"/>
      <c r="IX20" s="90"/>
      <c r="IY20" s="90"/>
      <c r="IZ20" s="90"/>
      <c r="JA20" s="90"/>
      <c r="JB20" s="90"/>
      <c r="JC20" s="90"/>
      <c r="JD20" s="90"/>
      <c r="JE20" s="90"/>
      <c r="JF20" s="90"/>
      <c r="JG20" s="90"/>
      <c r="JH20" s="90"/>
      <c r="JI20" s="90"/>
      <c r="JJ20" s="90"/>
      <c r="JK20" s="90"/>
      <c r="JL20" s="90"/>
      <c r="JM20" s="90"/>
      <c r="JN20" s="90"/>
      <c r="JO20" s="90"/>
      <c r="JP20" s="90"/>
      <c r="JQ20" s="90"/>
      <c r="JR20" s="90"/>
      <c r="JS20" s="90"/>
      <c r="JT20" s="90"/>
      <c r="JU20" s="90"/>
      <c r="JV20" s="90"/>
      <c r="JW20" s="90"/>
      <c r="JX20" s="90"/>
      <c r="JY20" s="90"/>
      <c r="JZ20" s="90"/>
      <c r="KA20" s="90"/>
      <c r="KB20" s="90"/>
      <c r="KC20" s="90"/>
      <c r="KD20" s="90"/>
      <c r="KE20" s="90"/>
      <c r="KF20" s="90"/>
      <c r="KG20" s="90"/>
      <c r="KH20" s="90"/>
      <c r="KI20" s="90"/>
      <c r="KJ20" s="90"/>
      <c r="KK20" s="90"/>
      <c r="KL20" s="90"/>
      <c r="KM20" s="90"/>
      <c r="KN20" s="90"/>
      <c r="KO20" s="90"/>
      <c r="KP20" s="90"/>
      <c r="KQ20" s="90"/>
      <c r="KR20" s="90"/>
      <c r="KS20" s="90"/>
      <c r="KT20" s="90"/>
      <c r="KU20" s="90"/>
      <c r="KV20" s="90"/>
      <c r="KW20" s="90"/>
      <c r="KX20" s="90"/>
      <c r="KY20" s="90"/>
      <c r="KZ20" s="90"/>
      <c r="LA20" s="90"/>
      <c r="LB20" s="90"/>
      <c r="LC20" s="90"/>
      <c r="LD20" s="90"/>
      <c r="LE20" s="90"/>
      <c r="LF20" s="90"/>
      <c r="LG20" s="90"/>
      <c r="LH20" s="90"/>
      <c r="LI20" s="90"/>
      <c r="LJ20" s="90"/>
      <c r="LK20" s="90"/>
      <c r="LL20" s="90"/>
      <c r="LM20" s="90"/>
      <c r="LN20" s="90"/>
      <c r="LO20" s="90"/>
      <c r="LP20" s="90"/>
      <c r="LQ20" s="90"/>
      <c r="LR20" s="90"/>
      <c r="LS20" s="90"/>
      <c r="LT20" s="90"/>
      <c r="LU20" s="90"/>
      <c r="LV20" s="90"/>
      <c r="LW20" s="90"/>
      <c r="LX20" s="90"/>
      <c r="LY20" s="90"/>
      <c r="LZ20" s="90"/>
      <c r="MA20" s="90"/>
      <c r="MB20" s="90"/>
      <c r="MC20" s="90"/>
      <c r="MD20" s="90"/>
      <c r="ME20" s="90"/>
      <c r="MF20" s="90"/>
      <c r="MG20" s="90"/>
      <c r="MH20" s="90"/>
      <c r="MI20" s="90"/>
      <c r="MJ20" s="90"/>
      <c r="MK20" s="90"/>
      <c r="ML20" s="90"/>
      <c r="MM20" s="90"/>
      <c r="MN20" s="90"/>
      <c r="MO20" s="90"/>
      <c r="MP20" s="90"/>
      <c r="MQ20" s="90"/>
      <c r="MR20" s="90"/>
      <c r="MS20" s="90"/>
      <c r="MT20" s="90"/>
      <c r="MU20" s="90"/>
      <c r="MV20" s="90"/>
      <c r="MW20" s="90"/>
      <c r="MX20" s="90"/>
      <c r="MY20" s="90"/>
      <c r="MZ20" s="90"/>
      <c r="NA20" s="90"/>
      <c r="NB20" s="90"/>
      <c r="NC20" s="90"/>
      <c r="ND20" s="90"/>
      <c r="NE20" s="90"/>
      <c r="NF20" s="90"/>
      <c r="NG20" s="90"/>
      <c r="NH20" s="90"/>
      <c r="NI20" s="90"/>
      <c r="NJ20" s="90"/>
      <c r="NK20" s="90"/>
      <c r="NL20" s="90"/>
      <c r="NM20" s="90"/>
      <c r="NN20" s="90"/>
      <c r="NO20" s="90"/>
      <c r="NP20" s="90"/>
      <c r="NQ20" s="90"/>
      <c r="NR20" s="90"/>
      <c r="NS20" s="90"/>
      <c r="NT20" s="90"/>
      <c r="NU20" s="90"/>
      <c r="NV20" s="90"/>
      <c r="NW20" s="90"/>
      <c r="NX20" s="90"/>
      <c r="NY20" s="90"/>
      <c r="NZ20" s="90"/>
      <c r="OA20" s="90"/>
      <c r="OB20" s="90"/>
      <c r="OC20" s="90"/>
      <c r="OD20" s="90"/>
      <c r="OE20" s="90"/>
      <c r="OF20" s="90"/>
      <c r="OG20" s="90"/>
      <c r="OH20" s="90"/>
      <c r="OI20" s="90"/>
      <c r="OJ20" s="90"/>
      <c r="OK20" s="90"/>
      <c r="OL20" s="90"/>
      <c r="OM20" s="90"/>
      <c r="ON20" s="90"/>
      <c r="OO20" s="90"/>
      <c r="OP20" s="90"/>
      <c r="OQ20" s="90"/>
      <c r="OR20" s="90"/>
      <c r="OS20" s="90"/>
      <c r="OT20" s="90"/>
      <c r="OU20" s="90"/>
      <c r="OV20" s="90"/>
      <c r="OW20" s="90"/>
      <c r="OX20" s="90"/>
      <c r="OY20" s="90"/>
      <c r="OZ20" s="90"/>
      <c r="PA20" s="90"/>
      <c r="PB20" s="90"/>
      <c r="PC20" s="90"/>
      <c r="PD20" s="90"/>
      <c r="PE20" s="90"/>
      <c r="PF20" s="90"/>
      <c r="PG20" s="90"/>
      <c r="PH20" s="90"/>
      <c r="PI20" s="90"/>
      <c r="PJ20" s="90"/>
      <c r="PK20" s="90"/>
      <c r="PL20" s="90"/>
      <c r="PM20" s="90"/>
      <c r="PN20" s="90"/>
      <c r="PO20" s="90"/>
      <c r="PP20" s="90"/>
      <c r="PQ20" s="90"/>
      <c r="PR20" s="90"/>
      <c r="PS20" s="90"/>
      <c r="PT20" s="90"/>
      <c r="PU20" s="90"/>
      <c r="PV20" s="90"/>
      <c r="PW20" s="90"/>
      <c r="PX20" s="90"/>
      <c r="PY20" s="90"/>
      <c r="PZ20" s="90"/>
      <c r="QA20" s="90"/>
      <c r="QB20" s="90"/>
      <c r="QC20" s="90"/>
      <c r="QD20" s="90"/>
      <c r="QE20" s="90"/>
      <c r="QF20" s="90"/>
      <c r="QG20" s="90"/>
      <c r="QH20" s="90"/>
      <c r="QI20" s="90"/>
      <c r="QJ20" s="90"/>
      <c r="QK20" s="90"/>
      <c r="QL20" s="90"/>
      <c r="QM20" s="90"/>
      <c r="QN20" s="90"/>
      <c r="QO20" s="90"/>
      <c r="QP20" s="90"/>
      <c r="QQ20" s="90"/>
      <c r="QR20" s="90"/>
      <c r="QS20" s="90"/>
      <c r="QT20" s="90"/>
      <c r="QU20" s="90"/>
      <c r="QV20" s="90"/>
      <c r="QW20" s="90"/>
      <c r="QX20" s="90"/>
      <c r="QY20" s="90"/>
      <c r="QZ20" s="90"/>
      <c r="RA20" s="90"/>
      <c r="RB20" s="90"/>
      <c r="RC20" s="90"/>
      <c r="RD20" s="90"/>
      <c r="RE20" s="90"/>
      <c r="RF20" s="90"/>
      <c r="RG20" s="90"/>
      <c r="RH20" s="90"/>
      <c r="RI20" s="90"/>
      <c r="RJ20" s="90"/>
      <c r="RK20" s="90"/>
      <c r="RL20" s="90"/>
      <c r="RM20" s="90"/>
      <c r="RN20" s="90"/>
      <c r="RO20" s="90"/>
      <c r="RP20" s="90"/>
      <c r="RQ20" s="90"/>
      <c r="RR20" s="90"/>
      <c r="RS20" s="90"/>
      <c r="RT20" s="90"/>
      <c r="RU20" s="90"/>
      <c r="RV20" s="90"/>
      <c r="RW20" s="90"/>
      <c r="RX20" s="90"/>
      <c r="RY20" s="90"/>
      <c r="RZ20" s="90"/>
      <c r="SA20" s="90"/>
      <c r="SB20" s="90"/>
      <c r="SC20" s="90"/>
      <c r="SD20" s="90"/>
      <c r="SE20" s="90"/>
      <c r="SF20" s="90"/>
      <c r="SG20" s="90"/>
      <c r="SH20" s="90"/>
      <c r="SI20" s="90"/>
      <c r="SJ20" s="90"/>
      <c r="SK20" s="90"/>
      <c r="SL20" s="90"/>
      <c r="SM20" s="90"/>
      <c r="SN20" s="90"/>
      <c r="SO20" s="90"/>
      <c r="SP20" s="90"/>
      <c r="SQ20" s="90"/>
      <c r="SR20" s="90"/>
      <c r="SS20" s="90"/>
      <c r="ST20" s="90"/>
      <c r="SU20" s="90"/>
      <c r="SV20" s="90"/>
      <c r="SW20" s="90"/>
      <c r="SX20" s="90"/>
      <c r="SY20" s="90"/>
      <c r="SZ20" s="90"/>
      <c r="TA20" s="90"/>
      <c r="TB20" s="90"/>
      <c r="TC20" s="90"/>
      <c r="TD20" s="90"/>
      <c r="TE20" s="90"/>
      <c r="TF20" s="90"/>
      <c r="TG20" s="90"/>
      <c r="TH20" s="90"/>
      <c r="TI20" s="90"/>
      <c r="TJ20" s="90"/>
      <c r="TK20" s="90"/>
      <c r="TL20" s="90"/>
      <c r="TM20" s="90"/>
      <c r="TN20" s="90"/>
      <c r="TO20" s="90"/>
      <c r="TP20" s="90"/>
      <c r="TQ20" s="90"/>
      <c r="TR20" s="90"/>
      <c r="TS20" s="90"/>
      <c r="TT20" s="90"/>
      <c r="TU20" s="90"/>
      <c r="TV20" s="90"/>
      <c r="TW20" s="90"/>
      <c r="TX20" s="90"/>
      <c r="TY20" s="90"/>
      <c r="TZ20" s="90"/>
      <c r="UA20" s="90"/>
      <c r="UB20" s="90"/>
      <c r="UC20" s="90"/>
      <c r="UD20" s="90"/>
      <c r="UE20" s="90"/>
      <c r="UF20" s="90"/>
      <c r="UG20" s="90"/>
      <c r="UH20" s="90"/>
      <c r="UI20" s="90"/>
      <c r="UJ20" s="90"/>
      <c r="UK20" s="90"/>
      <c r="UL20" s="90"/>
      <c r="UM20" s="90"/>
      <c r="UN20" s="90"/>
      <c r="UO20" s="90"/>
      <c r="UP20" s="90"/>
      <c r="UQ20" s="90"/>
      <c r="UR20" s="90"/>
      <c r="US20" s="90"/>
      <c r="UT20" s="90"/>
      <c r="UU20" s="90"/>
      <c r="UV20" s="90"/>
      <c r="UW20" s="90"/>
      <c r="UX20" s="90"/>
      <c r="UY20" s="90"/>
      <c r="UZ20" s="90"/>
      <c r="VA20" s="90"/>
      <c r="VB20" s="90"/>
      <c r="VC20" s="90"/>
      <c r="VD20" s="90"/>
      <c r="VE20" s="90"/>
      <c r="VF20" s="90"/>
      <c r="VG20" s="90"/>
      <c r="VH20" s="90"/>
      <c r="VI20" s="90"/>
      <c r="VJ20" s="90"/>
      <c r="VK20" s="90"/>
      <c r="VL20" s="90"/>
      <c r="VM20" s="90"/>
      <c r="VN20" s="90"/>
      <c r="VO20" s="90"/>
      <c r="VP20" s="90"/>
      <c r="VQ20" s="90"/>
      <c r="VR20" s="90"/>
      <c r="VS20" s="90"/>
      <c r="VT20" s="90"/>
      <c r="VU20" s="90"/>
      <c r="VV20" s="90"/>
      <c r="VW20" s="90"/>
      <c r="VX20" s="90"/>
      <c r="VY20" s="90"/>
      <c r="VZ20" s="90"/>
      <c r="WA20" s="90"/>
      <c r="WB20" s="90"/>
      <c r="WC20" s="90"/>
      <c r="WD20" s="90"/>
      <c r="WE20" s="90"/>
      <c r="WF20" s="90"/>
      <c r="WG20" s="90"/>
      <c r="WH20" s="90"/>
      <c r="WI20" s="90"/>
      <c r="WJ20" s="90"/>
      <c r="WK20" s="90"/>
      <c r="WL20" s="90"/>
      <c r="WM20" s="90"/>
      <c r="WN20" s="90"/>
      <c r="WO20" s="90"/>
      <c r="WP20" s="90"/>
      <c r="WQ20" s="90"/>
      <c r="WR20" s="90"/>
      <c r="WS20" s="90"/>
      <c r="WT20" s="90"/>
      <c r="WU20" s="90"/>
      <c r="WV20" s="90"/>
      <c r="WW20" s="90"/>
      <c r="WX20" s="90"/>
      <c r="WY20" s="90"/>
      <c r="WZ20" s="90"/>
      <c r="XA20" s="90"/>
      <c r="XB20" s="90"/>
      <c r="XC20" s="90"/>
      <c r="XD20" s="90"/>
      <c r="XE20" s="90"/>
      <c r="XF20" s="90"/>
      <c r="XG20" s="90"/>
      <c r="XH20" s="90"/>
      <c r="XI20" s="90"/>
      <c r="XJ20" s="90"/>
      <c r="XK20" s="90"/>
      <c r="XL20" s="90"/>
      <c r="XM20" s="90"/>
      <c r="XN20" s="90"/>
      <c r="XO20" s="90"/>
    </row>
    <row r="21" spans="1:639" s="1" customFormat="1" ht="15.75" thickBot="1" x14ac:dyDescent="0.25">
      <c r="A21" s="130">
        <v>44197</v>
      </c>
      <c r="B21" s="129">
        <f>15454+6364</f>
        <v>21818</v>
      </c>
      <c r="C21" s="32">
        <f>C19*1.05</f>
        <v>45628.128000000004</v>
      </c>
      <c r="D21" s="128">
        <f>C21*B21</f>
        <v>995514496.70400012</v>
      </c>
      <c r="E21" s="32">
        <f>E19*1.05</f>
        <v>342011885.35499996</v>
      </c>
      <c r="F21" s="33">
        <v>4672</v>
      </c>
      <c r="G21" s="32">
        <f>G19*1.05</f>
        <v>9185.6772000000019</v>
      </c>
      <c r="H21" s="120">
        <f>+F21*G21</f>
        <v>42915483.878400005</v>
      </c>
      <c r="I21" s="33">
        <v>21818</v>
      </c>
      <c r="J21" s="32">
        <f>J19*1.05</f>
        <v>6851.1114000000007</v>
      </c>
      <c r="K21" s="114">
        <f>+I21*J21</f>
        <v>149477548.52520001</v>
      </c>
      <c r="L21" s="127">
        <v>3</v>
      </c>
      <c r="M21" s="32">
        <f>M19*1.05</f>
        <v>56015.731800000001</v>
      </c>
      <c r="N21" s="114">
        <f>+L21*M21</f>
        <v>168047.1954</v>
      </c>
      <c r="O21" s="126"/>
      <c r="P21" s="32">
        <f>P19*1.05</f>
        <v>7649866.304010001</v>
      </c>
      <c r="Q21" s="36">
        <f t="shared" ref="Q21:Q24" si="37">O21*P21</f>
        <v>0</v>
      </c>
      <c r="R21" s="104">
        <f>+D21+E21+H21+N21+Q21+K21</f>
        <v>1530087461.658</v>
      </c>
      <c r="S21" s="112">
        <f>+R21*1.19</f>
        <v>1820804079.3730199</v>
      </c>
      <c r="T21" s="125">
        <v>114</v>
      </c>
      <c r="U21" s="32">
        <f>U19*1.05</f>
        <v>514977.75</v>
      </c>
      <c r="V21" s="110">
        <f t="shared" ref="V21:V24" si="38">+T21*U21</f>
        <v>58707463.5</v>
      </c>
      <c r="W21" s="110">
        <v>558864456.25</v>
      </c>
      <c r="X21" s="37">
        <f>T21*(W21*$X$5)</f>
        <v>33129484.966499995</v>
      </c>
      <c r="Y21" s="124">
        <v>5</v>
      </c>
      <c r="Z21" s="32">
        <f>Z19*1.05</f>
        <v>514977.75</v>
      </c>
      <c r="AA21" s="39">
        <f t="shared" ref="AA21:AA25" si="39">+Y21*Z21</f>
        <v>2574888.75</v>
      </c>
      <c r="AB21" s="40">
        <v>34162261.155000001</v>
      </c>
      <c r="AC21" s="37">
        <f t="shared" si="13"/>
        <v>88821.879002999995</v>
      </c>
      <c r="AD21" s="41">
        <f t="shared" ref="AD21:AD31" si="40">+V21+X21+AA21+AC21</f>
        <v>94500659.095503002</v>
      </c>
      <c r="AE21" s="42">
        <v>96</v>
      </c>
      <c r="AF21" s="32">
        <f>AF19*1.05</f>
        <v>23867.338950000005</v>
      </c>
      <c r="AG21" s="122">
        <f>+AF21*AE21</f>
        <v>2291264.5392000005</v>
      </c>
      <c r="AH21" s="49">
        <v>45416.242857142846</v>
      </c>
      <c r="AI21" s="32">
        <f>AI19*1.05</f>
        <v>142.80000000000001</v>
      </c>
      <c r="AJ21" s="121">
        <f t="shared" ref="AJ21:AJ23" si="41">+AI21*AH21</f>
        <v>6485439.4799999986</v>
      </c>
      <c r="AK21" s="45">
        <v>1217</v>
      </c>
      <c r="AL21" s="32">
        <f>AL19*1.05</f>
        <v>142.80000000000001</v>
      </c>
      <c r="AM21" s="109">
        <f t="shared" ref="AM21:AM32" si="42">+AK21*AL21</f>
        <v>173787.6</v>
      </c>
      <c r="AN21" s="46">
        <f t="shared" si="15"/>
        <v>8950491.6191999987</v>
      </c>
      <c r="AO21" s="47">
        <f>+AN21*1.19</f>
        <v>10651085.026847998</v>
      </c>
      <c r="AP21" s="48">
        <f t="shared" si="6"/>
        <v>1831455164.399868</v>
      </c>
      <c r="AQ21" s="48">
        <f t="shared" ref="AQ21:AQ32" si="43">+AP21+AD21</f>
        <v>1925955823.4953711</v>
      </c>
    </row>
    <row r="22" spans="1:639" s="1" customFormat="1" ht="15.75" thickBot="1" x14ac:dyDescent="0.25">
      <c r="A22" s="30">
        <v>44228</v>
      </c>
      <c r="B22" s="31">
        <f>15454+5455</f>
        <v>20909</v>
      </c>
      <c r="C22" s="32">
        <f>C21</f>
        <v>45628.128000000004</v>
      </c>
      <c r="D22" s="128">
        <f t="shared" ref="D22:D32" si="44">C22*B22</f>
        <v>954038528.35200012</v>
      </c>
      <c r="E22" s="32">
        <f>E21</f>
        <v>342011885.35499996</v>
      </c>
      <c r="F22" s="33">
        <v>4672</v>
      </c>
      <c r="G22" s="32">
        <f>G21</f>
        <v>9185.6772000000019</v>
      </c>
      <c r="H22" s="120">
        <f>+F22*G22</f>
        <v>42915483.878400005</v>
      </c>
      <c r="I22" s="33">
        <v>20909</v>
      </c>
      <c r="J22" s="32">
        <f>J21</f>
        <v>6851.1114000000007</v>
      </c>
      <c r="K22" s="114">
        <f t="shared" ref="K22:K32" si="45">+I22*J22</f>
        <v>143249888.2626</v>
      </c>
      <c r="L22" s="34">
        <v>87.333333333333329</v>
      </c>
      <c r="M22" s="32">
        <f>M21</f>
        <v>56015.731800000001</v>
      </c>
      <c r="N22" s="114">
        <f t="shared" ref="N22:N26" si="46">+L22*M22</f>
        <v>4892040.5772000002</v>
      </c>
      <c r="O22" s="35"/>
      <c r="P22" s="32">
        <f>P21</f>
        <v>7649866.304010001</v>
      </c>
      <c r="Q22" s="36">
        <f t="shared" si="37"/>
        <v>0</v>
      </c>
      <c r="R22" s="104">
        <f t="shared" ref="R22:R32" si="47">+D22+E22+H22+N22+Q22+K22</f>
        <v>1487107826.4252</v>
      </c>
      <c r="S22" s="112">
        <f>+R22*1.19</f>
        <v>1769658313.4459879</v>
      </c>
      <c r="T22" s="34">
        <v>126.5</v>
      </c>
      <c r="U22" s="32">
        <f>U21</f>
        <v>514977.75</v>
      </c>
      <c r="V22" s="110">
        <f t="shared" si="38"/>
        <v>65144685.375</v>
      </c>
      <c r="W22" s="110">
        <v>538097869.52941179</v>
      </c>
      <c r="X22" s="37">
        <f t="shared" ref="X22:X32" si="48">T22*(W22*$X$5)</f>
        <v>35396077.857644707</v>
      </c>
      <c r="Y22" s="38">
        <v>5</v>
      </c>
      <c r="Z22" s="32">
        <f>Z21</f>
        <v>514977.75</v>
      </c>
      <c r="AA22" s="39">
        <f t="shared" si="39"/>
        <v>2574888.75</v>
      </c>
      <c r="AB22" s="40">
        <v>34162261.155000001</v>
      </c>
      <c r="AC22" s="37">
        <f t="shared" si="13"/>
        <v>88821.879002999995</v>
      </c>
      <c r="AD22" s="41">
        <f t="shared" si="40"/>
        <v>103204473.86164771</v>
      </c>
      <c r="AE22" s="42">
        <v>0</v>
      </c>
      <c r="AF22" s="32">
        <f>AF21</f>
        <v>23867.338950000005</v>
      </c>
      <c r="AG22" s="43">
        <f>+AF22*AE22</f>
        <v>0</v>
      </c>
      <c r="AH22" s="44">
        <v>45416.242857142846</v>
      </c>
      <c r="AI22" s="32">
        <f>AI21</f>
        <v>142.80000000000001</v>
      </c>
      <c r="AJ22" s="118">
        <f t="shared" si="41"/>
        <v>6485439.4799999986</v>
      </c>
      <c r="AK22" s="45">
        <v>1939</v>
      </c>
      <c r="AL22" s="32">
        <f>AL21</f>
        <v>142.80000000000001</v>
      </c>
      <c r="AM22" s="109">
        <f t="shared" si="42"/>
        <v>276889.2</v>
      </c>
      <c r="AN22" s="46">
        <f>+(AM22+AJ22+AG22)</f>
        <v>6762328.6799999988</v>
      </c>
      <c r="AO22" s="47">
        <f>+AN22*1.19</f>
        <v>8047171.1291999985</v>
      </c>
      <c r="AP22" s="48">
        <f t="shared" si="6"/>
        <v>1777705484.5751879</v>
      </c>
      <c r="AQ22" s="48">
        <f t="shared" si="43"/>
        <v>1880909958.4368355</v>
      </c>
    </row>
    <row r="23" spans="1:639" s="1" customFormat="1" ht="15.75" thickBot="1" x14ac:dyDescent="0.25">
      <c r="A23" s="30">
        <v>44256</v>
      </c>
      <c r="B23" s="31">
        <f>15454+3636</f>
        <v>19090</v>
      </c>
      <c r="C23" s="32">
        <f t="shared" ref="C23:C32" si="49">C22</f>
        <v>45628.128000000004</v>
      </c>
      <c r="D23" s="128">
        <f t="shared" si="44"/>
        <v>871040963.5200001</v>
      </c>
      <c r="E23" s="32">
        <f t="shared" ref="E23:G32" si="50">E22</f>
        <v>342011885.35499996</v>
      </c>
      <c r="F23" s="33">
        <v>4672</v>
      </c>
      <c r="G23" s="32">
        <f t="shared" si="50"/>
        <v>9185.6772000000019</v>
      </c>
      <c r="H23" s="120">
        <f>+F23*G23</f>
        <v>42915483.878400005</v>
      </c>
      <c r="I23" s="33">
        <v>19090</v>
      </c>
      <c r="J23" s="32">
        <f t="shared" ref="J23:J32" si="51">J22</f>
        <v>6851.1114000000007</v>
      </c>
      <c r="K23" s="114">
        <f t="shared" si="45"/>
        <v>130787716.62600002</v>
      </c>
      <c r="L23" s="34">
        <v>309.66666666666669</v>
      </c>
      <c r="M23" s="32">
        <f t="shared" ref="M23:M32" si="52">M22</f>
        <v>56015.731800000001</v>
      </c>
      <c r="N23" s="114">
        <f t="shared" si="46"/>
        <v>17346204.9474</v>
      </c>
      <c r="O23" s="35"/>
      <c r="P23" s="32">
        <f t="shared" ref="P23:P32" si="53">P22</f>
        <v>7649866.304010001</v>
      </c>
      <c r="Q23" s="36">
        <f t="shared" si="37"/>
        <v>0</v>
      </c>
      <c r="R23" s="104">
        <f t="shared" si="47"/>
        <v>1404102254.3268001</v>
      </c>
      <c r="S23" s="112">
        <f t="shared" ref="S23:S32" si="54">+R23*1.19</f>
        <v>1670881682.6488922</v>
      </c>
      <c r="T23" s="34">
        <v>112</v>
      </c>
      <c r="U23" s="32">
        <f t="shared" ref="U23:U32" si="55">U22</f>
        <v>514977.75</v>
      </c>
      <c r="V23" s="110">
        <f t="shared" si="38"/>
        <v>57677508</v>
      </c>
      <c r="W23" s="110">
        <v>613269130.76923072</v>
      </c>
      <c r="X23" s="37">
        <f t="shared" si="48"/>
        <v>35716794.175999999</v>
      </c>
      <c r="Y23" s="38">
        <v>5</v>
      </c>
      <c r="Z23" s="32">
        <f t="shared" ref="Z23:Z32" si="56">Z22</f>
        <v>514977.75</v>
      </c>
      <c r="AA23" s="39">
        <f t="shared" si="39"/>
        <v>2574888.75</v>
      </c>
      <c r="AB23" s="40">
        <v>34162261.155000001</v>
      </c>
      <c r="AC23" s="37">
        <f t="shared" si="13"/>
        <v>88821.879002999995</v>
      </c>
      <c r="AD23" s="41">
        <f t="shared" si="40"/>
        <v>96058012.805003002</v>
      </c>
      <c r="AE23" s="42">
        <v>178</v>
      </c>
      <c r="AF23" s="32">
        <f t="shared" ref="AF23:AF32" si="57">AF22</f>
        <v>23867.338950000005</v>
      </c>
      <c r="AG23" s="43">
        <f>+AF23*AE23</f>
        <v>4248386.3331000004</v>
      </c>
      <c r="AH23" s="44">
        <f>+AVERAGE(AH24:AH25)</f>
        <v>45416.242857142846</v>
      </c>
      <c r="AI23" s="32">
        <f t="shared" ref="AI23:AI32" si="58">AI22</f>
        <v>142.80000000000001</v>
      </c>
      <c r="AJ23" s="118">
        <f t="shared" si="41"/>
        <v>6485439.4799999986</v>
      </c>
      <c r="AK23" s="45">
        <v>4059</v>
      </c>
      <c r="AL23" s="32">
        <f t="shared" ref="AL23:AL32" si="59">AL22</f>
        <v>142.80000000000001</v>
      </c>
      <c r="AM23" s="109">
        <f t="shared" si="42"/>
        <v>579625.20000000007</v>
      </c>
      <c r="AN23" s="46">
        <f t="shared" ref="AN23:AN33" si="60">+(AM23+AJ23+AG23)</f>
        <v>11313451.013099998</v>
      </c>
      <c r="AO23" s="47">
        <f t="shared" ref="AO23:AO31" si="61">+AN23*1.19</f>
        <v>13463006.705588996</v>
      </c>
      <c r="AP23" s="48">
        <f t="shared" si="6"/>
        <v>1684344689.3544812</v>
      </c>
      <c r="AQ23" s="48">
        <f t="shared" si="43"/>
        <v>1780402702.1594841</v>
      </c>
    </row>
    <row r="24" spans="1:639" s="1" customFormat="1" ht="15.75" thickBot="1" x14ac:dyDescent="0.25">
      <c r="A24" s="30">
        <v>44287</v>
      </c>
      <c r="B24" s="31">
        <f>15454+1364</f>
        <v>16818</v>
      </c>
      <c r="C24" s="32">
        <f t="shared" si="49"/>
        <v>45628.128000000004</v>
      </c>
      <c r="D24" s="128">
        <f t="shared" si="44"/>
        <v>767373856.70400012</v>
      </c>
      <c r="E24" s="32">
        <f t="shared" si="50"/>
        <v>342011885.35499996</v>
      </c>
      <c r="F24" s="33">
        <v>4672</v>
      </c>
      <c r="G24" s="32">
        <f t="shared" si="50"/>
        <v>9185.6772000000019</v>
      </c>
      <c r="H24" s="120">
        <f>+F24*G24</f>
        <v>42915483.878400005</v>
      </c>
      <c r="I24" s="33">
        <v>16818</v>
      </c>
      <c r="J24" s="32">
        <f t="shared" si="51"/>
        <v>6851.1114000000007</v>
      </c>
      <c r="K24" s="114">
        <f t="shared" si="45"/>
        <v>115221991.52520001</v>
      </c>
      <c r="L24" s="34">
        <v>346</v>
      </c>
      <c r="M24" s="32">
        <f t="shared" si="52"/>
        <v>56015.731800000001</v>
      </c>
      <c r="N24" s="114">
        <f t="shared" si="46"/>
        <v>19381443.202800002</v>
      </c>
      <c r="O24" s="35"/>
      <c r="P24" s="32">
        <f t="shared" si="53"/>
        <v>7649866.304010001</v>
      </c>
      <c r="Q24" s="36">
        <f t="shared" si="37"/>
        <v>0</v>
      </c>
      <c r="R24" s="104">
        <f t="shared" si="47"/>
        <v>1286904660.6654</v>
      </c>
      <c r="S24" s="112">
        <f t="shared" si="54"/>
        <v>1531416546.1918259</v>
      </c>
      <c r="T24" s="34">
        <v>83</v>
      </c>
      <c r="U24" s="32">
        <f t="shared" si="55"/>
        <v>514977.75</v>
      </c>
      <c r="V24" s="110">
        <f t="shared" si="38"/>
        <v>42743153.25</v>
      </c>
      <c r="W24" s="110">
        <v>521089888.7096774</v>
      </c>
      <c r="X24" s="37">
        <f t="shared" si="48"/>
        <v>22490239.596709672</v>
      </c>
      <c r="Y24" s="38">
        <v>5</v>
      </c>
      <c r="Z24" s="32">
        <f t="shared" si="56"/>
        <v>514977.75</v>
      </c>
      <c r="AA24" s="39">
        <f t="shared" si="39"/>
        <v>2574888.75</v>
      </c>
      <c r="AB24" s="40">
        <v>34162261.155000001</v>
      </c>
      <c r="AC24" s="37">
        <f t="shared" si="13"/>
        <v>88821.879002999995</v>
      </c>
      <c r="AD24" s="41">
        <f t="shared" si="40"/>
        <v>67897103.475712672</v>
      </c>
      <c r="AE24" s="42">
        <v>153</v>
      </c>
      <c r="AF24" s="32">
        <f t="shared" si="57"/>
        <v>23867.338950000005</v>
      </c>
      <c r="AG24" s="43">
        <f>+AF24*AE24</f>
        <v>3651702.8593500005</v>
      </c>
      <c r="AH24" s="49">
        <v>53509.171428571426</v>
      </c>
      <c r="AI24" s="32">
        <f t="shared" si="58"/>
        <v>142.80000000000001</v>
      </c>
      <c r="AJ24" s="118">
        <f>+AI24*AH24</f>
        <v>7641109.6800000006</v>
      </c>
      <c r="AK24" s="45">
        <v>2001</v>
      </c>
      <c r="AL24" s="32">
        <f t="shared" si="59"/>
        <v>142.80000000000001</v>
      </c>
      <c r="AM24" s="109">
        <f t="shared" si="42"/>
        <v>285742.80000000005</v>
      </c>
      <c r="AN24" s="46">
        <f t="shared" si="60"/>
        <v>11578555.33935</v>
      </c>
      <c r="AO24" s="47">
        <f t="shared" si="61"/>
        <v>13778480.853826499</v>
      </c>
      <c r="AP24" s="48">
        <f t="shared" si="6"/>
        <v>1545195027.0456524</v>
      </c>
      <c r="AQ24" s="48">
        <f t="shared" si="43"/>
        <v>1613092130.5213652</v>
      </c>
    </row>
    <row r="25" spans="1:639" s="1" customFormat="1" ht="15.75" thickBot="1" x14ac:dyDescent="0.25">
      <c r="A25" s="30">
        <v>44317</v>
      </c>
      <c r="B25" s="31">
        <v>15454</v>
      </c>
      <c r="C25" s="32">
        <f t="shared" si="49"/>
        <v>45628.128000000004</v>
      </c>
      <c r="D25" s="128">
        <f t="shared" si="44"/>
        <v>705137090.11200011</v>
      </c>
      <c r="E25" s="32">
        <f t="shared" si="50"/>
        <v>342011885.35499996</v>
      </c>
      <c r="F25" s="33">
        <v>4672</v>
      </c>
      <c r="G25" s="32">
        <f t="shared" si="50"/>
        <v>9185.6772000000019</v>
      </c>
      <c r="H25" s="120">
        <f>+F25*G25</f>
        <v>42915483.878400005</v>
      </c>
      <c r="I25" s="33">
        <v>15454</v>
      </c>
      <c r="J25" s="32">
        <f t="shared" si="51"/>
        <v>6851.1114000000007</v>
      </c>
      <c r="K25" s="114">
        <f t="shared" si="45"/>
        <v>105877075.57560001</v>
      </c>
      <c r="L25" s="34">
        <v>157.33333333333334</v>
      </c>
      <c r="M25" s="32">
        <f t="shared" si="52"/>
        <v>56015.731800000001</v>
      </c>
      <c r="N25" s="114">
        <f t="shared" si="46"/>
        <v>8813141.8032000009</v>
      </c>
      <c r="O25" s="35"/>
      <c r="P25" s="32">
        <f t="shared" si="53"/>
        <v>7649866.304010001</v>
      </c>
      <c r="Q25" s="36">
        <f>O25*P25</f>
        <v>0</v>
      </c>
      <c r="R25" s="104">
        <f t="shared" si="47"/>
        <v>1204754676.7242</v>
      </c>
      <c r="S25" s="112">
        <f t="shared" si="54"/>
        <v>1433658065.3017979</v>
      </c>
      <c r="T25" s="34">
        <v>146</v>
      </c>
      <c r="U25" s="32">
        <f t="shared" si="55"/>
        <v>514977.75</v>
      </c>
      <c r="V25" s="110">
        <f>+T25*U25</f>
        <v>75186751.5</v>
      </c>
      <c r="W25" s="110">
        <v>345538915.83333331</v>
      </c>
      <c r="X25" s="37">
        <f t="shared" si="48"/>
        <v>26233314.490066662</v>
      </c>
      <c r="Y25" s="38">
        <v>5</v>
      </c>
      <c r="Z25" s="32">
        <f t="shared" si="56"/>
        <v>514977.75</v>
      </c>
      <c r="AA25" s="39">
        <f t="shared" si="39"/>
        <v>2574888.75</v>
      </c>
      <c r="AB25" s="40">
        <v>34162261.155000001</v>
      </c>
      <c r="AC25" s="37">
        <f t="shared" si="13"/>
        <v>88821.879002999995</v>
      </c>
      <c r="AD25" s="41">
        <f t="shared" si="40"/>
        <v>104083776.61906967</v>
      </c>
      <c r="AE25" s="42">
        <v>522</v>
      </c>
      <c r="AF25" s="32">
        <f t="shared" si="57"/>
        <v>23867.338950000005</v>
      </c>
      <c r="AG25" s="43">
        <f t="shared" ref="AG25" si="62">+AF25*AE25</f>
        <v>12458750.931900002</v>
      </c>
      <c r="AH25" s="49">
        <f>2863.02857142857+34460.2857142857</f>
        <v>37323.314285714274</v>
      </c>
      <c r="AI25" s="32">
        <f t="shared" si="58"/>
        <v>142.80000000000001</v>
      </c>
      <c r="AJ25" s="118">
        <f t="shared" ref="AJ25:AJ32" si="63">+AI25*AH25</f>
        <v>5329769.2799999984</v>
      </c>
      <c r="AK25" s="45">
        <v>2240</v>
      </c>
      <c r="AL25" s="32">
        <f t="shared" si="59"/>
        <v>142.80000000000001</v>
      </c>
      <c r="AM25" s="109">
        <f t="shared" si="42"/>
        <v>319872</v>
      </c>
      <c r="AN25" s="46">
        <f t="shared" si="60"/>
        <v>18108392.2119</v>
      </c>
      <c r="AO25" s="47">
        <f t="shared" si="61"/>
        <v>21548986.732160997</v>
      </c>
      <c r="AP25" s="48">
        <f t="shared" si="6"/>
        <v>1455207052.0339589</v>
      </c>
      <c r="AQ25" s="48">
        <f t="shared" si="43"/>
        <v>1559290828.6530285</v>
      </c>
    </row>
    <row r="26" spans="1:639" s="1" customFormat="1" ht="15.75" thickBot="1" x14ac:dyDescent="0.25">
      <c r="A26" s="30">
        <v>44348</v>
      </c>
      <c r="B26" s="31">
        <v>15454</v>
      </c>
      <c r="C26" s="32">
        <f t="shared" si="49"/>
        <v>45628.128000000004</v>
      </c>
      <c r="D26" s="128">
        <f t="shared" si="44"/>
        <v>705137090.11200011</v>
      </c>
      <c r="E26" s="32">
        <f t="shared" si="50"/>
        <v>342011885.35499996</v>
      </c>
      <c r="F26" s="33">
        <v>4672</v>
      </c>
      <c r="G26" s="32">
        <f t="shared" si="50"/>
        <v>9185.6772000000019</v>
      </c>
      <c r="H26" s="120">
        <f t="shared" ref="H26:H32" si="64">+F26*G26</f>
        <v>42915483.878400005</v>
      </c>
      <c r="I26" s="33">
        <v>15454</v>
      </c>
      <c r="J26" s="32">
        <f t="shared" si="51"/>
        <v>6851.1114000000007</v>
      </c>
      <c r="K26" s="114">
        <f t="shared" si="45"/>
        <v>105877075.57560001</v>
      </c>
      <c r="L26" s="34">
        <v>334.66666666666669</v>
      </c>
      <c r="M26" s="32">
        <f t="shared" si="52"/>
        <v>56015.731800000001</v>
      </c>
      <c r="N26" s="114">
        <f t="shared" si="46"/>
        <v>18746598.242400002</v>
      </c>
      <c r="O26" s="35"/>
      <c r="P26" s="32">
        <f t="shared" si="53"/>
        <v>7649866.304010001</v>
      </c>
      <c r="Q26" s="36">
        <f t="shared" ref="Q26:Q32" si="65">O26*P26</f>
        <v>0</v>
      </c>
      <c r="R26" s="104">
        <f t="shared" si="47"/>
        <v>1214688133.1633999</v>
      </c>
      <c r="S26" s="112">
        <f t="shared" si="54"/>
        <v>1445478878.4644458</v>
      </c>
      <c r="T26" s="50">
        <v>188</v>
      </c>
      <c r="U26" s="32">
        <f t="shared" si="55"/>
        <v>514977.75</v>
      </c>
      <c r="V26" s="119">
        <f t="shared" ref="V26" si="66">+T26*U26</f>
        <v>96815817</v>
      </c>
      <c r="W26" s="110">
        <v>574925330.33333302</v>
      </c>
      <c r="X26" s="37">
        <f t="shared" si="48"/>
        <v>56204700.293386631</v>
      </c>
      <c r="Y26" s="51">
        <v>5</v>
      </c>
      <c r="Z26" s="32">
        <f t="shared" si="56"/>
        <v>514977.75</v>
      </c>
      <c r="AA26" s="39">
        <f>+Y26*Z26</f>
        <v>2574888.75</v>
      </c>
      <c r="AB26" s="40">
        <v>34162261.155000001</v>
      </c>
      <c r="AC26" s="37">
        <f t="shared" si="13"/>
        <v>88821.879002999995</v>
      </c>
      <c r="AD26" s="41">
        <f t="shared" si="40"/>
        <v>155684227.92238963</v>
      </c>
      <c r="AE26" s="42">
        <v>379</v>
      </c>
      <c r="AF26" s="32">
        <f t="shared" si="57"/>
        <v>23867.338950000005</v>
      </c>
      <c r="AG26" s="43">
        <f>+AF26*AE26</f>
        <v>9045721.4620500021</v>
      </c>
      <c r="AH26" s="49">
        <f>310038.285714286+4470.42857142857</f>
        <v>314508.71428571455</v>
      </c>
      <c r="AI26" s="32">
        <f t="shared" si="58"/>
        <v>142.80000000000001</v>
      </c>
      <c r="AJ26" s="118">
        <f t="shared" si="63"/>
        <v>44911844.400000043</v>
      </c>
      <c r="AK26" s="45">
        <v>2743</v>
      </c>
      <c r="AL26" s="32">
        <f t="shared" si="59"/>
        <v>142.80000000000001</v>
      </c>
      <c r="AM26" s="109">
        <f t="shared" si="42"/>
        <v>391700.4</v>
      </c>
      <c r="AN26" s="46">
        <f t="shared" si="60"/>
        <v>54349266.262050048</v>
      </c>
      <c r="AO26" s="47">
        <f>+AN26*1.19</f>
        <v>64675626.851839557</v>
      </c>
      <c r="AP26" s="48">
        <f t="shared" si="6"/>
        <v>1510154505.3162854</v>
      </c>
      <c r="AQ26" s="48">
        <f t="shared" si="43"/>
        <v>1665838733.2386751</v>
      </c>
    </row>
    <row r="27" spans="1:639" s="1" customFormat="1" ht="15.75" thickBot="1" x14ac:dyDescent="0.25">
      <c r="A27" s="30">
        <v>44378</v>
      </c>
      <c r="B27" s="31">
        <v>15454</v>
      </c>
      <c r="C27" s="32">
        <f t="shared" si="49"/>
        <v>45628.128000000004</v>
      </c>
      <c r="D27" s="128">
        <f t="shared" si="44"/>
        <v>705137090.11200011</v>
      </c>
      <c r="E27" s="32">
        <f t="shared" si="50"/>
        <v>342011885.35499996</v>
      </c>
      <c r="F27" s="33">
        <v>4672</v>
      </c>
      <c r="G27" s="32">
        <f t="shared" si="50"/>
        <v>9185.6772000000019</v>
      </c>
      <c r="H27" s="115">
        <f t="shared" si="64"/>
        <v>42915483.878400005</v>
      </c>
      <c r="I27" s="33">
        <v>15454</v>
      </c>
      <c r="J27" s="32">
        <f t="shared" si="51"/>
        <v>6851.1114000000007</v>
      </c>
      <c r="K27" s="114">
        <f t="shared" si="45"/>
        <v>105877075.57560001</v>
      </c>
      <c r="L27" s="34">
        <v>276</v>
      </c>
      <c r="M27" s="32">
        <f t="shared" si="52"/>
        <v>56015.731800000001</v>
      </c>
      <c r="N27" s="113">
        <f>+L27*M27</f>
        <v>15460341.9768</v>
      </c>
      <c r="O27" s="35"/>
      <c r="P27" s="32">
        <f t="shared" si="53"/>
        <v>7649866.304010001</v>
      </c>
      <c r="Q27" s="37">
        <f t="shared" si="65"/>
        <v>0</v>
      </c>
      <c r="R27" s="104">
        <f t="shared" si="47"/>
        <v>1211401876.8978</v>
      </c>
      <c r="S27" s="112">
        <f t="shared" si="54"/>
        <v>1441568233.5083818</v>
      </c>
      <c r="T27" s="52">
        <v>196</v>
      </c>
      <c r="U27" s="32">
        <f t="shared" si="55"/>
        <v>514977.75</v>
      </c>
      <c r="V27" s="111">
        <f t="shared" ref="V27:V32" si="67">+U27*T27</f>
        <v>100935639</v>
      </c>
      <c r="W27" s="110">
        <v>586106310</v>
      </c>
      <c r="X27" s="37">
        <f t="shared" si="48"/>
        <v>59735955.115199991</v>
      </c>
      <c r="Y27" s="52">
        <v>5</v>
      </c>
      <c r="Z27" s="32">
        <f t="shared" si="56"/>
        <v>514977.75</v>
      </c>
      <c r="AA27" s="40">
        <f t="shared" ref="AA27:AA28" si="68">+Y27*Z27</f>
        <v>2574888.75</v>
      </c>
      <c r="AB27" s="40">
        <v>34162261.155000001</v>
      </c>
      <c r="AC27" s="37">
        <f t="shared" si="13"/>
        <v>88821.879002999995</v>
      </c>
      <c r="AD27" s="41">
        <f t="shared" si="40"/>
        <v>163335304.74420297</v>
      </c>
      <c r="AE27" s="42">
        <v>239</v>
      </c>
      <c r="AF27" s="32">
        <f t="shared" si="57"/>
        <v>23867.338950000005</v>
      </c>
      <c r="AG27" s="53">
        <f t="shared" ref="AG27:AG32" si="69">+AF27*AE27</f>
        <v>5704294.0090500014</v>
      </c>
      <c r="AH27" s="49">
        <v>251854.85714285716</v>
      </c>
      <c r="AI27" s="32">
        <f t="shared" si="58"/>
        <v>142.80000000000001</v>
      </c>
      <c r="AJ27" s="118">
        <f t="shared" si="63"/>
        <v>35964873.600000009</v>
      </c>
      <c r="AK27" s="45">
        <v>9786</v>
      </c>
      <c r="AL27" s="32">
        <f t="shared" si="59"/>
        <v>142.80000000000001</v>
      </c>
      <c r="AM27" s="109">
        <f t="shared" si="42"/>
        <v>1397440.8</v>
      </c>
      <c r="AN27" s="46">
        <f t="shared" si="60"/>
        <v>43066608.40905001</v>
      </c>
      <c r="AO27" s="47">
        <f t="shared" si="61"/>
        <v>51249264.006769508</v>
      </c>
      <c r="AP27" s="48">
        <f t="shared" si="6"/>
        <v>1492817497.5151513</v>
      </c>
      <c r="AQ27" s="48">
        <f t="shared" si="43"/>
        <v>1656152802.2593541</v>
      </c>
    </row>
    <row r="28" spans="1:639" s="1" customFormat="1" ht="15.75" thickBot="1" x14ac:dyDescent="0.25">
      <c r="A28" s="30">
        <v>44409</v>
      </c>
      <c r="B28" s="31">
        <v>15454</v>
      </c>
      <c r="C28" s="32">
        <f t="shared" si="49"/>
        <v>45628.128000000004</v>
      </c>
      <c r="D28" s="128">
        <f t="shared" si="44"/>
        <v>705137090.11200011</v>
      </c>
      <c r="E28" s="32">
        <f t="shared" si="50"/>
        <v>342011885.35499996</v>
      </c>
      <c r="F28" s="33">
        <v>4672</v>
      </c>
      <c r="G28" s="32">
        <f t="shared" si="50"/>
        <v>9185.6772000000019</v>
      </c>
      <c r="H28" s="115">
        <f t="shared" si="64"/>
        <v>42915483.878400005</v>
      </c>
      <c r="I28" s="33">
        <v>15454</v>
      </c>
      <c r="J28" s="32">
        <f t="shared" si="51"/>
        <v>6851.1114000000007</v>
      </c>
      <c r="K28" s="114">
        <f t="shared" si="45"/>
        <v>105877075.57560001</v>
      </c>
      <c r="L28" s="34">
        <v>514.33333333333337</v>
      </c>
      <c r="M28" s="32">
        <f t="shared" si="52"/>
        <v>56015.731800000001</v>
      </c>
      <c r="N28" s="117">
        <f t="shared" ref="N28:N32" si="70">+L28*M28</f>
        <v>28810758.055800002</v>
      </c>
      <c r="O28" s="35"/>
      <c r="P28" s="32">
        <f t="shared" si="53"/>
        <v>7649866.304010001</v>
      </c>
      <c r="Q28" s="37">
        <f t="shared" si="65"/>
        <v>0</v>
      </c>
      <c r="R28" s="104">
        <f t="shared" si="47"/>
        <v>1224752292.9768</v>
      </c>
      <c r="S28" s="112">
        <f t="shared" si="54"/>
        <v>1457455228.6423919</v>
      </c>
      <c r="T28" s="52">
        <v>185</v>
      </c>
      <c r="U28" s="32">
        <f t="shared" si="55"/>
        <v>514977.75</v>
      </c>
      <c r="V28" s="111">
        <f t="shared" si="67"/>
        <v>95270883.75</v>
      </c>
      <c r="W28" s="110">
        <v>504149890.24390244</v>
      </c>
      <c r="X28" s="37">
        <f t="shared" si="48"/>
        <v>48499219.441463418</v>
      </c>
      <c r="Y28" s="52">
        <v>8</v>
      </c>
      <c r="Z28" s="32">
        <f t="shared" si="56"/>
        <v>514977.75</v>
      </c>
      <c r="AA28" s="40">
        <f t="shared" si="68"/>
        <v>4119822</v>
      </c>
      <c r="AB28" s="40">
        <v>34162261.155000001</v>
      </c>
      <c r="AC28" s="37">
        <f t="shared" si="13"/>
        <v>142115.00640479999</v>
      </c>
      <c r="AD28" s="41">
        <f t="shared" si="40"/>
        <v>148032040.1978682</v>
      </c>
      <c r="AE28" s="42">
        <v>343.5</v>
      </c>
      <c r="AF28" s="32">
        <f t="shared" si="57"/>
        <v>23867.338950000005</v>
      </c>
      <c r="AG28" s="53">
        <f t="shared" si="69"/>
        <v>8198430.9293250013</v>
      </c>
      <c r="AH28" s="49">
        <f>49635.4285714286+50880</f>
        <v>100515.42857142861</v>
      </c>
      <c r="AI28" s="32">
        <f t="shared" si="58"/>
        <v>142.80000000000001</v>
      </c>
      <c r="AJ28" s="109">
        <f>+AI28*AH28</f>
        <v>14353603.200000007</v>
      </c>
      <c r="AK28" s="45">
        <v>683</v>
      </c>
      <c r="AL28" s="32">
        <f t="shared" si="59"/>
        <v>142.80000000000001</v>
      </c>
      <c r="AM28" s="109">
        <f t="shared" si="42"/>
        <v>97532.400000000009</v>
      </c>
      <c r="AN28" s="46">
        <f t="shared" si="60"/>
        <v>22649566.529325008</v>
      </c>
      <c r="AO28" s="47">
        <f t="shared" si="61"/>
        <v>26952984.169896759</v>
      </c>
      <c r="AP28" s="48">
        <f t="shared" si="6"/>
        <v>1484408212.8122888</v>
      </c>
      <c r="AQ28" s="48">
        <f t="shared" si="43"/>
        <v>1632440253.0101569</v>
      </c>
    </row>
    <row r="29" spans="1:639" s="1" customFormat="1" ht="15.75" thickBot="1" x14ac:dyDescent="0.25">
      <c r="A29" s="30">
        <v>44440</v>
      </c>
      <c r="B29" s="31">
        <v>15454</v>
      </c>
      <c r="C29" s="32">
        <f t="shared" si="49"/>
        <v>45628.128000000004</v>
      </c>
      <c r="D29" s="128">
        <f t="shared" si="44"/>
        <v>705137090.11200011</v>
      </c>
      <c r="E29" s="32">
        <f t="shared" si="50"/>
        <v>342011885.35499996</v>
      </c>
      <c r="F29" s="33">
        <v>4672</v>
      </c>
      <c r="G29" s="32">
        <f t="shared" si="50"/>
        <v>9185.6772000000019</v>
      </c>
      <c r="H29" s="115">
        <f t="shared" si="64"/>
        <v>42915483.878400005</v>
      </c>
      <c r="I29" s="33">
        <v>15454</v>
      </c>
      <c r="J29" s="32">
        <f t="shared" si="51"/>
        <v>6851.1114000000007</v>
      </c>
      <c r="K29" s="114">
        <f t="shared" si="45"/>
        <v>105877075.57560001</v>
      </c>
      <c r="L29" s="34">
        <v>312</v>
      </c>
      <c r="M29" s="32">
        <f t="shared" si="52"/>
        <v>56015.731800000001</v>
      </c>
      <c r="N29" s="113">
        <f t="shared" si="70"/>
        <v>17476908.321600001</v>
      </c>
      <c r="O29" s="35"/>
      <c r="P29" s="32">
        <f t="shared" si="53"/>
        <v>7649866.304010001</v>
      </c>
      <c r="Q29" s="37">
        <f t="shared" si="65"/>
        <v>0</v>
      </c>
      <c r="R29" s="104">
        <f t="shared" si="47"/>
        <v>1213418443.2426</v>
      </c>
      <c r="S29" s="112">
        <f t="shared" si="54"/>
        <v>1443967947.458694</v>
      </c>
      <c r="T29" s="52">
        <v>250.5</v>
      </c>
      <c r="U29" s="32">
        <f t="shared" si="55"/>
        <v>514977.75</v>
      </c>
      <c r="V29" s="111">
        <f t="shared" si="67"/>
        <v>129001926.375</v>
      </c>
      <c r="W29" s="110">
        <v>479571487.7685287</v>
      </c>
      <c r="X29" s="37">
        <f t="shared" si="48"/>
        <v>62468981.996728547</v>
      </c>
      <c r="Y29" s="52">
        <v>8</v>
      </c>
      <c r="Z29" s="32">
        <f t="shared" si="56"/>
        <v>514977.75</v>
      </c>
      <c r="AA29" s="40">
        <f>+Y29*Z29</f>
        <v>4119822</v>
      </c>
      <c r="AB29" s="40">
        <v>34162261.155000001</v>
      </c>
      <c r="AC29" s="37">
        <f t="shared" si="13"/>
        <v>142115.00640479999</v>
      </c>
      <c r="AD29" s="41">
        <f t="shared" si="40"/>
        <v>195732845.37813333</v>
      </c>
      <c r="AE29" s="42">
        <v>412</v>
      </c>
      <c r="AF29" s="32">
        <f t="shared" si="57"/>
        <v>23867.338950000005</v>
      </c>
      <c r="AG29" s="53">
        <f t="shared" si="69"/>
        <v>9833343.6474000029</v>
      </c>
      <c r="AH29" s="49">
        <v>17940</v>
      </c>
      <c r="AI29" s="32">
        <f t="shared" si="58"/>
        <v>142.80000000000001</v>
      </c>
      <c r="AJ29" s="109">
        <f t="shared" si="63"/>
        <v>2561832</v>
      </c>
      <c r="AK29" s="45">
        <v>1829</v>
      </c>
      <c r="AL29" s="32">
        <f t="shared" si="59"/>
        <v>142.80000000000001</v>
      </c>
      <c r="AM29" s="109">
        <f t="shared" si="42"/>
        <v>261181.2</v>
      </c>
      <c r="AN29" s="46">
        <f t="shared" si="60"/>
        <v>12656356.847400002</v>
      </c>
      <c r="AO29" s="47">
        <f t="shared" si="61"/>
        <v>15061064.648406003</v>
      </c>
      <c r="AP29" s="48">
        <f t="shared" si="6"/>
        <v>1459029012.1071</v>
      </c>
      <c r="AQ29" s="48">
        <f t="shared" si="43"/>
        <v>1654761857.4852333</v>
      </c>
    </row>
    <row r="30" spans="1:639" s="1" customFormat="1" ht="15.75" thickBot="1" x14ac:dyDescent="0.25">
      <c r="A30" s="30">
        <v>44470</v>
      </c>
      <c r="B30" s="31">
        <v>15454</v>
      </c>
      <c r="C30" s="32">
        <f t="shared" si="49"/>
        <v>45628.128000000004</v>
      </c>
      <c r="D30" s="128">
        <f t="shared" si="44"/>
        <v>705137090.11200011</v>
      </c>
      <c r="E30" s="32">
        <f t="shared" si="50"/>
        <v>342011885.35499996</v>
      </c>
      <c r="F30" s="33">
        <v>4672</v>
      </c>
      <c r="G30" s="32">
        <f t="shared" si="50"/>
        <v>9185.6772000000019</v>
      </c>
      <c r="H30" s="115">
        <f t="shared" si="64"/>
        <v>42915483.878400005</v>
      </c>
      <c r="I30" s="33">
        <v>15454</v>
      </c>
      <c r="J30" s="32">
        <f t="shared" si="51"/>
        <v>6851.1114000000007</v>
      </c>
      <c r="K30" s="114">
        <f t="shared" si="45"/>
        <v>105877075.57560001</v>
      </c>
      <c r="L30" s="34">
        <v>278.5</v>
      </c>
      <c r="M30" s="32">
        <f t="shared" si="52"/>
        <v>56015.731800000001</v>
      </c>
      <c r="N30" s="113">
        <f t="shared" si="70"/>
        <v>15600381.306300001</v>
      </c>
      <c r="O30" s="35"/>
      <c r="P30" s="32">
        <f t="shared" si="53"/>
        <v>7649866.304010001</v>
      </c>
      <c r="Q30" s="37">
        <f t="shared" si="65"/>
        <v>0</v>
      </c>
      <c r="R30" s="104">
        <f t="shared" si="47"/>
        <v>1211541916.2272999</v>
      </c>
      <c r="S30" s="112">
        <f t="shared" si="54"/>
        <v>1441734880.3104868</v>
      </c>
      <c r="T30" s="52">
        <v>323.25</v>
      </c>
      <c r="U30" s="32">
        <f t="shared" si="55"/>
        <v>514977.75</v>
      </c>
      <c r="V30" s="111">
        <f t="shared" si="67"/>
        <v>166466557.6875</v>
      </c>
      <c r="W30" s="110">
        <v>517125995</v>
      </c>
      <c r="X30" s="37">
        <f t="shared" si="48"/>
        <v>86923708.499549985</v>
      </c>
      <c r="Y30" s="52">
        <v>6.75</v>
      </c>
      <c r="Z30" s="32">
        <f t="shared" si="56"/>
        <v>514977.75</v>
      </c>
      <c r="AA30" s="40">
        <f t="shared" ref="AA30:AA32" si="71">+Y30*Z30</f>
        <v>3476099.8125</v>
      </c>
      <c r="AB30" s="40">
        <v>34162261.155000001</v>
      </c>
      <c r="AC30" s="37">
        <f t="shared" si="13"/>
        <v>119909.53665405</v>
      </c>
      <c r="AD30" s="41">
        <f t="shared" si="40"/>
        <v>256986275.53620404</v>
      </c>
      <c r="AE30" s="42">
        <v>1240</v>
      </c>
      <c r="AF30" s="32">
        <f t="shared" si="57"/>
        <v>23867.338950000005</v>
      </c>
      <c r="AG30" s="53">
        <f t="shared" si="69"/>
        <v>29595500.298000008</v>
      </c>
      <c r="AH30" s="49">
        <v>9570</v>
      </c>
      <c r="AI30" s="32">
        <f t="shared" si="58"/>
        <v>142.80000000000001</v>
      </c>
      <c r="AJ30" s="109">
        <f t="shared" si="63"/>
        <v>1366596</v>
      </c>
      <c r="AK30" s="54">
        <v>21433</v>
      </c>
      <c r="AL30" s="32">
        <f t="shared" si="59"/>
        <v>142.80000000000001</v>
      </c>
      <c r="AM30" s="109">
        <f t="shared" si="42"/>
        <v>3060632.4000000004</v>
      </c>
      <c r="AN30" s="46">
        <f t="shared" si="60"/>
        <v>34022728.698000006</v>
      </c>
      <c r="AO30" s="47">
        <f t="shared" si="61"/>
        <v>40487047.150620006</v>
      </c>
      <c r="AP30" s="48">
        <f t="shared" si="6"/>
        <v>1482221927.4611068</v>
      </c>
      <c r="AQ30" s="48">
        <f t="shared" si="43"/>
        <v>1739208202.9973109</v>
      </c>
    </row>
    <row r="31" spans="1:639" s="1" customFormat="1" ht="15.75" thickBot="1" x14ac:dyDescent="0.25">
      <c r="A31" s="30">
        <v>44501</v>
      </c>
      <c r="B31" s="31">
        <f>15454+5455</f>
        <v>20909</v>
      </c>
      <c r="C31" s="32">
        <f t="shared" si="49"/>
        <v>45628.128000000004</v>
      </c>
      <c r="D31" s="128">
        <f t="shared" si="44"/>
        <v>954038528.35200012</v>
      </c>
      <c r="E31" s="32">
        <f t="shared" si="50"/>
        <v>342011885.35499996</v>
      </c>
      <c r="F31" s="33">
        <v>4672</v>
      </c>
      <c r="G31" s="32">
        <f t="shared" si="50"/>
        <v>9185.6772000000019</v>
      </c>
      <c r="H31" s="115">
        <f t="shared" si="64"/>
        <v>42915483.878400005</v>
      </c>
      <c r="I31" s="33">
        <v>20909</v>
      </c>
      <c r="J31" s="32">
        <f t="shared" si="51"/>
        <v>6851.1114000000007</v>
      </c>
      <c r="K31" s="114">
        <f t="shared" si="45"/>
        <v>143249888.2626</v>
      </c>
      <c r="L31" s="34">
        <v>582</v>
      </c>
      <c r="M31" s="32">
        <f t="shared" si="52"/>
        <v>56015.731800000001</v>
      </c>
      <c r="N31" s="113">
        <f t="shared" si="70"/>
        <v>32601155.907600001</v>
      </c>
      <c r="O31" s="35"/>
      <c r="P31" s="32">
        <f t="shared" si="53"/>
        <v>7649866.304010001</v>
      </c>
      <c r="Q31" s="37">
        <f t="shared" si="65"/>
        <v>0</v>
      </c>
      <c r="R31" s="104">
        <f t="shared" si="47"/>
        <v>1514816941.7556</v>
      </c>
      <c r="S31" s="112">
        <f t="shared" si="54"/>
        <v>1802632160.6891639</v>
      </c>
      <c r="T31" s="52">
        <v>390.75</v>
      </c>
      <c r="U31" s="32">
        <f t="shared" si="55"/>
        <v>514977.75</v>
      </c>
      <c r="V31" s="111">
        <f t="shared" si="67"/>
        <v>201227555.8125</v>
      </c>
      <c r="W31" s="110">
        <v>517870415.74074072</v>
      </c>
      <c r="X31" s="37">
        <f t="shared" si="48"/>
        <v>105226089.7743611</v>
      </c>
      <c r="Y31" s="52">
        <v>5</v>
      </c>
      <c r="Z31" s="32">
        <f t="shared" si="56"/>
        <v>514977.75</v>
      </c>
      <c r="AA31" s="40">
        <f t="shared" si="71"/>
        <v>2574888.75</v>
      </c>
      <c r="AB31" s="40">
        <v>34162261.155000001</v>
      </c>
      <c r="AC31" s="37">
        <f t="shared" si="13"/>
        <v>88821.879002999995</v>
      </c>
      <c r="AD31" s="41">
        <f t="shared" si="40"/>
        <v>309117356.21586412</v>
      </c>
      <c r="AE31" s="42">
        <v>3067</v>
      </c>
      <c r="AF31" s="32">
        <f t="shared" si="57"/>
        <v>23867.338950000005</v>
      </c>
      <c r="AG31" s="53">
        <f t="shared" si="69"/>
        <v>73201128.559650019</v>
      </c>
      <c r="AH31" s="49">
        <v>51701</v>
      </c>
      <c r="AI31" s="32">
        <f t="shared" si="58"/>
        <v>142.80000000000001</v>
      </c>
      <c r="AJ31" s="109">
        <f t="shared" si="63"/>
        <v>7382902.8000000007</v>
      </c>
      <c r="AK31" s="54">
        <v>4927</v>
      </c>
      <c r="AL31" s="32">
        <f t="shared" si="59"/>
        <v>142.80000000000001</v>
      </c>
      <c r="AM31" s="109">
        <f t="shared" si="42"/>
        <v>703575.60000000009</v>
      </c>
      <c r="AN31" s="46">
        <f t="shared" si="60"/>
        <v>81287606.959650025</v>
      </c>
      <c r="AO31" s="47">
        <f t="shared" si="61"/>
        <v>96732252.281983525</v>
      </c>
      <c r="AP31" s="48">
        <f t="shared" si="6"/>
        <v>1899364412.9711475</v>
      </c>
      <c r="AQ31" s="48">
        <f t="shared" si="43"/>
        <v>2208481769.1870117</v>
      </c>
    </row>
    <row r="32" spans="1:639" s="1" customFormat="1" ht="15.75" thickBot="1" x14ac:dyDescent="0.25">
      <c r="A32" s="55">
        <v>44531</v>
      </c>
      <c r="B32" s="56">
        <f>15454+6364</f>
        <v>21818</v>
      </c>
      <c r="C32" s="32">
        <f t="shared" si="49"/>
        <v>45628.128000000004</v>
      </c>
      <c r="D32" s="128">
        <f t="shared" si="44"/>
        <v>995514496.70400012</v>
      </c>
      <c r="E32" s="32">
        <f t="shared" si="50"/>
        <v>342011885.35499996</v>
      </c>
      <c r="F32" s="57">
        <v>4672</v>
      </c>
      <c r="G32" s="32">
        <f t="shared" si="50"/>
        <v>9185.6772000000019</v>
      </c>
      <c r="H32" s="107">
        <f t="shared" si="64"/>
        <v>42915483.878400005</v>
      </c>
      <c r="I32" s="57">
        <v>21818</v>
      </c>
      <c r="J32" s="32">
        <f t="shared" si="51"/>
        <v>6851.1114000000007</v>
      </c>
      <c r="K32" s="106">
        <f t="shared" si="45"/>
        <v>149477548.52520001</v>
      </c>
      <c r="L32" s="58">
        <v>426.25</v>
      </c>
      <c r="M32" s="32">
        <f t="shared" si="52"/>
        <v>56015.731800000001</v>
      </c>
      <c r="N32" s="105">
        <f t="shared" si="70"/>
        <v>23876705.679749999</v>
      </c>
      <c r="O32" s="59"/>
      <c r="P32" s="32">
        <f t="shared" si="53"/>
        <v>7649866.304010001</v>
      </c>
      <c r="Q32" s="60">
        <f t="shared" si="65"/>
        <v>0</v>
      </c>
      <c r="R32" s="104">
        <f t="shared" si="47"/>
        <v>1553796120.1423502</v>
      </c>
      <c r="S32" s="103">
        <f t="shared" si="54"/>
        <v>1849017382.9693966</v>
      </c>
      <c r="T32" s="61">
        <v>380.25</v>
      </c>
      <c r="U32" s="32">
        <f t="shared" si="55"/>
        <v>514977.75</v>
      </c>
      <c r="V32" s="102">
        <f t="shared" si="67"/>
        <v>195820289.4375</v>
      </c>
      <c r="W32" s="101">
        <v>477569253.80952382</v>
      </c>
      <c r="X32" s="37">
        <f t="shared" si="48"/>
        <v>94429768.555757135</v>
      </c>
      <c r="Y32" s="61">
        <v>5</v>
      </c>
      <c r="Z32" s="32">
        <f t="shared" si="56"/>
        <v>514977.75</v>
      </c>
      <c r="AA32" s="62">
        <f t="shared" si="71"/>
        <v>2574888.75</v>
      </c>
      <c r="AB32" s="62">
        <v>34162261.155000001</v>
      </c>
      <c r="AC32" s="37">
        <f t="shared" si="13"/>
        <v>88821.879002999995</v>
      </c>
      <c r="AD32" s="63">
        <f>+V32+X32+AA32+AC32</f>
        <v>292913768.62226015</v>
      </c>
      <c r="AE32" s="42">
        <v>3650</v>
      </c>
      <c r="AF32" s="32">
        <f t="shared" si="57"/>
        <v>23867.338950000005</v>
      </c>
      <c r="AG32" s="64">
        <f t="shared" si="69"/>
        <v>87115787.167500019</v>
      </c>
      <c r="AH32" s="65">
        <f>1800+12060</f>
        <v>13860</v>
      </c>
      <c r="AI32" s="32">
        <f t="shared" si="58"/>
        <v>142.80000000000001</v>
      </c>
      <c r="AJ32" s="99">
        <f t="shared" si="63"/>
        <v>1979208.0000000002</v>
      </c>
      <c r="AK32" s="66">
        <v>1232</v>
      </c>
      <c r="AL32" s="32">
        <f t="shared" si="59"/>
        <v>142.80000000000001</v>
      </c>
      <c r="AM32" s="99">
        <f t="shared" si="42"/>
        <v>175929.60000000001</v>
      </c>
      <c r="AN32" s="67">
        <f t="shared" si="60"/>
        <v>89270924.767500013</v>
      </c>
      <c r="AO32" s="68">
        <f>+AN32*1.19</f>
        <v>106232400.47332501</v>
      </c>
      <c r="AP32" s="48">
        <f t="shared" si="6"/>
        <v>1955249783.4427216</v>
      </c>
      <c r="AQ32" s="48">
        <f t="shared" si="43"/>
        <v>2248163552.0649819</v>
      </c>
    </row>
    <row r="33" spans="1:639" s="89" customFormat="1" ht="15.75" customHeight="1" thickBot="1" x14ac:dyDescent="0.25">
      <c r="A33" s="69" t="s">
        <v>56</v>
      </c>
      <c r="B33" s="98"/>
      <c r="C33" s="97"/>
      <c r="D33" s="94">
        <f>SUM(D21:D32)</f>
        <v>9768343411.0080032</v>
      </c>
      <c r="E33" s="96">
        <f>SUM(E21:E32)</f>
        <v>4104142624.2599998</v>
      </c>
      <c r="F33" s="71"/>
      <c r="G33" s="93"/>
      <c r="H33" s="94">
        <f>SUM(H21:H32)</f>
        <v>514985806.54080015</v>
      </c>
      <c r="I33" s="96"/>
      <c r="J33" s="93"/>
      <c r="K33" s="72">
        <f>SUM(K21:K32)</f>
        <v>1466727035.1803999</v>
      </c>
      <c r="L33" s="95">
        <f>SUM(L21:L32)</f>
        <v>3627.0833333333335</v>
      </c>
      <c r="M33" s="93"/>
      <c r="N33" s="72">
        <f>SUM(N21:N32)</f>
        <v>203173727.21625003</v>
      </c>
      <c r="O33" s="71"/>
      <c r="P33" s="76"/>
      <c r="Q33" s="72">
        <f>SUM(Q21:Q32)</f>
        <v>0</v>
      </c>
      <c r="R33" s="73">
        <f>+D33+E33+H33+N33+Q33+K33</f>
        <v>16057372604.205452</v>
      </c>
      <c r="S33" s="74">
        <f>+R33*1.19</f>
        <v>19108273399.004486</v>
      </c>
      <c r="T33" s="75"/>
      <c r="U33" s="76"/>
      <c r="V33" s="76">
        <f>SUM(V21:V32)</f>
        <v>1284998230.6875</v>
      </c>
      <c r="W33" s="76"/>
      <c r="X33" s="72">
        <f>SUM(X21:X32)</f>
        <v>666454334.76336789</v>
      </c>
      <c r="Y33" s="75"/>
      <c r="Z33" s="76"/>
      <c r="AA33" s="76">
        <f>SUM(AA21:AA32)</f>
        <v>34889742.5625</v>
      </c>
      <c r="AB33" s="76"/>
      <c r="AC33" s="72">
        <f>SUM(AC21:AC32)</f>
        <v>1203536.46049065</v>
      </c>
      <c r="AD33" s="74">
        <f>SUM(AD21:AD32)</f>
        <v>1987545844.4738586</v>
      </c>
      <c r="AE33" s="77"/>
      <c r="AF33" s="76"/>
      <c r="AG33" s="72">
        <f>SUM(AG21:AG32)</f>
        <v>245344310.73652506</v>
      </c>
      <c r="AH33" s="75"/>
      <c r="AI33" s="76"/>
      <c r="AJ33" s="72">
        <f>SUM(AJ21:AJ32)</f>
        <v>140948057.40000007</v>
      </c>
      <c r="AK33" s="75"/>
      <c r="AL33" s="76"/>
      <c r="AM33" s="72">
        <f>SUM(AM21:AM32)</f>
        <v>7723909.1999999993</v>
      </c>
      <c r="AN33" s="75">
        <f t="shared" si="60"/>
        <v>394016277.33652508</v>
      </c>
      <c r="AO33" s="76">
        <f>SUM(AO21:AO32)</f>
        <v>468879370.03046489</v>
      </c>
      <c r="AP33" s="78">
        <f>SUM(AP21:AP32)</f>
        <v>19577152769.03495</v>
      </c>
      <c r="AQ33" s="78">
        <f>SUM(AQ21:AQ32)</f>
        <v>21564698613.508808</v>
      </c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  <c r="BM33" s="90"/>
      <c r="BN33" s="90"/>
      <c r="BO33" s="90"/>
      <c r="BP33" s="90"/>
      <c r="BQ33" s="90"/>
      <c r="BR33" s="90"/>
      <c r="BS33" s="90"/>
      <c r="BT33" s="90"/>
      <c r="BU33" s="90"/>
      <c r="BV33" s="90"/>
      <c r="BW33" s="90"/>
      <c r="BX33" s="90"/>
      <c r="BY33" s="90"/>
      <c r="BZ33" s="90"/>
      <c r="CA33" s="90"/>
      <c r="CB33" s="90"/>
      <c r="CC33" s="90"/>
      <c r="CD33" s="90"/>
      <c r="CE33" s="90"/>
      <c r="CF33" s="90"/>
      <c r="CG33" s="90"/>
      <c r="CH33" s="90"/>
      <c r="CI33" s="90"/>
      <c r="CJ33" s="90"/>
      <c r="CK33" s="90"/>
      <c r="CL33" s="90"/>
      <c r="CM33" s="90"/>
      <c r="CN33" s="90"/>
      <c r="CO33" s="90"/>
      <c r="CP33" s="90"/>
      <c r="CQ33" s="90"/>
      <c r="CR33" s="90"/>
      <c r="CS33" s="90"/>
      <c r="CT33" s="90"/>
      <c r="CU33" s="90"/>
      <c r="CV33" s="90"/>
      <c r="CW33" s="90"/>
      <c r="CX33" s="90"/>
      <c r="CY33" s="90"/>
      <c r="CZ33" s="90"/>
      <c r="DA33" s="90"/>
      <c r="DB33" s="90"/>
      <c r="DC33" s="90"/>
      <c r="DD33" s="90"/>
      <c r="DE33" s="90"/>
      <c r="DF33" s="90"/>
      <c r="DG33" s="90"/>
      <c r="DH33" s="90"/>
      <c r="DI33" s="90"/>
      <c r="DJ33" s="90"/>
      <c r="DK33" s="90"/>
      <c r="DL33" s="90"/>
      <c r="DM33" s="90"/>
      <c r="DN33" s="90"/>
      <c r="DO33" s="90"/>
      <c r="DP33" s="90"/>
      <c r="DQ33" s="90"/>
      <c r="DR33" s="90"/>
      <c r="DS33" s="90"/>
      <c r="DT33" s="90"/>
      <c r="DU33" s="90"/>
      <c r="DV33" s="90"/>
      <c r="DW33" s="90"/>
      <c r="DX33" s="90"/>
      <c r="DY33" s="90"/>
      <c r="DZ33" s="90"/>
      <c r="EA33" s="90"/>
      <c r="EB33" s="90"/>
      <c r="EC33" s="90"/>
      <c r="ED33" s="90"/>
      <c r="EE33" s="90"/>
      <c r="EF33" s="90"/>
      <c r="EG33" s="90"/>
      <c r="EH33" s="90"/>
      <c r="EI33" s="90"/>
      <c r="EJ33" s="90"/>
      <c r="EK33" s="90"/>
      <c r="EL33" s="90"/>
      <c r="EM33" s="90"/>
      <c r="EN33" s="90"/>
      <c r="EO33" s="90"/>
      <c r="EP33" s="90"/>
      <c r="EQ33" s="90"/>
      <c r="ER33" s="90"/>
      <c r="ES33" s="90"/>
      <c r="ET33" s="90"/>
      <c r="EU33" s="90"/>
      <c r="EV33" s="90"/>
      <c r="EW33" s="90"/>
      <c r="EX33" s="90"/>
      <c r="EY33" s="90"/>
      <c r="EZ33" s="90"/>
      <c r="FA33" s="90"/>
      <c r="FB33" s="90"/>
      <c r="FC33" s="90"/>
      <c r="FD33" s="90"/>
      <c r="FE33" s="90"/>
      <c r="FF33" s="90"/>
      <c r="FG33" s="90"/>
      <c r="FH33" s="90"/>
      <c r="FI33" s="90"/>
      <c r="FJ33" s="90"/>
      <c r="FK33" s="90"/>
      <c r="FL33" s="90"/>
      <c r="FM33" s="90"/>
      <c r="FN33" s="90"/>
      <c r="FO33" s="90"/>
      <c r="FP33" s="90"/>
      <c r="FQ33" s="90"/>
      <c r="FR33" s="90"/>
      <c r="FS33" s="90"/>
      <c r="FT33" s="90"/>
      <c r="FU33" s="90"/>
      <c r="FV33" s="90"/>
      <c r="FW33" s="90"/>
      <c r="FX33" s="90"/>
      <c r="FY33" s="90"/>
      <c r="FZ33" s="90"/>
      <c r="GA33" s="90"/>
      <c r="GB33" s="90"/>
      <c r="GC33" s="90"/>
      <c r="GD33" s="90"/>
      <c r="GE33" s="90"/>
      <c r="GF33" s="90"/>
      <c r="GG33" s="90"/>
      <c r="GH33" s="90"/>
      <c r="GI33" s="90"/>
      <c r="GJ33" s="90"/>
      <c r="GK33" s="90"/>
      <c r="GL33" s="90"/>
      <c r="GM33" s="90"/>
      <c r="GN33" s="90"/>
      <c r="GO33" s="90"/>
      <c r="GP33" s="90"/>
      <c r="GQ33" s="90"/>
      <c r="GR33" s="90"/>
      <c r="GS33" s="90"/>
      <c r="GT33" s="90"/>
      <c r="GU33" s="90"/>
      <c r="GV33" s="90"/>
      <c r="GW33" s="90"/>
      <c r="GX33" s="90"/>
      <c r="GY33" s="90"/>
      <c r="GZ33" s="90"/>
      <c r="HA33" s="90"/>
      <c r="HB33" s="90"/>
      <c r="HC33" s="90"/>
      <c r="HD33" s="90"/>
      <c r="HE33" s="90"/>
      <c r="HF33" s="90"/>
      <c r="HG33" s="90"/>
      <c r="HH33" s="90"/>
      <c r="HI33" s="90"/>
      <c r="HJ33" s="90"/>
      <c r="HK33" s="90"/>
      <c r="HL33" s="90"/>
      <c r="HM33" s="90"/>
      <c r="HN33" s="90"/>
      <c r="HO33" s="90"/>
      <c r="HP33" s="90"/>
      <c r="HQ33" s="90"/>
      <c r="HR33" s="90"/>
      <c r="HS33" s="90"/>
      <c r="HT33" s="90"/>
      <c r="HU33" s="90"/>
      <c r="HV33" s="90"/>
      <c r="HW33" s="90"/>
      <c r="HX33" s="90"/>
      <c r="HY33" s="90"/>
      <c r="HZ33" s="90"/>
      <c r="IA33" s="90"/>
      <c r="IB33" s="90"/>
      <c r="IC33" s="90"/>
      <c r="ID33" s="90"/>
      <c r="IE33" s="90"/>
      <c r="IF33" s="90"/>
      <c r="IG33" s="90"/>
      <c r="IH33" s="90"/>
      <c r="II33" s="90"/>
      <c r="IJ33" s="90"/>
      <c r="IK33" s="90"/>
      <c r="IL33" s="90"/>
      <c r="IM33" s="90"/>
      <c r="IN33" s="90"/>
      <c r="IO33" s="90"/>
      <c r="IP33" s="90"/>
      <c r="IQ33" s="90"/>
      <c r="IR33" s="90"/>
      <c r="IS33" s="90"/>
      <c r="IT33" s="90"/>
      <c r="IU33" s="90"/>
      <c r="IV33" s="90"/>
      <c r="IW33" s="90"/>
      <c r="IX33" s="90"/>
      <c r="IY33" s="90"/>
      <c r="IZ33" s="90"/>
      <c r="JA33" s="90"/>
      <c r="JB33" s="90"/>
      <c r="JC33" s="90"/>
      <c r="JD33" s="90"/>
      <c r="JE33" s="90"/>
      <c r="JF33" s="90"/>
      <c r="JG33" s="90"/>
      <c r="JH33" s="90"/>
      <c r="JI33" s="90"/>
      <c r="JJ33" s="90"/>
      <c r="JK33" s="90"/>
      <c r="JL33" s="90"/>
      <c r="JM33" s="90"/>
      <c r="JN33" s="90"/>
      <c r="JO33" s="90"/>
      <c r="JP33" s="90"/>
      <c r="JQ33" s="90"/>
      <c r="JR33" s="90"/>
      <c r="JS33" s="90"/>
      <c r="JT33" s="90"/>
      <c r="JU33" s="90"/>
      <c r="JV33" s="90"/>
      <c r="JW33" s="90"/>
      <c r="JX33" s="90"/>
      <c r="JY33" s="90"/>
      <c r="JZ33" s="90"/>
      <c r="KA33" s="90"/>
      <c r="KB33" s="90"/>
      <c r="KC33" s="90"/>
      <c r="KD33" s="90"/>
      <c r="KE33" s="90"/>
      <c r="KF33" s="90"/>
      <c r="KG33" s="90"/>
      <c r="KH33" s="90"/>
      <c r="KI33" s="90"/>
      <c r="KJ33" s="90"/>
      <c r="KK33" s="90"/>
      <c r="KL33" s="90"/>
      <c r="KM33" s="90"/>
      <c r="KN33" s="90"/>
      <c r="KO33" s="90"/>
      <c r="KP33" s="90"/>
      <c r="KQ33" s="90"/>
      <c r="KR33" s="90"/>
      <c r="KS33" s="90"/>
      <c r="KT33" s="90"/>
      <c r="KU33" s="90"/>
      <c r="KV33" s="90"/>
      <c r="KW33" s="90"/>
      <c r="KX33" s="90"/>
      <c r="KY33" s="90"/>
      <c r="KZ33" s="90"/>
      <c r="LA33" s="90"/>
      <c r="LB33" s="90"/>
      <c r="LC33" s="90"/>
      <c r="LD33" s="90"/>
      <c r="LE33" s="90"/>
      <c r="LF33" s="90"/>
      <c r="LG33" s="90"/>
      <c r="LH33" s="90"/>
      <c r="LI33" s="90"/>
      <c r="LJ33" s="90"/>
      <c r="LK33" s="90"/>
      <c r="LL33" s="90"/>
      <c r="LM33" s="90"/>
      <c r="LN33" s="90"/>
      <c r="LO33" s="90"/>
      <c r="LP33" s="90"/>
      <c r="LQ33" s="90"/>
      <c r="LR33" s="90"/>
      <c r="LS33" s="90"/>
      <c r="LT33" s="90"/>
      <c r="LU33" s="90"/>
      <c r="LV33" s="90"/>
      <c r="LW33" s="90"/>
      <c r="LX33" s="90"/>
      <c r="LY33" s="90"/>
      <c r="LZ33" s="90"/>
      <c r="MA33" s="90"/>
      <c r="MB33" s="90"/>
      <c r="MC33" s="90"/>
      <c r="MD33" s="90"/>
      <c r="ME33" s="90"/>
      <c r="MF33" s="90"/>
      <c r="MG33" s="90"/>
      <c r="MH33" s="90"/>
      <c r="MI33" s="90"/>
      <c r="MJ33" s="90"/>
      <c r="MK33" s="90"/>
      <c r="ML33" s="90"/>
      <c r="MM33" s="90"/>
      <c r="MN33" s="90"/>
      <c r="MO33" s="90"/>
      <c r="MP33" s="90"/>
      <c r="MQ33" s="90"/>
      <c r="MR33" s="90"/>
      <c r="MS33" s="90"/>
      <c r="MT33" s="90"/>
      <c r="MU33" s="90"/>
      <c r="MV33" s="90"/>
      <c r="MW33" s="90"/>
      <c r="MX33" s="90"/>
      <c r="MY33" s="90"/>
      <c r="MZ33" s="90"/>
      <c r="NA33" s="90"/>
      <c r="NB33" s="90"/>
      <c r="NC33" s="90"/>
      <c r="ND33" s="90"/>
      <c r="NE33" s="90"/>
      <c r="NF33" s="90"/>
      <c r="NG33" s="90"/>
      <c r="NH33" s="90"/>
      <c r="NI33" s="90"/>
      <c r="NJ33" s="90"/>
      <c r="NK33" s="90"/>
      <c r="NL33" s="90"/>
      <c r="NM33" s="90"/>
      <c r="NN33" s="90"/>
      <c r="NO33" s="90"/>
      <c r="NP33" s="90"/>
      <c r="NQ33" s="90"/>
      <c r="NR33" s="90"/>
      <c r="NS33" s="90"/>
      <c r="NT33" s="90"/>
      <c r="NU33" s="90"/>
      <c r="NV33" s="90"/>
      <c r="NW33" s="90"/>
      <c r="NX33" s="90"/>
      <c r="NY33" s="90"/>
      <c r="NZ33" s="90"/>
      <c r="OA33" s="90"/>
      <c r="OB33" s="90"/>
      <c r="OC33" s="90"/>
      <c r="OD33" s="90"/>
      <c r="OE33" s="90"/>
      <c r="OF33" s="90"/>
      <c r="OG33" s="90"/>
      <c r="OH33" s="90"/>
      <c r="OI33" s="90"/>
      <c r="OJ33" s="90"/>
      <c r="OK33" s="90"/>
      <c r="OL33" s="90"/>
      <c r="OM33" s="90"/>
      <c r="ON33" s="90"/>
      <c r="OO33" s="90"/>
      <c r="OP33" s="90"/>
      <c r="OQ33" s="90"/>
      <c r="OR33" s="90"/>
      <c r="OS33" s="90"/>
      <c r="OT33" s="90"/>
      <c r="OU33" s="90"/>
      <c r="OV33" s="90"/>
      <c r="OW33" s="90"/>
      <c r="OX33" s="90"/>
      <c r="OY33" s="90"/>
      <c r="OZ33" s="90"/>
      <c r="PA33" s="90"/>
      <c r="PB33" s="90"/>
      <c r="PC33" s="90"/>
      <c r="PD33" s="90"/>
      <c r="PE33" s="90"/>
      <c r="PF33" s="90"/>
      <c r="PG33" s="90"/>
      <c r="PH33" s="90"/>
      <c r="PI33" s="90"/>
      <c r="PJ33" s="90"/>
      <c r="PK33" s="90"/>
      <c r="PL33" s="90"/>
      <c r="PM33" s="90"/>
      <c r="PN33" s="90"/>
      <c r="PO33" s="90"/>
      <c r="PP33" s="90"/>
      <c r="PQ33" s="90"/>
      <c r="PR33" s="90"/>
      <c r="PS33" s="90"/>
      <c r="PT33" s="90"/>
      <c r="PU33" s="90"/>
      <c r="PV33" s="90"/>
      <c r="PW33" s="90"/>
      <c r="PX33" s="90"/>
      <c r="PY33" s="90"/>
      <c r="PZ33" s="90"/>
      <c r="QA33" s="90"/>
      <c r="QB33" s="90"/>
      <c r="QC33" s="90"/>
      <c r="QD33" s="90"/>
      <c r="QE33" s="90"/>
      <c r="QF33" s="90"/>
      <c r="QG33" s="90"/>
      <c r="QH33" s="90"/>
      <c r="QI33" s="90"/>
      <c r="QJ33" s="90"/>
      <c r="QK33" s="90"/>
      <c r="QL33" s="90"/>
      <c r="QM33" s="90"/>
      <c r="QN33" s="90"/>
      <c r="QO33" s="90"/>
      <c r="QP33" s="90"/>
      <c r="QQ33" s="90"/>
      <c r="QR33" s="90"/>
      <c r="QS33" s="90"/>
      <c r="QT33" s="90"/>
      <c r="QU33" s="90"/>
      <c r="QV33" s="90"/>
      <c r="QW33" s="90"/>
      <c r="QX33" s="90"/>
      <c r="QY33" s="90"/>
      <c r="QZ33" s="90"/>
      <c r="RA33" s="90"/>
      <c r="RB33" s="90"/>
      <c r="RC33" s="90"/>
      <c r="RD33" s="90"/>
      <c r="RE33" s="90"/>
      <c r="RF33" s="90"/>
      <c r="RG33" s="90"/>
      <c r="RH33" s="90"/>
      <c r="RI33" s="90"/>
      <c r="RJ33" s="90"/>
      <c r="RK33" s="90"/>
      <c r="RL33" s="90"/>
      <c r="RM33" s="90"/>
      <c r="RN33" s="90"/>
      <c r="RO33" s="90"/>
      <c r="RP33" s="90"/>
      <c r="RQ33" s="90"/>
      <c r="RR33" s="90"/>
      <c r="RS33" s="90"/>
      <c r="RT33" s="90"/>
      <c r="RU33" s="90"/>
      <c r="RV33" s="90"/>
      <c r="RW33" s="90"/>
      <c r="RX33" s="90"/>
      <c r="RY33" s="90"/>
      <c r="RZ33" s="90"/>
      <c r="SA33" s="90"/>
      <c r="SB33" s="90"/>
      <c r="SC33" s="90"/>
      <c r="SD33" s="90"/>
      <c r="SE33" s="90"/>
      <c r="SF33" s="90"/>
      <c r="SG33" s="90"/>
      <c r="SH33" s="90"/>
      <c r="SI33" s="90"/>
      <c r="SJ33" s="90"/>
      <c r="SK33" s="90"/>
      <c r="SL33" s="90"/>
      <c r="SM33" s="90"/>
      <c r="SN33" s="90"/>
      <c r="SO33" s="90"/>
      <c r="SP33" s="90"/>
      <c r="SQ33" s="90"/>
      <c r="SR33" s="90"/>
      <c r="SS33" s="90"/>
      <c r="ST33" s="90"/>
      <c r="SU33" s="90"/>
      <c r="SV33" s="90"/>
      <c r="SW33" s="90"/>
      <c r="SX33" s="90"/>
      <c r="SY33" s="90"/>
      <c r="SZ33" s="90"/>
      <c r="TA33" s="90"/>
      <c r="TB33" s="90"/>
      <c r="TC33" s="90"/>
      <c r="TD33" s="90"/>
      <c r="TE33" s="90"/>
      <c r="TF33" s="90"/>
      <c r="TG33" s="90"/>
      <c r="TH33" s="90"/>
      <c r="TI33" s="90"/>
      <c r="TJ33" s="90"/>
      <c r="TK33" s="90"/>
      <c r="TL33" s="90"/>
      <c r="TM33" s="90"/>
      <c r="TN33" s="90"/>
      <c r="TO33" s="90"/>
      <c r="TP33" s="90"/>
      <c r="TQ33" s="90"/>
      <c r="TR33" s="90"/>
      <c r="TS33" s="90"/>
      <c r="TT33" s="90"/>
      <c r="TU33" s="90"/>
      <c r="TV33" s="90"/>
      <c r="TW33" s="90"/>
      <c r="TX33" s="90"/>
      <c r="TY33" s="90"/>
      <c r="TZ33" s="90"/>
      <c r="UA33" s="90"/>
      <c r="UB33" s="90"/>
      <c r="UC33" s="90"/>
      <c r="UD33" s="90"/>
      <c r="UE33" s="90"/>
      <c r="UF33" s="90"/>
      <c r="UG33" s="90"/>
      <c r="UH33" s="90"/>
      <c r="UI33" s="90"/>
      <c r="UJ33" s="90"/>
      <c r="UK33" s="90"/>
      <c r="UL33" s="90"/>
      <c r="UM33" s="90"/>
      <c r="UN33" s="90"/>
      <c r="UO33" s="90"/>
      <c r="UP33" s="90"/>
      <c r="UQ33" s="90"/>
      <c r="UR33" s="90"/>
      <c r="US33" s="90"/>
      <c r="UT33" s="90"/>
      <c r="UU33" s="90"/>
      <c r="UV33" s="90"/>
      <c r="UW33" s="90"/>
      <c r="UX33" s="90"/>
      <c r="UY33" s="90"/>
      <c r="UZ33" s="90"/>
      <c r="VA33" s="90"/>
      <c r="VB33" s="90"/>
      <c r="VC33" s="90"/>
      <c r="VD33" s="90"/>
      <c r="VE33" s="90"/>
      <c r="VF33" s="90"/>
      <c r="VG33" s="90"/>
      <c r="VH33" s="90"/>
      <c r="VI33" s="90"/>
      <c r="VJ33" s="90"/>
      <c r="VK33" s="90"/>
      <c r="VL33" s="90"/>
      <c r="VM33" s="90"/>
      <c r="VN33" s="90"/>
      <c r="VO33" s="90"/>
      <c r="VP33" s="90"/>
      <c r="VQ33" s="90"/>
      <c r="VR33" s="90"/>
      <c r="VS33" s="90"/>
      <c r="VT33" s="90"/>
      <c r="VU33" s="90"/>
      <c r="VV33" s="90"/>
      <c r="VW33" s="90"/>
      <c r="VX33" s="90"/>
      <c r="VY33" s="90"/>
      <c r="VZ33" s="90"/>
      <c r="WA33" s="90"/>
      <c r="WB33" s="90"/>
      <c r="WC33" s="90"/>
      <c r="WD33" s="90"/>
      <c r="WE33" s="90"/>
      <c r="WF33" s="90"/>
      <c r="WG33" s="90"/>
      <c r="WH33" s="90"/>
      <c r="WI33" s="90"/>
      <c r="WJ33" s="90"/>
      <c r="WK33" s="90"/>
      <c r="WL33" s="90"/>
      <c r="WM33" s="90"/>
      <c r="WN33" s="90"/>
      <c r="WO33" s="90"/>
      <c r="WP33" s="90"/>
      <c r="WQ33" s="90"/>
      <c r="WR33" s="90"/>
      <c r="WS33" s="90"/>
      <c r="WT33" s="90"/>
      <c r="WU33" s="90"/>
      <c r="WV33" s="90"/>
      <c r="WW33" s="90"/>
      <c r="WX33" s="90"/>
      <c r="WY33" s="90"/>
      <c r="WZ33" s="90"/>
      <c r="XA33" s="90"/>
      <c r="XB33" s="90"/>
      <c r="XC33" s="90"/>
      <c r="XD33" s="90"/>
      <c r="XE33" s="90"/>
      <c r="XF33" s="90"/>
      <c r="XG33" s="90"/>
      <c r="XH33" s="90"/>
      <c r="XI33" s="90"/>
      <c r="XJ33" s="90"/>
      <c r="XK33" s="90"/>
      <c r="XL33" s="90"/>
      <c r="XM33" s="90"/>
      <c r="XN33" s="90"/>
      <c r="XO33" s="90"/>
    </row>
    <row r="34" spans="1:639" s="89" customFormat="1" ht="15.75" customHeight="1" thickBot="1" x14ac:dyDescent="0.25">
      <c r="A34" s="69" t="s">
        <v>56</v>
      </c>
      <c r="B34" s="98"/>
      <c r="C34" s="97"/>
      <c r="D34" s="94">
        <f>D20+D33</f>
        <v>18123418567.488007</v>
      </c>
      <c r="E34" s="94">
        <f>+E33+E20</f>
        <v>7687124280.3599987</v>
      </c>
      <c r="F34" s="71"/>
      <c r="G34" s="93"/>
      <c r="H34" s="94">
        <f>+H33+H20</f>
        <v>964576590.02880013</v>
      </c>
      <c r="I34" s="96"/>
      <c r="J34" s="93"/>
      <c r="K34" s="94">
        <f>+K33+K20</f>
        <v>2721250355.8044</v>
      </c>
      <c r="L34" s="95"/>
      <c r="M34" s="93"/>
      <c r="N34" s="94">
        <f>+N33+N20</f>
        <v>396512470.09325004</v>
      </c>
      <c r="O34" s="71"/>
      <c r="P34" s="76"/>
      <c r="Q34" s="94">
        <f>+Q33+Q20</f>
        <v>0</v>
      </c>
      <c r="R34" s="94">
        <f>+R33+R20</f>
        <v>29892882263.774456</v>
      </c>
      <c r="S34" s="94">
        <f>+S33+S20</f>
        <v>35572529893.891602</v>
      </c>
      <c r="T34" s="75"/>
      <c r="U34" s="76"/>
      <c r="V34" s="94">
        <f>+V33+V20</f>
        <v>2452894199.4375</v>
      </c>
      <c r="W34" s="76"/>
      <c r="X34" s="94">
        <f>+X33+X20</f>
        <v>1299779184.5602357</v>
      </c>
      <c r="Y34" s="75"/>
      <c r="Z34" s="76"/>
      <c r="AA34" s="94">
        <f>+AA33+AA20</f>
        <v>65665793.8125</v>
      </c>
      <c r="AB34" s="76"/>
      <c r="AC34" s="94">
        <f>+AC33+AC20</f>
        <v>2318251.0419783001</v>
      </c>
      <c r="AD34" s="91">
        <f>+AD33+AD20</f>
        <v>3820657428.8522139</v>
      </c>
      <c r="AE34" s="77"/>
      <c r="AF34" s="76"/>
      <c r="AG34" s="94">
        <f>+AG33+AG20</f>
        <v>476823402.35302508</v>
      </c>
      <c r="AH34" s="75"/>
      <c r="AI34" s="76"/>
      <c r="AJ34" s="94">
        <f>+AJ33+AJ20</f>
        <v>269007693.5142858</v>
      </c>
      <c r="AK34" s="75"/>
      <c r="AL34" s="76"/>
      <c r="AM34" s="94">
        <f>+AM33+AM20</f>
        <v>14914501.199999999</v>
      </c>
      <c r="AN34" s="94">
        <f>+AN33+AN20</f>
        <v>760745597.06731081</v>
      </c>
      <c r="AO34" s="93">
        <f>+AO33+AO20</f>
        <v>905287260.51009989</v>
      </c>
      <c r="AP34" s="92">
        <f>+AP33+AP20</f>
        <v>36477817154.401688</v>
      </c>
      <c r="AQ34" s="91">
        <f>+AQ33+AQ20</f>
        <v>40298474583.253906</v>
      </c>
      <c r="AR34" s="90"/>
      <c r="AS34" s="90"/>
      <c r="AT34" s="90"/>
      <c r="AU34" s="90"/>
      <c r="AV34" s="90"/>
      <c r="AW34" s="90"/>
      <c r="AX34" s="90"/>
      <c r="AY34" s="90"/>
      <c r="AZ34" s="90"/>
      <c r="BA34" s="90"/>
      <c r="BB34" s="90"/>
      <c r="BC34" s="90"/>
      <c r="BD34" s="90"/>
      <c r="BE34" s="90"/>
      <c r="BF34" s="90"/>
      <c r="BG34" s="90"/>
      <c r="BH34" s="90"/>
      <c r="BI34" s="90"/>
      <c r="BJ34" s="90"/>
      <c r="BK34" s="90"/>
      <c r="BL34" s="90"/>
      <c r="BM34" s="90"/>
      <c r="BN34" s="90"/>
      <c r="BO34" s="90"/>
      <c r="BP34" s="90"/>
      <c r="BQ34" s="90"/>
      <c r="BR34" s="90"/>
      <c r="BS34" s="90"/>
      <c r="BT34" s="90"/>
      <c r="BU34" s="90"/>
      <c r="BV34" s="90"/>
      <c r="BW34" s="90"/>
      <c r="BX34" s="90"/>
      <c r="BY34" s="90"/>
      <c r="BZ34" s="90"/>
      <c r="CA34" s="90"/>
      <c r="CB34" s="90"/>
      <c r="CC34" s="90"/>
      <c r="CD34" s="90"/>
      <c r="CE34" s="90"/>
      <c r="CF34" s="90"/>
      <c r="CG34" s="90"/>
      <c r="CH34" s="90"/>
      <c r="CI34" s="90"/>
      <c r="CJ34" s="90"/>
      <c r="CK34" s="90"/>
      <c r="CL34" s="90"/>
      <c r="CM34" s="90"/>
      <c r="CN34" s="90"/>
      <c r="CO34" s="90"/>
      <c r="CP34" s="90"/>
      <c r="CQ34" s="90"/>
      <c r="CR34" s="90"/>
      <c r="CS34" s="90"/>
      <c r="CT34" s="90"/>
      <c r="CU34" s="90"/>
      <c r="CV34" s="90"/>
      <c r="CW34" s="90"/>
      <c r="CX34" s="90"/>
      <c r="CY34" s="90"/>
      <c r="CZ34" s="90"/>
      <c r="DA34" s="90"/>
      <c r="DB34" s="90"/>
      <c r="DC34" s="90"/>
      <c r="DD34" s="90"/>
      <c r="DE34" s="90"/>
      <c r="DF34" s="90"/>
      <c r="DG34" s="90"/>
      <c r="DH34" s="90"/>
      <c r="DI34" s="90"/>
      <c r="DJ34" s="90"/>
      <c r="DK34" s="90"/>
      <c r="DL34" s="90"/>
      <c r="DM34" s="90"/>
      <c r="DN34" s="90"/>
      <c r="DO34" s="90"/>
      <c r="DP34" s="90"/>
      <c r="DQ34" s="90"/>
      <c r="DR34" s="90"/>
      <c r="DS34" s="90"/>
      <c r="DT34" s="90"/>
      <c r="DU34" s="90"/>
      <c r="DV34" s="90"/>
      <c r="DW34" s="90"/>
      <c r="DX34" s="90"/>
      <c r="DY34" s="90"/>
      <c r="DZ34" s="90"/>
      <c r="EA34" s="90"/>
      <c r="EB34" s="90"/>
      <c r="EC34" s="90"/>
      <c r="ED34" s="90"/>
      <c r="EE34" s="90"/>
      <c r="EF34" s="90"/>
      <c r="EG34" s="90"/>
      <c r="EH34" s="90"/>
      <c r="EI34" s="90"/>
      <c r="EJ34" s="90"/>
      <c r="EK34" s="90"/>
      <c r="EL34" s="90"/>
      <c r="EM34" s="90"/>
      <c r="EN34" s="90"/>
      <c r="EO34" s="90"/>
      <c r="EP34" s="90"/>
      <c r="EQ34" s="90"/>
      <c r="ER34" s="90"/>
      <c r="ES34" s="90"/>
      <c r="ET34" s="90"/>
      <c r="EU34" s="90"/>
      <c r="EV34" s="90"/>
      <c r="EW34" s="90"/>
      <c r="EX34" s="90"/>
      <c r="EY34" s="90"/>
      <c r="EZ34" s="90"/>
      <c r="FA34" s="90"/>
      <c r="FB34" s="90"/>
      <c r="FC34" s="90"/>
      <c r="FD34" s="90"/>
      <c r="FE34" s="90"/>
      <c r="FF34" s="90"/>
      <c r="FG34" s="90"/>
      <c r="FH34" s="90"/>
      <c r="FI34" s="90"/>
      <c r="FJ34" s="90"/>
      <c r="FK34" s="90"/>
      <c r="FL34" s="90"/>
      <c r="FM34" s="90"/>
      <c r="FN34" s="90"/>
      <c r="FO34" s="90"/>
      <c r="FP34" s="90"/>
      <c r="FQ34" s="90"/>
      <c r="FR34" s="90"/>
      <c r="FS34" s="90"/>
      <c r="FT34" s="90"/>
      <c r="FU34" s="90"/>
      <c r="FV34" s="90"/>
      <c r="FW34" s="90"/>
      <c r="FX34" s="90"/>
      <c r="FY34" s="90"/>
      <c r="FZ34" s="90"/>
      <c r="GA34" s="90"/>
      <c r="GB34" s="90"/>
      <c r="GC34" s="90"/>
      <c r="GD34" s="90"/>
      <c r="GE34" s="90"/>
      <c r="GF34" s="90"/>
      <c r="GG34" s="90"/>
      <c r="GH34" s="90"/>
      <c r="GI34" s="90"/>
      <c r="GJ34" s="90"/>
      <c r="GK34" s="90"/>
      <c r="GL34" s="90"/>
      <c r="GM34" s="90"/>
      <c r="GN34" s="90"/>
      <c r="GO34" s="90"/>
      <c r="GP34" s="90"/>
      <c r="GQ34" s="90"/>
      <c r="GR34" s="90"/>
      <c r="GS34" s="90"/>
      <c r="GT34" s="90"/>
      <c r="GU34" s="90"/>
      <c r="GV34" s="90"/>
      <c r="GW34" s="90"/>
      <c r="GX34" s="90"/>
      <c r="GY34" s="90"/>
      <c r="GZ34" s="90"/>
      <c r="HA34" s="90"/>
      <c r="HB34" s="90"/>
      <c r="HC34" s="90"/>
      <c r="HD34" s="90"/>
      <c r="HE34" s="90"/>
      <c r="HF34" s="90"/>
      <c r="HG34" s="90"/>
      <c r="HH34" s="90"/>
      <c r="HI34" s="90"/>
      <c r="HJ34" s="90"/>
      <c r="HK34" s="90"/>
      <c r="HL34" s="90"/>
      <c r="HM34" s="90"/>
      <c r="HN34" s="90"/>
      <c r="HO34" s="90"/>
      <c r="HP34" s="90"/>
      <c r="HQ34" s="90"/>
      <c r="HR34" s="90"/>
      <c r="HS34" s="90"/>
      <c r="HT34" s="90"/>
      <c r="HU34" s="90"/>
      <c r="HV34" s="90"/>
      <c r="HW34" s="90"/>
      <c r="HX34" s="90"/>
      <c r="HY34" s="90"/>
      <c r="HZ34" s="90"/>
      <c r="IA34" s="90"/>
      <c r="IB34" s="90"/>
      <c r="IC34" s="90"/>
      <c r="ID34" s="90"/>
      <c r="IE34" s="90"/>
      <c r="IF34" s="90"/>
      <c r="IG34" s="90"/>
      <c r="IH34" s="90"/>
      <c r="II34" s="90"/>
      <c r="IJ34" s="90"/>
      <c r="IK34" s="90"/>
      <c r="IL34" s="90"/>
      <c r="IM34" s="90"/>
      <c r="IN34" s="90"/>
      <c r="IO34" s="90"/>
      <c r="IP34" s="90"/>
      <c r="IQ34" s="90"/>
      <c r="IR34" s="90"/>
      <c r="IS34" s="90"/>
      <c r="IT34" s="90"/>
      <c r="IU34" s="90"/>
      <c r="IV34" s="90"/>
      <c r="IW34" s="90"/>
      <c r="IX34" s="90"/>
      <c r="IY34" s="90"/>
      <c r="IZ34" s="90"/>
      <c r="JA34" s="90"/>
      <c r="JB34" s="90"/>
      <c r="JC34" s="90"/>
      <c r="JD34" s="90"/>
      <c r="JE34" s="90"/>
      <c r="JF34" s="90"/>
      <c r="JG34" s="90"/>
      <c r="JH34" s="90"/>
      <c r="JI34" s="90"/>
      <c r="JJ34" s="90"/>
      <c r="JK34" s="90"/>
      <c r="JL34" s="90"/>
      <c r="JM34" s="90"/>
      <c r="JN34" s="90"/>
      <c r="JO34" s="90"/>
      <c r="JP34" s="90"/>
      <c r="JQ34" s="90"/>
      <c r="JR34" s="90"/>
      <c r="JS34" s="90"/>
      <c r="JT34" s="90"/>
      <c r="JU34" s="90"/>
      <c r="JV34" s="90"/>
      <c r="JW34" s="90"/>
      <c r="JX34" s="90"/>
      <c r="JY34" s="90"/>
      <c r="JZ34" s="90"/>
      <c r="KA34" s="90"/>
      <c r="KB34" s="90"/>
      <c r="KC34" s="90"/>
      <c r="KD34" s="90"/>
      <c r="KE34" s="90"/>
      <c r="KF34" s="90"/>
      <c r="KG34" s="90"/>
      <c r="KH34" s="90"/>
      <c r="KI34" s="90"/>
      <c r="KJ34" s="90"/>
      <c r="KK34" s="90"/>
      <c r="KL34" s="90"/>
      <c r="KM34" s="90"/>
      <c r="KN34" s="90"/>
      <c r="KO34" s="90"/>
      <c r="KP34" s="90"/>
      <c r="KQ34" s="90"/>
      <c r="KR34" s="90"/>
      <c r="KS34" s="90"/>
      <c r="KT34" s="90"/>
      <c r="KU34" s="90"/>
      <c r="KV34" s="90"/>
      <c r="KW34" s="90"/>
      <c r="KX34" s="90"/>
      <c r="KY34" s="90"/>
      <c r="KZ34" s="90"/>
      <c r="LA34" s="90"/>
      <c r="LB34" s="90"/>
      <c r="LC34" s="90"/>
      <c r="LD34" s="90"/>
      <c r="LE34" s="90"/>
      <c r="LF34" s="90"/>
      <c r="LG34" s="90"/>
      <c r="LH34" s="90"/>
      <c r="LI34" s="90"/>
      <c r="LJ34" s="90"/>
      <c r="LK34" s="90"/>
      <c r="LL34" s="90"/>
      <c r="LM34" s="90"/>
      <c r="LN34" s="90"/>
      <c r="LO34" s="90"/>
      <c r="LP34" s="90"/>
      <c r="LQ34" s="90"/>
      <c r="LR34" s="90"/>
      <c r="LS34" s="90"/>
      <c r="LT34" s="90"/>
      <c r="LU34" s="90"/>
      <c r="LV34" s="90"/>
      <c r="LW34" s="90"/>
      <c r="LX34" s="90"/>
      <c r="LY34" s="90"/>
      <c r="LZ34" s="90"/>
      <c r="MA34" s="90"/>
      <c r="MB34" s="90"/>
      <c r="MC34" s="90"/>
      <c r="MD34" s="90"/>
      <c r="ME34" s="90"/>
      <c r="MF34" s="90"/>
      <c r="MG34" s="90"/>
      <c r="MH34" s="90"/>
      <c r="MI34" s="90"/>
      <c r="MJ34" s="90"/>
      <c r="MK34" s="90"/>
      <c r="ML34" s="90"/>
      <c r="MM34" s="90"/>
      <c r="MN34" s="90"/>
      <c r="MO34" s="90"/>
      <c r="MP34" s="90"/>
      <c r="MQ34" s="90"/>
      <c r="MR34" s="90"/>
      <c r="MS34" s="90"/>
      <c r="MT34" s="90"/>
      <c r="MU34" s="90"/>
      <c r="MV34" s="90"/>
      <c r="MW34" s="90"/>
      <c r="MX34" s="90"/>
      <c r="MY34" s="90"/>
      <c r="MZ34" s="90"/>
      <c r="NA34" s="90"/>
      <c r="NB34" s="90"/>
      <c r="NC34" s="90"/>
      <c r="ND34" s="90"/>
      <c r="NE34" s="90"/>
      <c r="NF34" s="90"/>
      <c r="NG34" s="90"/>
      <c r="NH34" s="90"/>
      <c r="NI34" s="90"/>
      <c r="NJ34" s="90"/>
      <c r="NK34" s="90"/>
      <c r="NL34" s="90"/>
      <c r="NM34" s="90"/>
      <c r="NN34" s="90"/>
      <c r="NO34" s="90"/>
      <c r="NP34" s="90"/>
      <c r="NQ34" s="90"/>
      <c r="NR34" s="90"/>
      <c r="NS34" s="90"/>
      <c r="NT34" s="90"/>
      <c r="NU34" s="90"/>
      <c r="NV34" s="90"/>
      <c r="NW34" s="90"/>
      <c r="NX34" s="90"/>
      <c r="NY34" s="90"/>
      <c r="NZ34" s="90"/>
      <c r="OA34" s="90"/>
      <c r="OB34" s="90"/>
      <c r="OC34" s="90"/>
      <c r="OD34" s="90"/>
      <c r="OE34" s="90"/>
      <c r="OF34" s="90"/>
      <c r="OG34" s="90"/>
      <c r="OH34" s="90"/>
      <c r="OI34" s="90"/>
      <c r="OJ34" s="90"/>
      <c r="OK34" s="90"/>
      <c r="OL34" s="90"/>
      <c r="OM34" s="90"/>
      <c r="ON34" s="90"/>
      <c r="OO34" s="90"/>
      <c r="OP34" s="90"/>
      <c r="OQ34" s="90"/>
      <c r="OR34" s="90"/>
      <c r="OS34" s="90"/>
      <c r="OT34" s="90"/>
      <c r="OU34" s="90"/>
      <c r="OV34" s="90"/>
      <c r="OW34" s="90"/>
      <c r="OX34" s="90"/>
      <c r="OY34" s="90"/>
      <c r="OZ34" s="90"/>
      <c r="PA34" s="90"/>
      <c r="PB34" s="90"/>
      <c r="PC34" s="90"/>
      <c r="PD34" s="90"/>
      <c r="PE34" s="90"/>
      <c r="PF34" s="90"/>
      <c r="PG34" s="90"/>
      <c r="PH34" s="90"/>
      <c r="PI34" s="90"/>
      <c r="PJ34" s="90"/>
      <c r="PK34" s="90"/>
      <c r="PL34" s="90"/>
      <c r="PM34" s="90"/>
      <c r="PN34" s="90"/>
      <c r="PO34" s="90"/>
      <c r="PP34" s="90"/>
      <c r="PQ34" s="90"/>
      <c r="PR34" s="90"/>
      <c r="PS34" s="90"/>
      <c r="PT34" s="90"/>
      <c r="PU34" s="90"/>
      <c r="PV34" s="90"/>
      <c r="PW34" s="90"/>
      <c r="PX34" s="90"/>
      <c r="PY34" s="90"/>
      <c r="PZ34" s="90"/>
      <c r="QA34" s="90"/>
      <c r="QB34" s="90"/>
      <c r="QC34" s="90"/>
      <c r="QD34" s="90"/>
      <c r="QE34" s="90"/>
      <c r="QF34" s="90"/>
      <c r="QG34" s="90"/>
      <c r="QH34" s="90"/>
      <c r="QI34" s="90"/>
      <c r="QJ34" s="90"/>
      <c r="QK34" s="90"/>
      <c r="QL34" s="90"/>
      <c r="QM34" s="90"/>
      <c r="QN34" s="90"/>
      <c r="QO34" s="90"/>
      <c r="QP34" s="90"/>
      <c r="QQ34" s="90"/>
      <c r="QR34" s="90"/>
      <c r="QS34" s="90"/>
      <c r="QT34" s="90"/>
      <c r="QU34" s="90"/>
      <c r="QV34" s="90"/>
      <c r="QW34" s="90"/>
      <c r="QX34" s="90"/>
      <c r="QY34" s="90"/>
      <c r="QZ34" s="90"/>
      <c r="RA34" s="90"/>
      <c r="RB34" s="90"/>
      <c r="RC34" s="90"/>
      <c r="RD34" s="90"/>
      <c r="RE34" s="90"/>
      <c r="RF34" s="90"/>
      <c r="RG34" s="90"/>
      <c r="RH34" s="90"/>
      <c r="RI34" s="90"/>
      <c r="RJ34" s="90"/>
      <c r="RK34" s="90"/>
      <c r="RL34" s="90"/>
      <c r="RM34" s="90"/>
      <c r="RN34" s="90"/>
      <c r="RO34" s="90"/>
      <c r="RP34" s="90"/>
      <c r="RQ34" s="90"/>
      <c r="RR34" s="90"/>
      <c r="RS34" s="90"/>
      <c r="RT34" s="90"/>
      <c r="RU34" s="90"/>
      <c r="RV34" s="90"/>
      <c r="RW34" s="90"/>
      <c r="RX34" s="90"/>
      <c r="RY34" s="90"/>
      <c r="RZ34" s="90"/>
      <c r="SA34" s="90"/>
      <c r="SB34" s="90"/>
      <c r="SC34" s="90"/>
      <c r="SD34" s="90"/>
      <c r="SE34" s="90"/>
      <c r="SF34" s="90"/>
      <c r="SG34" s="90"/>
      <c r="SH34" s="90"/>
      <c r="SI34" s="90"/>
      <c r="SJ34" s="90"/>
      <c r="SK34" s="90"/>
      <c r="SL34" s="90"/>
      <c r="SM34" s="90"/>
      <c r="SN34" s="90"/>
      <c r="SO34" s="90"/>
      <c r="SP34" s="90"/>
      <c r="SQ34" s="90"/>
      <c r="SR34" s="90"/>
      <c r="SS34" s="90"/>
      <c r="ST34" s="90"/>
      <c r="SU34" s="90"/>
      <c r="SV34" s="90"/>
      <c r="SW34" s="90"/>
      <c r="SX34" s="90"/>
      <c r="SY34" s="90"/>
      <c r="SZ34" s="90"/>
      <c r="TA34" s="90"/>
      <c r="TB34" s="90"/>
      <c r="TC34" s="90"/>
      <c r="TD34" s="90"/>
      <c r="TE34" s="90"/>
      <c r="TF34" s="90"/>
      <c r="TG34" s="90"/>
      <c r="TH34" s="90"/>
      <c r="TI34" s="90"/>
      <c r="TJ34" s="90"/>
      <c r="TK34" s="90"/>
      <c r="TL34" s="90"/>
      <c r="TM34" s="90"/>
      <c r="TN34" s="90"/>
      <c r="TO34" s="90"/>
      <c r="TP34" s="90"/>
      <c r="TQ34" s="90"/>
      <c r="TR34" s="90"/>
      <c r="TS34" s="90"/>
      <c r="TT34" s="90"/>
      <c r="TU34" s="90"/>
      <c r="TV34" s="90"/>
      <c r="TW34" s="90"/>
      <c r="TX34" s="90"/>
      <c r="TY34" s="90"/>
      <c r="TZ34" s="90"/>
      <c r="UA34" s="90"/>
      <c r="UB34" s="90"/>
      <c r="UC34" s="90"/>
      <c r="UD34" s="90"/>
      <c r="UE34" s="90"/>
      <c r="UF34" s="90"/>
      <c r="UG34" s="90"/>
      <c r="UH34" s="90"/>
      <c r="UI34" s="90"/>
      <c r="UJ34" s="90"/>
      <c r="UK34" s="90"/>
      <c r="UL34" s="90"/>
      <c r="UM34" s="90"/>
      <c r="UN34" s="90"/>
      <c r="UO34" s="90"/>
      <c r="UP34" s="90"/>
      <c r="UQ34" s="90"/>
      <c r="UR34" s="90"/>
      <c r="US34" s="90"/>
      <c r="UT34" s="90"/>
      <c r="UU34" s="90"/>
      <c r="UV34" s="90"/>
      <c r="UW34" s="90"/>
      <c r="UX34" s="90"/>
      <c r="UY34" s="90"/>
      <c r="UZ34" s="90"/>
      <c r="VA34" s="90"/>
      <c r="VB34" s="90"/>
      <c r="VC34" s="90"/>
      <c r="VD34" s="90"/>
      <c r="VE34" s="90"/>
      <c r="VF34" s="90"/>
      <c r="VG34" s="90"/>
      <c r="VH34" s="90"/>
      <c r="VI34" s="90"/>
      <c r="VJ34" s="90"/>
      <c r="VK34" s="90"/>
      <c r="VL34" s="90"/>
      <c r="VM34" s="90"/>
      <c r="VN34" s="90"/>
      <c r="VO34" s="90"/>
      <c r="VP34" s="90"/>
      <c r="VQ34" s="90"/>
      <c r="VR34" s="90"/>
      <c r="VS34" s="90"/>
      <c r="VT34" s="90"/>
      <c r="VU34" s="90"/>
      <c r="VV34" s="90"/>
      <c r="VW34" s="90"/>
      <c r="VX34" s="90"/>
      <c r="VY34" s="90"/>
      <c r="VZ34" s="90"/>
      <c r="WA34" s="90"/>
      <c r="WB34" s="90"/>
      <c r="WC34" s="90"/>
      <c r="WD34" s="90"/>
      <c r="WE34" s="90"/>
      <c r="WF34" s="90"/>
      <c r="WG34" s="90"/>
      <c r="WH34" s="90"/>
      <c r="WI34" s="90"/>
      <c r="WJ34" s="90"/>
      <c r="WK34" s="90"/>
      <c r="WL34" s="90"/>
      <c r="WM34" s="90"/>
      <c r="WN34" s="90"/>
      <c r="WO34" s="90"/>
      <c r="WP34" s="90"/>
      <c r="WQ34" s="90"/>
      <c r="WR34" s="90"/>
      <c r="WS34" s="90"/>
      <c r="WT34" s="90"/>
      <c r="WU34" s="90"/>
      <c r="WV34" s="90"/>
      <c r="WW34" s="90"/>
      <c r="WX34" s="90"/>
      <c r="WY34" s="90"/>
      <c r="WZ34" s="90"/>
      <c r="XA34" s="90"/>
      <c r="XB34" s="90"/>
      <c r="XC34" s="90"/>
      <c r="XD34" s="90"/>
      <c r="XE34" s="90"/>
      <c r="XF34" s="90"/>
      <c r="XG34" s="90"/>
      <c r="XH34" s="90"/>
      <c r="XI34" s="90"/>
      <c r="XJ34" s="90"/>
      <c r="XK34" s="90"/>
      <c r="XL34" s="90"/>
      <c r="XM34" s="90"/>
      <c r="XN34" s="90"/>
      <c r="XO34" s="90"/>
    </row>
    <row r="35" spans="1:639" s="1" customFormat="1" x14ac:dyDescent="0.2">
      <c r="A35" s="88"/>
      <c r="E35" s="87"/>
      <c r="O35" s="3"/>
      <c r="AE35" s="7"/>
    </row>
    <row r="36" spans="1:639" s="1" customFormat="1" x14ac:dyDescent="0.2">
      <c r="A36" s="88"/>
      <c r="E36" s="87"/>
      <c r="O36" s="3"/>
      <c r="AE36" s="7"/>
    </row>
    <row r="37" spans="1:639" s="1" customFormat="1" x14ac:dyDescent="0.2">
      <c r="A37" s="88"/>
      <c r="E37" s="87"/>
      <c r="O37" s="3"/>
      <c r="AE37" s="7"/>
    </row>
    <row r="38" spans="1:639" s="1" customFormat="1" x14ac:dyDescent="0.2">
      <c r="A38" s="88"/>
      <c r="E38" s="87"/>
      <c r="O38" s="3"/>
      <c r="AE38" s="7"/>
    </row>
    <row r="39" spans="1:639" s="1" customFormat="1" x14ac:dyDescent="0.2">
      <c r="A39" s="88"/>
      <c r="E39" s="87"/>
      <c r="O39" s="3"/>
      <c r="AE39" s="7"/>
    </row>
    <row r="40" spans="1:639" s="1" customFormat="1" x14ac:dyDescent="0.2">
      <c r="A40" s="88"/>
      <c r="E40" s="87"/>
      <c r="O40" s="3"/>
      <c r="AE40" s="7"/>
    </row>
    <row r="41" spans="1:639" s="1" customFormat="1" x14ac:dyDescent="0.2">
      <c r="A41" s="88"/>
      <c r="E41" s="87"/>
      <c r="O41" s="3"/>
      <c r="AE41" s="7"/>
    </row>
    <row r="42" spans="1:639" s="1" customFormat="1" x14ac:dyDescent="0.2">
      <c r="A42" s="88"/>
      <c r="E42" s="87"/>
      <c r="O42" s="3"/>
      <c r="AE42" s="7"/>
    </row>
    <row r="43" spans="1:639" s="1" customFormat="1" x14ac:dyDescent="0.2">
      <c r="A43" s="88"/>
      <c r="E43" s="87"/>
      <c r="O43" s="3"/>
      <c r="AE43" s="7"/>
    </row>
    <row r="44" spans="1:639" s="1" customFormat="1" x14ac:dyDescent="0.2">
      <c r="A44" s="88"/>
      <c r="E44" s="87"/>
      <c r="O44" s="3"/>
      <c r="AE44" s="7"/>
    </row>
    <row r="45" spans="1:639" s="1" customFormat="1" x14ac:dyDescent="0.2">
      <c r="A45" s="88"/>
      <c r="E45" s="87"/>
      <c r="O45" s="3"/>
      <c r="AE45" s="7"/>
    </row>
    <row r="46" spans="1:639" s="1" customFormat="1" x14ac:dyDescent="0.2">
      <c r="A46" s="88"/>
      <c r="E46" s="87"/>
      <c r="O46" s="3"/>
      <c r="AE46" s="7"/>
    </row>
    <row r="47" spans="1:639" s="1" customFormat="1" x14ac:dyDescent="0.2">
      <c r="A47" s="88"/>
      <c r="E47" s="87"/>
      <c r="O47" s="3"/>
      <c r="AE47" s="7"/>
    </row>
    <row r="48" spans="1:639" s="1" customFormat="1" x14ac:dyDescent="0.2">
      <c r="A48" s="88"/>
      <c r="E48" s="87"/>
      <c r="O48" s="3"/>
      <c r="AE48" s="7"/>
    </row>
    <row r="49" spans="1:31" s="1" customFormat="1" x14ac:dyDescent="0.2">
      <c r="A49" s="88"/>
      <c r="E49" s="87"/>
      <c r="O49" s="3"/>
      <c r="AE49" s="7"/>
    </row>
    <row r="50" spans="1:31" s="1" customFormat="1" x14ac:dyDescent="0.2">
      <c r="A50" s="88"/>
      <c r="E50" s="87"/>
      <c r="O50" s="3"/>
      <c r="AE50" s="7"/>
    </row>
    <row r="51" spans="1:31" s="1" customFormat="1" x14ac:dyDescent="0.2">
      <c r="A51" s="88"/>
      <c r="E51" s="87"/>
      <c r="O51" s="3"/>
      <c r="AE51" s="7"/>
    </row>
    <row r="52" spans="1:31" s="1" customFormat="1" x14ac:dyDescent="0.2">
      <c r="A52" s="88"/>
      <c r="E52" s="87"/>
      <c r="O52" s="3"/>
      <c r="AE52" s="7"/>
    </row>
    <row r="53" spans="1:31" s="1" customFormat="1" x14ac:dyDescent="0.2">
      <c r="A53" s="88"/>
      <c r="E53" s="87"/>
      <c r="O53" s="3"/>
      <c r="AE53" s="7"/>
    </row>
    <row r="54" spans="1:31" s="1" customFormat="1" x14ac:dyDescent="0.2">
      <c r="A54" s="88"/>
      <c r="E54" s="87"/>
      <c r="O54" s="3"/>
      <c r="AE54" s="7"/>
    </row>
    <row r="55" spans="1:31" s="1" customFormat="1" x14ac:dyDescent="0.2">
      <c r="A55" s="88"/>
      <c r="E55" s="87"/>
      <c r="O55" s="3"/>
      <c r="AE55" s="7"/>
    </row>
    <row r="56" spans="1:31" s="1" customFormat="1" x14ac:dyDescent="0.2">
      <c r="A56" s="88"/>
      <c r="E56" s="87"/>
      <c r="O56" s="3"/>
      <c r="AE56" s="7"/>
    </row>
    <row r="57" spans="1:31" s="1" customFormat="1" x14ac:dyDescent="0.2">
      <c r="A57" s="88"/>
      <c r="E57" s="87"/>
      <c r="O57" s="3"/>
      <c r="AE57" s="7"/>
    </row>
    <row r="58" spans="1:31" s="1" customFormat="1" x14ac:dyDescent="0.2">
      <c r="A58" s="88"/>
      <c r="E58" s="87"/>
      <c r="O58" s="3"/>
      <c r="AE58" s="7"/>
    </row>
    <row r="59" spans="1:31" s="1" customFormat="1" x14ac:dyDescent="0.2">
      <c r="A59" s="88"/>
      <c r="E59" s="87"/>
      <c r="O59" s="3"/>
      <c r="AE59" s="7"/>
    </row>
    <row r="60" spans="1:31" s="1" customFormat="1" x14ac:dyDescent="0.2">
      <c r="A60" s="88"/>
      <c r="E60" s="87"/>
      <c r="O60" s="3"/>
      <c r="AE60" s="7"/>
    </row>
    <row r="61" spans="1:31" s="1" customFormat="1" x14ac:dyDescent="0.2">
      <c r="A61" s="88"/>
      <c r="E61" s="87"/>
      <c r="O61" s="3"/>
      <c r="AE61" s="7"/>
    </row>
    <row r="62" spans="1:31" s="1" customFormat="1" x14ac:dyDescent="0.2">
      <c r="A62" s="88"/>
      <c r="E62" s="87"/>
      <c r="O62" s="3"/>
      <c r="AE62" s="7"/>
    </row>
    <row r="63" spans="1:31" s="1" customFormat="1" x14ac:dyDescent="0.2">
      <c r="E63" s="87"/>
      <c r="O63" s="3"/>
      <c r="AE63" s="7"/>
    </row>
    <row r="64" spans="1:31" s="1" customFormat="1" x14ac:dyDescent="0.2">
      <c r="E64" s="87"/>
      <c r="O64" s="3"/>
      <c r="AE64" s="7"/>
    </row>
    <row r="65" spans="5:31" s="1" customFormat="1" x14ac:dyDescent="0.2">
      <c r="E65" s="87"/>
      <c r="O65" s="3"/>
      <c r="AE65" s="7"/>
    </row>
    <row r="66" spans="5:31" s="1" customFormat="1" x14ac:dyDescent="0.2">
      <c r="E66" s="87"/>
      <c r="O66" s="3"/>
      <c r="AE66" s="7"/>
    </row>
    <row r="67" spans="5:31" s="1" customFormat="1" x14ac:dyDescent="0.2">
      <c r="E67" s="87"/>
      <c r="O67" s="3"/>
      <c r="AE67" s="7"/>
    </row>
    <row r="68" spans="5:31" s="1" customFormat="1" x14ac:dyDescent="0.2">
      <c r="E68" s="87"/>
      <c r="O68" s="3"/>
      <c r="AE68" s="7"/>
    </row>
    <row r="69" spans="5:31" s="1" customFormat="1" x14ac:dyDescent="0.2">
      <c r="E69" s="87"/>
      <c r="O69" s="3"/>
      <c r="AE69" s="7"/>
    </row>
    <row r="70" spans="5:31" s="1" customFormat="1" x14ac:dyDescent="0.2">
      <c r="E70" s="87"/>
      <c r="O70" s="3"/>
      <c r="AE70" s="7"/>
    </row>
    <row r="71" spans="5:31" s="1" customFormat="1" x14ac:dyDescent="0.2">
      <c r="E71" s="87"/>
      <c r="O71" s="3"/>
      <c r="AE71" s="7"/>
    </row>
    <row r="72" spans="5:31" s="1" customFormat="1" x14ac:dyDescent="0.2">
      <c r="E72" s="87"/>
      <c r="O72" s="3"/>
      <c r="AE72" s="7"/>
    </row>
    <row r="73" spans="5:31" s="1" customFormat="1" x14ac:dyDescent="0.2">
      <c r="E73" s="87"/>
      <c r="O73" s="3"/>
      <c r="AE73" s="7"/>
    </row>
    <row r="74" spans="5:31" s="1" customFormat="1" x14ac:dyDescent="0.2">
      <c r="E74" s="87"/>
      <c r="O74" s="3"/>
      <c r="AE74" s="7"/>
    </row>
    <row r="75" spans="5:31" s="1" customFormat="1" x14ac:dyDescent="0.2">
      <c r="E75" s="87"/>
      <c r="O75" s="3"/>
      <c r="AE75" s="7"/>
    </row>
    <row r="76" spans="5:31" s="1" customFormat="1" x14ac:dyDescent="0.2">
      <c r="E76" s="87"/>
      <c r="O76" s="3"/>
      <c r="AE76" s="7"/>
    </row>
    <row r="77" spans="5:31" s="1" customFormat="1" x14ac:dyDescent="0.2">
      <c r="E77" s="87"/>
      <c r="O77" s="3"/>
      <c r="AE77" s="7"/>
    </row>
    <row r="78" spans="5:31" s="1" customFormat="1" x14ac:dyDescent="0.2">
      <c r="E78" s="87"/>
      <c r="O78" s="3"/>
      <c r="AE78" s="7"/>
    </row>
    <row r="79" spans="5:31" s="1" customFormat="1" x14ac:dyDescent="0.2">
      <c r="E79" s="87"/>
      <c r="O79" s="3"/>
      <c r="AE79" s="7"/>
    </row>
    <row r="80" spans="5:31" s="1" customFormat="1" x14ac:dyDescent="0.2">
      <c r="E80" s="87"/>
      <c r="O80" s="3"/>
      <c r="AE80" s="7"/>
    </row>
    <row r="81" spans="5:31" s="1" customFormat="1" x14ac:dyDescent="0.2">
      <c r="E81" s="87"/>
      <c r="O81" s="3"/>
      <c r="AE81" s="7"/>
    </row>
    <row r="82" spans="5:31" s="1" customFormat="1" x14ac:dyDescent="0.2">
      <c r="E82" s="87"/>
      <c r="O82" s="3"/>
      <c r="AE82" s="7"/>
    </row>
    <row r="83" spans="5:31" s="1" customFormat="1" x14ac:dyDescent="0.2">
      <c r="E83" s="87"/>
      <c r="O83" s="3"/>
      <c r="AE83" s="7"/>
    </row>
    <row r="84" spans="5:31" s="1" customFormat="1" x14ac:dyDescent="0.2">
      <c r="E84" s="87"/>
      <c r="O84" s="3"/>
      <c r="AE84" s="7"/>
    </row>
    <row r="85" spans="5:31" s="1" customFormat="1" x14ac:dyDescent="0.2">
      <c r="E85" s="87"/>
      <c r="O85" s="3"/>
      <c r="AE85" s="7"/>
    </row>
    <row r="86" spans="5:31" s="1" customFormat="1" x14ac:dyDescent="0.2">
      <c r="E86" s="87"/>
      <c r="O86" s="3"/>
      <c r="AE86" s="7"/>
    </row>
    <row r="87" spans="5:31" s="1" customFormat="1" x14ac:dyDescent="0.2">
      <c r="E87" s="87"/>
      <c r="O87" s="3"/>
      <c r="AE87" s="7"/>
    </row>
    <row r="88" spans="5:31" s="1" customFormat="1" x14ac:dyDescent="0.2">
      <c r="E88" s="87"/>
      <c r="O88" s="3"/>
      <c r="AE88" s="7"/>
    </row>
    <row r="89" spans="5:31" s="1" customFormat="1" x14ac:dyDescent="0.2">
      <c r="E89" s="87"/>
      <c r="O89" s="3"/>
      <c r="AE89" s="7"/>
    </row>
    <row r="90" spans="5:31" s="1" customFormat="1" x14ac:dyDescent="0.2">
      <c r="E90" s="87"/>
      <c r="O90" s="3"/>
      <c r="AE90" s="7"/>
    </row>
    <row r="91" spans="5:31" s="1" customFormat="1" x14ac:dyDescent="0.2">
      <c r="E91" s="87"/>
      <c r="O91" s="3"/>
      <c r="AE91" s="7"/>
    </row>
    <row r="92" spans="5:31" s="1" customFormat="1" x14ac:dyDescent="0.2">
      <c r="E92" s="87"/>
      <c r="O92" s="3"/>
      <c r="AE92" s="7"/>
    </row>
    <row r="93" spans="5:31" s="1" customFormat="1" x14ac:dyDescent="0.2">
      <c r="E93" s="87"/>
      <c r="O93" s="3"/>
      <c r="AE93" s="7"/>
    </row>
    <row r="94" spans="5:31" s="1" customFormat="1" x14ac:dyDescent="0.2">
      <c r="E94" s="87"/>
      <c r="O94" s="3"/>
      <c r="AE94" s="7"/>
    </row>
    <row r="95" spans="5:31" s="1" customFormat="1" x14ac:dyDescent="0.2">
      <c r="E95" s="87"/>
      <c r="O95" s="3"/>
      <c r="AE95" s="7"/>
    </row>
    <row r="96" spans="5:31" s="1" customFormat="1" x14ac:dyDescent="0.2">
      <c r="E96" s="87"/>
      <c r="O96" s="3"/>
      <c r="AE96" s="7"/>
    </row>
  </sheetData>
  <sheetProtection algorithmName="SHA-512" hashValue="Nkf9EBemWD9is6NNGYroXOEFoMGWoftyhQAq+unK16jlUZP2SCe7pmsSaZIMkmTMUbsZAAGj0AGfaMM9cd/yPA==" saltValue="p68drmNd4SgQe9dKKcYaGg==" spinCount="100000" sheet="1" objects="1" scenarios="1" selectLockedCells="1" selectUnlockedCells="1"/>
  <mergeCells count="22">
    <mergeCell ref="A6:A7"/>
    <mergeCell ref="B6:D7"/>
    <mergeCell ref="E6:E7"/>
    <mergeCell ref="F6:H7"/>
    <mergeCell ref="I6:K7"/>
    <mergeCell ref="A2:AG2"/>
    <mergeCell ref="A3:AG3"/>
    <mergeCell ref="A4:AG4"/>
    <mergeCell ref="T5:W5"/>
    <mergeCell ref="Y5:AB5"/>
    <mergeCell ref="AQ6:AQ7"/>
    <mergeCell ref="L6:N7"/>
    <mergeCell ref="O6:Q7"/>
    <mergeCell ref="R6:S7"/>
    <mergeCell ref="T6:X7"/>
    <mergeCell ref="Y6:AC7"/>
    <mergeCell ref="AD6:AD7"/>
    <mergeCell ref="AE6:AG6"/>
    <mergeCell ref="AH6:AJ6"/>
    <mergeCell ref="AK6:AM6"/>
    <mergeCell ref="AN6:AO7"/>
    <mergeCell ref="AP6:AP7"/>
  </mergeCells>
  <pageMargins left="0.17" right="0.21" top="0.74803149606299213" bottom="0.74803149606299213" header="0.31496062992125984" footer="0.31496062992125984"/>
  <pageSetup scale="80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O96"/>
  <sheetViews>
    <sheetView topLeftCell="A6" zoomScaleNormal="100" workbookViewId="0">
      <pane xSplit="1" ySplit="3" topLeftCell="B9" activePane="bottomRight" state="frozen"/>
      <selection activeCell="A6" sqref="A6"/>
      <selection pane="topRight" activeCell="B6" sqref="B6"/>
      <selection pane="bottomLeft" activeCell="A9" sqref="A9"/>
      <selection pane="bottomRight" activeCell="D27" sqref="D27"/>
    </sheetView>
  </sheetViews>
  <sheetFormatPr baseColWidth="10" defaultColWidth="11.42578125" defaultRowHeight="12.75" x14ac:dyDescent="0.2"/>
  <cols>
    <col min="1" max="1" width="12" style="84" customWidth="1"/>
    <col min="2" max="2" width="12.42578125" style="84" customWidth="1"/>
    <col min="3" max="3" width="13.42578125" style="84" bestFit="1" customWidth="1"/>
    <col min="4" max="4" width="16.7109375" style="84" bestFit="1" customWidth="1"/>
    <col min="5" max="5" width="24.42578125" style="86" bestFit="1" customWidth="1"/>
    <col min="6" max="6" width="8.42578125" style="84" customWidth="1"/>
    <col min="7" max="7" width="14.42578125" style="84" customWidth="1"/>
    <col min="8" max="8" width="18.28515625" style="84" customWidth="1"/>
    <col min="9" max="10" width="13.42578125" style="84" customWidth="1"/>
    <col min="11" max="11" width="15.5703125" style="84" bestFit="1" customWidth="1"/>
    <col min="12" max="12" width="10.7109375" style="84" customWidth="1"/>
    <col min="13" max="13" width="14.140625" style="84" customWidth="1"/>
    <col min="14" max="14" width="14.140625" style="84" bestFit="1" customWidth="1"/>
    <col min="15" max="15" width="8.85546875" style="85" bestFit="1" customWidth="1"/>
    <col min="16" max="16" width="17.7109375" style="84" customWidth="1"/>
    <col min="17" max="17" width="15.5703125" style="84" bestFit="1" customWidth="1"/>
    <col min="18" max="18" width="16.7109375" style="84" bestFit="1" customWidth="1"/>
    <col min="19" max="19" width="16.5703125" style="84" bestFit="1" customWidth="1"/>
    <col min="20" max="20" width="8.28515625" style="84" bestFit="1" customWidth="1"/>
    <col min="21" max="21" width="12.5703125" style="84" bestFit="1" customWidth="1"/>
    <col min="22" max="22" width="15.5703125" style="84" bestFit="1" customWidth="1"/>
    <col min="23" max="23" width="15" style="84" bestFit="1" customWidth="1"/>
    <col min="24" max="24" width="12.85546875" style="1" customWidth="1"/>
    <col min="25" max="25" width="9" style="84" bestFit="1" customWidth="1"/>
    <col min="26" max="26" width="12.5703125" style="84" bestFit="1" customWidth="1"/>
    <col min="27" max="27" width="15.140625" style="84" customWidth="1"/>
    <col min="28" max="28" width="13.140625" style="84" bestFit="1" customWidth="1"/>
    <col min="29" max="29" width="12" style="84" bestFit="1" customWidth="1"/>
    <col min="30" max="30" width="16.7109375" style="84" bestFit="1" customWidth="1"/>
    <col min="31" max="31" width="11.85546875" style="7" bestFit="1" customWidth="1"/>
    <col min="32" max="32" width="11" style="1" bestFit="1" customWidth="1"/>
    <col min="33" max="33" width="14.28515625" style="84" bestFit="1" customWidth="1"/>
    <col min="34" max="34" width="12.5703125" style="84" bestFit="1" customWidth="1"/>
    <col min="35" max="35" width="14.42578125" style="84" bestFit="1" customWidth="1"/>
    <col min="36" max="36" width="18.7109375" style="84" customWidth="1"/>
    <col min="37" max="37" width="15.140625" style="84" bestFit="1" customWidth="1"/>
    <col min="38" max="38" width="14.85546875" style="84" customWidth="1"/>
    <col min="39" max="39" width="14.140625" style="84" customWidth="1"/>
    <col min="40" max="40" width="15.5703125" style="84" bestFit="1" customWidth="1"/>
    <col min="41" max="41" width="16.5703125" style="84" bestFit="1" customWidth="1"/>
    <col min="42" max="42" width="19.85546875" style="1" bestFit="1" customWidth="1"/>
    <col min="43" max="43" width="19.140625" style="1" customWidth="1"/>
    <col min="44" max="639" width="11.42578125" style="1"/>
    <col min="640" max="16384" width="11.42578125" style="84"/>
  </cols>
  <sheetData>
    <row r="1" spans="1:639" s="1" customFormat="1" x14ac:dyDescent="0.2">
      <c r="B1" s="2"/>
      <c r="C1" s="2"/>
      <c r="D1" s="2"/>
      <c r="E1" s="87"/>
      <c r="O1" s="3"/>
      <c r="AE1" s="7"/>
    </row>
    <row r="2" spans="1:639" s="1" customFormat="1" ht="18.75" x14ac:dyDescent="0.3">
      <c r="A2" s="159" t="s">
        <v>59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59"/>
      <c r="AE2" s="159"/>
      <c r="AF2" s="159"/>
      <c r="AG2" s="159"/>
      <c r="AH2" s="139"/>
      <c r="AI2" s="139"/>
      <c r="AJ2" s="139"/>
      <c r="AK2" s="139"/>
      <c r="AL2" s="139"/>
      <c r="AM2" s="139"/>
      <c r="AN2" s="139"/>
      <c r="AO2" s="139"/>
    </row>
    <row r="3" spans="1:639" s="1" customFormat="1" ht="18.75" x14ac:dyDescent="0.3">
      <c r="A3" s="159" t="s">
        <v>57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39"/>
      <c r="AI3" s="139"/>
      <c r="AJ3" s="139"/>
      <c r="AK3" s="139"/>
      <c r="AL3" s="139"/>
      <c r="AM3" s="139"/>
      <c r="AN3" s="139"/>
      <c r="AO3" s="139"/>
    </row>
    <row r="4" spans="1:639" s="1" customFormat="1" ht="19.5" thickBot="1" x14ac:dyDescent="0.35">
      <c r="A4" s="159" t="s">
        <v>58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39"/>
      <c r="AI4" s="139"/>
      <c r="AJ4" s="139"/>
      <c r="AK4" s="139"/>
      <c r="AL4" s="139"/>
      <c r="AM4" s="139"/>
      <c r="AN4" s="139"/>
      <c r="AO4" s="139"/>
    </row>
    <row r="5" spans="1:639" s="1" customFormat="1" ht="15.75" thickBot="1" x14ac:dyDescent="0.3">
      <c r="B5" s="2"/>
      <c r="C5" s="2"/>
      <c r="D5" s="2"/>
      <c r="E5" s="87"/>
      <c r="O5" s="3"/>
      <c r="P5" s="4"/>
      <c r="T5" s="160" t="s">
        <v>0</v>
      </c>
      <c r="U5" s="161"/>
      <c r="V5" s="161"/>
      <c r="W5" s="161"/>
      <c r="X5" s="5">
        <v>5.1999999999999995E-4</v>
      </c>
      <c r="Y5" s="160" t="s">
        <v>1</v>
      </c>
      <c r="Z5" s="161"/>
      <c r="AA5" s="161"/>
      <c r="AB5" s="161"/>
      <c r="AC5" s="5">
        <v>5.1999999999999995E-4</v>
      </c>
      <c r="AD5" s="6"/>
      <c r="AE5" s="7"/>
      <c r="AQ5" s="8"/>
    </row>
    <row r="6" spans="1:639" s="138" customFormat="1" x14ac:dyDescent="0.2">
      <c r="A6" s="162" t="s">
        <v>2</v>
      </c>
      <c r="B6" s="158" t="s">
        <v>3</v>
      </c>
      <c r="C6" s="156"/>
      <c r="D6" s="157"/>
      <c r="E6" s="167" t="s">
        <v>4</v>
      </c>
      <c r="F6" s="158" t="s">
        <v>5</v>
      </c>
      <c r="G6" s="156"/>
      <c r="H6" s="157"/>
      <c r="I6" s="158" t="s">
        <v>6</v>
      </c>
      <c r="J6" s="156"/>
      <c r="K6" s="169"/>
      <c r="L6" s="147" t="s">
        <v>7</v>
      </c>
      <c r="M6" s="148"/>
      <c r="N6" s="149"/>
      <c r="O6" s="147" t="s">
        <v>8</v>
      </c>
      <c r="P6" s="148"/>
      <c r="Q6" s="149"/>
      <c r="R6" s="147" t="s">
        <v>9</v>
      </c>
      <c r="S6" s="153"/>
      <c r="T6" s="147" t="s">
        <v>10</v>
      </c>
      <c r="U6" s="148"/>
      <c r="V6" s="148"/>
      <c r="W6" s="148"/>
      <c r="X6" s="149"/>
      <c r="Y6" s="147" t="s">
        <v>11</v>
      </c>
      <c r="Z6" s="148"/>
      <c r="AA6" s="148"/>
      <c r="AB6" s="148"/>
      <c r="AC6" s="149"/>
      <c r="AD6" s="153" t="s">
        <v>12</v>
      </c>
      <c r="AE6" s="155" t="s">
        <v>13</v>
      </c>
      <c r="AF6" s="156"/>
      <c r="AG6" s="157"/>
      <c r="AH6" s="158" t="s">
        <v>14</v>
      </c>
      <c r="AI6" s="156"/>
      <c r="AJ6" s="157"/>
      <c r="AK6" s="158" t="s">
        <v>15</v>
      </c>
      <c r="AL6" s="156"/>
      <c r="AM6" s="157"/>
      <c r="AN6" s="147" t="s">
        <v>16</v>
      </c>
      <c r="AO6" s="148"/>
      <c r="AP6" s="145" t="s">
        <v>17</v>
      </c>
      <c r="AQ6" s="145" t="s">
        <v>18</v>
      </c>
      <c r="AR6" s="90"/>
      <c r="AS6" s="90"/>
      <c r="AT6" s="90"/>
      <c r="AU6" s="90"/>
      <c r="AV6" s="90"/>
      <c r="AW6" s="90"/>
      <c r="AX6" s="90"/>
      <c r="AY6" s="90"/>
      <c r="AZ6" s="90"/>
      <c r="BA6" s="90"/>
      <c r="BB6" s="90"/>
      <c r="BC6" s="90"/>
      <c r="BD6" s="90"/>
      <c r="BE6" s="90"/>
      <c r="BF6" s="90"/>
      <c r="BG6" s="90"/>
      <c r="BH6" s="90"/>
      <c r="BI6" s="90"/>
      <c r="BJ6" s="90"/>
      <c r="BK6" s="90"/>
      <c r="BL6" s="90"/>
      <c r="BM6" s="90"/>
      <c r="BN6" s="90"/>
      <c r="BO6" s="90"/>
      <c r="BP6" s="90"/>
      <c r="BQ6" s="90"/>
      <c r="BR6" s="90"/>
      <c r="BS6" s="90"/>
      <c r="BT6" s="90"/>
      <c r="BU6" s="90"/>
      <c r="BV6" s="90"/>
      <c r="BW6" s="90"/>
      <c r="BX6" s="90"/>
      <c r="BY6" s="90"/>
      <c r="BZ6" s="90"/>
      <c r="CA6" s="90"/>
      <c r="CB6" s="90"/>
      <c r="CC6" s="90"/>
      <c r="CD6" s="90"/>
      <c r="CE6" s="90"/>
      <c r="CF6" s="90"/>
      <c r="CG6" s="90"/>
      <c r="CH6" s="90"/>
      <c r="CI6" s="90"/>
      <c r="CJ6" s="90"/>
      <c r="CK6" s="90"/>
      <c r="CL6" s="90"/>
      <c r="CM6" s="90"/>
      <c r="CN6" s="90"/>
      <c r="CO6" s="90"/>
      <c r="CP6" s="90"/>
      <c r="CQ6" s="90"/>
      <c r="CR6" s="90"/>
      <c r="CS6" s="90"/>
      <c r="CT6" s="90"/>
      <c r="CU6" s="90"/>
      <c r="CV6" s="90"/>
      <c r="CW6" s="90"/>
      <c r="CX6" s="90"/>
      <c r="CY6" s="90"/>
      <c r="CZ6" s="90"/>
      <c r="DA6" s="90"/>
      <c r="DB6" s="90"/>
      <c r="DC6" s="90"/>
      <c r="DD6" s="90"/>
      <c r="DE6" s="90"/>
      <c r="DF6" s="90"/>
      <c r="DG6" s="90"/>
      <c r="DH6" s="90"/>
      <c r="DI6" s="90"/>
      <c r="DJ6" s="90"/>
      <c r="DK6" s="90"/>
      <c r="DL6" s="90"/>
      <c r="DM6" s="90"/>
      <c r="DN6" s="90"/>
      <c r="DO6" s="90"/>
      <c r="DP6" s="90"/>
      <c r="DQ6" s="90"/>
      <c r="DR6" s="90"/>
      <c r="DS6" s="90"/>
      <c r="DT6" s="90"/>
      <c r="DU6" s="90"/>
      <c r="DV6" s="90"/>
      <c r="DW6" s="90"/>
      <c r="DX6" s="90"/>
      <c r="DY6" s="90"/>
      <c r="DZ6" s="90"/>
      <c r="EA6" s="90"/>
      <c r="EB6" s="90"/>
      <c r="EC6" s="90"/>
      <c r="ED6" s="90"/>
      <c r="EE6" s="90"/>
      <c r="EF6" s="90"/>
      <c r="EG6" s="90"/>
      <c r="EH6" s="90"/>
      <c r="EI6" s="90"/>
      <c r="EJ6" s="90"/>
      <c r="EK6" s="90"/>
      <c r="EL6" s="90"/>
      <c r="EM6" s="90"/>
      <c r="EN6" s="90"/>
      <c r="EO6" s="90"/>
      <c r="EP6" s="90"/>
      <c r="EQ6" s="90"/>
      <c r="ER6" s="90"/>
      <c r="ES6" s="90"/>
      <c r="ET6" s="90"/>
      <c r="EU6" s="90"/>
      <c r="EV6" s="90"/>
      <c r="EW6" s="90"/>
      <c r="EX6" s="90"/>
      <c r="EY6" s="90"/>
      <c r="EZ6" s="90"/>
      <c r="FA6" s="90"/>
      <c r="FB6" s="90"/>
      <c r="FC6" s="90"/>
      <c r="FD6" s="90"/>
      <c r="FE6" s="90"/>
      <c r="FF6" s="90"/>
      <c r="FG6" s="90"/>
      <c r="FH6" s="90"/>
      <c r="FI6" s="90"/>
      <c r="FJ6" s="90"/>
      <c r="FK6" s="90"/>
      <c r="FL6" s="90"/>
      <c r="FM6" s="90"/>
      <c r="FN6" s="90"/>
      <c r="FO6" s="90"/>
      <c r="FP6" s="90"/>
      <c r="FQ6" s="90"/>
      <c r="FR6" s="90"/>
      <c r="FS6" s="90"/>
      <c r="FT6" s="90"/>
      <c r="FU6" s="90"/>
      <c r="FV6" s="90"/>
      <c r="FW6" s="90"/>
      <c r="FX6" s="90"/>
      <c r="FY6" s="90"/>
      <c r="FZ6" s="90"/>
      <c r="GA6" s="90"/>
      <c r="GB6" s="90"/>
      <c r="GC6" s="90"/>
      <c r="GD6" s="90"/>
      <c r="GE6" s="90"/>
      <c r="GF6" s="90"/>
      <c r="GG6" s="90"/>
      <c r="GH6" s="90"/>
      <c r="GI6" s="90"/>
      <c r="GJ6" s="90"/>
      <c r="GK6" s="90"/>
      <c r="GL6" s="90"/>
      <c r="GM6" s="90"/>
      <c r="GN6" s="90"/>
      <c r="GO6" s="90"/>
      <c r="GP6" s="90"/>
      <c r="GQ6" s="90"/>
      <c r="GR6" s="90"/>
      <c r="GS6" s="90"/>
      <c r="GT6" s="90"/>
      <c r="GU6" s="90"/>
      <c r="GV6" s="90"/>
      <c r="GW6" s="90"/>
      <c r="GX6" s="90"/>
      <c r="GY6" s="90"/>
      <c r="GZ6" s="90"/>
      <c r="HA6" s="90"/>
      <c r="HB6" s="90"/>
      <c r="HC6" s="90"/>
      <c r="HD6" s="90"/>
      <c r="HE6" s="90"/>
      <c r="HF6" s="90"/>
      <c r="HG6" s="90"/>
      <c r="HH6" s="90"/>
      <c r="HI6" s="90"/>
      <c r="HJ6" s="90"/>
      <c r="HK6" s="90"/>
      <c r="HL6" s="90"/>
      <c r="HM6" s="90"/>
      <c r="HN6" s="90"/>
      <c r="HO6" s="90"/>
      <c r="HP6" s="90"/>
      <c r="HQ6" s="90"/>
      <c r="HR6" s="90"/>
      <c r="HS6" s="90"/>
      <c r="HT6" s="90"/>
      <c r="HU6" s="90"/>
      <c r="HV6" s="90"/>
      <c r="HW6" s="90"/>
      <c r="HX6" s="90"/>
      <c r="HY6" s="90"/>
      <c r="HZ6" s="90"/>
      <c r="IA6" s="90"/>
      <c r="IB6" s="90"/>
      <c r="IC6" s="90"/>
      <c r="ID6" s="90"/>
      <c r="IE6" s="90"/>
      <c r="IF6" s="90"/>
      <c r="IG6" s="90"/>
      <c r="IH6" s="90"/>
      <c r="II6" s="90"/>
      <c r="IJ6" s="90"/>
      <c r="IK6" s="90"/>
      <c r="IL6" s="90"/>
      <c r="IM6" s="90"/>
      <c r="IN6" s="90"/>
      <c r="IO6" s="90"/>
      <c r="IP6" s="90"/>
      <c r="IQ6" s="90"/>
      <c r="IR6" s="90"/>
      <c r="IS6" s="90"/>
      <c r="IT6" s="90"/>
      <c r="IU6" s="90"/>
      <c r="IV6" s="90"/>
      <c r="IW6" s="90"/>
      <c r="IX6" s="90"/>
      <c r="IY6" s="90"/>
      <c r="IZ6" s="90"/>
      <c r="JA6" s="90"/>
      <c r="JB6" s="90"/>
      <c r="JC6" s="90"/>
      <c r="JD6" s="90"/>
      <c r="JE6" s="90"/>
      <c r="JF6" s="90"/>
      <c r="JG6" s="90"/>
      <c r="JH6" s="90"/>
      <c r="JI6" s="90"/>
      <c r="JJ6" s="90"/>
      <c r="JK6" s="90"/>
      <c r="JL6" s="90"/>
      <c r="JM6" s="90"/>
      <c r="JN6" s="90"/>
      <c r="JO6" s="90"/>
      <c r="JP6" s="90"/>
      <c r="JQ6" s="90"/>
      <c r="JR6" s="90"/>
      <c r="JS6" s="90"/>
      <c r="JT6" s="90"/>
      <c r="JU6" s="90"/>
      <c r="JV6" s="90"/>
      <c r="JW6" s="90"/>
      <c r="JX6" s="90"/>
      <c r="JY6" s="90"/>
      <c r="JZ6" s="90"/>
      <c r="KA6" s="90"/>
      <c r="KB6" s="90"/>
      <c r="KC6" s="90"/>
      <c r="KD6" s="90"/>
      <c r="KE6" s="90"/>
      <c r="KF6" s="90"/>
      <c r="KG6" s="90"/>
      <c r="KH6" s="90"/>
      <c r="KI6" s="90"/>
      <c r="KJ6" s="90"/>
      <c r="KK6" s="90"/>
      <c r="KL6" s="90"/>
      <c r="KM6" s="90"/>
      <c r="KN6" s="90"/>
      <c r="KO6" s="90"/>
      <c r="KP6" s="90"/>
      <c r="KQ6" s="90"/>
      <c r="KR6" s="90"/>
      <c r="KS6" s="90"/>
      <c r="KT6" s="90"/>
      <c r="KU6" s="90"/>
      <c r="KV6" s="90"/>
      <c r="KW6" s="90"/>
      <c r="KX6" s="90"/>
      <c r="KY6" s="90"/>
      <c r="KZ6" s="90"/>
      <c r="LA6" s="90"/>
      <c r="LB6" s="90"/>
      <c r="LC6" s="90"/>
      <c r="LD6" s="90"/>
      <c r="LE6" s="90"/>
      <c r="LF6" s="90"/>
      <c r="LG6" s="90"/>
      <c r="LH6" s="90"/>
      <c r="LI6" s="90"/>
      <c r="LJ6" s="90"/>
      <c r="LK6" s="90"/>
      <c r="LL6" s="90"/>
      <c r="LM6" s="90"/>
      <c r="LN6" s="90"/>
      <c r="LO6" s="90"/>
      <c r="LP6" s="90"/>
      <c r="LQ6" s="90"/>
      <c r="LR6" s="90"/>
      <c r="LS6" s="90"/>
      <c r="LT6" s="90"/>
      <c r="LU6" s="90"/>
      <c r="LV6" s="90"/>
      <c r="LW6" s="90"/>
      <c r="LX6" s="90"/>
      <c r="LY6" s="90"/>
      <c r="LZ6" s="90"/>
      <c r="MA6" s="90"/>
      <c r="MB6" s="90"/>
      <c r="MC6" s="90"/>
      <c r="MD6" s="90"/>
      <c r="ME6" s="90"/>
      <c r="MF6" s="90"/>
      <c r="MG6" s="90"/>
      <c r="MH6" s="90"/>
      <c r="MI6" s="90"/>
      <c r="MJ6" s="90"/>
      <c r="MK6" s="90"/>
      <c r="ML6" s="90"/>
      <c r="MM6" s="90"/>
      <c r="MN6" s="90"/>
      <c r="MO6" s="90"/>
      <c r="MP6" s="90"/>
      <c r="MQ6" s="90"/>
      <c r="MR6" s="90"/>
      <c r="MS6" s="90"/>
      <c r="MT6" s="90"/>
      <c r="MU6" s="90"/>
      <c r="MV6" s="90"/>
      <c r="MW6" s="90"/>
      <c r="MX6" s="90"/>
      <c r="MY6" s="90"/>
      <c r="MZ6" s="90"/>
      <c r="NA6" s="90"/>
      <c r="NB6" s="90"/>
      <c r="NC6" s="90"/>
      <c r="ND6" s="90"/>
      <c r="NE6" s="90"/>
      <c r="NF6" s="90"/>
      <c r="NG6" s="90"/>
      <c r="NH6" s="90"/>
      <c r="NI6" s="90"/>
      <c r="NJ6" s="90"/>
      <c r="NK6" s="90"/>
      <c r="NL6" s="90"/>
      <c r="NM6" s="90"/>
      <c r="NN6" s="90"/>
      <c r="NO6" s="90"/>
      <c r="NP6" s="90"/>
      <c r="NQ6" s="90"/>
      <c r="NR6" s="90"/>
      <c r="NS6" s="90"/>
      <c r="NT6" s="90"/>
      <c r="NU6" s="90"/>
      <c r="NV6" s="90"/>
      <c r="NW6" s="90"/>
      <c r="NX6" s="90"/>
      <c r="NY6" s="90"/>
      <c r="NZ6" s="90"/>
      <c r="OA6" s="90"/>
      <c r="OB6" s="90"/>
      <c r="OC6" s="90"/>
      <c r="OD6" s="90"/>
      <c r="OE6" s="90"/>
      <c r="OF6" s="90"/>
      <c r="OG6" s="90"/>
      <c r="OH6" s="90"/>
      <c r="OI6" s="90"/>
      <c r="OJ6" s="90"/>
      <c r="OK6" s="90"/>
      <c r="OL6" s="90"/>
      <c r="OM6" s="90"/>
      <c r="ON6" s="90"/>
      <c r="OO6" s="90"/>
      <c r="OP6" s="90"/>
      <c r="OQ6" s="90"/>
      <c r="OR6" s="90"/>
      <c r="OS6" s="90"/>
      <c r="OT6" s="90"/>
      <c r="OU6" s="90"/>
      <c r="OV6" s="90"/>
      <c r="OW6" s="90"/>
      <c r="OX6" s="90"/>
      <c r="OY6" s="90"/>
      <c r="OZ6" s="90"/>
      <c r="PA6" s="90"/>
      <c r="PB6" s="90"/>
      <c r="PC6" s="90"/>
      <c r="PD6" s="90"/>
      <c r="PE6" s="90"/>
      <c r="PF6" s="90"/>
      <c r="PG6" s="90"/>
      <c r="PH6" s="90"/>
      <c r="PI6" s="90"/>
      <c r="PJ6" s="90"/>
      <c r="PK6" s="90"/>
      <c r="PL6" s="90"/>
      <c r="PM6" s="90"/>
      <c r="PN6" s="90"/>
      <c r="PO6" s="90"/>
      <c r="PP6" s="90"/>
      <c r="PQ6" s="90"/>
      <c r="PR6" s="90"/>
      <c r="PS6" s="90"/>
      <c r="PT6" s="90"/>
      <c r="PU6" s="90"/>
      <c r="PV6" s="90"/>
      <c r="PW6" s="90"/>
      <c r="PX6" s="90"/>
      <c r="PY6" s="90"/>
      <c r="PZ6" s="90"/>
      <c r="QA6" s="90"/>
      <c r="QB6" s="90"/>
      <c r="QC6" s="90"/>
      <c r="QD6" s="90"/>
      <c r="QE6" s="90"/>
      <c r="QF6" s="90"/>
      <c r="QG6" s="90"/>
      <c r="QH6" s="90"/>
      <c r="QI6" s="90"/>
      <c r="QJ6" s="90"/>
      <c r="QK6" s="90"/>
      <c r="QL6" s="90"/>
      <c r="QM6" s="90"/>
      <c r="QN6" s="90"/>
      <c r="QO6" s="90"/>
      <c r="QP6" s="90"/>
      <c r="QQ6" s="90"/>
      <c r="QR6" s="90"/>
      <c r="QS6" s="90"/>
      <c r="QT6" s="90"/>
      <c r="QU6" s="90"/>
      <c r="QV6" s="90"/>
      <c r="QW6" s="90"/>
      <c r="QX6" s="90"/>
      <c r="QY6" s="90"/>
      <c r="QZ6" s="90"/>
      <c r="RA6" s="90"/>
      <c r="RB6" s="90"/>
      <c r="RC6" s="90"/>
      <c r="RD6" s="90"/>
      <c r="RE6" s="90"/>
      <c r="RF6" s="90"/>
      <c r="RG6" s="90"/>
      <c r="RH6" s="90"/>
      <c r="RI6" s="90"/>
      <c r="RJ6" s="90"/>
      <c r="RK6" s="90"/>
      <c r="RL6" s="90"/>
      <c r="RM6" s="90"/>
      <c r="RN6" s="90"/>
      <c r="RO6" s="90"/>
      <c r="RP6" s="90"/>
      <c r="RQ6" s="90"/>
      <c r="RR6" s="90"/>
      <c r="RS6" s="90"/>
      <c r="RT6" s="90"/>
      <c r="RU6" s="90"/>
      <c r="RV6" s="90"/>
      <c r="RW6" s="90"/>
      <c r="RX6" s="90"/>
      <c r="RY6" s="90"/>
      <c r="RZ6" s="90"/>
      <c r="SA6" s="90"/>
      <c r="SB6" s="90"/>
      <c r="SC6" s="90"/>
      <c r="SD6" s="90"/>
      <c r="SE6" s="90"/>
      <c r="SF6" s="90"/>
      <c r="SG6" s="90"/>
      <c r="SH6" s="90"/>
      <c r="SI6" s="90"/>
      <c r="SJ6" s="90"/>
      <c r="SK6" s="90"/>
      <c r="SL6" s="90"/>
      <c r="SM6" s="90"/>
      <c r="SN6" s="90"/>
      <c r="SO6" s="90"/>
      <c r="SP6" s="90"/>
      <c r="SQ6" s="90"/>
      <c r="SR6" s="90"/>
      <c r="SS6" s="90"/>
      <c r="ST6" s="90"/>
      <c r="SU6" s="90"/>
      <c r="SV6" s="90"/>
      <c r="SW6" s="90"/>
      <c r="SX6" s="90"/>
      <c r="SY6" s="90"/>
      <c r="SZ6" s="90"/>
      <c r="TA6" s="90"/>
      <c r="TB6" s="90"/>
      <c r="TC6" s="90"/>
      <c r="TD6" s="90"/>
      <c r="TE6" s="90"/>
      <c r="TF6" s="90"/>
      <c r="TG6" s="90"/>
      <c r="TH6" s="90"/>
      <c r="TI6" s="90"/>
      <c r="TJ6" s="90"/>
      <c r="TK6" s="90"/>
      <c r="TL6" s="90"/>
      <c r="TM6" s="90"/>
      <c r="TN6" s="90"/>
      <c r="TO6" s="90"/>
      <c r="TP6" s="90"/>
      <c r="TQ6" s="90"/>
      <c r="TR6" s="90"/>
      <c r="TS6" s="90"/>
      <c r="TT6" s="90"/>
      <c r="TU6" s="90"/>
      <c r="TV6" s="90"/>
      <c r="TW6" s="90"/>
      <c r="TX6" s="90"/>
      <c r="TY6" s="90"/>
      <c r="TZ6" s="90"/>
      <c r="UA6" s="90"/>
      <c r="UB6" s="90"/>
      <c r="UC6" s="90"/>
      <c r="UD6" s="90"/>
      <c r="UE6" s="90"/>
      <c r="UF6" s="90"/>
      <c r="UG6" s="90"/>
      <c r="UH6" s="90"/>
      <c r="UI6" s="90"/>
      <c r="UJ6" s="90"/>
      <c r="UK6" s="90"/>
      <c r="UL6" s="90"/>
      <c r="UM6" s="90"/>
      <c r="UN6" s="90"/>
      <c r="UO6" s="90"/>
      <c r="UP6" s="90"/>
      <c r="UQ6" s="90"/>
      <c r="UR6" s="90"/>
      <c r="US6" s="90"/>
      <c r="UT6" s="90"/>
      <c r="UU6" s="90"/>
      <c r="UV6" s="90"/>
      <c r="UW6" s="90"/>
      <c r="UX6" s="90"/>
      <c r="UY6" s="90"/>
      <c r="UZ6" s="90"/>
      <c r="VA6" s="90"/>
      <c r="VB6" s="90"/>
      <c r="VC6" s="90"/>
      <c r="VD6" s="90"/>
      <c r="VE6" s="90"/>
      <c r="VF6" s="90"/>
      <c r="VG6" s="90"/>
      <c r="VH6" s="90"/>
      <c r="VI6" s="90"/>
      <c r="VJ6" s="90"/>
      <c r="VK6" s="90"/>
      <c r="VL6" s="90"/>
      <c r="VM6" s="90"/>
      <c r="VN6" s="90"/>
      <c r="VO6" s="90"/>
      <c r="VP6" s="90"/>
      <c r="VQ6" s="90"/>
      <c r="VR6" s="90"/>
      <c r="VS6" s="90"/>
      <c r="VT6" s="90"/>
      <c r="VU6" s="90"/>
      <c r="VV6" s="90"/>
      <c r="VW6" s="90"/>
      <c r="VX6" s="90"/>
      <c r="VY6" s="90"/>
      <c r="VZ6" s="90"/>
      <c r="WA6" s="90"/>
      <c r="WB6" s="90"/>
      <c r="WC6" s="90"/>
      <c r="WD6" s="90"/>
      <c r="WE6" s="90"/>
      <c r="WF6" s="90"/>
      <c r="WG6" s="90"/>
      <c r="WH6" s="90"/>
      <c r="WI6" s="90"/>
      <c r="WJ6" s="90"/>
      <c r="WK6" s="90"/>
      <c r="WL6" s="90"/>
      <c r="WM6" s="90"/>
      <c r="WN6" s="90"/>
      <c r="WO6" s="90"/>
      <c r="WP6" s="90"/>
      <c r="WQ6" s="90"/>
      <c r="WR6" s="90"/>
      <c r="WS6" s="90"/>
      <c r="WT6" s="90"/>
      <c r="WU6" s="90"/>
      <c r="WV6" s="90"/>
      <c r="WW6" s="90"/>
      <c r="WX6" s="90"/>
      <c r="WY6" s="90"/>
      <c r="WZ6" s="90"/>
      <c r="XA6" s="90"/>
      <c r="XB6" s="90"/>
      <c r="XC6" s="90"/>
      <c r="XD6" s="90"/>
      <c r="XE6" s="90"/>
      <c r="XF6" s="90"/>
      <c r="XG6" s="90"/>
      <c r="XH6" s="90"/>
      <c r="XI6" s="90"/>
      <c r="XJ6" s="90"/>
      <c r="XK6" s="90"/>
      <c r="XL6" s="90"/>
      <c r="XM6" s="90"/>
      <c r="XN6" s="90"/>
      <c r="XO6" s="90"/>
    </row>
    <row r="7" spans="1:639" ht="39" thickBot="1" x14ac:dyDescent="0.25">
      <c r="A7" s="163"/>
      <c r="B7" s="164"/>
      <c r="C7" s="165"/>
      <c r="D7" s="166"/>
      <c r="E7" s="168"/>
      <c r="F7" s="164"/>
      <c r="G7" s="165"/>
      <c r="H7" s="166"/>
      <c r="I7" s="164"/>
      <c r="J7" s="165"/>
      <c r="K7" s="170"/>
      <c r="L7" s="150"/>
      <c r="M7" s="151"/>
      <c r="N7" s="152"/>
      <c r="O7" s="150"/>
      <c r="P7" s="151"/>
      <c r="Q7" s="152"/>
      <c r="R7" s="150"/>
      <c r="S7" s="154"/>
      <c r="T7" s="150"/>
      <c r="U7" s="151"/>
      <c r="V7" s="151"/>
      <c r="W7" s="151"/>
      <c r="X7" s="152"/>
      <c r="Y7" s="150"/>
      <c r="Z7" s="151"/>
      <c r="AA7" s="151"/>
      <c r="AB7" s="151"/>
      <c r="AC7" s="152"/>
      <c r="AD7" s="154"/>
      <c r="AE7" s="9" t="s">
        <v>19</v>
      </c>
      <c r="AF7" s="10" t="s">
        <v>20</v>
      </c>
      <c r="AG7" s="11" t="s">
        <v>21</v>
      </c>
      <c r="AH7" s="12" t="s">
        <v>22</v>
      </c>
      <c r="AI7" s="10" t="s">
        <v>23</v>
      </c>
      <c r="AJ7" s="11" t="s">
        <v>24</v>
      </c>
      <c r="AK7" s="12" t="s">
        <v>25</v>
      </c>
      <c r="AL7" s="10" t="s">
        <v>26</v>
      </c>
      <c r="AM7" s="11" t="s">
        <v>27</v>
      </c>
      <c r="AN7" s="150"/>
      <c r="AO7" s="151"/>
      <c r="AP7" s="146"/>
      <c r="AQ7" s="146"/>
    </row>
    <row r="8" spans="1:639" s="134" customFormat="1" ht="51.75" thickBot="1" x14ac:dyDescent="0.3">
      <c r="A8" s="13" t="s">
        <v>28</v>
      </c>
      <c r="B8" s="14" t="s">
        <v>29</v>
      </c>
      <c r="C8" s="15" t="s">
        <v>30</v>
      </c>
      <c r="D8" s="16" t="s">
        <v>31</v>
      </c>
      <c r="E8" s="17" t="s">
        <v>32</v>
      </c>
      <c r="F8" s="137" t="s">
        <v>33</v>
      </c>
      <c r="G8" s="25" t="s">
        <v>34</v>
      </c>
      <c r="H8" s="136" t="s">
        <v>31</v>
      </c>
      <c r="I8" s="20" t="s">
        <v>33</v>
      </c>
      <c r="J8" s="19" t="s">
        <v>34</v>
      </c>
      <c r="K8" s="16" t="s">
        <v>31</v>
      </c>
      <c r="L8" s="14" t="s">
        <v>35</v>
      </c>
      <c r="M8" s="15" t="s">
        <v>36</v>
      </c>
      <c r="N8" s="21" t="s">
        <v>37</v>
      </c>
      <c r="O8" s="22" t="s">
        <v>38</v>
      </c>
      <c r="P8" s="15" t="s">
        <v>39</v>
      </c>
      <c r="Q8" s="21" t="s">
        <v>37</v>
      </c>
      <c r="R8" s="20" t="s">
        <v>40</v>
      </c>
      <c r="S8" s="23" t="s">
        <v>41</v>
      </c>
      <c r="T8" s="24" t="s">
        <v>42</v>
      </c>
      <c r="U8" s="25" t="s">
        <v>43</v>
      </c>
      <c r="V8" s="25" t="s">
        <v>37</v>
      </c>
      <c r="W8" s="25" t="s">
        <v>44</v>
      </c>
      <c r="X8" s="26" t="s">
        <v>45</v>
      </c>
      <c r="Y8" s="14" t="s">
        <v>46</v>
      </c>
      <c r="Z8" s="19" t="s">
        <v>43</v>
      </c>
      <c r="AA8" s="19" t="s">
        <v>31</v>
      </c>
      <c r="AB8" s="19" t="s">
        <v>44</v>
      </c>
      <c r="AC8" s="21" t="s">
        <v>45</v>
      </c>
      <c r="AD8" s="27" t="s">
        <v>47</v>
      </c>
      <c r="AE8" s="28" t="s">
        <v>13</v>
      </c>
      <c r="AF8" s="19" t="s">
        <v>48</v>
      </c>
      <c r="AG8" s="16"/>
      <c r="AH8" s="14" t="s">
        <v>49</v>
      </c>
      <c r="AI8" s="15" t="s">
        <v>50</v>
      </c>
      <c r="AJ8" s="16"/>
      <c r="AK8" s="14" t="s">
        <v>51</v>
      </c>
      <c r="AL8" s="15" t="s">
        <v>52</v>
      </c>
      <c r="AM8" s="16"/>
      <c r="AN8" s="20" t="s">
        <v>53</v>
      </c>
      <c r="AO8" s="15" t="s">
        <v>54</v>
      </c>
      <c r="AP8" s="29" t="s">
        <v>54</v>
      </c>
      <c r="AQ8" s="23" t="s">
        <v>55</v>
      </c>
      <c r="AR8" s="135"/>
      <c r="AS8" s="135"/>
      <c r="AT8" s="135"/>
      <c r="AU8" s="135"/>
      <c r="AV8" s="135"/>
      <c r="AW8" s="135"/>
      <c r="AX8" s="135"/>
      <c r="AY8" s="135"/>
      <c r="AZ8" s="135"/>
      <c r="BA8" s="135"/>
      <c r="BB8" s="135"/>
      <c r="BC8" s="135"/>
      <c r="BD8" s="135"/>
      <c r="BE8" s="135"/>
      <c r="BF8" s="135"/>
      <c r="BG8" s="135"/>
      <c r="BH8" s="135"/>
      <c r="BI8" s="135"/>
      <c r="BJ8" s="135"/>
      <c r="BK8" s="135"/>
      <c r="BL8" s="135"/>
      <c r="BM8" s="135"/>
      <c r="BN8" s="135"/>
      <c r="BO8" s="135"/>
      <c r="BP8" s="135"/>
      <c r="BQ8" s="135"/>
      <c r="BR8" s="135"/>
      <c r="BS8" s="135"/>
      <c r="BT8" s="135"/>
      <c r="BU8" s="135"/>
      <c r="BV8" s="135"/>
      <c r="BW8" s="135"/>
      <c r="BX8" s="135"/>
      <c r="BY8" s="135"/>
      <c r="BZ8" s="135"/>
      <c r="CA8" s="135"/>
      <c r="CB8" s="135"/>
      <c r="CC8" s="135"/>
      <c r="CD8" s="135"/>
      <c r="CE8" s="13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35"/>
      <c r="CY8" s="135"/>
      <c r="CZ8" s="135"/>
      <c r="DA8" s="135"/>
      <c r="DB8" s="135"/>
      <c r="DC8" s="135"/>
      <c r="DD8" s="135"/>
      <c r="DE8" s="135"/>
      <c r="DF8" s="135"/>
      <c r="DG8" s="135"/>
      <c r="DH8" s="135"/>
      <c r="DI8" s="135"/>
      <c r="DJ8" s="135"/>
      <c r="DK8" s="135"/>
      <c r="DL8" s="135"/>
      <c r="DM8" s="135"/>
      <c r="DN8" s="135"/>
      <c r="DO8" s="135"/>
      <c r="DP8" s="135"/>
      <c r="DQ8" s="135"/>
      <c r="DR8" s="135"/>
      <c r="DS8" s="135"/>
      <c r="DT8" s="135"/>
      <c r="DU8" s="135"/>
      <c r="DV8" s="135"/>
      <c r="DW8" s="135"/>
      <c r="DX8" s="135"/>
      <c r="DY8" s="135"/>
      <c r="DZ8" s="135"/>
      <c r="EA8" s="135"/>
      <c r="EB8" s="135"/>
      <c r="EC8" s="135"/>
      <c r="ED8" s="135"/>
      <c r="EE8" s="135"/>
      <c r="EF8" s="135"/>
      <c r="EG8" s="135"/>
      <c r="EH8" s="135"/>
      <c r="EI8" s="135"/>
      <c r="EJ8" s="135"/>
      <c r="EK8" s="135"/>
      <c r="EL8" s="135"/>
      <c r="EM8" s="135"/>
      <c r="EN8" s="135"/>
      <c r="EO8" s="135"/>
      <c r="EP8" s="135"/>
      <c r="EQ8" s="135"/>
      <c r="ER8" s="135"/>
      <c r="ES8" s="135"/>
      <c r="ET8" s="135"/>
      <c r="EU8" s="135"/>
      <c r="EV8" s="135"/>
      <c r="EW8" s="135"/>
      <c r="EX8" s="135"/>
      <c r="EY8" s="135"/>
      <c r="EZ8" s="135"/>
      <c r="FA8" s="135"/>
      <c r="FB8" s="135"/>
      <c r="FC8" s="135"/>
      <c r="FD8" s="135"/>
      <c r="FE8" s="135"/>
      <c r="FF8" s="135"/>
      <c r="FG8" s="135"/>
      <c r="FH8" s="135"/>
      <c r="FI8" s="135"/>
      <c r="FJ8" s="135"/>
      <c r="FK8" s="135"/>
      <c r="FL8" s="135"/>
      <c r="FM8" s="135"/>
      <c r="FN8" s="135"/>
      <c r="FO8" s="135"/>
      <c r="FP8" s="135"/>
      <c r="FQ8" s="135"/>
      <c r="FR8" s="135"/>
      <c r="FS8" s="135"/>
      <c r="FT8" s="135"/>
      <c r="FU8" s="135"/>
      <c r="FV8" s="135"/>
      <c r="FW8" s="135"/>
      <c r="FX8" s="135"/>
      <c r="FY8" s="135"/>
      <c r="FZ8" s="135"/>
      <c r="GA8" s="135"/>
      <c r="GB8" s="135"/>
      <c r="GC8" s="135"/>
      <c r="GD8" s="135"/>
      <c r="GE8" s="135"/>
      <c r="GF8" s="135"/>
      <c r="GG8" s="135"/>
      <c r="GH8" s="135"/>
      <c r="GI8" s="135"/>
      <c r="GJ8" s="135"/>
      <c r="GK8" s="135"/>
      <c r="GL8" s="135"/>
      <c r="GM8" s="135"/>
      <c r="GN8" s="135"/>
      <c r="GO8" s="135"/>
      <c r="GP8" s="135"/>
      <c r="GQ8" s="135"/>
      <c r="GR8" s="135"/>
      <c r="GS8" s="135"/>
      <c r="GT8" s="135"/>
      <c r="GU8" s="135"/>
      <c r="GV8" s="135"/>
      <c r="GW8" s="135"/>
      <c r="GX8" s="135"/>
      <c r="GY8" s="135"/>
      <c r="GZ8" s="135"/>
      <c r="HA8" s="135"/>
      <c r="HB8" s="135"/>
      <c r="HC8" s="135"/>
      <c r="HD8" s="135"/>
      <c r="HE8" s="135"/>
      <c r="HF8" s="135"/>
      <c r="HG8" s="135"/>
      <c r="HH8" s="135"/>
      <c r="HI8" s="135"/>
      <c r="HJ8" s="135"/>
      <c r="HK8" s="135"/>
      <c r="HL8" s="135"/>
      <c r="HM8" s="135"/>
      <c r="HN8" s="135"/>
      <c r="HO8" s="135"/>
      <c r="HP8" s="135"/>
      <c r="HQ8" s="135"/>
      <c r="HR8" s="135"/>
      <c r="HS8" s="135"/>
      <c r="HT8" s="135"/>
      <c r="HU8" s="135"/>
      <c r="HV8" s="135"/>
      <c r="HW8" s="135"/>
      <c r="HX8" s="135"/>
      <c r="HY8" s="135"/>
      <c r="HZ8" s="135"/>
      <c r="IA8" s="135"/>
      <c r="IB8" s="135"/>
      <c r="IC8" s="135"/>
      <c r="ID8" s="135"/>
      <c r="IE8" s="135"/>
      <c r="IF8" s="135"/>
      <c r="IG8" s="135"/>
      <c r="IH8" s="135"/>
      <c r="II8" s="135"/>
      <c r="IJ8" s="135"/>
      <c r="IK8" s="135"/>
      <c r="IL8" s="135"/>
      <c r="IM8" s="135"/>
      <c r="IN8" s="135"/>
      <c r="IO8" s="135"/>
      <c r="IP8" s="135"/>
      <c r="IQ8" s="135"/>
      <c r="IR8" s="135"/>
      <c r="IS8" s="135"/>
      <c r="IT8" s="135"/>
      <c r="IU8" s="135"/>
      <c r="IV8" s="135"/>
      <c r="IW8" s="135"/>
      <c r="IX8" s="135"/>
      <c r="IY8" s="135"/>
      <c r="IZ8" s="135"/>
      <c r="JA8" s="135"/>
      <c r="JB8" s="135"/>
      <c r="JC8" s="135"/>
      <c r="JD8" s="135"/>
      <c r="JE8" s="135"/>
      <c r="JF8" s="135"/>
      <c r="JG8" s="135"/>
      <c r="JH8" s="135"/>
      <c r="JI8" s="135"/>
      <c r="JJ8" s="135"/>
      <c r="JK8" s="135"/>
      <c r="JL8" s="135"/>
      <c r="JM8" s="135"/>
      <c r="JN8" s="135"/>
      <c r="JO8" s="135"/>
      <c r="JP8" s="135"/>
      <c r="JQ8" s="135"/>
      <c r="JR8" s="135"/>
      <c r="JS8" s="135"/>
      <c r="JT8" s="135"/>
      <c r="JU8" s="135"/>
      <c r="JV8" s="135"/>
      <c r="JW8" s="135"/>
      <c r="JX8" s="135"/>
      <c r="JY8" s="135"/>
      <c r="JZ8" s="135"/>
      <c r="KA8" s="135"/>
      <c r="KB8" s="135"/>
      <c r="KC8" s="135"/>
      <c r="KD8" s="135"/>
      <c r="KE8" s="135"/>
      <c r="KF8" s="135"/>
      <c r="KG8" s="135"/>
      <c r="KH8" s="135"/>
      <c r="KI8" s="135"/>
      <c r="KJ8" s="135"/>
      <c r="KK8" s="135"/>
      <c r="KL8" s="135"/>
      <c r="KM8" s="135"/>
      <c r="KN8" s="135"/>
      <c r="KO8" s="135"/>
      <c r="KP8" s="135"/>
      <c r="KQ8" s="135"/>
      <c r="KR8" s="135"/>
      <c r="KS8" s="135"/>
      <c r="KT8" s="135"/>
      <c r="KU8" s="135"/>
      <c r="KV8" s="135"/>
      <c r="KW8" s="135"/>
      <c r="KX8" s="135"/>
      <c r="KY8" s="135"/>
      <c r="KZ8" s="135"/>
      <c r="LA8" s="135"/>
      <c r="LB8" s="135"/>
      <c r="LC8" s="135"/>
      <c r="LD8" s="135"/>
      <c r="LE8" s="135"/>
      <c r="LF8" s="135"/>
      <c r="LG8" s="135"/>
      <c r="LH8" s="135"/>
      <c r="LI8" s="135"/>
      <c r="LJ8" s="135"/>
      <c r="LK8" s="135"/>
      <c r="LL8" s="135"/>
      <c r="LM8" s="135"/>
      <c r="LN8" s="135"/>
      <c r="LO8" s="135"/>
      <c r="LP8" s="135"/>
      <c r="LQ8" s="135"/>
      <c r="LR8" s="135"/>
      <c r="LS8" s="135"/>
      <c r="LT8" s="135"/>
      <c r="LU8" s="135"/>
      <c r="LV8" s="135"/>
      <c r="LW8" s="135"/>
      <c r="LX8" s="135"/>
      <c r="LY8" s="135"/>
      <c r="LZ8" s="135"/>
      <c r="MA8" s="135"/>
      <c r="MB8" s="135"/>
      <c r="MC8" s="135"/>
      <c r="MD8" s="135"/>
      <c r="ME8" s="135"/>
      <c r="MF8" s="135"/>
      <c r="MG8" s="135"/>
      <c r="MH8" s="135"/>
      <c r="MI8" s="135"/>
      <c r="MJ8" s="135"/>
      <c r="MK8" s="135"/>
      <c r="ML8" s="135"/>
      <c r="MM8" s="135"/>
      <c r="MN8" s="135"/>
      <c r="MO8" s="135"/>
      <c r="MP8" s="135"/>
      <c r="MQ8" s="135"/>
      <c r="MR8" s="135"/>
      <c r="MS8" s="135"/>
      <c r="MT8" s="135"/>
      <c r="MU8" s="135"/>
      <c r="MV8" s="135"/>
      <c r="MW8" s="135"/>
      <c r="MX8" s="135"/>
      <c r="MY8" s="135"/>
      <c r="MZ8" s="135"/>
      <c r="NA8" s="135"/>
      <c r="NB8" s="135"/>
      <c r="NC8" s="135"/>
      <c r="ND8" s="135"/>
      <c r="NE8" s="135"/>
      <c r="NF8" s="135"/>
      <c r="NG8" s="135"/>
      <c r="NH8" s="135"/>
      <c r="NI8" s="135"/>
      <c r="NJ8" s="135"/>
      <c r="NK8" s="135"/>
      <c r="NL8" s="135"/>
      <c r="NM8" s="135"/>
      <c r="NN8" s="135"/>
      <c r="NO8" s="135"/>
      <c r="NP8" s="135"/>
      <c r="NQ8" s="135"/>
      <c r="NR8" s="135"/>
      <c r="NS8" s="135"/>
      <c r="NT8" s="135"/>
      <c r="NU8" s="135"/>
      <c r="NV8" s="135"/>
      <c r="NW8" s="135"/>
      <c r="NX8" s="135"/>
      <c r="NY8" s="135"/>
      <c r="NZ8" s="135"/>
      <c r="OA8" s="135"/>
      <c r="OB8" s="135"/>
      <c r="OC8" s="135"/>
      <c r="OD8" s="135"/>
      <c r="OE8" s="135"/>
      <c r="OF8" s="135"/>
      <c r="OG8" s="135"/>
      <c r="OH8" s="135"/>
      <c r="OI8" s="135"/>
      <c r="OJ8" s="135"/>
      <c r="OK8" s="135"/>
      <c r="OL8" s="135"/>
      <c r="OM8" s="135"/>
      <c r="ON8" s="135"/>
      <c r="OO8" s="135"/>
      <c r="OP8" s="135"/>
      <c r="OQ8" s="135"/>
      <c r="OR8" s="135"/>
      <c r="OS8" s="135"/>
      <c r="OT8" s="135"/>
      <c r="OU8" s="135"/>
      <c r="OV8" s="135"/>
      <c r="OW8" s="135"/>
      <c r="OX8" s="135"/>
      <c r="OY8" s="135"/>
      <c r="OZ8" s="135"/>
      <c r="PA8" s="135"/>
      <c r="PB8" s="135"/>
      <c r="PC8" s="135"/>
      <c r="PD8" s="135"/>
      <c r="PE8" s="135"/>
      <c r="PF8" s="135"/>
      <c r="PG8" s="135"/>
      <c r="PH8" s="135"/>
      <c r="PI8" s="135"/>
      <c r="PJ8" s="135"/>
      <c r="PK8" s="135"/>
      <c r="PL8" s="135"/>
      <c r="PM8" s="135"/>
      <c r="PN8" s="135"/>
      <c r="PO8" s="135"/>
      <c r="PP8" s="135"/>
      <c r="PQ8" s="135"/>
      <c r="PR8" s="135"/>
      <c r="PS8" s="135"/>
      <c r="PT8" s="135"/>
      <c r="PU8" s="135"/>
      <c r="PV8" s="135"/>
      <c r="PW8" s="135"/>
      <c r="PX8" s="135"/>
      <c r="PY8" s="135"/>
      <c r="PZ8" s="135"/>
      <c r="QA8" s="135"/>
      <c r="QB8" s="135"/>
      <c r="QC8" s="135"/>
      <c r="QD8" s="135"/>
      <c r="QE8" s="135"/>
      <c r="QF8" s="135"/>
      <c r="QG8" s="135"/>
      <c r="QH8" s="135"/>
      <c r="QI8" s="135"/>
      <c r="QJ8" s="135"/>
      <c r="QK8" s="135"/>
      <c r="QL8" s="135"/>
      <c r="QM8" s="135"/>
      <c r="QN8" s="135"/>
      <c r="QO8" s="135"/>
      <c r="QP8" s="135"/>
      <c r="QQ8" s="135"/>
      <c r="QR8" s="135"/>
      <c r="QS8" s="135"/>
      <c r="QT8" s="135"/>
      <c r="QU8" s="135"/>
      <c r="QV8" s="135"/>
      <c r="QW8" s="135"/>
      <c r="QX8" s="135"/>
      <c r="QY8" s="135"/>
      <c r="QZ8" s="135"/>
      <c r="RA8" s="135"/>
      <c r="RB8" s="135"/>
      <c r="RC8" s="135"/>
      <c r="RD8" s="135"/>
      <c r="RE8" s="135"/>
      <c r="RF8" s="135"/>
      <c r="RG8" s="135"/>
      <c r="RH8" s="135"/>
      <c r="RI8" s="135"/>
      <c r="RJ8" s="135"/>
      <c r="RK8" s="135"/>
      <c r="RL8" s="135"/>
      <c r="RM8" s="135"/>
      <c r="RN8" s="135"/>
      <c r="RO8" s="135"/>
      <c r="RP8" s="135"/>
      <c r="RQ8" s="135"/>
      <c r="RR8" s="135"/>
      <c r="RS8" s="135"/>
      <c r="RT8" s="135"/>
      <c r="RU8" s="135"/>
      <c r="RV8" s="135"/>
      <c r="RW8" s="135"/>
      <c r="RX8" s="135"/>
      <c r="RY8" s="135"/>
      <c r="RZ8" s="135"/>
      <c r="SA8" s="135"/>
      <c r="SB8" s="135"/>
      <c r="SC8" s="135"/>
      <c r="SD8" s="135"/>
      <c r="SE8" s="135"/>
      <c r="SF8" s="135"/>
      <c r="SG8" s="135"/>
      <c r="SH8" s="135"/>
      <c r="SI8" s="135"/>
      <c r="SJ8" s="135"/>
      <c r="SK8" s="135"/>
      <c r="SL8" s="135"/>
      <c r="SM8" s="135"/>
      <c r="SN8" s="135"/>
      <c r="SO8" s="135"/>
      <c r="SP8" s="135"/>
      <c r="SQ8" s="135"/>
      <c r="SR8" s="135"/>
      <c r="SS8" s="135"/>
      <c r="ST8" s="135"/>
      <c r="SU8" s="135"/>
      <c r="SV8" s="135"/>
      <c r="SW8" s="135"/>
      <c r="SX8" s="135"/>
      <c r="SY8" s="135"/>
      <c r="SZ8" s="135"/>
      <c r="TA8" s="135"/>
      <c r="TB8" s="135"/>
      <c r="TC8" s="135"/>
      <c r="TD8" s="135"/>
      <c r="TE8" s="135"/>
      <c r="TF8" s="135"/>
      <c r="TG8" s="135"/>
      <c r="TH8" s="135"/>
      <c r="TI8" s="135"/>
      <c r="TJ8" s="135"/>
      <c r="TK8" s="135"/>
      <c r="TL8" s="135"/>
      <c r="TM8" s="135"/>
      <c r="TN8" s="135"/>
      <c r="TO8" s="135"/>
      <c r="TP8" s="135"/>
      <c r="TQ8" s="135"/>
      <c r="TR8" s="135"/>
      <c r="TS8" s="135"/>
      <c r="TT8" s="135"/>
      <c r="TU8" s="135"/>
      <c r="TV8" s="135"/>
      <c r="TW8" s="135"/>
      <c r="TX8" s="135"/>
      <c r="TY8" s="135"/>
      <c r="TZ8" s="135"/>
      <c r="UA8" s="135"/>
      <c r="UB8" s="135"/>
      <c r="UC8" s="135"/>
      <c r="UD8" s="135"/>
      <c r="UE8" s="135"/>
      <c r="UF8" s="135"/>
      <c r="UG8" s="135"/>
      <c r="UH8" s="135"/>
      <c r="UI8" s="135"/>
      <c r="UJ8" s="135"/>
      <c r="UK8" s="135"/>
      <c r="UL8" s="135"/>
      <c r="UM8" s="135"/>
      <c r="UN8" s="135"/>
      <c r="UO8" s="135"/>
      <c r="UP8" s="135"/>
      <c r="UQ8" s="135"/>
      <c r="UR8" s="135"/>
      <c r="US8" s="135"/>
      <c r="UT8" s="135"/>
      <c r="UU8" s="135"/>
      <c r="UV8" s="135"/>
      <c r="UW8" s="135"/>
      <c r="UX8" s="135"/>
      <c r="UY8" s="135"/>
      <c r="UZ8" s="135"/>
      <c r="VA8" s="135"/>
      <c r="VB8" s="135"/>
      <c r="VC8" s="135"/>
      <c r="VD8" s="135"/>
      <c r="VE8" s="135"/>
      <c r="VF8" s="135"/>
      <c r="VG8" s="135"/>
      <c r="VH8" s="135"/>
      <c r="VI8" s="135"/>
      <c r="VJ8" s="135"/>
      <c r="VK8" s="135"/>
      <c r="VL8" s="135"/>
      <c r="VM8" s="135"/>
      <c r="VN8" s="135"/>
      <c r="VO8" s="135"/>
      <c r="VP8" s="135"/>
      <c r="VQ8" s="135"/>
      <c r="VR8" s="135"/>
      <c r="VS8" s="135"/>
      <c r="VT8" s="135"/>
      <c r="VU8" s="135"/>
      <c r="VV8" s="135"/>
      <c r="VW8" s="135"/>
      <c r="VX8" s="135"/>
      <c r="VY8" s="135"/>
      <c r="VZ8" s="135"/>
      <c r="WA8" s="135"/>
      <c r="WB8" s="135"/>
      <c r="WC8" s="135"/>
      <c r="WD8" s="135"/>
      <c r="WE8" s="135"/>
      <c r="WF8" s="135"/>
      <c r="WG8" s="135"/>
      <c r="WH8" s="135"/>
      <c r="WI8" s="135"/>
      <c r="WJ8" s="135"/>
      <c r="WK8" s="135"/>
      <c r="WL8" s="135"/>
      <c r="WM8" s="135"/>
      <c r="WN8" s="135"/>
      <c r="WO8" s="135"/>
      <c r="WP8" s="135"/>
      <c r="WQ8" s="135"/>
      <c r="WR8" s="135"/>
      <c r="WS8" s="135"/>
      <c r="WT8" s="135"/>
      <c r="WU8" s="135"/>
      <c r="WV8" s="135"/>
      <c r="WW8" s="135"/>
      <c r="WX8" s="135"/>
      <c r="WY8" s="135"/>
      <c r="WZ8" s="135"/>
      <c r="XA8" s="135"/>
      <c r="XB8" s="135"/>
      <c r="XC8" s="135"/>
      <c r="XD8" s="135"/>
      <c r="XE8" s="135"/>
      <c r="XF8" s="135"/>
      <c r="XG8" s="135"/>
      <c r="XH8" s="135"/>
      <c r="XI8" s="135"/>
      <c r="XJ8" s="135"/>
      <c r="XK8" s="135"/>
      <c r="XL8" s="135"/>
      <c r="XM8" s="135"/>
      <c r="XN8" s="135"/>
      <c r="XO8" s="135"/>
    </row>
    <row r="9" spans="1:639" s="1" customFormat="1" ht="15" x14ac:dyDescent="0.2">
      <c r="A9" s="30">
        <v>43862</v>
      </c>
      <c r="B9" s="31">
        <f>15454+5455</f>
        <v>20909</v>
      </c>
      <c r="C9" s="32">
        <v>17965</v>
      </c>
      <c r="D9" s="116">
        <f t="shared" ref="D9:D19" si="0">B9*C9</f>
        <v>375630185</v>
      </c>
      <c r="E9" s="32">
        <v>140000000</v>
      </c>
      <c r="F9" s="133">
        <v>4672</v>
      </c>
      <c r="G9" s="32">
        <v>4500</v>
      </c>
      <c r="H9" s="120">
        <f t="shared" ref="H9:H19" si="1">+F9*G9</f>
        <v>21024000</v>
      </c>
      <c r="I9" s="33">
        <v>20909</v>
      </c>
      <c r="J9" s="32">
        <v>3500</v>
      </c>
      <c r="K9" s="114">
        <f t="shared" ref="K9:K19" si="2">+I9*J9</f>
        <v>73181500</v>
      </c>
      <c r="L9" s="34">
        <v>87.333333333333329</v>
      </c>
      <c r="M9" s="32">
        <v>40000</v>
      </c>
      <c r="N9" s="114">
        <f t="shared" ref="N9:N19" si="3">+L9*M9</f>
        <v>3493333.333333333</v>
      </c>
      <c r="O9" s="35">
        <v>5</v>
      </c>
      <c r="P9" s="32">
        <v>4200000</v>
      </c>
      <c r="Q9" s="36">
        <f t="shared" ref="Q9:Q19" si="4">O9*P9</f>
        <v>21000000</v>
      </c>
      <c r="R9" s="104">
        <f t="shared" ref="R9:R33" si="5">+D9+E9+H9+N9+Q9+K9</f>
        <v>634329018.33333337</v>
      </c>
      <c r="S9" s="112">
        <f t="shared" ref="S9:S33" si="6">+R9*1.19</f>
        <v>754851531.81666672</v>
      </c>
      <c r="T9" s="34">
        <v>126.5</v>
      </c>
      <c r="U9" s="32">
        <v>350000</v>
      </c>
      <c r="V9" s="110">
        <f>+T9*U9</f>
        <v>44275000</v>
      </c>
      <c r="W9" s="110">
        <v>538097869.52941179</v>
      </c>
      <c r="X9" s="37">
        <f t="shared" ref="X9:X19" si="7">W9*$X$5</f>
        <v>279810.89215529413</v>
      </c>
      <c r="Y9" s="38">
        <v>5</v>
      </c>
      <c r="Z9" s="32">
        <v>220000</v>
      </c>
      <c r="AA9" s="39">
        <f t="shared" ref="AA9:AA19" si="8">+Y9*Z9</f>
        <v>1100000</v>
      </c>
      <c r="AB9" s="40">
        <v>34162261.155000001</v>
      </c>
      <c r="AC9" s="37">
        <f t="shared" ref="AC9:AC19" si="9">AB9*$AC$5</f>
        <v>17764.375800599999</v>
      </c>
      <c r="AD9" s="41">
        <f t="shared" ref="AD9:AD19" si="10">+V9+X9+AA9+AC9</f>
        <v>45672575.267955899</v>
      </c>
      <c r="AE9" s="132">
        <v>1</v>
      </c>
      <c r="AF9" s="100">
        <v>9583</v>
      </c>
      <c r="AG9" s="43">
        <f t="shared" ref="AG9:AG19" si="11">+AF9*AE9</f>
        <v>9583</v>
      </c>
      <c r="AH9" s="44">
        <v>45416.242857142846</v>
      </c>
      <c r="AI9" s="131">
        <f>AG9/60</f>
        <v>159.71666666666667</v>
      </c>
      <c r="AJ9" s="118">
        <f t="shared" ref="AJ9:AJ19" si="12">+AI9*AH9</f>
        <v>7253730.921666665</v>
      </c>
      <c r="AK9" s="45">
        <v>1939</v>
      </c>
      <c r="AL9" s="100">
        <v>250</v>
      </c>
      <c r="AM9" s="109">
        <f t="shared" ref="AM9:AM19" si="13">+AK9*AL9</f>
        <v>484750</v>
      </c>
      <c r="AN9" s="46">
        <f t="shared" ref="AN9:AN33" si="14">+(AM9+AJ9+AG9)</f>
        <v>7748063.921666665</v>
      </c>
      <c r="AO9" s="47">
        <f t="shared" ref="AO9:AO19" si="15">+AN9*1.19</f>
        <v>9220196.0667833313</v>
      </c>
      <c r="AP9" s="48">
        <f t="shared" ref="AP9:AP19" si="16">+AO9+S9</f>
        <v>764071727.88345003</v>
      </c>
      <c r="AQ9" s="48">
        <f t="shared" ref="AQ9:AQ19" si="17">+AP9+AD9</f>
        <v>809744303.15140593</v>
      </c>
    </row>
    <row r="10" spans="1:639" s="1" customFormat="1" ht="15" x14ac:dyDescent="0.2">
      <c r="A10" s="30">
        <v>43891</v>
      </c>
      <c r="B10" s="31">
        <f>15454+3636</f>
        <v>19090</v>
      </c>
      <c r="C10" s="32">
        <v>17965</v>
      </c>
      <c r="D10" s="116">
        <f t="shared" si="0"/>
        <v>342951850</v>
      </c>
      <c r="E10" s="32">
        <v>140000000</v>
      </c>
      <c r="F10" s="33">
        <v>4672</v>
      </c>
      <c r="G10" s="32">
        <v>4501</v>
      </c>
      <c r="H10" s="120">
        <f t="shared" si="1"/>
        <v>21028672</v>
      </c>
      <c r="I10" s="33">
        <v>19090</v>
      </c>
      <c r="J10" s="32">
        <v>3500</v>
      </c>
      <c r="K10" s="114">
        <f t="shared" si="2"/>
        <v>66815000</v>
      </c>
      <c r="L10" s="34">
        <v>309.66666666666669</v>
      </c>
      <c r="M10" s="32">
        <v>40000</v>
      </c>
      <c r="N10" s="114">
        <f t="shared" si="3"/>
        <v>12386666.666666668</v>
      </c>
      <c r="O10" s="35">
        <v>5</v>
      </c>
      <c r="P10" s="32">
        <v>4200000</v>
      </c>
      <c r="Q10" s="36">
        <f t="shared" si="4"/>
        <v>21000000</v>
      </c>
      <c r="R10" s="104">
        <f t="shared" si="5"/>
        <v>604182188.66666675</v>
      </c>
      <c r="S10" s="112">
        <f t="shared" si="6"/>
        <v>718976804.51333344</v>
      </c>
      <c r="T10" s="34">
        <v>112</v>
      </c>
      <c r="U10" s="32">
        <v>350000</v>
      </c>
      <c r="V10" s="110">
        <f>+T10*U10</f>
        <v>39200000</v>
      </c>
      <c r="W10" s="110">
        <v>613269130.76923072</v>
      </c>
      <c r="X10" s="37">
        <f t="shared" si="7"/>
        <v>318899.94799999997</v>
      </c>
      <c r="Y10" s="38">
        <v>5</v>
      </c>
      <c r="Z10" s="32">
        <v>220000</v>
      </c>
      <c r="AA10" s="39">
        <f t="shared" si="8"/>
        <v>1100000</v>
      </c>
      <c r="AB10" s="40">
        <v>34162261.155000001</v>
      </c>
      <c r="AC10" s="37">
        <f t="shared" si="9"/>
        <v>17764.375800599999</v>
      </c>
      <c r="AD10" s="41">
        <f t="shared" si="10"/>
        <v>40636664.323800601</v>
      </c>
      <c r="AE10" s="42">
        <v>178</v>
      </c>
      <c r="AF10" s="100">
        <v>9583</v>
      </c>
      <c r="AG10" s="43">
        <f t="shared" si="11"/>
        <v>1705774</v>
      </c>
      <c r="AH10" s="44">
        <f>+AVERAGE(AH11:AH12)</f>
        <v>45416.242857142846</v>
      </c>
      <c r="AI10" s="131">
        <v>159.71666666666667</v>
      </c>
      <c r="AJ10" s="118">
        <f t="shared" si="12"/>
        <v>7253730.921666665</v>
      </c>
      <c r="AK10" s="45">
        <v>4059</v>
      </c>
      <c r="AL10" s="100">
        <v>250</v>
      </c>
      <c r="AM10" s="109">
        <f t="shared" si="13"/>
        <v>1014750</v>
      </c>
      <c r="AN10" s="46">
        <f t="shared" si="14"/>
        <v>9974254.921666665</v>
      </c>
      <c r="AO10" s="47">
        <f t="shared" si="15"/>
        <v>11869363.35678333</v>
      </c>
      <c r="AP10" s="48">
        <f t="shared" si="16"/>
        <v>730846167.87011671</v>
      </c>
      <c r="AQ10" s="48">
        <f t="shared" si="17"/>
        <v>771482832.19391727</v>
      </c>
    </row>
    <row r="11" spans="1:639" s="1" customFormat="1" ht="15" x14ac:dyDescent="0.2">
      <c r="A11" s="30">
        <v>43922</v>
      </c>
      <c r="B11" s="31">
        <f>15454+1364</f>
        <v>16818</v>
      </c>
      <c r="C11" s="32">
        <v>17965</v>
      </c>
      <c r="D11" s="116">
        <f t="shared" si="0"/>
        <v>302135370</v>
      </c>
      <c r="E11" s="32">
        <v>140000000</v>
      </c>
      <c r="F11" s="33">
        <v>4672</v>
      </c>
      <c r="G11" s="32">
        <v>4502</v>
      </c>
      <c r="H11" s="120">
        <f t="shared" si="1"/>
        <v>21033344</v>
      </c>
      <c r="I11" s="33">
        <v>16818</v>
      </c>
      <c r="J11" s="32">
        <v>3500</v>
      </c>
      <c r="K11" s="114">
        <f t="shared" si="2"/>
        <v>58863000</v>
      </c>
      <c r="L11" s="34">
        <v>346</v>
      </c>
      <c r="M11" s="32">
        <v>40000</v>
      </c>
      <c r="N11" s="114">
        <f t="shared" si="3"/>
        <v>13840000</v>
      </c>
      <c r="O11" s="35">
        <v>5</v>
      </c>
      <c r="P11" s="32">
        <v>4200000</v>
      </c>
      <c r="Q11" s="36">
        <f t="shared" si="4"/>
        <v>21000000</v>
      </c>
      <c r="R11" s="104">
        <f t="shared" si="5"/>
        <v>556871714</v>
      </c>
      <c r="S11" s="112">
        <f t="shared" si="6"/>
        <v>662677339.65999997</v>
      </c>
      <c r="T11" s="34">
        <v>83</v>
      </c>
      <c r="U11" s="32">
        <v>350000</v>
      </c>
      <c r="V11" s="110">
        <f>+T11*U11</f>
        <v>29050000</v>
      </c>
      <c r="W11" s="110">
        <v>521089888.7096774</v>
      </c>
      <c r="X11" s="37">
        <f t="shared" si="7"/>
        <v>270966.74212903221</v>
      </c>
      <c r="Y11" s="38">
        <v>5</v>
      </c>
      <c r="Z11" s="32">
        <v>220000</v>
      </c>
      <c r="AA11" s="39">
        <f t="shared" si="8"/>
        <v>1100000</v>
      </c>
      <c r="AB11" s="40">
        <v>34162261.155000001</v>
      </c>
      <c r="AC11" s="37">
        <f t="shared" si="9"/>
        <v>17764.375800599999</v>
      </c>
      <c r="AD11" s="41">
        <f t="shared" si="10"/>
        <v>30438731.11792963</v>
      </c>
      <c r="AE11" s="42">
        <v>153</v>
      </c>
      <c r="AF11" s="100">
        <v>9583</v>
      </c>
      <c r="AG11" s="43">
        <f t="shared" si="11"/>
        <v>1466199</v>
      </c>
      <c r="AH11" s="49">
        <v>53509.171428571426</v>
      </c>
      <c r="AI11" s="131">
        <v>159.71666666666667</v>
      </c>
      <c r="AJ11" s="118">
        <f t="shared" si="12"/>
        <v>8546306.4966666661</v>
      </c>
      <c r="AK11" s="45">
        <v>2001</v>
      </c>
      <c r="AL11" s="100">
        <v>250</v>
      </c>
      <c r="AM11" s="109">
        <f t="shared" si="13"/>
        <v>500250</v>
      </c>
      <c r="AN11" s="46">
        <f t="shared" si="14"/>
        <v>10512755.496666666</v>
      </c>
      <c r="AO11" s="47">
        <f t="shared" si="15"/>
        <v>12510179.041033331</v>
      </c>
      <c r="AP11" s="48">
        <f t="shared" si="16"/>
        <v>675187518.70103335</v>
      </c>
      <c r="AQ11" s="48">
        <f t="shared" si="17"/>
        <v>705626249.81896293</v>
      </c>
    </row>
    <row r="12" spans="1:639" s="1" customFormat="1" ht="15" x14ac:dyDescent="0.2">
      <c r="A12" s="30">
        <v>43952</v>
      </c>
      <c r="B12" s="31">
        <v>15454</v>
      </c>
      <c r="C12" s="32">
        <v>19000</v>
      </c>
      <c r="D12" s="116">
        <f t="shared" si="0"/>
        <v>293626000</v>
      </c>
      <c r="E12" s="32">
        <v>140000000</v>
      </c>
      <c r="F12" s="33">
        <v>4672</v>
      </c>
      <c r="G12" s="32">
        <v>4503</v>
      </c>
      <c r="H12" s="120">
        <f t="shared" si="1"/>
        <v>21038016</v>
      </c>
      <c r="I12" s="33">
        <v>15454</v>
      </c>
      <c r="J12" s="32">
        <v>3500</v>
      </c>
      <c r="K12" s="114">
        <f t="shared" si="2"/>
        <v>54089000</v>
      </c>
      <c r="L12" s="34">
        <v>157.33333333333334</v>
      </c>
      <c r="M12" s="32">
        <v>40000</v>
      </c>
      <c r="N12" s="114">
        <f t="shared" si="3"/>
        <v>6293333.333333334</v>
      </c>
      <c r="O12" s="35">
        <v>5</v>
      </c>
      <c r="P12" s="32">
        <v>4200000</v>
      </c>
      <c r="Q12" s="36">
        <f t="shared" si="4"/>
        <v>21000000</v>
      </c>
      <c r="R12" s="104">
        <f t="shared" si="5"/>
        <v>536046349.33333331</v>
      </c>
      <c r="S12" s="112">
        <f t="shared" si="6"/>
        <v>637895155.70666659</v>
      </c>
      <c r="T12" s="34">
        <v>146</v>
      </c>
      <c r="U12" s="32">
        <v>350000</v>
      </c>
      <c r="V12" s="110">
        <f>+T12*U12</f>
        <v>51100000</v>
      </c>
      <c r="W12" s="110">
        <v>345538915.83333331</v>
      </c>
      <c r="X12" s="37">
        <f t="shared" si="7"/>
        <v>179680.2362333333</v>
      </c>
      <c r="Y12" s="38">
        <v>5</v>
      </c>
      <c r="Z12" s="32">
        <v>220000</v>
      </c>
      <c r="AA12" s="39">
        <f t="shared" si="8"/>
        <v>1100000</v>
      </c>
      <c r="AB12" s="40">
        <v>34162261.155000001</v>
      </c>
      <c r="AC12" s="37">
        <f t="shared" si="9"/>
        <v>17764.375800599999</v>
      </c>
      <c r="AD12" s="41">
        <f t="shared" si="10"/>
        <v>52397444.612033933</v>
      </c>
      <c r="AE12" s="42">
        <v>522</v>
      </c>
      <c r="AF12" s="100">
        <v>9583</v>
      </c>
      <c r="AG12" s="43">
        <f t="shared" si="11"/>
        <v>5002326</v>
      </c>
      <c r="AH12" s="49">
        <f>2863.02857142857+34460.2857142857</f>
        <v>37323.314285714274</v>
      </c>
      <c r="AI12" s="131">
        <v>159.71666666666667</v>
      </c>
      <c r="AJ12" s="118">
        <f t="shared" si="12"/>
        <v>5961155.3466666648</v>
      </c>
      <c r="AK12" s="45">
        <v>2240</v>
      </c>
      <c r="AL12" s="100">
        <v>250</v>
      </c>
      <c r="AM12" s="109">
        <f t="shared" si="13"/>
        <v>560000</v>
      </c>
      <c r="AN12" s="46">
        <f t="shared" si="14"/>
        <v>11523481.346666664</v>
      </c>
      <c r="AO12" s="47">
        <f t="shared" si="15"/>
        <v>13712942.802533329</v>
      </c>
      <c r="AP12" s="48">
        <f t="shared" si="16"/>
        <v>651608098.50919986</v>
      </c>
      <c r="AQ12" s="48">
        <f t="shared" si="17"/>
        <v>704005543.12123382</v>
      </c>
    </row>
    <row r="13" spans="1:639" s="1" customFormat="1" ht="15" x14ac:dyDescent="0.2">
      <c r="A13" s="30">
        <v>43983</v>
      </c>
      <c r="B13" s="31">
        <v>15454</v>
      </c>
      <c r="C13" s="32">
        <v>19000</v>
      </c>
      <c r="D13" s="116">
        <f t="shared" si="0"/>
        <v>293626000</v>
      </c>
      <c r="E13" s="32">
        <v>140000000</v>
      </c>
      <c r="F13" s="33">
        <v>4672</v>
      </c>
      <c r="G13" s="32">
        <v>4504</v>
      </c>
      <c r="H13" s="120">
        <f t="shared" si="1"/>
        <v>21042688</v>
      </c>
      <c r="I13" s="33">
        <v>15454</v>
      </c>
      <c r="J13" s="32">
        <v>3500</v>
      </c>
      <c r="K13" s="114">
        <f t="shared" si="2"/>
        <v>54089000</v>
      </c>
      <c r="L13" s="34">
        <v>334.66666666666669</v>
      </c>
      <c r="M13" s="32">
        <v>40000</v>
      </c>
      <c r="N13" s="114">
        <f t="shared" si="3"/>
        <v>13386666.666666668</v>
      </c>
      <c r="O13" s="35">
        <v>5</v>
      </c>
      <c r="P13" s="32">
        <v>4200000</v>
      </c>
      <c r="Q13" s="36">
        <f t="shared" si="4"/>
        <v>21000000</v>
      </c>
      <c r="R13" s="104">
        <f t="shared" si="5"/>
        <v>543144354.66666675</v>
      </c>
      <c r="S13" s="112">
        <f t="shared" si="6"/>
        <v>646341782.0533334</v>
      </c>
      <c r="T13" s="50">
        <v>188</v>
      </c>
      <c r="U13" s="32">
        <v>350000</v>
      </c>
      <c r="V13" s="119">
        <f>+T13*U13</f>
        <v>65800000</v>
      </c>
      <c r="W13" s="110">
        <v>574925330.33333302</v>
      </c>
      <c r="X13" s="37">
        <f t="shared" si="7"/>
        <v>298961.17177333316</v>
      </c>
      <c r="Y13" s="51">
        <v>5</v>
      </c>
      <c r="Z13" s="32">
        <v>220000</v>
      </c>
      <c r="AA13" s="39">
        <f t="shared" si="8"/>
        <v>1100000</v>
      </c>
      <c r="AB13" s="40">
        <v>34162261.155000001</v>
      </c>
      <c r="AC13" s="37">
        <f t="shared" si="9"/>
        <v>17764.375800599999</v>
      </c>
      <c r="AD13" s="41">
        <f t="shared" si="10"/>
        <v>67216725.547573939</v>
      </c>
      <c r="AE13" s="42">
        <v>379</v>
      </c>
      <c r="AF13" s="100">
        <v>9583</v>
      </c>
      <c r="AG13" s="43">
        <f t="shared" si="11"/>
        <v>3631957</v>
      </c>
      <c r="AH13" s="49">
        <f>310038.285714286+4470.42857142857</f>
        <v>314508.71428571455</v>
      </c>
      <c r="AI13" s="131">
        <v>159.71666666666667</v>
      </c>
      <c r="AJ13" s="118">
        <f t="shared" si="12"/>
        <v>50232283.483333379</v>
      </c>
      <c r="AK13" s="45">
        <v>2743</v>
      </c>
      <c r="AL13" s="100">
        <v>250</v>
      </c>
      <c r="AM13" s="109">
        <f t="shared" si="13"/>
        <v>685750</v>
      </c>
      <c r="AN13" s="46">
        <f t="shared" si="14"/>
        <v>54549990.483333379</v>
      </c>
      <c r="AO13" s="47">
        <f t="shared" si="15"/>
        <v>64914488.675166719</v>
      </c>
      <c r="AP13" s="48">
        <f t="shared" si="16"/>
        <v>711256270.72850013</v>
      </c>
      <c r="AQ13" s="48">
        <f t="shared" si="17"/>
        <v>778472996.27607405</v>
      </c>
    </row>
    <row r="14" spans="1:639" s="1" customFormat="1" ht="15" x14ac:dyDescent="0.2">
      <c r="A14" s="30">
        <v>44013</v>
      </c>
      <c r="B14" s="31">
        <v>15454</v>
      </c>
      <c r="C14" s="32">
        <v>19000</v>
      </c>
      <c r="D14" s="116">
        <f t="shared" si="0"/>
        <v>293626000</v>
      </c>
      <c r="E14" s="32">
        <v>165000000</v>
      </c>
      <c r="F14" s="33">
        <v>4672</v>
      </c>
      <c r="G14" s="32">
        <v>4505</v>
      </c>
      <c r="H14" s="120">
        <f t="shared" si="1"/>
        <v>21047360</v>
      </c>
      <c r="I14" s="33">
        <v>15454</v>
      </c>
      <c r="J14" s="32">
        <v>3500</v>
      </c>
      <c r="K14" s="114">
        <f t="shared" si="2"/>
        <v>54089000</v>
      </c>
      <c r="L14" s="34">
        <v>276</v>
      </c>
      <c r="M14" s="32">
        <v>40000</v>
      </c>
      <c r="N14" s="113">
        <f t="shared" si="3"/>
        <v>11040000</v>
      </c>
      <c r="O14" s="35">
        <v>9</v>
      </c>
      <c r="P14" s="32">
        <v>4200000</v>
      </c>
      <c r="Q14" s="37">
        <f t="shared" si="4"/>
        <v>37800000</v>
      </c>
      <c r="R14" s="104">
        <f t="shared" si="5"/>
        <v>582602360</v>
      </c>
      <c r="S14" s="112">
        <f t="shared" si="6"/>
        <v>693296808.39999998</v>
      </c>
      <c r="T14" s="52">
        <v>196</v>
      </c>
      <c r="U14" s="32">
        <v>350000</v>
      </c>
      <c r="V14" s="111">
        <f t="shared" ref="V14:V19" si="18">+U14*T14</f>
        <v>68600000</v>
      </c>
      <c r="W14" s="110">
        <v>586106310</v>
      </c>
      <c r="X14" s="37">
        <f t="shared" si="7"/>
        <v>304775.28119999997</v>
      </c>
      <c r="Y14" s="52">
        <v>5</v>
      </c>
      <c r="Z14" s="32">
        <v>220000</v>
      </c>
      <c r="AA14" s="40">
        <f t="shared" si="8"/>
        <v>1100000</v>
      </c>
      <c r="AB14" s="40">
        <v>34162261.155000001</v>
      </c>
      <c r="AC14" s="37">
        <f t="shared" si="9"/>
        <v>17764.375800599999</v>
      </c>
      <c r="AD14" s="41">
        <f t="shared" si="10"/>
        <v>70022539.657000601</v>
      </c>
      <c r="AE14" s="42">
        <v>239</v>
      </c>
      <c r="AF14" s="100">
        <v>9583</v>
      </c>
      <c r="AG14" s="53">
        <f t="shared" si="11"/>
        <v>2290337</v>
      </c>
      <c r="AH14" s="49">
        <v>251854.85714285716</v>
      </c>
      <c r="AI14" s="131">
        <v>159.71666666666667</v>
      </c>
      <c r="AJ14" s="118">
        <f t="shared" si="12"/>
        <v>40225418.266666673</v>
      </c>
      <c r="AK14" s="45">
        <v>9786</v>
      </c>
      <c r="AL14" s="100">
        <v>250</v>
      </c>
      <c r="AM14" s="109">
        <f t="shared" si="13"/>
        <v>2446500</v>
      </c>
      <c r="AN14" s="46">
        <f t="shared" si="14"/>
        <v>44962255.266666673</v>
      </c>
      <c r="AO14" s="47">
        <f t="shared" si="15"/>
        <v>53505083.767333336</v>
      </c>
      <c r="AP14" s="48">
        <f t="shared" si="16"/>
        <v>746801892.16733336</v>
      </c>
      <c r="AQ14" s="48">
        <f t="shared" si="17"/>
        <v>816824431.82433391</v>
      </c>
    </row>
    <row r="15" spans="1:639" s="1" customFormat="1" ht="15" x14ac:dyDescent="0.2">
      <c r="A15" s="30">
        <v>44044</v>
      </c>
      <c r="B15" s="31">
        <v>15454</v>
      </c>
      <c r="C15" s="32">
        <v>19000</v>
      </c>
      <c r="D15" s="116">
        <f t="shared" si="0"/>
        <v>293626000</v>
      </c>
      <c r="E15" s="32">
        <v>165000000</v>
      </c>
      <c r="F15" s="33">
        <v>4672</v>
      </c>
      <c r="G15" s="32">
        <v>4506</v>
      </c>
      <c r="H15" s="120">
        <f t="shared" si="1"/>
        <v>21052032</v>
      </c>
      <c r="I15" s="33">
        <v>15454</v>
      </c>
      <c r="J15" s="32">
        <v>3500</v>
      </c>
      <c r="K15" s="114">
        <f t="shared" si="2"/>
        <v>54089000</v>
      </c>
      <c r="L15" s="34">
        <v>514.33333333333337</v>
      </c>
      <c r="M15" s="32">
        <v>40000</v>
      </c>
      <c r="N15" s="117">
        <f t="shared" si="3"/>
        <v>20573333.333333336</v>
      </c>
      <c r="O15" s="35">
        <v>9</v>
      </c>
      <c r="P15" s="32">
        <v>4200000</v>
      </c>
      <c r="Q15" s="37">
        <f t="shared" si="4"/>
        <v>37800000</v>
      </c>
      <c r="R15" s="104">
        <f t="shared" si="5"/>
        <v>592140365.33333325</v>
      </c>
      <c r="S15" s="112">
        <f t="shared" si="6"/>
        <v>704647034.74666655</v>
      </c>
      <c r="T15" s="52">
        <v>185</v>
      </c>
      <c r="U15" s="32">
        <v>350000</v>
      </c>
      <c r="V15" s="111">
        <f t="shared" si="18"/>
        <v>64750000</v>
      </c>
      <c r="W15" s="110">
        <v>504149890.24390244</v>
      </c>
      <c r="X15" s="37">
        <f t="shared" si="7"/>
        <v>262157.94292682927</v>
      </c>
      <c r="Y15" s="52">
        <v>8</v>
      </c>
      <c r="Z15" s="32">
        <v>220000</v>
      </c>
      <c r="AA15" s="40">
        <f t="shared" si="8"/>
        <v>1760000</v>
      </c>
      <c r="AB15" s="40">
        <v>34162261.155000001</v>
      </c>
      <c r="AC15" s="37">
        <f t="shared" si="9"/>
        <v>17764.375800599999</v>
      </c>
      <c r="AD15" s="41">
        <f t="shared" si="10"/>
        <v>66789922.318727434</v>
      </c>
      <c r="AE15" s="42">
        <v>343.5</v>
      </c>
      <c r="AF15" s="100">
        <v>9583</v>
      </c>
      <c r="AG15" s="53">
        <f t="shared" si="11"/>
        <v>3291760.5</v>
      </c>
      <c r="AH15" s="49">
        <f>49635.4285714286+50880</f>
        <v>100515.42857142861</v>
      </c>
      <c r="AI15" s="131">
        <v>159.71666666666667</v>
      </c>
      <c r="AJ15" s="109">
        <f t="shared" si="12"/>
        <v>16053989.200000007</v>
      </c>
      <c r="AK15" s="45">
        <v>683</v>
      </c>
      <c r="AL15" s="100">
        <v>250</v>
      </c>
      <c r="AM15" s="109">
        <f t="shared" si="13"/>
        <v>170750</v>
      </c>
      <c r="AN15" s="46">
        <f t="shared" si="14"/>
        <v>19516499.700000007</v>
      </c>
      <c r="AO15" s="47">
        <f t="shared" si="15"/>
        <v>23224634.643000007</v>
      </c>
      <c r="AP15" s="48">
        <f t="shared" si="16"/>
        <v>727871669.38966656</v>
      </c>
      <c r="AQ15" s="48">
        <f t="shared" si="17"/>
        <v>794661591.70839405</v>
      </c>
    </row>
    <row r="16" spans="1:639" s="1" customFormat="1" ht="15" x14ac:dyDescent="0.2">
      <c r="A16" s="30">
        <v>44075</v>
      </c>
      <c r="B16" s="31">
        <v>15454</v>
      </c>
      <c r="C16" s="32">
        <v>19000</v>
      </c>
      <c r="D16" s="116">
        <f t="shared" si="0"/>
        <v>293626000</v>
      </c>
      <c r="E16" s="32">
        <v>165000000</v>
      </c>
      <c r="F16" s="33">
        <v>4672</v>
      </c>
      <c r="G16" s="32">
        <v>4507</v>
      </c>
      <c r="H16" s="120">
        <f t="shared" si="1"/>
        <v>21056704</v>
      </c>
      <c r="I16" s="33">
        <v>15454</v>
      </c>
      <c r="J16" s="32">
        <v>3500</v>
      </c>
      <c r="K16" s="114">
        <f t="shared" si="2"/>
        <v>54089000</v>
      </c>
      <c r="L16" s="34">
        <v>312</v>
      </c>
      <c r="M16" s="32">
        <v>40000</v>
      </c>
      <c r="N16" s="113">
        <f t="shared" si="3"/>
        <v>12480000</v>
      </c>
      <c r="O16" s="35">
        <v>9</v>
      </c>
      <c r="P16" s="32">
        <v>4200000</v>
      </c>
      <c r="Q16" s="37">
        <f t="shared" si="4"/>
        <v>37800000</v>
      </c>
      <c r="R16" s="104">
        <f t="shared" si="5"/>
        <v>584051704</v>
      </c>
      <c r="S16" s="112">
        <f t="shared" si="6"/>
        <v>695021527.75999999</v>
      </c>
      <c r="T16" s="52">
        <v>250.5</v>
      </c>
      <c r="U16" s="32">
        <v>350000</v>
      </c>
      <c r="V16" s="111">
        <f t="shared" si="18"/>
        <v>87675000</v>
      </c>
      <c r="W16" s="110">
        <v>479571487.7685287</v>
      </c>
      <c r="X16" s="37">
        <f t="shared" si="7"/>
        <v>249377.17363963492</v>
      </c>
      <c r="Y16" s="52">
        <v>8</v>
      </c>
      <c r="Z16" s="32">
        <v>220000</v>
      </c>
      <c r="AA16" s="40">
        <f t="shared" si="8"/>
        <v>1760000</v>
      </c>
      <c r="AB16" s="40">
        <v>34162261.155000001</v>
      </c>
      <c r="AC16" s="37">
        <f t="shared" si="9"/>
        <v>17764.375800599999</v>
      </c>
      <c r="AD16" s="41">
        <f t="shared" si="10"/>
        <v>89702141.549440235</v>
      </c>
      <c r="AE16" s="42">
        <v>412</v>
      </c>
      <c r="AF16" s="100">
        <v>9583</v>
      </c>
      <c r="AG16" s="53">
        <f t="shared" si="11"/>
        <v>3948196</v>
      </c>
      <c r="AH16" s="49">
        <v>17940</v>
      </c>
      <c r="AI16" s="131">
        <v>159.71666666666667</v>
      </c>
      <c r="AJ16" s="109">
        <f t="shared" si="12"/>
        <v>2865317</v>
      </c>
      <c r="AK16" s="45">
        <v>1829</v>
      </c>
      <c r="AL16" s="100">
        <v>250</v>
      </c>
      <c r="AM16" s="109">
        <f t="shared" si="13"/>
        <v>457250</v>
      </c>
      <c r="AN16" s="46">
        <f t="shared" si="14"/>
        <v>7270763</v>
      </c>
      <c r="AO16" s="47">
        <f t="shared" si="15"/>
        <v>8652207.9699999988</v>
      </c>
      <c r="AP16" s="48">
        <f t="shared" si="16"/>
        <v>703673735.73000002</v>
      </c>
      <c r="AQ16" s="48">
        <f t="shared" si="17"/>
        <v>793375877.27944028</v>
      </c>
    </row>
    <row r="17" spans="1:639" s="1" customFormat="1" ht="15" x14ac:dyDescent="0.2">
      <c r="A17" s="30">
        <v>44105</v>
      </c>
      <c r="B17" s="31">
        <v>15454</v>
      </c>
      <c r="C17" s="32">
        <v>19000</v>
      </c>
      <c r="D17" s="116">
        <f t="shared" si="0"/>
        <v>293626000</v>
      </c>
      <c r="E17" s="32">
        <v>165000000</v>
      </c>
      <c r="F17" s="33">
        <v>4672</v>
      </c>
      <c r="G17" s="32">
        <v>4508</v>
      </c>
      <c r="H17" s="120">
        <f t="shared" si="1"/>
        <v>21061376</v>
      </c>
      <c r="I17" s="33">
        <v>15454</v>
      </c>
      <c r="J17" s="32">
        <v>3500</v>
      </c>
      <c r="K17" s="114">
        <f t="shared" si="2"/>
        <v>54089000</v>
      </c>
      <c r="L17" s="34">
        <v>278.5</v>
      </c>
      <c r="M17" s="32">
        <v>40000</v>
      </c>
      <c r="N17" s="113">
        <f t="shared" si="3"/>
        <v>11140000</v>
      </c>
      <c r="O17" s="35">
        <v>9</v>
      </c>
      <c r="P17" s="32">
        <v>4200000</v>
      </c>
      <c r="Q17" s="37">
        <f t="shared" si="4"/>
        <v>37800000</v>
      </c>
      <c r="R17" s="104">
        <f t="shared" si="5"/>
        <v>582716376</v>
      </c>
      <c r="S17" s="112">
        <f t="shared" si="6"/>
        <v>693432487.43999994</v>
      </c>
      <c r="T17" s="52">
        <v>323.25</v>
      </c>
      <c r="U17" s="32">
        <v>350000</v>
      </c>
      <c r="V17" s="111">
        <f t="shared" si="18"/>
        <v>113137500</v>
      </c>
      <c r="W17" s="110">
        <v>517125995</v>
      </c>
      <c r="X17" s="37">
        <f t="shared" si="7"/>
        <v>268905.51739999995</v>
      </c>
      <c r="Y17" s="52">
        <v>6.75</v>
      </c>
      <c r="Z17" s="32">
        <v>220000</v>
      </c>
      <c r="AA17" s="40">
        <f t="shared" si="8"/>
        <v>1485000</v>
      </c>
      <c r="AB17" s="40">
        <v>34162261.155000001</v>
      </c>
      <c r="AC17" s="37">
        <f t="shared" si="9"/>
        <v>17764.375800599999</v>
      </c>
      <c r="AD17" s="41">
        <f t="shared" si="10"/>
        <v>114909169.89320059</v>
      </c>
      <c r="AE17" s="42">
        <v>1240</v>
      </c>
      <c r="AF17" s="100">
        <v>9583</v>
      </c>
      <c r="AG17" s="53">
        <f t="shared" si="11"/>
        <v>11882920</v>
      </c>
      <c r="AH17" s="49">
        <v>9570</v>
      </c>
      <c r="AI17" s="131">
        <v>159.71666666666667</v>
      </c>
      <c r="AJ17" s="109">
        <f t="shared" si="12"/>
        <v>1528488.5</v>
      </c>
      <c r="AK17" s="54">
        <v>21433</v>
      </c>
      <c r="AL17" s="100">
        <v>250</v>
      </c>
      <c r="AM17" s="109">
        <f t="shared" si="13"/>
        <v>5358250</v>
      </c>
      <c r="AN17" s="46">
        <f t="shared" si="14"/>
        <v>18769658.5</v>
      </c>
      <c r="AO17" s="47">
        <f t="shared" si="15"/>
        <v>22335893.614999998</v>
      </c>
      <c r="AP17" s="48">
        <f t="shared" si="16"/>
        <v>715768381.05499995</v>
      </c>
      <c r="AQ17" s="48">
        <f t="shared" si="17"/>
        <v>830677550.94820058</v>
      </c>
    </row>
    <row r="18" spans="1:639" s="1" customFormat="1" ht="15" x14ac:dyDescent="0.2">
      <c r="A18" s="30">
        <v>44136</v>
      </c>
      <c r="B18" s="31">
        <f>15454+5455</f>
        <v>20909</v>
      </c>
      <c r="C18" s="32">
        <v>19000</v>
      </c>
      <c r="D18" s="116">
        <f t="shared" si="0"/>
        <v>397271000</v>
      </c>
      <c r="E18" s="32">
        <v>165000000</v>
      </c>
      <c r="F18" s="33">
        <v>4672</v>
      </c>
      <c r="G18" s="32">
        <v>4509</v>
      </c>
      <c r="H18" s="120">
        <f t="shared" si="1"/>
        <v>21066048</v>
      </c>
      <c r="I18" s="33">
        <v>20909</v>
      </c>
      <c r="J18" s="32">
        <v>3500</v>
      </c>
      <c r="K18" s="114">
        <f t="shared" si="2"/>
        <v>73181500</v>
      </c>
      <c r="L18" s="34">
        <v>582</v>
      </c>
      <c r="M18" s="32">
        <v>40000</v>
      </c>
      <c r="N18" s="113">
        <f t="shared" si="3"/>
        <v>23280000</v>
      </c>
      <c r="O18" s="35">
        <v>9</v>
      </c>
      <c r="P18" s="32">
        <v>4200000</v>
      </c>
      <c r="Q18" s="37">
        <f t="shared" si="4"/>
        <v>37800000</v>
      </c>
      <c r="R18" s="104">
        <f t="shared" si="5"/>
        <v>717598548</v>
      </c>
      <c r="S18" s="112">
        <f t="shared" si="6"/>
        <v>853942272.12</v>
      </c>
      <c r="T18" s="52">
        <v>390.75</v>
      </c>
      <c r="U18" s="32">
        <v>350000</v>
      </c>
      <c r="V18" s="111">
        <f t="shared" si="18"/>
        <v>136762500</v>
      </c>
      <c r="W18" s="110">
        <v>517870415.74074072</v>
      </c>
      <c r="X18" s="37">
        <f t="shared" si="7"/>
        <v>269292.61618518515</v>
      </c>
      <c r="Y18" s="52">
        <v>5</v>
      </c>
      <c r="Z18" s="32">
        <v>220000</v>
      </c>
      <c r="AA18" s="40">
        <f t="shared" si="8"/>
        <v>1100000</v>
      </c>
      <c r="AB18" s="40">
        <v>34162261.155000001</v>
      </c>
      <c r="AC18" s="37">
        <f t="shared" si="9"/>
        <v>17764.375800599999</v>
      </c>
      <c r="AD18" s="41">
        <f t="shared" si="10"/>
        <v>138149556.9919858</v>
      </c>
      <c r="AE18" s="42">
        <v>3067</v>
      </c>
      <c r="AF18" s="100">
        <v>9583</v>
      </c>
      <c r="AG18" s="53">
        <f t="shared" si="11"/>
        <v>29391061</v>
      </c>
      <c r="AH18" s="49">
        <v>51701</v>
      </c>
      <c r="AI18" s="131">
        <v>159.71666666666667</v>
      </c>
      <c r="AJ18" s="109">
        <f t="shared" si="12"/>
        <v>8257511.3833333338</v>
      </c>
      <c r="AK18" s="54">
        <v>4927</v>
      </c>
      <c r="AL18" s="100">
        <v>250</v>
      </c>
      <c r="AM18" s="109">
        <f t="shared" si="13"/>
        <v>1231750</v>
      </c>
      <c r="AN18" s="46">
        <f t="shared" si="14"/>
        <v>38880322.383333333</v>
      </c>
      <c r="AO18" s="47">
        <f t="shared" si="15"/>
        <v>46267583.636166662</v>
      </c>
      <c r="AP18" s="48">
        <f t="shared" si="16"/>
        <v>900209855.7561667</v>
      </c>
      <c r="AQ18" s="48">
        <f t="shared" si="17"/>
        <v>1038359412.7481525</v>
      </c>
    </row>
    <row r="19" spans="1:639" s="1" customFormat="1" ht="15.75" thickBot="1" x14ac:dyDescent="0.25">
      <c r="A19" s="55">
        <v>44166</v>
      </c>
      <c r="B19" s="56">
        <f>15454+6364</f>
        <v>21818</v>
      </c>
      <c r="C19" s="32">
        <v>19000</v>
      </c>
      <c r="D19" s="116">
        <f t="shared" si="0"/>
        <v>414542000</v>
      </c>
      <c r="E19" s="32">
        <v>165000000</v>
      </c>
      <c r="F19" s="57">
        <v>4672</v>
      </c>
      <c r="G19" s="32">
        <v>4510</v>
      </c>
      <c r="H19" s="120">
        <f t="shared" si="1"/>
        <v>21070720</v>
      </c>
      <c r="I19" s="57">
        <v>21818</v>
      </c>
      <c r="J19" s="32">
        <v>3500</v>
      </c>
      <c r="K19" s="106">
        <f t="shared" si="2"/>
        <v>76363000</v>
      </c>
      <c r="L19" s="58">
        <v>426.25</v>
      </c>
      <c r="M19" s="32">
        <v>40000</v>
      </c>
      <c r="N19" s="105">
        <f t="shared" si="3"/>
        <v>17050000</v>
      </c>
      <c r="O19" s="35">
        <v>9</v>
      </c>
      <c r="P19" s="32">
        <v>4200000</v>
      </c>
      <c r="Q19" s="60">
        <f t="shared" si="4"/>
        <v>37800000</v>
      </c>
      <c r="R19" s="104">
        <f t="shared" si="5"/>
        <v>731825720</v>
      </c>
      <c r="S19" s="103">
        <f t="shared" si="6"/>
        <v>870872606.79999995</v>
      </c>
      <c r="T19" s="61">
        <v>380.25</v>
      </c>
      <c r="U19" s="32">
        <v>350000</v>
      </c>
      <c r="V19" s="102">
        <f t="shared" si="18"/>
        <v>133087500</v>
      </c>
      <c r="W19" s="101">
        <v>477569253.80952382</v>
      </c>
      <c r="X19" s="37">
        <f t="shared" si="7"/>
        <v>248336.01198095237</v>
      </c>
      <c r="Y19" s="61">
        <v>5</v>
      </c>
      <c r="Z19" s="32">
        <v>220000</v>
      </c>
      <c r="AA19" s="62">
        <f t="shared" si="8"/>
        <v>1100000</v>
      </c>
      <c r="AB19" s="62">
        <v>34162261.155000001</v>
      </c>
      <c r="AC19" s="37">
        <f t="shared" si="9"/>
        <v>17764.375800599999</v>
      </c>
      <c r="AD19" s="63">
        <f t="shared" si="10"/>
        <v>134453600.38778156</v>
      </c>
      <c r="AE19" s="42">
        <v>3650</v>
      </c>
      <c r="AF19" s="100">
        <v>9583</v>
      </c>
      <c r="AG19" s="64">
        <f t="shared" si="11"/>
        <v>34977950</v>
      </c>
      <c r="AH19" s="65">
        <f>1800+12060</f>
        <v>13860</v>
      </c>
      <c r="AI19" s="131">
        <v>159.71666666666667</v>
      </c>
      <c r="AJ19" s="99">
        <f t="shared" si="12"/>
        <v>2213673</v>
      </c>
      <c r="AK19" s="66">
        <v>1232</v>
      </c>
      <c r="AL19" s="100">
        <v>250</v>
      </c>
      <c r="AM19" s="99">
        <f t="shared" si="13"/>
        <v>308000</v>
      </c>
      <c r="AN19" s="67">
        <f t="shared" si="14"/>
        <v>37499623</v>
      </c>
      <c r="AO19" s="68">
        <f t="shared" si="15"/>
        <v>44624551.369999997</v>
      </c>
      <c r="AP19" s="48">
        <f t="shared" si="16"/>
        <v>915497158.16999996</v>
      </c>
      <c r="AQ19" s="48">
        <f t="shared" si="17"/>
        <v>1049950758.5577815</v>
      </c>
    </row>
    <row r="20" spans="1:639" s="89" customFormat="1" ht="13.5" thickBot="1" x14ac:dyDescent="0.25">
      <c r="A20" s="69" t="s">
        <v>56</v>
      </c>
      <c r="B20" s="70"/>
      <c r="C20" s="93"/>
      <c r="D20" s="94">
        <f>SUM(D9:D19)</f>
        <v>3594286405</v>
      </c>
      <c r="E20" s="96"/>
      <c r="F20" s="71"/>
      <c r="G20" s="93"/>
      <c r="H20" s="94">
        <f>SUM(H9:H19)</f>
        <v>231520960</v>
      </c>
      <c r="I20" s="71"/>
      <c r="J20" s="93"/>
      <c r="K20" s="72">
        <f>SUM(K9:K19)</f>
        <v>672938000</v>
      </c>
      <c r="L20" s="95">
        <f>SUM(L9:L19)</f>
        <v>3624.0833333333335</v>
      </c>
      <c r="M20" s="93"/>
      <c r="N20" s="72">
        <f>SUM(N9:N19)</f>
        <v>144963333.33333334</v>
      </c>
      <c r="O20" s="71"/>
      <c r="P20" s="76"/>
      <c r="Q20" s="72">
        <f>SUM(Q9:Q19)</f>
        <v>331800000</v>
      </c>
      <c r="R20" s="73">
        <f t="shared" si="5"/>
        <v>4975508698.333334</v>
      </c>
      <c r="S20" s="74">
        <f t="shared" si="6"/>
        <v>5920855351.0166674</v>
      </c>
      <c r="T20" s="75"/>
      <c r="U20" s="76"/>
      <c r="V20" s="76">
        <f>SUM(V9:V19)</f>
        <v>833437500</v>
      </c>
      <c r="W20" s="76"/>
      <c r="X20" s="72"/>
      <c r="Y20" s="75"/>
      <c r="Z20" s="76"/>
      <c r="AA20" s="76">
        <f>SUM(AA9:AA19)</f>
        <v>13805000</v>
      </c>
      <c r="AB20" s="76"/>
      <c r="AC20" s="72"/>
      <c r="AD20" s="74">
        <f>SUM(AD9:AD19)</f>
        <v>850389071.66743016</v>
      </c>
      <c r="AE20" s="77"/>
      <c r="AF20" s="76"/>
      <c r="AG20" s="72">
        <f>SUM(AG9:AG19)</f>
        <v>97598063.5</v>
      </c>
      <c r="AH20" s="75"/>
      <c r="AI20" s="76"/>
      <c r="AJ20" s="72">
        <f>SUM(AJ9:AJ19)</f>
        <v>150391604.52000007</v>
      </c>
      <c r="AK20" s="75"/>
      <c r="AL20" s="76"/>
      <c r="AM20" s="72">
        <f>SUM(AM9:AM19)</f>
        <v>13218000</v>
      </c>
      <c r="AN20" s="75">
        <f t="shared" si="14"/>
        <v>261207668.02000007</v>
      </c>
      <c r="AO20" s="76">
        <f>SUM(AO9:AO19)</f>
        <v>310837124.94380003</v>
      </c>
      <c r="AP20" s="78">
        <f>SUM(AP9:AP19)</f>
        <v>8242792475.9604683</v>
      </c>
      <c r="AQ20" s="78">
        <f>SUM(AQ9:AQ19)</f>
        <v>9093181547.6278973</v>
      </c>
      <c r="AR20" s="90"/>
      <c r="AS20" s="90"/>
      <c r="AT20" s="90"/>
      <c r="AU20" s="90"/>
      <c r="AV20" s="90"/>
      <c r="AW20" s="90"/>
      <c r="AX20" s="90"/>
      <c r="AY20" s="90"/>
      <c r="AZ20" s="90"/>
      <c r="BA20" s="90"/>
      <c r="BB20" s="90"/>
      <c r="BC20" s="90"/>
      <c r="BD20" s="90"/>
      <c r="BE20" s="90"/>
      <c r="BF20" s="90"/>
      <c r="BG20" s="90"/>
      <c r="BH20" s="90"/>
      <c r="BI20" s="90"/>
      <c r="BJ20" s="90"/>
      <c r="BK20" s="90"/>
      <c r="BL20" s="90"/>
      <c r="BM20" s="90"/>
      <c r="BN20" s="90"/>
      <c r="BO20" s="90"/>
      <c r="BP20" s="90"/>
      <c r="BQ20" s="90"/>
      <c r="BR20" s="90"/>
      <c r="BS20" s="90"/>
      <c r="BT20" s="90"/>
      <c r="BU20" s="90"/>
      <c r="BV20" s="90"/>
      <c r="BW20" s="90"/>
      <c r="BX20" s="90"/>
      <c r="BY20" s="90"/>
      <c r="BZ20" s="90"/>
      <c r="CA20" s="90"/>
      <c r="CB20" s="90"/>
      <c r="CC20" s="90"/>
      <c r="CD20" s="90"/>
      <c r="CE20" s="90"/>
      <c r="CF20" s="90"/>
      <c r="CG20" s="90"/>
      <c r="CH20" s="90"/>
      <c r="CI20" s="90"/>
      <c r="CJ20" s="90"/>
      <c r="CK20" s="90"/>
      <c r="CL20" s="90"/>
      <c r="CM20" s="90"/>
      <c r="CN20" s="90"/>
      <c r="CO20" s="90"/>
      <c r="CP20" s="90"/>
      <c r="CQ20" s="90"/>
      <c r="CR20" s="90"/>
      <c r="CS20" s="90"/>
      <c r="CT20" s="90"/>
      <c r="CU20" s="90"/>
      <c r="CV20" s="90"/>
      <c r="CW20" s="90"/>
      <c r="CX20" s="90"/>
      <c r="CY20" s="90"/>
      <c r="CZ20" s="90"/>
      <c r="DA20" s="90"/>
      <c r="DB20" s="90"/>
      <c r="DC20" s="90"/>
      <c r="DD20" s="90"/>
      <c r="DE20" s="90"/>
      <c r="DF20" s="90"/>
      <c r="DG20" s="90"/>
      <c r="DH20" s="90"/>
      <c r="DI20" s="90"/>
      <c r="DJ20" s="90"/>
      <c r="DK20" s="90"/>
      <c r="DL20" s="90"/>
      <c r="DM20" s="90"/>
      <c r="DN20" s="90"/>
      <c r="DO20" s="90"/>
      <c r="DP20" s="90"/>
      <c r="DQ20" s="90"/>
      <c r="DR20" s="90"/>
      <c r="DS20" s="90"/>
      <c r="DT20" s="90"/>
      <c r="DU20" s="90"/>
      <c r="DV20" s="90"/>
      <c r="DW20" s="90"/>
      <c r="DX20" s="90"/>
      <c r="DY20" s="90"/>
      <c r="DZ20" s="90"/>
      <c r="EA20" s="90"/>
      <c r="EB20" s="90"/>
      <c r="EC20" s="90"/>
      <c r="ED20" s="90"/>
      <c r="EE20" s="90"/>
      <c r="EF20" s="90"/>
      <c r="EG20" s="90"/>
      <c r="EH20" s="90"/>
      <c r="EI20" s="90"/>
      <c r="EJ20" s="90"/>
      <c r="EK20" s="90"/>
      <c r="EL20" s="90"/>
      <c r="EM20" s="90"/>
      <c r="EN20" s="90"/>
      <c r="EO20" s="90"/>
      <c r="EP20" s="90"/>
      <c r="EQ20" s="90"/>
      <c r="ER20" s="90"/>
      <c r="ES20" s="90"/>
      <c r="ET20" s="90"/>
      <c r="EU20" s="90"/>
      <c r="EV20" s="90"/>
      <c r="EW20" s="90"/>
      <c r="EX20" s="90"/>
      <c r="EY20" s="90"/>
      <c r="EZ20" s="90"/>
      <c r="FA20" s="90"/>
      <c r="FB20" s="90"/>
      <c r="FC20" s="90"/>
      <c r="FD20" s="90"/>
      <c r="FE20" s="90"/>
      <c r="FF20" s="90"/>
      <c r="FG20" s="90"/>
      <c r="FH20" s="90"/>
      <c r="FI20" s="90"/>
      <c r="FJ20" s="90"/>
      <c r="FK20" s="90"/>
      <c r="FL20" s="90"/>
      <c r="FM20" s="90"/>
      <c r="FN20" s="90"/>
      <c r="FO20" s="90"/>
      <c r="FP20" s="90"/>
      <c r="FQ20" s="90"/>
      <c r="FR20" s="90"/>
      <c r="FS20" s="90"/>
      <c r="FT20" s="90"/>
      <c r="FU20" s="90"/>
      <c r="FV20" s="90"/>
      <c r="FW20" s="90"/>
      <c r="FX20" s="90"/>
      <c r="FY20" s="90"/>
      <c r="FZ20" s="90"/>
      <c r="GA20" s="90"/>
      <c r="GB20" s="90"/>
      <c r="GC20" s="90"/>
      <c r="GD20" s="90"/>
      <c r="GE20" s="90"/>
      <c r="GF20" s="90"/>
      <c r="GG20" s="90"/>
      <c r="GH20" s="90"/>
      <c r="GI20" s="90"/>
      <c r="GJ20" s="90"/>
      <c r="GK20" s="90"/>
      <c r="GL20" s="90"/>
      <c r="GM20" s="90"/>
      <c r="GN20" s="90"/>
      <c r="GO20" s="90"/>
      <c r="GP20" s="90"/>
      <c r="GQ20" s="90"/>
      <c r="GR20" s="90"/>
      <c r="GS20" s="90"/>
      <c r="GT20" s="90"/>
      <c r="GU20" s="90"/>
      <c r="GV20" s="90"/>
      <c r="GW20" s="90"/>
      <c r="GX20" s="90"/>
      <c r="GY20" s="90"/>
      <c r="GZ20" s="90"/>
      <c r="HA20" s="90"/>
      <c r="HB20" s="90"/>
      <c r="HC20" s="90"/>
      <c r="HD20" s="90"/>
      <c r="HE20" s="90"/>
      <c r="HF20" s="90"/>
      <c r="HG20" s="90"/>
      <c r="HH20" s="90"/>
      <c r="HI20" s="90"/>
      <c r="HJ20" s="90"/>
      <c r="HK20" s="90"/>
      <c r="HL20" s="90"/>
      <c r="HM20" s="90"/>
      <c r="HN20" s="90"/>
      <c r="HO20" s="90"/>
      <c r="HP20" s="90"/>
      <c r="HQ20" s="90"/>
      <c r="HR20" s="90"/>
      <c r="HS20" s="90"/>
      <c r="HT20" s="90"/>
      <c r="HU20" s="90"/>
      <c r="HV20" s="90"/>
      <c r="HW20" s="90"/>
      <c r="HX20" s="90"/>
      <c r="HY20" s="90"/>
      <c r="HZ20" s="90"/>
      <c r="IA20" s="90"/>
      <c r="IB20" s="90"/>
      <c r="IC20" s="90"/>
      <c r="ID20" s="90"/>
      <c r="IE20" s="90"/>
      <c r="IF20" s="90"/>
      <c r="IG20" s="90"/>
      <c r="IH20" s="90"/>
      <c r="II20" s="90"/>
      <c r="IJ20" s="90"/>
      <c r="IK20" s="90"/>
      <c r="IL20" s="90"/>
      <c r="IM20" s="90"/>
      <c r="IN20" s="90"/>
      <c r="IO20" s="90"/>
      <c r="IP20" s="90"/>
      <c r="IQ20" s="90"/>
      <c r="IR20" s="90"/>
      <c r="IS20" s="90"/>
      <c r="IT20" s="90"/>
      <c r="IU20" s="90"/>
      <c r="IV20" s="90"/>
      <c r="IW20" s="90"/>
      <c r="IX20" s="90"/>
      <c r="IY20" s="90"/>
      <c r="IZ20" s="90"/>
      <c r="JA20" s="90"/>
      <c r="JB20" s="90"/>
      <c r="JC20" s="90"/>
      <c r="JD20" s="90"/>
      <c r="JE20" s="90"/>
      <c r="JF20" s="90"/>
      <c r="JG20" s="90"/>
      <c r="JH20" s="90"/>
      <c r="JI20" s="90"/>
      <c r="JJ20" s="90"/>
      <c r="JK20" s="90"/>
      <c r="JL20" s="90"/>
      <c r="JM20" s="90"/>
      <c r="JN20" s="90"/>
      <c r="JO20" s="90"/>
      <c r="JP20" s="90"/>
      <c r="JQ20" s="90"/>
      <c r="JR20" s="90"/>
      <c r="JS20" s="90"/>
      <c r="JT20" s="90"/>
      <c r="JU20" s="90"/>
      <c r="JV20" s="90"/>
      <c r="JW20" s="90"/>
      <c r="JX20" s="90"/>
      <c r="JY20" s="90"/>
      <c r="JZ20" s="90"/>
      <c r="KA20" s="90"/>
      <c r="KB20" s="90"/>
      <c r="KC20" s="90"/>
      <c r="KD20" s="90"/>
      <c r="KE20" s="90"/>
      <c r="KF20" s="90"/>
      <c r="KG20" s="90"/>
      <c r="KH20" s="90"/>
      <c r="KI20" s="90"/>
      <c r="KJ20" s="90"/>
      <c r="KK20" s="90"/>
      <c r="KL20" s="90"/>
      <c r="KM20" s="90"/>
      <c r="KN20" s="90"/>
      <c r="KO20" s="90"/>
      <c r="KP20" s="90"/>
      <c r="KQ20" s="90"/>
      <c r="KR20" s="90"/>
      <c r="KS20" s="90"/>
      <c r="KT20" s="90"/>
      <c r="KU20" s="90"/>
      <c r="KV20" s="90"/>
      <c r="KW20" s="90"/>
      <c r="KX20" s="90"/>
      <c r="KY20" s="90"/>
      <c r="KZ20" s="90"/>
      <c r="LA20" s="90"/>
      <c r="LB20" s="90"/>
      <c r="LC20" s="90"/>
      <c r="LD20" s="90"/>
      <c r="LE20" s="90"/>
      <c r="LF20" s="90"/>
      <c r="LG20" s="90"/>
      <c r="LH20" s="90"/>
      <c r="LI20" s="90"/>
      <c r="LJ20" s="90"/>
      <c r="LK20" s="90"/>
      <c r="LL20" s="90"/>
      <c r="LM20" s="90"/>
      <c r="LN20" s="90"/>
      <c r="LO20" s="90"/>
      <c r="LP20" s="90"/>
      <c r="LQ20" s="90"/>
      <c r="LR20" s="90"/>
      <c r="LS20" s="90"/>
      <c r="LT20" s="90"/>
      <c r="LU20" s="90"/>
      <c r="LV20" s="90"/>
      <c r="LW20" s="90"/>
      <c r="LX20" s="90"/>
      <c r="LY20" s="90"/>
      <c r="LZ20" s="90"/>
      <c r="MA20" s="90"/>
      <c r="MB20" s="90"/>
      <c r="MC20" s="90"/>
      <c r="MD20" s="90"/>
      <c r="ME20" s="90"/>
      <c r="MF20" s="90"/>
      <c r="MG20" s="90"/>
      <c r="MH20" s="90"/>
      <c r="MI20" s="90"/>
      <c r="MJ20" s="90"/>
      <c r="MK20" s="90"/>
      <c r="ML20" s="90"/>
      <c r="MM20" s="90"/>
      <c r="MN20" s="90"/>
      <c r="MO20" s="90"/>
      <c r="MP20" s="90"/>
      <c r="MQ20" s="90"/>
      <c r="MR20" s="90"/>
      <c r="MS20" s="90"/>
      <c r="MT20" s="90"/>
      <c r="MU20" s="90"/>
      <c r="MV20" s="90"/>
      <c r="MW20" s="90"/>
      <c r="MX20" s="90"/>
      <c r="MY20" s="90"/>
      <c r="MZ20" s="90"/>
      <c r="NA20" s="90"/>
      <c r="NB20" s="90"/>
      <c r="NC20" s="90"/>
      <c r="ND20" s="90"/>
      <c r="NE20" s="90"/>
      <c r="NF20" s="90"/>
      <c r="NG20" s="90"/>
      <c r="NH20" s="90"/>
      <c r="NI20" s="90"/>
      <c r="NJ20" s="90"/>
      <c r="NK20" s="90"/>
      <c r="NL20" s="90"/>
      <c r="NM20" s="90"/>
      <c r="NN20" s="90"/>
      <c r="NO20" s="90"/>
      <c r="NP20" s="90"/>
      <c r="NQ20" s="90"/>
      <c r="NR20" s="90"/>
      <c r="NS20" s="90"/>
      <c r="NT20" s="90"/>
      <c r="NU20" s="90"/>
      <c r="NV20" s="90"/>
      <c r="NW20" s="90"/>
      <c r="NX20" s="90"/>
      <c r="NY20" s="90"/>
      <c r="NZ20" s="90"/>
      <c r="OA20" s="90"/>
      <c r="OB20" s="90"/>
      <c r="OC20" s="90"/>
      <c r="OD20" s="90"/>
      <c r="OE20" s="90"/>
      <c r="OF20" s="90"/>
      <c r="OG20" s="90"/>
      <c r="OH20" s="90"/>
      <c r="OI20" s="90"/>
      <c r="OJ20" s="90"/>
      <c r="OK20" s="90"/>
      <c r="OL20" s="90"/>
      <c r="OM20" s="90"/>
      <c r="ON20" s="90"/>
      <c r="OO20" s="90"/>
      <c r="OP20" s="90"/>
      <c r="OQ20" s="90"/>
      <c r="OR20" s="90"/>
      <c r="OS20" s="90"/>
      <c r="OT20" s="90"/>
      <c r="OU20" s="90"/>
      <c r="OV20" s="90"/>
      <c r="OW20" s="90"/>
      <c r="OX20" s="90"/>
      <c r="OY20" s="90"/>
      <c r="OZ20" s="90"/>
      <c r="PA20" s="90"/>
      <c r="PB20" s="90"/>
      <c r="PC20" s="90"/>
      <c r="PD20" s="90"/>
      <c r="PE20" s="90"/>
      <c r="PF20" s="90"/>
      <c r="PG20" s="90"/>
      <c r="PH20" s="90"/>
      <c r="PI20" s="90"/>
      <c r="PJ20" s="90"/>
      <c r="PK20" s="90"/>
      <c r="PL20" s="90"/>
      <c r="PM20" s="90"/>
      <c r="PN20" s="90"/>
      <c r="PO20" s="90"/>
      <c r="PP20" s="90"/>
      <c r="PQ20" s="90"/>
      <c r="PR20" s="90"/>
      <c r="PS20" s="90"/>
      <c r="PT20" s="90"/>
      <c r="PU20" s="90"/>
      <c r="PV20" s="90"/>
      <c r="PW20" s="90"/>
      <c r="PX20" s="90"/>
      <c r="PY20" s="90"/>
      <c r="PZ20" s="90"/>
      <c r="QA20" s="90"/>
      <c r="QB20" s="90"/>
      <c r="QC20" s="90"/>
      <c r="QD20" s="90"/>
      <c r="QE20" s="90"/>
      <c r="QF20" s="90"/>
      <c r="QG20" s="90"/>
      <c r="QH20" s="90"/>
      <c r="QI20" s="90"/>
      <c r="QJ20" s="90"/>
      <c r="QK20" s="90"/>
      <c r="QL20" s="90"/>
      <c r="QM20" s="90"/>
      <c r="QN20" s="90"/>
      <c r="QO20" s="90"/>
      <c r="QP20" s="90"/>
      <c r="QQ20" s="90"/>
      <c r="QR20" s="90"/>
      <c r="QS20" s="90"/>
      <c r="QT20" s="90"/>
      <c r="QU20" s="90"/>
      <c r="QV20" s="90"/>
      <c r="QW20" s="90"/>
      <c r="QX20" s="90"/>
      <c r="QY20" s="90"/>
      <c r="QZ20" s="90"/>
      <c r="RA20" s="90"/>
      <c r="RB20" s="90"/>
      <c r="RC20" s="90"/>
      <c r="RD20" s="90"/>
      <c r="RE20" s="90"/>
      <c r="RF20" s="90"/>
      <c r="RG20" s="90"/>
      <c r="RH20" s="90"/>
      <c r="RI20" s="90"/>
      <c r="RJ20" s="90"/>
      <c r="RK20" s="90"/>
      <c r="RL20" s="90"/>
      <c r="RM20" s="90"/>
      <c r="RN20" s="90"/>
      <c r="RO20" s="90"/>
      <c r="RP20" s="90"/>
      <c r="RQ20" s="90"/>
      <c r="RR20" s="90"/>
      <c r="RS20" s="90"/>
      <c r="RT20" s="90"/>
      <c r="RU20" s="90"/>
      <c r="RV20" s="90"/>
      <c r="RW20" s="90"/>
      <c r="RX20" s="90"/>
      <c r="RY20" s="90"/>
      <c r="RZ20" s="90"/>
      <c r="SA20" s="90"/>
      <c r="SB20" s="90"/>
      <c r="SC20" s="90"/>
      <c r="SD20" s="90"/>
      <c r="SE20" s="90"/>
      <c r="SF20" s="90"/>
      <c r="SG20" s="90"/>
      <c r="SH20" s="90"/>
      <c r="SI20" s="90"/>
      <c r="SJ20" s="90"/>
      <c r="SK20" s="90"/>
      <c r="SL20" s="90"/>
      <c r="SM20" s="90"/>
      <c r="SN20" s="90"/>
      <c r="SO20" s="90"/>
      <c r="SP20" s="90"/>
      <c r="SQ20" s="90"/>
      <c r="SR20" s="90"/>
      <c r="SS20" s="90"/>
      <c r="ST20" s="90"/>
      <c r="SU20" s="90"/>
      <c r="SV20" s="90"/>
      <c r="SW20" s="90"/>
      <c r="SX20" s="90"/>
      <c r="SY20" s="90"/>
      <c r="SZ20" s="90"/>
      <c r="TA20" s="90"/>
      <c r="TB20" s="90"/>
      <c r="TC20" s="90"/>
      <c r="TD20" s="90"/>
      <c r="TE20" s="90"/>
      <c r="TF20" s="90"/>
      <c r="TG20" s="90"/>
      <c r="TH20" s="90"/>
      <c r="TI20" s="90"/>
      <c r="TJ20" s="90"/>
      <c r="TK20" s="90"/>
      <c r="TL20" s="90"/>
      <c r="TM20" s="90"/>
      <c r="TN20" s="90"/>
      <c r="TO20" s="90"/>
      <c r="TP20" s="90"/>
      <c r="TQ20" s="90"/>
      <c r="TR20" s="90"/>
      <c r="TS20" s="90"/>
      <c r="TT20" s="90"/>
      <c r="TU20" s="90"/>
      <c r="TV20" s="90"/>
      <c r="TW20" s="90"/>
      <c r="TX20" s="90"/>
      <c r="TY20" s="90"/>
      <c r="TZ20" s="90"/>
      <c r="UA20" s="90"/>
      <c r="UB20" s="90"/>
      <c r="UC20" s="90"/>
      <c r="UD20" s="90"/>
      <c r="UE20" s="90"/>
      <c r="UF20" s="90"/>
      <c r="UG20" s="90"/>
      <c r="UH20" s="90"/>
      <c r="UI20" s="90"/>
      <c r="UJ20" s="90"/>
      <c r="UK20" s="90"/>
      <c r="UL20" s="90"/>
      <c r="UM20" s="90"/>
      <c r="UN20" s="90"/>
      <c r="UO20" s="90"/>
      <c r="UP20" s="90"/>
      <c r="UQ20" s="90"/>
      <c r="UR20" s="90"/>
      <c r="US20" s="90"/>
      <c r="UT20" s="90"/>
      <c r="UU20" s="90"/>
      <c r="UV20" s="90"/>
      <c r="UW20" s="90"/>
      <c r="UX20" s="90"/>
      <c r="UY20" s="90"/>
      <c r="UZ20" s="90"/>
      <c r="VA20" s="90"/>
      <c r="VB20" s="90"/>
      <c r="VC20" s="90"/>
      <c r="VD20" s="90"/>
      <c r="VE20" s="90"/>
      <c r="VF20" s="90"/>
      <c r="VG20" s="90"/>
      <c r="VH20" s="90"/>
      <c r="VI20" s="90"/>
      <c r="VJ20" s="90"/>
      <c r="VK20" s="90"/>
      <c r="VL20" s="90"/>
      <c r="VM20" s="90"/>
      <c r="VN20" s="90"/>
      <c r="VO20" s="90"/>
      <c r="VP20" s="90"/>
      <c r="VQ20" s="90"/>
      <c r="VR20" s="90"/>
      <c r="VS20" s="90"/>
      <c r="VT20" s="90"/>
      <c r="VU20" s="90"/>
      <c r="VV20" s="90"/>
      <c r="VW20" s="90"/>
      <c r="VX20" s="90"/>
      <c r="VY20" s="90"/>
      <c r="VZ20" s="90"/>
      <c r="WA20" s="90"/>
      <c r="WB20" s="90"/>
      <c r="WC20" s="90"/>
      <c r="WD20" s="90"/>
      <c r="WE20" s="90"/>
      <c r="WF20" s="90"/>
      <c r="WG20" s="90"/>
      <c r="WH20" s="90"/>
      <c r="WI20" s="90"/>
      <c r="WJ20" s="90"/>
      <c r="WK20" s="90"/>
      <c r="WL20" s="90"/>
      <c r="WM20" s="90"/>
      <c r="WN20" s="90"/>
      <c r="WO20" s="90"/>
      <c r="WP20" s="90"/>
      <c r="WQ20" s="90"/>
      <c r="WR20" s="90"/>
      <c r="WS20" s="90"/>
      <c r="WT20" s="90"/>
      <c r="WU20" s="90"/>
      <c r="WV20" s="90"/>
      <c r="WW20" s="90"/>
      <c r="WX20" s="90"/>
      <c r="WY20" s="90"/>
      <c r="WZ20" s="90"/>
      <c r="XA20" s="90"/>
      <c r="XB20" s="90"/>
      <c r="XC20" s="90"/>
      <c r="XD20" s="90"/>
      <c r="XE20" s="90"/>
      <c r="XF20" s="90"/>
      <c r="XG20" s="90"/>
      <c r="XH20" s="90"/>
      <c r="XI20" s="90"/>
      <c r="XJ20" s="90"/>
      <c r="XK20" s="90"/>
      <c r="XL20" s="90"/>
      <c r="XM20" s="90"/>
      <c r="XN20" s="90"/>
      <c r="XO20" s="90"/>
    </row>
    <row r="21" spans="1:639" s="1" customFormat="1" ht="15" x14ac:dyDescent="0.2">
      <c r="A21" s="130">
        <v>44197</v>
      </c>
      <c r="B21" s="129">
        <f>15454+6364</f>
        <v>21818</v>
      </c>
      <c r="C21" s="32"/>
      <c r="D21" s="128"/>
      <c r="E21" s="32"/>
      <c r="F21" s="33">
        <v>4672</v>
      </c>
      <c r="G21" s="32"/>
      <c r="H21" s="120">
        <f t="shared" ref="H21:H32" si="19">+F21*G21</f>
        <v>0</v>
      </c>
      <c r="I21" s="33">
        <v>21818</v>
      </c>
      <c r="J21" s="32"/>
      <c r="K21" s="114">
        <f t="shared" ref="K21:K32" si="20">+I21*J21</f>
        <v>0</v>
      </c>
      <c r="L21" s="127">
        <v>3</v>
      </c>
      <c r="M21" s="32"/>
      <c r="N21" s="114">
        <f t="shared" ref="N21:N32" si="21">+L21*M21</f>
        <v>0</v>
      </c>
      <c r="O21" s="126"/>
      <c r="P21" s="32"/>
      <c r="Q21" s="36">
        <f t="shared" ref="Q21:Q32" si="22">O21*P21</f>
        <v>0</v>
      </c>
      <c r="R21" s="104">
        <f t="shared" si="5"/>
        <v>0</v>
      </c>
      <c r="S21" s="112">
        <f t="shared" si="6"/>
        <v>0</v>
      </c>
      <c r="T21" s="125">
        <v>114</v>
      </c>
      <c r="U21" s="32"/>
      <c r="V21" s="110">
        <f t="shared" ref="V21:V26" si="23">+T21*U21</f>
        <v>0</v>
      </c>
      <c r="W21" s="110">
        <v>558864456.25</v>
      </c>
      <c r="X21" s="37"/>
      <c r="Y21" s="124">
        <v>5</v>
      </c>
      <c r="Z21" s="32"/>
      <c r="AA21" s="39">
        <f t="shared" ref="AA21:AA32" si="24">+Y21*Z21</f>
        <v>0</v>
      </c>
      <c r="AB21" s="40">
        <v>34162261.155000001</v>
      </c>
      <c r="AC21" s="37"/>
      <c r="AD21" s="41">
        <f t="shared" ref="AD21:AD32" si="25">+V21+X21+AA21+AC21</f>
        <v>0</v>
      </c>
      <c r="AE21" s="42">
        <v>96</v>
      </c>
      <c r="AF21" s="123"/>
      <c r="AG21" s="122">
        <f t="shared" ref="AG21:AG32" si="26">+AF21*AE21</f>
        <v>0</v>
      </c>
      <c r="AH21" s="49">
        <v>45416.242857142846</v>
      </c>
      <c r="AI21" s="100"/>
      <c r="AJ21" s="121">
        <f t="shared" ref="AJ21:AJ32" si="27">+AI21*AH21</f>
        <v>0</v>
      </c>
      <c r="AK21" s="45">
        <v>1217</v>
      </c>
      <c r="AL21" s="100"/>
      <c r="AM21" s="109">
        <f t="shared" ref="AM21:AM32" si="28">+AK21*AL21</f>
        <v>0</v>
      </c>
      <c r="AN21" s="46">
        <f t="shared" si="14"/>
        <v>0</v>
      </c>
      <c r="AO21" s="47">
        <f t="shared" ref="AO21:AO32" si="29">+AN21*1.19</f>
        <v>0</v>
      </c>
      <c r="AP21" s="48">
        <f t="shared" ref="AP21:AP32" si="30">+AO21+S21</f>
        <v>0</v>
      </c>
      <c r="AQ21" s="48">
        <f t="shared" ref="AQ21:AQ32" si="31">+AP21+AD21</f>
        <v>0</v>
      </c>
    </row>
    <row r="22" spans="1:639" s="1" customFormat="1" ht="15" x14ac:dyDescent="0.2">
      <c r="A22" s="30">
        <v>44228</v>
      </c>
      <c r="B22" s="31">
        <f>15454+5455</f>
        <v>20909</v>
      </c>
      <c r="C22" s="32"/>
      <c r="D22" s="116"/>
      <c r="E22" s="32"/>
      <c r="F22" s="33">
        <v>4672</v>
      </c>
      <c r="G22" s="32"/>
      <c r="H22" s="120">
        <f t="shared" si="19"/>
        <v>0</v>
      </c>
      <c r="I22" s="33">
        <v>20909</v>
      </c>
      <c r="J22" s="32"/>
      <c r="K22" s="114">
        <f t="shared" si="20"/>
        <v>0</v>
      </c>
      <c r="L22" s="34">
        <v>87.333333333333329</v>
      </c>
      <c r="M22" s="32"/>
      <c r="N22" s="114">
        <f t="shared" si="21"/>
        <v>0</v>
      </c>
      <c r="O22" s="35"/>
      <c r="P22" s="32"/>
      <c r="Q22" s="36">
        <f t="shared" si="22"/>
        <v>0</v>
      </c>
      <c r="R22" s="104">
        <f t="shared" si="5"/>
        <v>0</v>
      </c>
      <c r="S22" s="112">
        <f t="shared" si="6"/>
        <v>0</v>
      </c>
      <c r="T22" s="34">
        <v>126.5</v>
      </c>
      <c r="U22" s="32"/>
      <c r="V22" s="110">
        <f t="shared" si="23"/>
        <v>0</v>
      </c>
      <c r="W22" s="110">
        <v>538097869.52941179</v>
      </c>
      <c r="X22" s="37"/>
      <c r="Y22" s="38">
        <v>5</v>
      </c>
      <c r="Z22" s="32"/>
      <c r="AA22" s="39">
        <f t="shared" si="24"/>
        <v>0</v>
      </c>
      <c r="AB22" s="40">
        <v>34162261.155000001</v>
      </c>
      <c r="AC22" s="37"/>
      <c r="AD22" s="41">
        <f t="shared" si="25"/>
        <v>0</v>
      </c>
      <c r="AE22" s="42">
        <v>0</v>
      </c>
      <c r="AF22" s="100"/>
      <c r="AG22" s="43">
        <f t="shared" si="26"/>
        <v>0</v>
      </c>
      <c r="AH22" s="44">
        <v>45416.242857142846</v>
      </c>
      <c r="AI22" s="100"/>
      <c r="AJ22" s="118">
        <f t="shared" si="27"/>
        <v>0</v>
      </c>
      <c r="AK22" s="45">
        <v>1939</v>
      </c>
      <c r="AL22" s="100"/>
      <c r="AM22" s="109">
        <f t="shared" si="28"/>
        <v>0</v>
      </c>
      <c r="AN22" s="46">
        <f t="shared" si="14"/>
        <v>0</v>
      </c>
      <c r="AO22" s="47">
        <f t="shared" si="29"/>
        <v>0</v>
      </c>
      <c r="AP22" s="48">
        <f t="shared" si="30"/>
        <v>0</v>
      </c>
      <c r="AQ22" s="48">
        <f t="shared" si="31"/>
        <v>0</v>
      </c>
    </row>
    <row r="23" spans="1:639" s="1" customFormat="1" ht="15" x14ac:dyDescent="0.2">
      <c r="A23" s="30">
        <v>44256</v>
      </c>
      <c r="B23" s="31">
        <f>15454+3636</f>
        <v>19090</v>
      </c>
      <c r="C23" s="32"/>
      <c r="D23" s="116"/>
      <c r="E23" s="32"/>
      <c r="F23" s="33">
        <v>4672</v>
      </c>
      <c r="G23" s="32"/>
      <c r="H23" s="120">
        <f t="shared" si="19"/>
        <v>0</v>
      </c>
      <c r="I23" s="33">
        <v>19090</v>
      </c>
      <c r="J23" s="32"/>
      <c r="K23" s="114">
        <f t="shared" si="20"/>
        <v>0</v>
      </c>
      <c r="L23" s="34">
        <v>309.66666666666669</v>
      </c>
      <c r="M23" s="32"/>
      <c r="N23" s="114">
        <f t="shared" si="21"/>
        <v>0</v>
      </c>
      <c r="O23" s="35"/>
      <c r="P23" s="32"/>
      <c r="Q23" s="36">
        <f t="shared" si="22"/>
        <v>0</v>
      </c>
      <c r="R23" s="104">
        <f t="shared" si="5"/>
        <v>0</v>
      </c>
      <c r="S23" s="112">
        <f t="shared" si="6"/>
        <v>0</v>
      </c>
      <c r="T23" s="34">
        <v>112</v>
      </c>
      <c r="U23" s="32"/>
      <c r="V23" s="110">
        <f t="shared" si="23"/>
        <v>0</v>
      </c>
      <c r="W23" s="110">
        <v>613269130.76923072</v>
      </c>
      <c r="X23" s="37"/>
      <c r="Y23" s="38">
        <v>5</v>
      </c>
      <c r="Z23" s="32"/>
      <c r="AA23" s="39">
        <f t="shared" si="24"/>
        <v>0</v>
      </c>
      <c r="AB23" s="40">
        <v>34162261.155000001</v>
      </c>
      <c r="AC23" s="37"/>
      <c r="AD23" s="41">
        <f t="shared" si="25"/>
        <v>0</v>
      </c>
      <c r="AE23" s="42">
        <v>178</v>
      </c>
      <c r="AF23" s="100"/>
      <c r="AG23" s="43">
        <f t="shared" si="26"/>
        <v>0</v>
      </c>
      <c r="AH23" s="44">
        <f>+AVERAGE(AH24:AH25)</f>
        <v>45416.242857142846</v>
      </c>
      <c r="AI23" s="100"/>
      <c r="AJ23" s="118">
        <f t="shared" si="27"/>
        <v>0</v>
      </c>
      <c r="AK23" s="45">
        <v>4059</v>
      </c>
      <c r="AL23" s="100"/>
      <c r="AM23" s="109">
        <f t="shared" si="28"/>
        <v>0</v>
      </c>
      <c r="AN23" s="46">
        <f t="shared" si="14"/>
        <v>0</v>
      </c>
      <c r="AO23" s="47">
        <f t="shared" si="29"/>
        <v>0</v>
      </c>
      <c r="AP23" s="48">
        <f t="shared" si="30"/>
        <v>0</v>
      </c>
      <c r="AQ23" s="48">
        <f t="shared" si="31"/>
        <v>0</v>
      </c>
    </row>
    <row r="24" spans="1:639" s="1" customFormat="1" ht="15" x14ac:dyDescent="0.2">
      <c r="A24" s="30">
        <v>44287</v>
      </c>
      <c r="B24" s="31">
        <f>15454+1364</f>
        <v>16818</v>
      </c>
      <c r="C24" s="32"/>
      <c r="D24" s="116"/>
      <c r="E24" s="32"/>
      <c r="F24" s="33">
        <v>4672</v>
      </c>
      <c r="G24" s="32"/>
      <c r="H24" s="120">
        <f t="shared" si="19"/>
        <v>0</v>
      </c>
      <c r="I24" s="33">
        <v>16818</v>
      </c>
      <c r="J24" s="32"/>
      <c r="K24" s="114">
        <f t="shared" si="20"/>
        <v>0</v>
      </c>
      <c r="L24" s="34">
        <v>346</v>
      </c>
      <c r="M24" s="32"/>
      <c r="N24" s="114">
        <f t="shared" si="21"/>
        <v>0</v>
      </c>
      <c r="O24" s="35"/>
      <c r="P24" s="32"/>
      <c r="Q24" s="36">
        <f t="shared" si="22"/>
        <v>0</v>
      </c>
      <c r="R24" s="104">
        <f t="shared" si="5"/>
        <v>0</v>
      </c>
      <c r="S24" s="112">
        <f t="shared" si="6"/>
        <v>0</v>
      </c>
      <c r="T24" s="34">
        <v>83</v>
      </c>
      <c r="U24" s="32"/>
      <c r="V24" s="110">
        <f t="shared" si="23"/>
        <v>0</v>
      </c>
      <c r="W24" s="110">
        <v>521089888.7096774</v>
      </c>
      <c r="X24" s="37"/>
      <c r="Y24" s="38">
        <v>5</v>
      </c>
      <c r="Z24" s="32"/>
      <c r="AA24" s="39">
        <f t="shared" si="24"/>
        <v>0</v>
      </c>
      <c r="AB24" s="40">
        <v>34162261.155000001</v>
      </c>
      <c r="AC24" s="37"/>
      <c r="AD24" s="41">
        <f t="shared" si="25"/>
        <v>0</v>
      </c>
      <c r="AE24" s="42">
        <v>153</v>
      </c>
      <c r="AF24" s="100"/>
      <c r="AG24" s="43">
        <f t="shared" si="26"/>
        <v>0</v>
      </c>
      <c r="AH24" s="49">
        <v>53509.171428571426</v>
      </c>
      <c r="AI24" s="100"/>
      <c r="AJ24" s="118">
        <f t="shared" si="27"/>
        <v>0</v>
      </c>
      <c r="AK24" s="45">
        <v>2001</v>
      </c>
      <c r="AL24" s="100"/>
      <c r="AM24" s="109">
        <f t="shared" si="28"/>
        <v>0</v>
      </c>
      <c r="AN24" s="46">
        <f t="shared" si="14"/>
        <v>0</v>
      </c>
      <c r="AO24" s="47">
        <f t="shared" si="29"/>
        <v>0</v>
      </c>
      <c r="AP24" s="48">
        <f t="shared" si="30"/>
        <v>0</v>
      </c>
      <c r="AQ24" s="48">
        <f t="shared" si="31"/>
        <v>0</v>
      </c>
    </row>
    <row r="25" spans="1:639" s="1" customFormat="1" ht="15" x14ac:dyDescent="0.2">
      <c r="A25" s="30">
        <v>44317</v>
      </c>
      <c r="B25" s="31">
        <v>15454</v>
      </c>
      <c r="C25" s="32"/>
      <c r="D25" s="116"/>
      <c r="E25" s="32"/>
      <c r="F25" s="33">
        <v>4672</v>
      </c>
      <c r="G25" s="32"/>
      <c r="H25" s="120">
        <f t="shared" si="19"/>
        <v>0</v>
      </c>
      <c r="I25" s="33">
        <v>15454</v>
      </c>
      <c r="J25" s="32"/>
      <c r="K25" s="114">
        <f t="shared" si="20"/>
        <v>0</v>
      </c>
      <c r="L25" s="34">
        <v>157.33333333333334</v>
      </c>
      <c r="M25" s="32"/>
      <c r="N25" s="114">
        <f t="shared" si="21"/>
        <v>0</v>
      </c>
      <c r="O25" s="35"/>
      <c r="P25" s="32"/>
      <c r="Q25" s="36">
        <f t="shared" si="22"/>
        <v>0</v>
      </c>
      <c r="R25" s="104">
        <f t="shared" si="5"/>
        <v>0</v>
      </c>
      <c r="S25" s="112">
        <f t="shared" si="6"/>
        <v>0</v>
      </c>
      <c r="T25" s="34">
        <v>146</v>
      </c>
      <c r="U25" s="32"/>
      <c r="V25" s="110">
        <f t="shared" si="23"/>
        <v>0</v>
      </c>
      <c r="W25" s="110">
        <v>345538915.83333331</v>
      </c>
      <c r="X25" s="37"/>
      <c r="Y25" s="38">
        <v>5</v>
      </c>
      <c r="Z25" s="32"/>
      <c r="AA25" s="39">
        <f t="shared" si="24"/>
        <v>0</v>
      </c>
      <c r="AB25" s="40">
        <v>34162261.155000001</v>
      </c>
      <c r="AC25" s="37"/>
      <c r="AD25" s="41">
        <f t="shared" si="25"/>
        <v>0</v>
      </c>
      <c r="AE25" s="42">
        <v>522</v>
      </c>
      <c r="AF25" s="100"/>
      <c r="AG25" s="43">
        <f t="shared" si="26"/>
        <v>0</v>
      </c>
      <c r="AH25" s="49">
        <f>2863.02857142857+34460.2857142857</f>
        <v>37323.314285714274</v>
      </c>
      <c r="AI25" s="100"/>
      <c r="AJ25" s="118">
        <f t="shared" si="27"/>
        <v>0</v>
      </c>
      <c r="AK25" s="45">
        <v>2240</v>
      </c>
      <c r="AL25" s="100"/>
      <c r="AM25" s="109">
        <f t="shared" si="28"/>
        <v>0</v>
      </c>
      <c r="AN25" s="46">
        <f t="shared" si="14"/>
        <v>0</v>
      </c>
      <c r="AO25" s="47">
        <f t="shared" si="29"/>
        <v>0</v>
      </c>
      <c r="AP25" s="48">
        <f t="shared" si="30"/>
        <v>0</v>
      </c>
      <c r="AQ25" s="48">
        <f t="shared" si="31"/>
        <v>0</v>
      </c>
    </row>
    <row r="26" spans="1:639" s="1" customFormat="1" ht="15" x14ac:dyDescent="0.2">
      <c r="A26" s="30">
        <v>44348</v>
      </c>
      <c r="B26" s="31">
        <v>15454</v>
      </c>
      <c r="C26" s="32"/>
      <c r="D26" s="116"/>
      <c r="E26" s="32"/>
      <c r="F26" s="33">
        <v>4672</v>
      </c>
      <c r="G26" s="32"/>
      <c r="H26" s="120">
        <f t="shared" si="19"/>
        <v>0</v>
      </c>
      <c r="I26" s="33">
        <v>15454</v>
      </c>
      <c r="J26" s="32"/>
      <c r="K26" s="114">
        <f t="shared" si="20"/>
        <v>0</v>
      </c>
      <c r="L26" s="34">
        <v>334.66666666666669</v>
      </c>
      <c r="M26" s="32"/>
      <c r="N26" s="114">
        <f t="shared" si="21"/>
        <v>0</v>
      </c>
      <c r="O26" s="35"/>
      <c r="P26" s="32"/>
      <c r="Q26" s="36">
        <f t="shared" si="22"/>
        <v>0</v>
      </c>
      <c r="R26" s="104">
        <f t="shared" si="5"/>
        <v>0</v>
      </c>
      <c r="S26" s="112">
        <f t="shared" si="6"/>
        <v>0</v>
      </c>
      <c r="T26" s="50">
        <v>188</v>
      </c>
      <c r="U26" s="32"/>
      <c r="V26" s="119">
        <f t="shared" si="23"/>
        <v>0</v>
      </c>
      <c r="W26" s="110">
        <v>574925330.33333302</v>
      </c>
      <c r="X26" s="37"/>
      <c r="Y26" s="51">
        <v>5</v>
      </c>
      <c r="Z26" s="32"/>
      <c r="AA26" s="39">
        <f t="shared" si="24"/>
        <v>0</v>
      </c>
      <c r="AB26" s="40">
        <v>34162261.155000001</v>
      </c>
      <c r="AC26" s="37"/>
      <c r="AD26" s="41">
        <f t="shared" si="25"/>
        <v>0</v>
      </c>
      <c r="AE26" s="42">
        <v>379</v>
      </c>
      <c r="AF26" s="100"/>
      <c r="AG26" s="43">
        <f t="shared" si="26"/>
        <v>0</v>
      </c>
      <c r="AH26" s="49">
        <f>310038.285714286+4470.42857142857</f>
        <v>314508.71428571455</v>
      </c>
      <c r="AI26" s="100"/>
      <c r="AJ26" s="118">
        <f t="shared" si="27"/>
        <v>0</v>
      </c>
      <c r="AK26" s="45">
        <v>2743</v>
      </c>
      <c r="AL26" s="100"/>
      <c r="AM26" s="109">
        <f t="shared" si="28"/>
        <v>0</v>
      </c>
      <c r="AN26" s="46">
        <f t="shared" si="14"/>
        <v>0</v>
      </c>
      <c r="AO26" s="47">
        <f t="shared" si="29"/>
        <v>0</v>
      </c>
      <c r="AP26" s="48">
        <f t="shared" si="30"/>
        <v>0</v>
      </c>
      <c r="AQ26" s="48">
        <f t="shared" si="31"/>
        <v>0</v>
      </c>
    </row>
    <row r="27" spans="1:639" s="1" customFormat="1" ht="15" x14ac:dyDescent="0.2">
      <c r="A27" s="30">
        <v>44378</v>
      </c>
      <c r="B27" s="31">
        <v>15454</v>
      </c>
      <c r="C27" s="32"/>
      <c r="D27" s="116"/>
      <c r="E27" s="32"/>
      <c r="F27" s="33">
        <v>4672</v>
      </c>
      <c r="G27" s="32"/>
      <c r="H27" s="115">
        <f t="shared" si="19"/>
        <v>0</v>
      </c>
      <c r="I27" s="33">
        <v>15454</v>
      </c>
      <c r="J27" s="32"/>
      <c r="K27" s="114">
        <f t="shared" si="20"/>
        <v>0</v>
      </c>
      <c r="L27" s="34">
        <v>276</v>
      </c>
      <c r="M27" s="32"/>
      <c r="N27" s="113">
        <f t="shared" si="21"/>
        <v>0</v>
      </c>
      <c r="O27" s="35"/>
      <c r="P27" s="32"/>
      <c r="Q27" s="37">
        <f t="shared" si="22"/>
        <v>0</v>
      </c>
      <c r="R27" s="104">
        <f t="shared" si="5"/>
        <v>0</v>
      </c>
      <c r="S27" s="112">
        <f t="shared" si="6"/>
        <v>0</v>
      </c>
      <c r="T27" s="52">
        <v>196</v>
      </c>
      <c r="U27" s="32"/>
      <c r="V27" s="111">
        <f t="shared" ref="V27:V32" si="32">+U27*T27</f>
        <v>0</v>
      </c>
      <c r="W27" s="110">
        <v>586106310</v>
      </c>
      <c r="X27" s="37"/>
      <c r="Y27" s="52">
        <v>5</v>
      </c>
      <c r="Z27" s="32"/>
      <c r="AA27" s="40">
        <f t="shared" si="24"/>
        <v>0</v>
      </c>
      <c r="AB27" s="40">
        <v>34162261.155000001</v>
      </c>
      <c r="AC27" s="37"/>
      <c r="AD27" s="41">
        <f t="shared" si="25"/>
        <v>0</v>
      </c>
      <c r="AE27" s="42">
        <v>239</v>
      </c>
      <c r="AF27" s="100"/>
      <c r="AG27" s="53">
        <f t="shared" si="26"/>
        <v>0</v>
      </c>
      <c r="AH27" s="49">
        <v>251854.85714285716</v>
      </c>
      <c r="AI27" s="100"/>
      <c r="AJ27" s="118">
        <f t="shared" si="27"/>
        <v>0</v>
      </c>
      <c r="AK27" s="45">
        <v>9786</v>
      </c>
      <c r="AL27" s="100"/>
      <c r="AM27" s="109">
        <f t="shared" si="28"/>
        <v>0</v>
      </c>
      <c r="AN27" s="46">
        <f t="shared" si="14"/>
        <v>0</v>
      </c>
      <c r="AO27" s="47">
        <f t="shared" si="29"/>
        <v>0</v>
      </c>
      <c r="AP27" s="48">
        <f t="shared" si="30"/>
        <v>0</v>
      </c>
      <c r="AQ27" s="48">
        <f t="shared" si="31"/>
        <v>0</v>
      </c>
    </row>
    <row r="28" spans="1:639" s="1" customFormat="1" ht="15" x14ac:dyDescent="0.2">
      <c r="A28" s="30">
        <v>44409</v>
      </c>
      <c r="B28" s="31">
        <v>15454</v>
      </c>
      <c r="C28" s="32"/>
      <c r="D28" s="116"/>
      <c r="E28" s="32"/>
      <c r="F28" s="33">
        <v>4672</v>
      </c>
      <c r="G28" s="32"/>
      <c r="H28" s="115">
        <f t="shared" si="19"/>
        <v>0</v>
      </c>
      <c r="I28" s="33">
        <v>15454</v>
      </c>
      <c r="J28" s="32"/>
      <c r="K28" s="114">
        <f t="shared" si="20"/>
        <v>0</v>
      </c>
      <c r="L28" s="34">
        <v>514.33333333333337</v>
      </c>
      <c r="M28" s="32"/>
      <c r="N28" s="117">
        <f t="shared" si="21"/>
        <v>0</v>
      </c>
      <c r="O28" s="35"/>
      <c r="P28" s="32"/>
      <c r="Q28" s="37">
        <f t="shared" si="22"/>
        <v>0</v>
      </c>
      <c r="R28" s="104">
        <f t="shared" si="5"/>
        <v>0</v>
      </c>
      <c r="S28" s="112">
        <f t="shared" si="6"/>
        <v>0</v>
      </c>
      <c r="T28" s="52">
        <v>185</v>
      </c>
      <c r="U28" s="32"/>
      <c r="V28" s="111">
        <f t="shared" si="32"/>
        <v>0</v>
      </c>
      <c r="W28" s="110">
        <v>504149890.24390244</v>
      </c>
      <c r="X28" s="37"/>
      <c r="Y28" s="52">
        <v>8</v>
      </c>
      <c r="Z28" s="32"/>
      <c r="AA28" s="40">
        <f t="shared" si="24"/>
        <v>0</v>
      </c>
      <c r="AB28" s="40">
        <v>34162261.155000001</v>
      </c>
      <c r="AC28" s="37"/>
      <c r="AD28" s="41">
        <f t="shared" si="25"/>
        <v>0</v>
      </c>
      <c r="AE28" s="42">
        <v>343.5</v>
      </c>
      <c r="AF28" s="100"/>
      <c r="AG28" s="53">
        <f t="shared" si="26"/>
        <v>0</v>
      </c>
      <c r="AH28" s="49">
        <f>49635.4285714286+50880</f>
        <v>100515.42857142861</v>
      </c>
      <c r="AI28" s="100"/>
      <c r="AJ28" s="109">
        <f t="shared" si="27"/>
        <v>0</v>
      </c>
      <c r="AK28" s="45">
        <v>683</v>
      </c>
      <c r="AL28" s="100"/>
      <c r="AM28" s="109">
        <f t="shared" si="28"/>
        <v>0</v>
      </c>
      <c r="AN28" s="46">
        <f t="shared" si="14"/>
        <v>0</v>
      </c>
      <c r="AO28" s="47">
        <f t="shared" si="29"/>
        <v>0</v>
      </c>
      <c r="AP28" s="48">
        <f t="shared" si="30"/>
        <v>0</v>
      </c>
      <c r="AQ28" s="48">
        <f t="shared" si="31"/>
        <v>0</v>
      </c>
    </row>
    <row r="29" spans="1:639" s="1" customFormat="1" ht="15" x14ac:dyDescent="0.2">
      <c r="A29" s="30">
        <v>44440</v>
      </c>
      <c r="B29" s="31">
        <v>15454</v>
      </c>
      <c r="C29" s="32"/>
      <c r="D29" s="116"/>
      <c r="E29" s="32"/>
      <c r="F29" s="33">
        <v>4672</v>
      </c>
      <c r="G29" s="32"/>
      <c r="H29" s="115">
        <f t="shared" si="19"/>
        <v>0</v>
      </c>
      <c r="I29" s="33">
        <v>15454</v>
      </c>
      <c r="J29" s="32"/>
      <c r="K29" s="114">
        <f t="shared" si="20"/>
        <v>0</v>
      </c>
      <c r="L29" s="34">
        <v>312</v>
      </c>
      <c r="M29" s="32"/>
      <c r="N29" s="113">
        <f t="shared" si="21"/>
        <v>0</v>
      </c>
      <c r="O29" s="35"/>
      <c r="P29" s="32"/>
      <c r="Q29" s="37">
        <f t="shared" si="22"/>
        <v>0</v>
      </c>
      <c r="R29" s="104">
        <f t="shared" si="5"/>
        <v>0</v>
      </c>
      <c r="S29" s="112">
        <f t="shared" si="6"/>
        <v>0</v>
      </c>
      <c r="T29" s="52">
        <v>250.5</v>
      </c>
      <c r="U29" s="32"/>
      <c r="V29" s="111">
        <f t="shared" si="32"/>
        <v>0</v>
      </c>
      <c r="W29" s="110">
        <v>479571487.7685287</v>
      </c>
      <c r="X29" s="37"/>
      <c r="Y29" s="52">
        <v>8</v>
      </c>
      <c r="Z29" s="32"/>
      <c r="AA29" s="40">
        <f t="shared" si="24"/>
        <v>0</v>
      </c>
      <c r="AB29" s="40">
        <v>34162261.155000001</v>
      </c>
      <c r="AC29" s="37"/>
      <c r="AD29" s="41">
        <f t="shared" si="25"/>
        <v>0</v>
      </c>
      <c r="AE29" s="42">
        <v>412</v>
      </c>
      <c r="AF29" s="100"/>
      <c r="AG29" s="53">
        <f t="shared" si="26"/>
        <v>0</v>
      </c>
      <c r="AH29" s="49">
        <v>17940</v>
      </c>
      <c r="AI29" s="100"/>
      <c r="AJ29" s="109">
        <f t="shared" si="27"/>
        <v>0</v>
      </c>
      <c r="AK29" s="45">
        <v>1829</v>
      </c>
      <c r="AL29" s="100"/>
      <c r="AM29" s="109">
        <f t="shared" si="28"/>
        <v>0</v>
      </c>
      <c r="AN29" s="46">
        <f t="shared" si="14"/>
        <v>0</v>
      </c>
      <c r="AO29" s="47">
        <f t="shared" si="29"/>
        <v>0</v>
      </c>
      <c r="AP29" s="48">
        <f t="shared" si="30"/>
        <v>0</v>
      </c>
      <c r="AQ29" s="48">
        <f t="shared" si="31"/>
        <v>0</v>
      </c>
    </row>
    <row r="30" spans="1:639" s="1" customFormat="1" ht="15" x14ac:dyDescent="0.2">
      <c r="A30" s="30">
        <v>44470</v>
      </c>
      <c r="B30" s="31">
        <v>15454</v>
      </c>
      <c r="C30" s="32"/>
      <c r="D30" s="116"/>
      <c r="E30" s="32"/>
      <c r="F30" s="33">
        <v>4672</v>
      </c>
      <c r="G30" s="32"/>
      <c r="H30" s="115">
        <f t="shared" si="19"/>
        <v>0</v>
      </c>
      <c r="I30" s="33">
        <v>15454</v>
      </c>
      <c r="J30" s="32"/>
      <c r="K30" s="114">
        <f t="shared" si="20"/>
        <v>0</v>
      </c>
      <c r="L30" s="34">
        <v>278.5</v>
      </c>
      <c r="M30" s="32"/>
      <c r="N30" s="113">
        <f t="shared" si="21"/>
        <v>0</v>
      </c>
      <c r="O30" s="35"/>
      <c r="P30" s="32"/>
      <c r="Q30" s="37">
        <f t="shared" si="22"/>
        <v>0</v>
      </c>
      <c r="R30" s="104">
        <f t="shared" si="5"/>
        <v>0</v>
      </c>
      <c r="S30" s="112">
        <f t="shared" si="6"/>
        <v>0</v>
      </c>
      <c r="T30" s="52">
        <v>323.25</v>
      </c>
      <c r="U30" s="32"/>
      <c r="V30" s="111">
        <f t="shared" si="32"/>
        <v>0</v>
      </c>
      <c r="W30" s="110">
        <v>517125995</v>
      </c>
      <c r="X30" s="37"/>
      <c r="Y30" s="52">
        <v>6.75</v>
      </c>
      <c r="Z30" s="32"/>
      <c r="AA30" s="40">
        <f t="shared" si="24"/>
        <v>0</v>
      </c>
      <c r="AB30" s="40">
        <v>34162261.155000001</v>
      </c>
      <c r="AC30" s="37"/>
      <c r="AD30" s="41">
        <f t="shared" si="25"/>
        <v>0</v>
      </c>
      <c r="AE30" s="42">
        <v>1240</v>
      </c>
      <c r="AF30" s="100"/>
      <c r="AG30" s="53">
        <f t="shared" si="26"/>
        <v>0</v>
      </c>
      <c r="AH30" s="49">
        <v>9570</v>
      </c>
      <c r="AI30" s="100"/>
      <c r="AJ30" s="109">
        <f t="shared" si="27"/>
        <v>0</v>
      </c>
      <c r="AK30" s="54">
        <v>21433</v>
      </c>
      <c r="AL30" s="100"/>
      <c r="AM30" s="109">
        <f t="shared" si="28"/>
        <v>0</v>
      </c>
      <c r="AN30" s="46">
        <f t="shared" si="14"/>
        <v>0</v>
      </c>
      <c r="AO30" s="47">
        <f t="shared" si="29"/>
        <v>0</v>
      </c>
      <c r="AP30" s="48">
        <f t="shared" si="30"/>
        <v>0</v>
      </c>
      <c r="AQ30" s="48">
        <f t="shared" si="31"/>
        <v>0</v>
      </c>
    </row>
    <row r="31" spans="1:639" s="1" customFormat="1" ht="15" x14ac:dyDescent="0.2">
      <c r="A31" s="30">
        <v>44501</v>
      </c>
      <c r="B31" s="31">
        <f>15454+5455</f>
        <v>20909</v>
      </c>
      <c r="C31" s="32"/>
      <c r="D31" s="116"/>
      <c r="E31" s="32"/>
      <c r="F31" s="33">
        <v>4672</v>
      </c>
      <c r="G31" s="32"/>
      <c r="H31" s="115">
        <f t="shared" si="19"/>
        <v>0</v>
      </c>
      <c r="I31" s="33">
        <v>20909</v>
      </c>
      <c r="J31" s="32"/>
      <c r="K31" s="114">
        <f t="shared" si="20"/>
        <v>0</v>
      </c>
      <c r="L31" s="34">
        <v>582</v>
      </c>
      <c r="M31" s="32"/>
      <c r="N31" s="113">
        <f t="shared" si="21"/>
        <v>0</v>
      </c>
      <c r="O31" s="35"/>
      <c r="P31" s="32"/>
      <c r="Q31" s="37">
        <f t="shared" si="22"/>
        <v>0</v>
      </c>
      <c r="R31" s="104">
        <f t="shared" si="5"/>
        <v>0</v>
      </c>
      <c r="S31" s="112">
        <f t="shared" si="6"/>
        <v>0</v>
      </c>
      <c r="T31" s="52">
        <v>390.75</v>
      </c>
      <c r="U31" s="32"/>
      <c r="V31" s="111">
        <f t="shared" si="32"/>
        <v>0</v>
      </c>
      <c r="W31" s="110">
        <v>517870415.74074072</v>
      </c>
      <c r="X31" s="37"/>
      <c r="Y31" s="52">
        <v>5</v>
      </c>
      <c r="Z31" s="32"/>
      <c r="AA31" s="40">
        <f t="shared" si="24"/>
        <v>0</v>
      </c>
      <c r="AB31" s="40">
        <v>34162261.155000001</v>
      </c>
      <c r="AC31" s="37"/>
      <c r="AD31" s="41">
        <f t="shared" si="25"/>
        <v>0</v>
      </c>
      <c r="AE31" s="42">
        <v>3067</v>
      </c>
      <c r="AF31" s="100"/>
      <c r="AG31" s="53">
        <f t="shared" si="26"/>
        <v>0</v>
      </c>
      <c r="AH31" s="49">
        <v>51701</v>
      </c>
      <c r="AI31" s="100"/>
      <c r="AJ31" s="109">
        <f t="shared" si="27"/>
        <v>0</v>
      </c>
      <c r="AK31" s="54">
        <v>4927</v>
      </c>
      <c r="AL31" s="100"/>
      <c r="AM31" s="109">
        <f t="shared" si="28"/>
        <v>0</v>
      </c>
      <c r="AN31" s="46">
        <f t="shared" si="14"/>
        <v>0</v>
      </c>
      <c r="AO31" s="47">
        <f t="shared" si="29"/>
        <v>0</v>
      </c>
      <c r="AP31" s="48">
        <f t="shared" si="30"/>
        <v>0</v>
      </c>
      <c r="AQ31" s="48">
        <f t="shared" si="31"/>
        <v>0</v>
      </c>
    </row>
    <row r="32" spans="1:639" s="1" customFormat="1" ht="15.75" thickBot="1" x14ac:dyDescent="0.25">
      <c r="A32" s="55">
        <v>44531</v>
      </c>
      <c r="B32" s="56">
        <f>15454+6364</f>
        <v>21818</v>
      </c>
      <c r="C32" s="32"/>
      <c r="D32" s="108"/>
      <c r="E32" s="32"/>
      <c r="F32" s="57">
        <v>4672</v>
      </c>
      <c r="G32" s="32"/>
      <c r="H32" s="107">
        <f t="shared" si="19"/>
        <v>0</v>
      </c>
      <c r="I32" s="57">
        <v>21818</v>
      </c>
      <c r="J32" s="32"/>
      <c r="K32" s="106">
        <f t="shared" si="20"/>
        <v>0</v>
      </c>
      <c r="L32" s="58">
        <v>426.25</v>
      </c>
      <c r="M32" s="32"/>
      <c r="N32" s="105">
        <f t="shared" si="21"/>
        <v>0</v>
      </c>
      <c r="O32" s="59"/>
      <c r="P32" s="32"/>
      <c r="Q32" s="60">
        <f t="shared" si="22"/>
        <v>0</v>
      </c>
      <c r="R32" s="104">
        <f t="shared" si="5"/>
        <v>0</v>
      </c>
      <c r="S32" s="103">
        <f t="shared" si="6"/>
        <v>0</v>
      </c>
      <c r="T32" s="61">
        <v>380.25</v>
      </c>
      <c r="U32" s="32"/>
      <c r="V32" s="102">
        <f t="shared" si="32"/>
        <v>0</v>
      </c>
      <c r="W32" s="101">
        <v>477569253.80952382</v>
      </c>
      <c r="X32" s="60"/>
      <c r="Y32" s="61">
        <v>5</v>
      </c>
      <c r="Z32" s="32"/>
      <c r="AA32" s="62">
        <f t="shared" si="24"/>
        <v>0</v>
      </c>
      <c r="AB32" s="62">
        <v>34162261.155000001</v>
      </c>
      <c r="AC32" s="60"/>
      <c r="AD32" s="63">
        <f t="shared" si="25"/>
        <v>0</v>
      </c>
      <c r="AE32" s="42">
        <v>3650</v>
      </c>
      <c r="AF32" s="100"/>
      <c r="AG32" s="64">
        <f t="shared" si="26"/>
        <v>0</v>
      </c>
      <c r="AH32" s="65">
        <f>1800+12060</f>
        <v>13860</v>
      </c>
      <c r="AI32" s="100"/>
      <c r="AJ32" s="99">
        <f t="shared" si="27"/>
        <v>0</v>
      </c>
      <c r="AK32" s="66">
        <v>1232</v>
      </c>
      <c r="AL32" s="100"/>
      <c r="AM32" s="99">
        <f t="shared" si="28"/>
        <v>0</v>
      </c>
      <c r="AN32" s="67">
        <f t="shared" si="14"/>
        <v>0</v>
      </c>
      <c r="AO32" s="68">
        <f t="shared" si="29"/>
        <v>0</v>
      </c>
      <c r="AP32" s="48">
        <f t="shared" si="30"/>
        <v>0</v>
      </c>
      <c r="AQ32" s="48">
        <f t="shared" si="31"/>
        <v>0</v>
      </c>
    </row>
    <row r="33" spans="1:639" s="89" customFormat="1" ht="13.5" thickBot="1" x14ac:dyDescent="0.25">
      <c r="A33" s="69" t="s">
        <v>56</v>
      </c>
      <c r="B33" s="98"/>
      <c r="C33" s="97"/>
      <c r="D33" s="94"/>
      <c r="E33" s="96">
        <f>SUM(E21:E32)</f>
        <v>0</v>
      </c>
      <c r="F33" s="71"/>
      <c r="G33" s="93"/>
      <c r="H33" s="94">
        <f>SUM(H21:H32)</f>
        <v>0</v>
      </c>
      <c r="I33" s="96"/>
      <c r="J33" s="93"/>
      <c r="K33" s="72">
        <f>SUM(K21:K32)</f>
        <v>0</v>
      </c>
      <c r="L33" s="95">
        <f>SUM(L21:L32)</f>
        <v>3627.0833333333335</v>
      </c>
      <c r="M33" s="93"/>
      <c r="N33" s="72">
        <f>SUM(N21:N32)</f>
        <v>0</v>
      </c>
      <c r="O33" s="71"/>
      <c r="P33" s="76"/>
      <c r="Q33" s="72">
        <f>SUM(Q21:Q32)</f>
        <v>0</v>
      </c>
      <c r="R33" s="73">
        <f t="shared" si="5"/>
        <v>0</v>
      </c>
      <c r="S33" s="74">
        <f t="shared" si="6"/>
        <v>0</v>
      </c>
      <c r="T33" s="75"/>
      <c r="U33" s="76"/>
      <c r="V33" s="76">
        <f>SUM(V21:V32)</f>
        <v>0</v>
      </c>
      <c r="W33" s="76"/>
      <c r="X33" s="72">
        <f>SUM(X21:X32)</f>
        <v>0</v>
      </c>
      <c r="Y33" s="75"/>
      <c r="Z33" s="76"/>
      <c r="AA33" s="76">
        <f>SUM(AA21:AA32)</f>
        <v>0</v>
      </c>
      <c r="AB33" s="76"/>
      <c r="AC33" s="72">
        <f>SUM(AC21:AC32)</f>
        <v>0</v>
      </c>
      <c r="AD33" s="74">
        <f>SUM(AD21:AD32)</f>
        <v>0</v>
      </c>
      <c r="AE33" s="77"/>
      <c r="AF33" s="76"/>
      <c r="AG33" s="72">
        <f>SUM(AG21:AG32)</f>
        <v>0</v>
      </c>
      <c r="AH33" s="75"/>
      <c r="AI33" s="76"/>
      <c r="AJ33" s="72">
        <f>SUM(AJ21:AJ32)</f>
        <v>0</v>
      </c>
      <c r="AK33" s="75"/>
      <c r="AL33" s="76"/>
      <c r="AM33" s="72">
        <f>SUM(AM21:AM32)</f>
        <v>0</v>
      </c>
      <c r="AN33" s="75">
        <f t="shared" si="14"/>
        <v>0</v>
      </c>
      <c r="AO33" s="76">
        <f>SUM(AO21:AO32)</f>
        <v>0</v>
      </c>
      <c r="AP33" s="78">
        <f>SUM(AP21:AP32)</f>
        <v>0</v>
      </c>
      <c r="AQ33" s="78">
        <f>SUM(AQ21:AQ32)</f>
        <v>0</v>
      </c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  <c r="BM33" s="90"/>
      <c r="BN33" s="90"/>
      <c r="BO33" s="90"/>
      <c r="BP33" s="90"/>
      <c r="BQ33" s="90"/>
      <c r="BR33" s="90"/>
      <c r="BS33" s="90"/>
      <c r="BT33" s="90"/>
      <c r="BU33" s="90"/>
      <c r="BV33" s="90"/>
      <c r="BW33" s="90"/>
      <c r="BX33" s="90"/>
      <c r="BY33" s="90"/>
      <c r="BZ33" s="90"/>
      <c r="CA33" s="90"/>
      <c r="CB33" s="90"/>
      <c r="CC33" s="90"/>
      <c r="CD33" s="90"/>
      <c r="CE33" s="90"/>
      <c r="CF33" s="90"/>
      <c r="CG33" s="90"/>
      <c r="CH33" s="90"/>
      <c r="CI33" s="90"/>
      <c r="CJ33" s="90"/>
      <c r="CK33" s="90"/>
      <c r="CL33" s="90"/>
      <c r="CM33" s="90"/>
      <c r="CN33" s="90"/>
      <c r="CO33" s="90"/>
      <c r="CP33" s="90"/>
      <c r="CQ33" s="90"/>
      <c r="CR33" s="90"/>
      <c r="CS33" s="90"/>
      <c r="CT33" s="90"/>
      <c r="CU33" s="90"/>
      <c r="CV33" s="90"/>
      <c r="CW33" s="90"/>
      <c r="CX33" s="90"/>
      <c r="CY33" s="90"/>
      <c r="CZ33" s="90"/>
      <c r="DA33" s="90"/>
      <c r="DB33" s="90"/>
      <c r="DC33" s="90"/>
      <c r="DD33" s="90"/>
      <c r="DE33" s="90"/>
      <c r="DF33" s="90"/>
      <c r="DG33" s="90"/>
      <c r="DH33" s="90"/>
      <c r="DI33" s="90"/>
      <c r="DJ33" s="90"/>
      <c r="DK33" s="90"/>
      <c r="DL33" s="90"/>
      <c r="DM33" s="90"/>
      <c r="DN33" s="90"/>
      <c r="DO33" s="90"/>
      <c r="DP33" s="90"/>
      <c r="DQ33" s="90"/>
      <c r="DR33" s="90"/>
      <c r="DS33" s="90"/>
      <c r="DT33" s="90"/>
      <c r="DU33" s="90"/>
      <c r="DV33" s="90"/>
      <c r="DW33" s="90"/>
      <c r="DX33" s="90"/>
      <c r="DY33" s="90"/>
      <c r="DZ33" s="90"/>
      <c r="EA33" s="90"/>
      <c r="EB33" s="90"/>
      <c r="EC33" s="90"/>
      <c r="ED33" s="90"/>
      <c r="EE33" s="90"/>
      <c r="EF33" s="90"/>
      <c r="EG33" s="90"/>
      <c r="EH33" s="90"/>
      <c r="EI33" s="90"/>
      <c r="EJ33" s="90"/>
      <c r="EK33" s="90"/>
      <c r="EL33" s="90"/>
      <c r="EM33" s="90"/>
      <c r="EN33" s="90"/>
      <c r="EO33" s="90"/>
      <c r="EP33" s="90"/>
      <c r="EQ33" s="90"/>
      <c r="ER33" s="90"/>
      <c r="ES33" s="90"/>
      <c r="ET33" s="90"/>
      <c r="EU33" s="90"/>
      <c r="EV33" s="90"/>
      <c r="EW33" s="90"/>
      <c r="EX33" s="90"/>
      <c r="EY33" s="90"/>
      <c r="EZ33" s="90"/>
      <c r="FA33" s="90"/>
      <c r="FB33" s="90"/>
      <c r="FC33" s="90"/>
      <c r="FD33" s="90"/>
      <c r="FE33" s="90"/>
      <c r="FF33" s="90"/>
      <c r="FG33" s="90"/>
      <c r="FH33" s="90"/>
      <c r="FI33" s="90"/>
      <c r="FJ33" s="90"/>
      <c r="FK33" s="90"/>
      <c r="FL33" s="90"/>
      <c r="FM33" s="90"/>
      <c r="FN33" s="90"/>
      <c r="FO33" s="90"/>
      <c r="FP33" s="90"/>
      <c r="FQ33" s="90"/>
      <c r="FR33" s="90"/>
      <c r="FS33" s="90"/>
      <c r="FT33" s="90"/>
      <c r="FU33" s="90"/>
      <c r="FV33" s="90"/>
      <c r="FW33" s="90"/>
      <c r="FX33" s="90"/>
      <c r="FY33" s="90"/>
      <c r="FZ33" s="90"/>
      <c r="GA33" s="90"/>
      <c r="GB33" s="90"/>
      <c r="GC33" s="90"/>
      <c r="GD33" s="90"/>
      <c r="GE33" s="90"/>
      <c r="GF33" s="90"/>
      <c r="GG33" s="90"/>
      <c r="GH33" s="90"/>
      <c r="GI33" s="90"/>
      <c r="GJ33" s="90"/>
      <c r="GK33" s="90"/>
      <c r="GL33" s="90"/>
      <c r="GM33" s="90"/>
      <c r="GN33" s="90"/>
      <c r="GO33" s="90"/>
      <c r="GP33" s="90"/>
      <c r="GQ33" s="90"/>
      <c r="GR33" s="90"/>
      <c r="GS33" s="90"/>
      <c r="GT33" s="90"/>
      <c r="GU33" s="90"/>
      <c r="GV33" s="90"/>
      <c r="GW33" s="90"/>
      <c r="GX33" s="90"/>
      <c r="GY33" s="90"/>
      <c r="GZ33" s="90"/>
      <c r="HA33" s="90"/>
      <c r="HB33" s="90"/>
      <c r="HC33" s="90"/>
      <c r="HD33" s="90"/>
      <c r="HE33" s="90"/>
      <c r="HF33" s="90"/>
      <c r="HG33" s="90"/>
      <c r="HH33" s="90"/>
      <c r="HI33" s="90"/>
      <c r="HJ33" s="90"/>
      <c r="HK33" s="90"/>
      <c r="HL33" s="90"/>
      <c r="HM33" s="90"/>
      <c r="HN33" s="90"/>
      <c r="HO33" s="90"/>
      <c r="HP33" s="90"/>
      <c r="HQ33" s="90"/>
      <c r="HR33" s="90"/>
      <c r="HS33" s="90"/>
      <c r="HT33" s="90"/>
      <c r="HU33" s="90"/>
      <c r="HV33" s="90"/>
      <c r="HW33" s="90"/>
      <c r="HX33" s="90"/>
      <c r="HY33" s="90"/>
      <c r="HZ33" s="90"/>
      <c r="IA33" s="90"/>
      <c r="IB33" s="90"/>
      <c r="IC33" s="90"/>
      <c r="ID33" s="90"/>
      <c r="IE33" s="90"/>
      <c r="IF33" s="90"/>
      <c r="IG33" s="90"/>
      <c r="IH33" s="90"/>
      <c r="II33" s="90"/>
      <c r="IJ33" s="90"/>
      <c r="IK33" s="90"/>
      <c r="IL33" s="90"/>
      <c r="IM33" s="90"/>
      <c r="IN33" s="90"/>
      <c r="IO33" s="90"/>
      <c r="IP33" s="90"/>
      <c r="IQ33" s="90"/>
      <c r="IR33" s="90"/>
      <c r="IS33" s="90"/>
      <c r="IT33" s="90"/>
      <c r="IU33" s="90"/>
      <c r="IV33" s="90"/>
      <c r="IW33" s="90"/>
      <c r="IX33" s="90"/>
      <c r="IY33" s="90"/>
      <c r="IZ33" s="90"/>
      <c r="JA33" s="90"/>
      <c r="JB33" s="90"/>
      <c r="JC33" s="90"/>
      <c r="JD33" s="90"/>
      <c r="JE33" s="90"/>
      <c r="JF33" s="90"/>
      <c r="JG33" s="90"/>
      <c r="JH33" s="90"/>
      <c r="JI33" s="90"/>
      <c r="JJ33" s="90"/>
      <c r="JK33" s="90"/>
      <c r="JL33" s="90"/>
      <c r="JM33" s="90"/>
      <c r="JN33" s="90"/>
      <c r="JO33" s="90"/>
      <c r="JP33" s="90"/>
      <c r="JQ33" s="90"/>
      <c r="JR33" s="90"/>
      <c r="JS33" s="90"/>
      <c r="JT33" s="90"/>
      <c r="JU33" s="90"/>
      <c r="JV33" s="90"/>
      <c r="JW33" s="90"/>
      <c r="JX33" s="90"/>
      <c r="JY33" s="90"/>
      <c r="JZ33" s="90"/>
      <c r="KA33" s="90"/>
      <c r="KB33" s="90"/>
      <c r="KC33" s="90"/>
      <c r="KD33" s="90"/>
      <c r="KE33" s="90"/>
      <c r="KF33" s="90"/>
      <c r="KG33" s="90"/>
      <c r="KH33" s="90"/>
      <c r="KI33" s="90"/>
      <c r="KJ33" s="90"/>
      <c r="KK33" s="90"/>
      <c r="KL33" s="90"/>
      <c r="KM33" s="90"/>
      <c r="KN33" s="90"/>
      <c r="KO33" s="90"/>
      <c r="KP33" s="90"/>
      <c r="KQ33" s="90"/>
      <c r="KR33" s="90"/>
      <c r="KS33" s="90"/>
      <c r="KT33" s="90"/>
      <c r="KU33" s="90"/>
      <c r="KV33" s="90"/>
      <c r="KW33" s="90"/>
      <c r="KX33" s="90"/>
      <c r="KY33" s="90"/>
      <c r="KZ33" s="90"/>
      <c r="LA33" s="90"/>
      <c r="LB33" s="90"/>
      <c r="LC33" s="90"/>
      <c r="LD33" s="90"/>
      <c r="LE33" s="90"/>
      <c r="LF33" s="90"/>
      <c r="LG33" s="90"/>
      <c r="LH33" s="90"/>
      <c r="LI33" s="90"/>
      <c r="LJ33" s="90"/>
      <c r="LK33" s="90"/>
      <c r="LL33" s="90"/>
      <c r="LM33" s="90"/>
      <c r="LN33" s="90"/>
      <c r="LO33" s="90"/>
      <c r="LP33" s="90"/>
      <c r="LQ33" s="90"/>
      <c r="LR33" s="90"/>
      <c r="LS33" s="90"/>
      <c r="LT33" s="90"/>
      <c r="LU33" s="90"/>
      <c r="LV33" s="90"/>
      <c r="LW33" s="90"/>
      <c r="LX33" s="90"/>
      <c r="LY33" s="90"/>
      <c r="LZ33" s="90"/>
      <c r="MA33" s="90"/>
      <c r="MB33" s="90"/>
      <c r="MC33" s="90"/>
      <c r="MD33" s="90"/>
      <c r="ME33" s="90"/>
      <c r="MF33" s="90"/>
      <c r="MG33" s="90"/>
      <c r="MH33" s="90"/>
      <c r="MI33" s="90"/>
      <c r="MJ33" s="90"/>
      <c r="MK33" s="90"/>
      <c r="ML33" s="90"/>
      <c r="MM33" s="90"/>
      <c r="MN33" s="90"/>
      <c r="MO33" s="90"/>
      <c r="MP33" s="90"/>
      <c r="MQ33" s="90"/>
      <c r="MR33" s="90"/>
      <c r="MS33" s="90"/>
      <c r="MT33" s="90"/>
      <c r="MU33" s="90"/>
      <c r="MV33" s="90"/>
      <c r="MW33" s="90"/>
      <c r="MX33" s="90"/>
      <c r="MY33" s="90"/>
      <c r="MZ33" s="90"/>
      <c r="NA33" s="90"/>
      <c r="NB33" s="90"/>
      <c r="NC33" s="90"/>
      <c r="ND33" s="90"/>
      <c r="NE33" s="90"/>
      <c r="NF33" s="90"/>
      <c r="NG33" s="90"/>
      <c r="NH33" s="90"/>
      <c r="NI33" s="90"/>
      <c r="NJ33" s="90"/>
      <c r="NK33" s="90"/>
      <c r="NL33" s="90"/>
      <c r="NM33" s="90"/>
      <c r="NN33" s="90"/>
      <c r="NO33" s="90"/>
      <c r="NP33" s="90"/>
      <c r="NQ33" s="90"/>
      <c r="NR33" s="90"/>
      <c r="NS33" s="90"/>
      <c r="NT33" s="90"/>
      <c r="NU33" s="90"/>
      <c r="NV33" s="90"/>
      <c r="NW33" s="90"/>
      <c r="NX33" s="90"/>
      <c r="NY33" s="90"/>
      <c r="NZ33" s="90"/>
      <c r="OA33" s="90"/>
      <c r="OB33" s="90"/>
      <c r="OC33" s="90"/>
      <c r="OD33" s="90"/>
      <c r="OE33" s="90"/>
      <c r="OF33" s="90"/>
      <c r="OG33" s="90"/>
      <c r="OH33" s="90"/>
      <c r="OI33" s="90"/>
      <c r="OJ33" s="90"/>
      <c r="OK33" s="90"/>
      <c r="OL33" s="90"/>
      <c r="OM33" s="90"/>
      <c r="ON33" s="90"/>
      <c r="OO33" s="90"/>
      <c r="OP33" s="90"/>
      <c r="OQ33" s="90"/>
      <c r="OR33" s="90"/>
      <c r="OS33" s="90"/>
      <c r="OT33" s="90"/>
      <c r="OU33" s="90"/>
      <c r="OV33" s="90"/>
      <c r="OW33" s="90"/>
      <c r="OX33" s="90"/>
      <c r="OY33" s="90"/>
      <c r="OZ33" s="90"/>
      <c r="PA33" s="90"/>
      <c r="PB33" s="90"/>
      <c r="PC33" s="90"/>
      <c r="PD33" s="90"/>
      <c r="PE33" s="90"/>
      <c r="PF33" s="90"/>
      <c r="PG33" s="90"/>
      <c r="PH33" s="90"/>
      <c r="PI33" s="90"/>
      <c r="PJ33" s="90"/>
      <c r="PK33" s="90"/>
      <c r="PL33" s="90"/>
      <c r="PM33" s="90"/>
      <c r="PN33" s="90"/>
      <c r="PO33" s="90"/>
      <c r="PP33" s="90"/>
      <c r="PQ33" s="90"/>
      <c r="PR33" s="90"/>
      <c r="PS33" s="90"/>
      <c r="PT33" s="90"/>
      <c r="PU33" s="90"/>
      <c r="PV33" s="90"/>
      <c r="PW33" s="90"/>
      <c r="PX33" s="90"/>
      <c r="PY33" s="90"/>
      <c r="PZ33" s="90"/>
      <c r="QA33" s="90"/>
      <c r="QB33" s="90"/>
      <c r="QC33" s="90"/>
      <c r="QD33" s="90"/>
      <c r="QE33" s="90"/>
      <c r="QF33" s="90"/>
      <c r="QG33" s="90"/>
      <c r="QH33" s="90"/>
      <c r="QI33" s="90"/>
      <c r="QJ33" s="90"/>
      <c r="QK33" s="90"/>
      <c r="QL33" s="90"/>
      <c r="QM33" s="90"/>
      <c r="QN33" s="90"/>
      <c r="QO33" s="90"/>
      <c r="QP33" s="90"/>
      <c r="QQ33" s="90"/>
      <c r="QR33" s="90"/>
      <c r="QS33" s="90"/>
      <c r="QT33" s="90"/>
      <c r="QU33" s="90"/>
      <c r="QV33" s="90"/>
      <c r="QW33" s="90"/>
      <c r="QX33" s="90"/>
      <c r="QY33" s="90"/>
      <c r="QZ33" s="90"/>
      <c r="RA33" s="90"/>
      <c r="RB33" s="90"/>
      <c r="RC33" s="90"/>
      <c r="RD33" s="90"/>
      <c r="RE33" s="90"/>
      <c r="RF33" s="90"/>
      <c r="RG33" s="90"/>
      <c r="RH33" s="90"/>
      <c r="RI33" s="90"/>
      <c r="RJ33" s="90"/>
      <c r="RK33" s="90"/>
      <c r="RL33" s="90"/>
      <c r="RM33" s="90"/>
      <c r="RN33" s="90"/>
      <c r="RO33" s="90"/>
      <c r="RP33" s="90"/>
      <c r="RQ33" s="90"/>
      <c r="RR33" s="90"/>
      <c r="RS33" s="90"/>
      <c r="RT33" s="90"/>
      <c r="RU33" s="90"/>
      <c r="RV33" s="90"/>
      <c r="RW33" s="90"/>
      <c r="RX33" s="90"/>
      <c r="RY33" s="90"/>
      <c r="RZ33" s="90"/>
      <c r="SA33" s="90"/>
      <c r="SB33" s="90"/>
      <c r="SC33" s="90"/>
      <c r="SD33" s="90"/>
      <c r="SE33" s="90"/>
      <c r="SF33" s="90"/>
      <c r="SG33" s="90"/>
      <c r="SH33" s="90"/>
      <c r="SI33" s="90"/>
      <c r="SJ33" s="90"/>
      <c r="SK33" s="90"/>
      <c r="SL33" s="90"/>
      <c r="SM33" s="90"/>
      <c r="SN33" s="90"/>
      <c r="SO33" s="90"/>
      <c r="SP33" s="90"/>
      <c r="SQ33" s="90"/>
      <c r="SR33" s="90"/>
      <c r="SS33" s="90"/>
      <c r="ST33" s="90"/>
      <c r="SU33" s="90"/>
      <c r="SV33" s="90"/>
      <c r="SW33" s="90"/>
      <c r="SX33" s="90"/>
      <c r="SY33" s="90"/>
      <c r="SZ33" s="90"/>
      <c r="TA33" s="90"/>
      <c r="TB33" s="90"/>
      <c r="TC33" s="90"/>
      <c r="TD33" s="90"/>
      <c r="TE33" s="90"/>
      <c r="TF33" s="90"/>
      <c r="TG33" s="90"/>
      <c r="TH33" s="90"/>
      <c r="TI33" s="90"/>
      <c r="TJ33" s="90"/>
      <c r="TK33" s="90"/>
      <c r="TL33" s="90"/>
      <c r="TM33" s="90"/>
      <c r="TN33" s="90"/>
      <c r="TO33" s="90"/>
      <c r="TP33" s="90"/>
      <c r="TQ33" s="90"/>
      <c r="TR33" s="90"/>
      <c r="TS33" s="90"/>
      <c r="TT33" s="90"/>
      <c r="TU33" s="90"/>
      <c r="TV33" s="90"/>
      <c r="TW33" s="90"/>
      <c r="TX33" s="90"/>
      <c r="TY33" s="90"/>
      <c r="TZ33" s="90"/>
      <c r="UA33" s="90"/>
      <c r="UB33" s="90"/>
      <c r="UC33" s="90"/>
      <c r="UD33" s="90"/>
      <c r="UE33" s="90"/>
      <c r="UF33" s="90"/>
      <c r="UG33" s="90"/>
      <c r="UH33" s="90"/>
      <c r="UI33" s="90"/>
      <c r="UJ33" s="90"/>
      <c r="UK33" s="90"/>
      <c r="UL33" s="90"/>
      <c r="UM33" s="90"/>
      <c r="UN33" s="90"/>
      <c r="UO33" s="90"/>
      <c r="UP33" s="90"/>
      <c r="UQ33" s="90"/>
      <c r="UR33" s="90"/>
      <c r="US33" s="90"/>
      <c r="UT33" s="90"/>
      <c r="UU33" s="90"/>
      <c r="UV33" s="90"/>
      <c r="UW33" s="90"/>
      <c r="UX33" s="90"/>
      <c r="UY33" s="90"/>
      <c r="UZ33" s="90"/>
      <c r="VA33" s="90"/>
      <c r="VB33" s="90"/>
      <c r="VC33" s="90"/>
      <c r="VD33" s="90"/>
      <c r="VE33" s="90"/>
      <c r="VF33" s="90"/>
      <c r="VG33" s="90"/>
      <c r="VH33" s="90"/>
      <c r="VI33" s="90"/>
      <c r="VJ33" s="90"/>
      <c r="VK33" s="90"/>
      <c r="VL33" s="90"/>
      <c r="VM33" s="90"/>
      <c r="VN33" s="90"/>
      <c r="VO33" s="90"/>
      <c r="VP33" s="90"/>
      <c r="VQ33" s="90"/>
      <c r="VR33" s="90"/>
      <c r="VS33" s="90"/>
      <c r="VT33" s="90"/>
      <c r="VU33" s="90"/>
      <c r="VV33" s="90"/>
      <c r="VW33" s="90"/>
      <c r="VX33" s="90"/>
      <c r="VY33" s="90"/>
      <c r="VZ33" s="90"/>
      <c r="WA33" s="90"/>
      <c r="WB33" s="90"/>
      <c r="WC33" s="90"/>
      <c r="WD33" s="90"/>
      <c r="WE33" s="90"/>
      <c r="WF33" s="90"/>
      <c r="WG33" s="90"/>
      <c r="WH33" s="90"/>
      <c r="WI33" s="90"/>
      <c r="WJ33" s="90"/>
      <c r="WK33" s="90"/>
      <c r="WL33" s="90"/>
      <c r="WM33" s="90"/>
      <c r="WN33" s="90"/>
      <c r="WO33" s="90"/>
      <c r="WP33" s="90"/>
      <c r="WQ33" s="90"/>
      <c r="WR33" s="90"/>
      <c r="WS33" s="90"/>
      <c r="WT33" s="90"/>
      <c r="WU33" s="90"/>
      <c r="WV33" s="90"/>
      <c r="WW33" s="90"/>
      <c r="WX33" s="90"/>
      <c r="WY33" s="90"/>
      <c r="WZ33" s="90"/>
      <c r="XA33" s="90"/>
      <c r="XB33" s="90"/>
      <c r="XC33" s="90"/>
      <c r="XD33" s="90"/>
      <c r="XE33" s="90"/>
      <c r="XF33" s="90"/>
      <c r="XG33" s="90"/>
      <c r="XH33" s="90"/>
      <c r="XI33" s="90"/>
      <c r="XJ33" s="90"/>
      <c r="XK33" s="90"/>
      <c r="XL33" s="90"/>
      <c r="XM33" s="90"/>
      <c r="XN33" s="90"/>
      <c r="XO33" s="90"/>
    </row>
    <row r="34" spans="1:639" s="89" customFormat="1" ht="13.5" thickBot="1" x14ac:dyDescent="0.25">
      <c r="A34" s="69" t="s">
        <v>56</v>
      </c>
      <c r="B34" s="98"/>
      <c r="C34" s="97"/>
      <c r="D34" s="94"/>
      <c r="E34" s="94">
        <f>+E33+E20</f>
        <v>0</v>
      </c>
      <c r="F34" s="71"/>
      <c r="G34" s="93"/>
      <c r="H34" s="94">
        <f>+H33+H20</f>
        <v>231520960</v>
      </c>
      <c r="I34" s="96"/>
      <c r="J34" s="93"/>
      <c r="K34" s="94">
        <f>+K33+K20</f>
        <v>672938000</v>
      </c>
      <c r="L34" s="95"/>
      <c r="M34" s="93"/>
      <c r="N34" s="94">
        <f>+N33+N20</f>
        <v>144963333.33333334</v>
      </c>
      <c r="O34" s="71"/>
      <c r="P34" s="76"/>
      <c r="Q34" s="94">
        <f>+Q33+Q20</f>
        <v>331800000</v>
      </c>
      <c r="R34" s="94">
        <f>+R33+R20</f>
        <v>4975508698.333334</v>
      </c>
      <c r="S34" s="94">
        <f>+S33+S20</f>
        <v>5920855351.0166674</v>
      </c>
      <c r="T34" s="75"/>
      <c r="U34" s="76"/>
      <c r="V34" s="94">
        <f>+V33+V20</f>
        <v>833437500</v>
      </c>
      <c r="W34" s="76"/>
      <c r="X34" s="94">
        <f>+X33+X20</f>
        <v>0</v>
      </c>
      <c r="Y34" s="75"/>
      <c r="Z34" s="76"/>
      <c r="AA34" s="94">
        <f>+AA33+AA20</f>
        <v>13805000</v>
      </c>
      <c r="AB34" s="76"/>
      <c r="AC34" s="94">
        <f>+AC33+AC20</f>
        <v>0</v>
      </c>
      <c r="AD34" s="91">
        <f>+AD33+AD20</f>
        <v>850389071.66743016</v>
      </c>
      <c r="AE34" s="77"/>
      <c r="AF34" s="76"/>
      <c r="AG34" s="94">
        <f>+AG33+AG20</f>
        <v>97598063.5</v>
      </c>
      <c r="AH34" s="75"/>
      <c r="AI34" s="76"/>
      <c r="AJ34" s="94">
        <f>+AJ33+AJ20</f>
        <v>150391604.52000007</v>
      </c>
      <c r="AK34" s="75"/>
      <c r="AL34" s="76"/>
      <c r="AM34" s="94">
        <f>+AM33+AM20</f>
        <v>13218000</v>
      </c>
      <c r="AN34" s="94">
        <f>+AN33+AN20</f>
        <v>261207668.02000007</v>
      </c>
      <c r="AO34" s="93">
        <f>+AO33+AO20</f>
        <v>310837124.94380003</v>
      </c>
      <c r="AP34" s="92">
        <f>+AP33+AP20</f>
        <v>8242792475.9604683</v>
      </c>
      <c r="AQ34" s="91">
        <f>+AQ33+AQ20</f>
        <v>9093181547.6278973</v>
      </c>
      <c r="AR34" s="90"/>
      <c r="AS34" s="90"/>
      <c r="AT34" s="90"/>
      <c r="AU34" s="90"/>
      <c r="AV34" s="90"/>
      <c r="AW34" s="90"/>
      <c r="AX34" s="90"/>
      <c r="AY34" s="90"/>
      <c r="AZ34" s="90"/>
      <c r="BA34" s="90"/>
      <c r="BB34" s="90"/>
      <c r="BC34" s="90"/>
      <c r="BD34" s="90"/>
      <c r="BE34" s="90"/>
      <c r="BF34" s="90"/>
      <c r="BG34" s="90"/>
      <c r="BH34" s="90"/>
      <c r="BI34" s="90"/>
      <c r="BJ34" s="90"/>
      <c r="BK34" s="90"/>
      <c r="BL34" s="90"/>
      <c r="BM34" s="90"/>
      <c r="BN34" s="90"/>
      <c r="BO34" s="90"/>
      <c r="BP34" s="90"/>
      <c r="BQ34" s="90"/>
      <c r="BR34" s="90"/>
      <c r="BS34" s="90"/>
      <c r="BT34" s="90"/>
      <c r="BU34" s="90"/>
      <c r="BV34" s="90"/>
      <c r="BW34" s="90"/>
      <c r="BX34" s="90"/>
      <c r="BY34" s="90"/>
      <c r="BZ34" s="90"/>
      <c r="CA34" s="90"/>
      <c r="CB34" s="90"/>
      <c r="CC34" s="90"/>
      <c r="CD34" s="90"/>
      <c r="CE34" s="90"/>
      <c r="CF34" s="90"/>
      <c r="CG34" s="90"/>
      <c r="CH34" s="90"/>
      <c r="CI34" s="90"/>
      <c r="CJ34" s="90"/>
      <c r="CK34" s="90"/>
      <c r="CL34" s="90"/>
      <c r="CM34" s="90"/>
      <c r="CN34" s="90"/>
      <c r="CO34" s="90"/>
      <c r="CP34" s="90"/>
      <c r="CQ34" s="90"/>
      <c r="CR34" s="90"/>
      <c r="CS34" s="90"/>
      <c r="CT34" s="90"/>
      <c r="CU34" s="90"/>
      <c r="CV34" s="90"/>
      <c r="CW34" s="90"/>
      <c r="CX34" s="90"/>
      <c r="CY34" s="90"/>
      <c r="CZ34" s="90"/>
      <c r="DA34" s="90"/>
      <c r="DB34" s="90"/>
      <c r="DC34" s="90"/>
      <c r="DD34" s="90"/>
      <c r="DE34" s="90"/>
      <c r="DF34" s="90"/>
      <c r="DG34" s="90"/>
      <c r="DH34" s="90"/>
      <c r="DI34" s="90"/>
      <c r="DJ34" s="90"/>
      <c r="DK34" s="90"/>
      <c r="DL34" s="90"/>
      <c r="DM34" s="90"/>
      <c r="DN34" s="90"/>
      <c r="DO34" s="90"/>
      <c r="DP34" s="90"/>
      <c r="DQ34" s="90"/>
      <c r="DR34" s="90"/>
      <c r="DS34" s="90"/>
      <c r="DT34" s="90"/>
      <c r="DU34" s="90"/>
      <c r="DV34" s="90"/>
      <c r="DW34" s="90"/>
      <c r="DX34" s="90"/>
      <c r="DY34" s="90"/>
      <c r="DZ34" s="90"/>
      <c r="EA34" s="90"/>
      <c r="EB34" s="90"/>
      <c r="EC34" s="90"/>
      <c r="ED34" s="90"/>
      <c r="EE34" s="90"/>
      <c r="EF34" s="90"/>
      <c r="EG34" s="90"/>
      <c r="EH34" s="90"/>
      <c r="EI34" s="90"/>
      <c r="EJ34" s="90"/>
      <c r="EK34" s="90"/>
      <c r="EL34" s="90"/>
      <c r="EM34" s="90"/>
      <c r="EN34" s="90"/>
      <c r="EO34" s="90"/>
      <c r="EP34" s="90"/>
      <c r="EQ34" s="90"/>
      <c r="ER34" s="90"/>
      <c r="ES34" s="90"/>
      <c r="ET34" s="90"/>
      <c r="EU34" s="90"/>
      <c r="EV34" s="90"/>
      <c r="EW34" s="90"/>
      <c r="EX34" s="90"/>
      <c r="EY34" s="90"/>
      <c r="EZ34" s="90"/>
      <c r="FA34" s="90"/>
      <c r="FB34" s="90"/>
      <c r="FC34" s="90"/>
      <c r="FD34" s="90"/>
      <c r="FE34" s="90"/>
      <c r="FF34" s="90"/>
      <c r="FG34" s="90"/>
      <c r="FH34" s="90"/>
      <c r="FI34" s="90"/>
      <c r="FJ34" s="90"/>
      <c r="FK34" s="90"/>
      <c r="FL34" s="90"/>
      <c r="FM34" s="90"/>
      <c r="FN34" s="90"/>
      <c r="FO34" s="90"/>
      <c r="FP34" s="90"/>
      <c r="FQ34" s="90"/>
      <c r="FR34" s="90"/>
      <c r="FS34" s="90"/>
      <c r="FT34" s="90"/>
      <c r="FU34" s="90"/>
      <c r="FV34" s="90"/>
      <c r="FW34" s="90"/>
      <c r="FX34" s="90"/>
      <c r="FY34" s="90"/>
      <c r="FZ34" s="90"/>
      <c r="GA34" s="90"/>
      <c r="GB34" s="90"/>
      <c r="GC34" s="90"/>
      <c r="GD34" s="90"/>
      <c r="GE34" s="90"/>
      <c r="GF34" s="90"/>
      <c r="GG34" s="90"/>
      <c r="GH34" s="90"/>
      <c r="GI34" s="90"/>
      <c r="GJ34" s="90"/>
      <c r="GK34" s="90"/>
      <c r="GL34" s="90"/>
      <c r="GM34" s="90"/>
      <c r="GN34" s="90"/>
      <c r="GO34" s="90"/>
      <c r="GP34" s="90"/>
      <c r="GQ34" s="90"/>
      <c r="GR34" s="90"/>
      <c r="GS34" s="90"/>
      <c r="GT34" s="90"/>
      <c r="GU34" s="90"/>
      <c r="GV34" s="90"/>
      <c r="GW34" s="90"/>
      <c r="GX34" s="90"/>
      <c r="GY34" s="90"/>
      <c r="GZ34" s="90"/>
      <c r="HA34" s="90"/>
      <c r="HB34" s="90"/>
      <c r="HC34" s="90"/>
      <c r="HD34" s="90"/>
      <c r="HE34" s="90"/>
      <c r="HF34" s="90"/>
      <c r="HG34" s="90"/>
      <c r="HH34" s="90"/>
      <c r="HI34" s="90"/>
      <c r="HJ34" s="90"/>
      <c r="HK34" s="90"/>
      <c r="HL34" s="90"/>
      <c r="HM34" s="90"/>
      <c r="HN34" s="90"/>
      <c r="HO34" s="90"/>
      <c r="HP34" s="90"/>
      <c r="HQ34" s="90"/>
      <c r="HR34" s="90"/>
      <c r="HS34" s="90"/>
      <c r="HT34" s="90"/>
      <c r="HU34" s="90"/>
      <c r="HV34" s="90"/>
      <c r="HW34" s="90"/>
      <c r="HX34" s="90"/>
      <c r="HY34" s="90"/>
      <c r="HZ34" s="90"/>
      <c r="IA34" s="90"/>
      <c r="IB34" s="90"/>
      <c r="IC34" s="90"/>
      <c r="ID34" s="90"/>
      <c r="IE34" s="90"/>
      <c r="IF34" s="90"/>
      <c r="IG34" s="90"/>
      <c r="IH34" s="90"/>
      <c r="II34" s="90"/>
      <c r="IJ34" s="90"/>
      <c r="IK34" s="90"/>
      <c r="IL34" s="90"/>
      <c r="IM34" s="90"/>
      <c r="IN34" s="90"/>
      <c r="IO34" s="90"/>
      <c r="IP34" s="90"/>
      <c r="IQ34" s="90"/>
      <c r="IR34" s="90"/>
      <c r="IS34" s="90"/>
      <c r="IT34" s="90"/>
      <c r="IU34" s="90"/>
      <c r="IV34" s="90"/>
      <c r="IW34" s="90"/>
      <c r="IX34" s="90"/>
      <c r="IY34" s="90"/>
      <c r="IZ34" s="90"/>
      <c r="JA34" s="90"/>
      <c r="JB34" s="90"/>
      <c r="JC34" s="90"/>
      <c r="JD34" s="90"/>
      <c r="JE34" s="90"/>
      <c r="JF34" s="90"/>
      <c r="JG34" s="90"/>
      <c r="JH34" s="90"/>
      <c r="JI34" s="90"/>
      <c r="JJ34" s="90"/>
      <c r="JK34" s="90"/>
      <c r="JL34" s="90"/>
      <c r="JM34" s="90"/>
      <c r="JN34" s="90"/>
      <c r="JO34" s="90"/>
      <c r="JP34" s="90"/>
      <c r="JQ34" s="90"/>
      <c r="JR34" s="90"/>
      <c r="JS34" s="90"/>
      <c r="JT34" s="90"/>
      <c r="JU34" s="90"/>
      <c r="JV34" s="90"/>
      <c r="JW34" s="90"/>
      <c r="JX34" s="90"/>
      <c r="JY34" s="90"/>
      <c r="JZ34" s="90"/>
      <c r="KA34" s="90"/>
      <c r="KB34" s="90"/>
      <c r="KC34" s="90"/>
      <c r="KD34" s="90"/>
      <c r="KE34" s="90"/>
      <c r="KF34" s="90"/>
      <c r="KG34" s="90"/>
      <c r="KH34" s="90"/>
      <c r="KI34" s="90"/>
      <c r="KJ34" s="90"/>
      <c r="KK34" s="90"/>
      <c r="KL34" s="90"/>
      <c r="KM34" s="90"/>
      <c r="KN34" s="90"/>
      <c r="KO34" s="90"/>
      <c r="KP34" s="90"/>
      <c r="KQ34" s="90"/>
      <c r="KR34" s="90"/>
      <c r="KS34" s="90"/>
      <c r="KT34" s="90"/>
      <c r="KU34" s="90"/>
      <c r="KV34" s="90"/>
      <c r="KW34" s="90"/>
      <c r="KX34" s="90"/>
      <c r="KY34" s="90"/>
      <c r="KZ34" s="90"/>
      <c r="LA34" s="90"/>
      <c r="LB34" s="90"/>
      <c r="LC34" s="90"/>
      <c r="LD34" s="90"/>
      <c r="LE34" s="90"/>
      <c r="LF34" s="90"/>
      <c r="LG34" s="90"/>
      <c r="LH34" s="90"/>
      <c r="LI34" s="90"/>
      <c r="LJ34" s="90"/>
      <c r="LK34" s="90"/>
      <c r="LL34" s="90"/>
      <c r="LM34" s="90"/>
      <c r="LN34" s="90"/>
      <c r="LO34" s="90"/>
      <c r="LP34" s="90"/>
      <c r="LQ34" s="90"/>
      <c r="LR34" s="90"/>
      <c r="LS34" s="90"/>
      <c r="LT34" s="90"/>
      <c r="LU34" s="90"/>
      <c r="LV34" s="90"/>
      <c r="LW34" s="90"/>
      <c r="LX34" s="90"/>
      <c r="LY34" s="90"/>
      <c r="LZ34" s="90"/>
      <c r="MA34" s="90"/>
      <c r="MB34" s="90"/>
      <c r="MC34" s="90"/>
      <c r="MD34" s="90"/>
      <c r="ME34" s="90"/>
      <c r="MF34" s="90"/>
      <c r="MG34" s="90"/>
      <c r="MH34" s="90"/>
      <c r="MI34" s="90"/>
      <c r="MJ34" s="90"/>
      <c r="MK34" s="90"/>
      <c r="ML34" s="90"/>
      <c r="MM34" s="90"/>
      <c r="MN34" s="90"/>
      <c r="MO34" s="90"/>
      <c r="MP34" s="90"/>
      <c r="MQ34" s="90"/>
      <c r="MR34" s="90"/>
      <c r="MS34" s="90"/>
      <c r="MT34" s="90"/>
      <c r="MU34" s="90"/>
      <c r="MV34" s="90"/>
      <c r="MW34" s="90"/>
      <c r="MX34" s="90"/>
      <c r="MY34" s="90"/>
      <c r="MZ34" s="90"/>
      <c r="NA34" s="90"/>
      <c r="NB34" s="90"/>
      <c r="NC34" s="90"/>
      <c r="ND34" s="90"/>
      <c r="NE34" s="90"/>
      <c r="NF34" s="90"/>
      <c r="NG34" s="90"/>
      <c r="NH34" s="90"/>
      <c r="NI34" s="90"/>
      <c r="NJ34" s="90"/>
      <c r="NK34" s="90"/>
      <c r="NL34" s="90"/>
      <c r="NM34" s="90"/>
      <c r="NN34" s="90"/>
      <c r="NO34" s="90"/>
      <c r="NP34" s="90"/>
      <c r="NQ34" s="90"/>
      <c r="NR34" s="90"/>
      <c r="NS34" s="90"/>
      <c r="NT34" s="90"/>
      <c r="NU34" s="90"/>
      <c r="NV34" s="90"/>
      <c r="NW34" s="90"/>
      <c r="NX34" s="90"/>
      <c r="NY34" s="90"/>
      <c r="NZ34" s="90"/>
      <c r="OA34" s="90"/>
      <c r="OB34" s="90"/>
      <c r="OC34" s="90"/>
      <c r="OD34" s="90"/>
      <c r="OE34" s="90"/>
      <c r="OF34" s="90"/>
      <c r="OG34" s="90"/>
      <c r="OH34" s="90"/>
      <c r="OI34" s="90"/>
      <c r="OJ34" s="90"/>
      <c r="OK34" s="90"/>
      <c r="OL34" s="90"/>
      <c r="OM34" s="90"/>
      <c r="ON34" s="90"/>
      <c r="OO34" s="90"/>
      <c r="OP34" s="90"/>
      <c r="OQ34" s="90"/>
      <c r="OR34" s="90"/>
      <c r="OS34" s="90"/>
      <c r="OT34" s="90"/>
      <c r="OU34" s="90"/>
      <c r="OV34" s="90"/>
      <c r="OW34" s="90"/>
      <c r="OX34" s="90"/>
      <c r="OY34" s="90"/>
      <c r="OZ34" s="90"/>
      <c r="PA34" s="90"/>
      <c r="PB34" s="90"/>
      <c r="PC34" s="90"/>
      <c r="PD34" s="90"/>
      <c r="PE34" s="90"/>
      <c r="PF34" s="90"/>
      <c r="PG34" s="90"/>
      <c r="PH34" s="90"/>
      <c r="PI34" s="90"/>
      <c r="PJ34" s="90"/>
      <c r="PK34" s="90"/>
      <c r="PL34" s="90"/>
      <c r="PM34" s="90"/>
      <c r="PN34" s="90"/>
      <c r="PO34" s="90"/>
      <c r="PP34" s="90"/>
      <c r="PQ34" s="90"/>
      <c r="PR34" s="90"/>
      <c r="PS34" s="90"/>
      <c r="PT34" s="90"/>
      <c r="PU34" s="90"/>
      <c r="PV34" s="90"/>
      <c r="PW34" s="90"/>
      <c r="PX34" s="90"/>
      <c r="PY34" s="90"/>
      <c r="PZ34" s="90"/>
      <c r="QA34" s="90"/>
      <c r="QB34" s="90"/>
      <c r="QC34" s="90"/>
      <c r="QD34" s="90"/>
      <c r="QE34" s="90"/>
      <c r="QF34" s="90"/>
      <c r="QG34" s="90"/>
      <c r="QH34" s="90"/>
      <c r="QI34" s="90"/>
      <c r="QJ34" s="90"/>
      <c r="QK34" s="90"/>
      <c r="QL34" s="90"/>
      <c r="QM34" s="90"/>
      <c r="QN34" s="90"/>
      <c r="QO34" s="90"/>
      <c r="QP34" s="90"/>
      <c r="QQ34" s="90"/>
      <c r="QR34" s="90"/>
      <c r="QS34" s="90"/>
      <c r="QT34" s="90"/>
      <c r="QU34" s="90"/>
      <c r="QV34" s="90"/>
      <c r="QW34" s="90"/>
      <c r="QX34" s="90"/>
      <c r="QY34" s="90"/>
      <c r="QZ34" s="90"/>
      <c r="RA34" s="90"/>
      <c r="RB34" s="90"/>
      <c r="RC34" s="90"/>
      <c r="RD34" s="90"/>
      <c r="RE34" s="90"/>
      <c r="RF34" s="90"/>
      <c r="RG34" s="90"/>
      <c r="RH34" s="90"/>
      <c r="RI34" s="90"/>
      <c r="RJ34" s="90"/>
      <c r="RK34" s="90"/>
      <c r="RL34" s="90"/>
      <c r="RM34" s="90"/>
      <c r="RN34" s="90"/>
      <c r="RO34" s="90"/>
      <c r="RP34" s="90"/>
      <c r="RQ34" s="90"/>
      <c r="RR34" s="90"/>
      <c r="RS34" s="90"/>
      <c r="RT34" s="90"/>
      <c r="RU34" s="90"/>
      <c r="RV34" s="90"/>
      <c r="RW34" s="90"/>
      <c r="RX34" s="90"/>
      <c r="RY34" s="90"/>
      <c r="RZ34" s="90"/>
      <c r="SA34" s="90"/>
      <c r="SB34" s="90"/>
      <c r="SC34" s="90"/>
      <c r="SD34" s="90"/>
      <c r="SE34" s="90"/>
      <c r="SF34" s="90"/>
      <c r="SG34" s="90"/>
      <c r="SH34" s="90"/>
      <c r="SI34" s="90"/>
      <c r="SJ34" s="90"/>
      <c r="SK34" s="90"/>
      <c r="SL34" s="90"/>
      <c r="SM34" s="90"/>
      <c r="SN34" s="90"/>
      <c r="SO34" s="90"/>
      <c r="SP34" s="90"/>
      <c r="SQ34" s="90"/>
      <c r="SR34" s="90"/>
      <c r="SS34" s="90"/>
      <c r="ST34" s="90"/>
      <c r="SU34" s="90"/>
      <c r="SV34" s="90"/>
      <c r="SW34" s="90"/>
      <c r="SX34" s="90"/>
      <c r="SY34" s="90"/>
      <c r="SZ34" s="90"/>
      <c r="TA34" s="90"/>
      <c r="TB34" s="90"/>
      <c r="TC34" s="90"/>
      <c r="TD34" s="90"/>
      <c r="TE34" s="90"/>
      <c r="TF34" s="90"/>
      <c r="TG34" s="90"/>
      <c r="TH34" s="90"/>
      <c r="TI34" s="90"/>
      <c r="TJ34" s="90"/>
      <c r="TK34" s="90"/>
      <c r="TL34" s="90"/>
      <c r="TM34" s="90"/>
      <c r="TN34" s="90"/>
      <c r="TO34" s="90"/>
      <c r="TP34" s="90"/>
      <c r="TQ34" s="90"/>
      <c r="TR34" s="90"/>
      <c r="TS34" s="90"/>
      <c r="TT34" s="90"/>
      <c r="TU34" s="90"/>
      <c r="TV34" s="90"/>
      <c r="TW34" s="90"/>
      <c r="TX34" s="90"/>
      <c r="TY34" s="90"/>
      <c r="TZ34" s="90"/>
      <c r="UA34" s="90"/>
      <c r="UB34" s="90"/>
      <c r="UC34" s="90"/>
      <c r="UD34" s="90"/>
      <c r="UE34" s="90"/>
      <c r="UF34" s="90"/>
      <c r="UG34" s="90"/>
      <c r="UH34" s="90"/>
      <c r="UI34" s="90"/>
      <c r="UJ34" s="90"/>
      <c r="UK34" s="90"/>
      <c r="UL34" s="90"/>
      <c r="UM34" s="90"/>
      <c r="UN34" s="90"/>
      <c r="UO34" s="90"/>
      <c r="UP34" s="90"/>
      <c r="UQ34" s="90"/>
      <c r="UR34" s="90"/>
      <c r="US34" s="90"/>
      <c r="UT34" s="90"/>
      <c r="UU34" s="90"/>
      <c r="UV34" s="90"/>
      <c r="UW34" s="90"/>
      <c r="UX34" s="90"/>
      <c r="UY34" s="90"/>
      <c r="UZ34" s="90"/>
      <c r="VA34" s="90"/>
      <c r="VB34" s="90"/>
      <c r="VC34" s="90"/>
      <c r="VD34" s="90"/>
      <c r="VE34" s="90"/>
      <c r="VF34" s="90"/>
      <c r="VG34" s="90"/>
      <c r="VH34" s="90"/>
      <c r="VI34" s="90"/>
      <c r="VJ34" s="90"/>
      <c r="VK34" s="90"/>
      <c r="VL34" s="90"/>
      <c r="VM34" s="90"/>
      <c r="VN34" s="90"/>
      <c r="VO34" s="90"/>
      <c r="VP34" s="90"/>
      <c r="VQ34" s="90"/>
      <c r="VR34" s="90"/>
      <c r="VS34" s="90"/>
      <c r="VT34" s="90"/>
      <c r="VU34" s="90"/>
      <c r="VV34" s="90"/>
      <c r="VW34" s="90"/>
      <c r="VX34" s="90"/>
      <c r="VY34" s="90"/>
      <c r="VZ34" s="90"/>
      <c r="WA34" s="90"/>
      <c r="WB34" s="90"/>
      <c r="WC34" s="90"/>
      <c r="WD34" s="90"/>
      <c r="WE34" s="90"/>
      <c r="WF34" s="90"/>
      <c r="WG34" s="90"/>
      <c r="WH34" s="90"/>
      <c r="WI34" s="90"/>
      <c r="WJ34" s="90"/>
      <c r="WK34" s="90"/>
      <c r="WL34" s="90"/>
      <c r="WM34" s="90"/>
      <c r="WN34" s="90"/>
      <c r="WO34" s="90"/>
      <c r="WP34" s="90"/>
      <c r="WQ34" s="90"/>
      <c r="WR34" s="90"/>
      <c r="WS34" s="90"/>
      <c r="WT34" s="90"/>
      <c r="WU34" s="90"/>
      <c r="WV34" s="90"/>
      <c r="WW34" s="90"/>
      <c r="WX34" s="90"/>
      <c r="WY34" s="90"/>
      <c r="WZ34" s="90"/>
      <c r="XA34" s="90"/>
      <c r="XB34" s="90"/>
      <c r="XC34" s="90"/>
      <c r="XD34" s="90"/>
      <c r="XE34" s="90"/>
      <c r="XF34" s="90"/>
      <c r="XG34" s="90"/>
      <c r="XH34" s="90"/>
      <c r="XI34" s="90"/>
      <c r="XJ34" s="90"/>
      <c r="XK34" s="90"/>
      <c r="XL34" s="90"/>
      <c r="XM34" s="90"/>
      <c r="XN34" s="90"/>
      <c r="XO34" s="90"/>
    </row>
    <row r="35" spans="1:639" s="1" customFormat="1" x14ac:dyDescent="0.2">
      <c r="A35" s="88"/>
      <c r="E35" s="87"/>
      <c r="O35" s="3"/>
      <c r="AE35" s="7"/>
    </row>
    <row r="36" spans="1:639" s="1" customFormat="1" x14ac:dyDescent="0.2">
      <c r="A36" s="88"/>
      <c r="E36" s="87"/>
      <c r="O36" s="3"/>
      <c r="AE36" s="7"/>
    </row>
    <row r="37" spans="1:639" s="1" customFormat="1" x14ac:dyDescent="0.2">
      <c r="A37" s="88"/>
      <c r="E37" s="87"/>
      <c r="O37" s="3"/>
      <c r="AE37" s="7"/>
    </row>
    <row r="38" spans="1:639" s="1" customFormat="1" x14ac:dyDescent="0.2">
      <c r="A38" s="88"/>
      <c r="E38" s="87"/>
      <c r="O38" s="3"/>
      <c r="AE38" s="7"/>
    </row>
    <row r="39" spans="1:639" s="1" customFormat="1" x14ac:dyDescent="0.2">
      <c r="A39" s="88"/>
      <c r="E39" s="87"/>
      <c r="O39" s="3"/>
      <c r="AE39" s="7"/>
    </row>
    <row r="40" spans="1:639" s="1" customFormat="1" x14ac:dyDescent="0.2">
      <c r="A40" s="88"/>
      <c r="E40" s="87"/>
      <c r="O40" s="3"/>
      <c r="AE40" s="7"/>
    </row>
    <row r="41" spans="1:639" s="1" customFormat="1" x14ac:dyDescent="0.2">
      <c r="A41" s="88"/>
      <c r="E41" s="87"/>
      <c r="O41" s="3"/>
      <c r="AE41" s="7"/>
    </row>
    <row r="42" spans="1:639" s="1" customFormat="1" x14ac:dyDescent="0.2">
      <c r="A42" s="88"/>
      <c r="E42" s="87"/>
      <c r="O42" s="3"/>
      <c r="AE42" s="7"/>
    </row>
    <row r="43" spans="1:639" s="1" customFormat="1" x14ac:dyDescent="0.2">
      <c r="A43" s="88"/>
      <c r="E43" s="87"/>
      <c r="O43" s="3"/>
      <c r="AE43" s="7"/>
    </row>
    <row r="44" spans="1:639" s="1" customFormat="1" x14ac:dyDescent="0.2">
      <c r="A44" s="88"/>
      <c r="E44" s="87"/>
      <c r="O44" s="3"/>
      <c r="AE44" s="7"/>
    </row>
    <row r="45" spans="1:639" s="1" customFormat="1" x14ac:dyDescent="0.2">
      <c r="A45" s="88"/>
      <c r="E45" s="87"/>
      <c r="O45" s="3"/>
      <c r="AE45" s="7"/>
    </row>
    <row r="46" spans="1:639" s="1" customFormat="1" x14ac:dyDescent="0.2">
      <c r="A46" s="88"/>
      <c r="E46" s="87"/>
      <c r="O46" s="3"/>
      <c r="AE46" s="7"/>
    </row>
    <row r="47" spans="1:639" s="1" customFormat="1" x14ac:dyDescent="0.2">
      <c r="A47" s="88"/>
      <c r="E47" s="87"/>
      <c r="O47" s="3"/>
      <c r="AE47" s="7"/>
    </row>
    <row r="48" spans="1:639" s="1" customFormat="1" x14ac:dyDescent="0.2">
      <c r="A48" s="88"/>
      <c r="E48" s="87"/>
      <c r="O48" s="3"/>
      <c r="AE48" s="7"/>
    </row>
    <row r="49" spans="1:31" s="1" customFormat="1" x14ac:dyDescent="0.2">
      <c r="A49" s="88"/>
      <c r="E49" s="87"/>
      <c r="O49" s="3"/>
      <c r="AE49" s="7"/>
    </row>
    <row r="50" spans="1:31" s="1" customFormat="1" x14ac:dyDescent="0.2">
      <c r="A50" s="88"/>
      <c r="E50" s="87"/>
      <c r="O50" s="3"/>
      <c r="AE50" s="7"/>
    </row>
    <row r="51" spans="1:31" s="1" customFormat="1" x14ac:dyDescent="0.2">
      <c r="A51" s="88"/>
      <c r="E51" s="87"/>
      <c r="O51" s="3"/>
      <c r="AE51" s="7"/>
    </row>
    <row r="52" spans="1:31" s="1" customFormat="1" x14ac:dyDescent="0.2">
      <c r="A52" s="88"/>
      <c r="E52" s="87"/>
      <c r="O52" s="3"/>
      <c r="AE52" s="7"/>
    </row>
    <row r="53" spans="1:31" s="1" customFormat="1" x14ac:dyDescent="0.2">
      <c r="A53" s="88"/>
      <c r="E53" s="87"/>
      <c r="O53" s="3"/>
      <c r="AE53" s="7"/>
    </row>
    <row r="54" spans="1:31" s="1" customFormat="1" x14ac:dyDescent="0.2">
      <c r="A54" s="88"/>
      <c r="E54" s="87"/>
      <c r="O54" s="3"/>
      <c r="AE54" s="7"/>
    </row>
    <row r="55" spans="1:31" s="1" customFormat="1" x14ac:dyDescent="0.2">
      <c r="A55" s="88"/>
      <c r="E55" s="87"/>
      <c r="O55" s="3"/>
      <c r="AE55" s="7"/>
    </row>
    <row r="56" spans="1:31" s="1" customFormat="1" x14ac:dyDescent="0.2">
      <c r="A56" s="88"/>
      <c r="E56" s="87"/>
      <c r="O56" s="3"/>
      <c r="AE56" s="7"/>
    </row>
    <row r="57" spans="1:31" s="1" customFormat="1" x14ac:dyDescent="0.2">
      <c r="A57" s="88"/>
      <c r="E57" s="87"/>
      <c r="O57" s="3"/>
      <c r="AE57" s="7"/>
    </row>
    <row r="58" spans="1:31" s="1" customFormat="1" x14ac:dyDescent="0.2">
      <c r="A58" s="88"/>
      <c r="E58" s="87"/>
      <c r="O58" s="3"/>
      <c r="AE58" s="7"/>
    </row>
    <row r="59" spans="1:31" s="1" customFormat="1" x14ac:dyDescent="0.2">
      <c r="A59" s="88"/>
      <c r="E59" s="87"/>
      <c r="O59" s="3"/>
      <c r="AE59" s="7"/>
    </row>
    <row r="60" spans="1:31" s="1" customFormat="1" x14ac:dyDescent="0.2">
      <c r="A60" s="88"/>
      <c r="E60" s="87"/>
      <c r="O60" s="3"/>
      <c r="AE60" s="7"/>
    </row>
    <row r="61" spans="1:31" s="1" customFormat="1" x14ac:dyDescent="0.2">
      <c r="A61" s="88"/>
      <c r="E61" s="87"/>
      <c r="O61" s="3"/>
      <c r="AE61" s="7"/>
    </row>
    <row r="62" spans="1:31" s="1" customFormat="1" x14ac:dyDescent="0.2">
      <c r="A62" s="88"/>
      <c r="E62" s="87"/>
      <c r="O62" s="3"/>
      <c r="AE62" s="7"/>
    </row>
    <row r="63" spans="1:31" s="1" customFormat="1" x14ac:dyDescent="0.2">
      <c r="E63" s="87"/>
      <c r="O63" s="3"/>
      <c r="AE63" s="7"/>
    </row>
    <row r="64" spans="1:31" s="1" customFormat="1" x14ac:dyDescent="0.2">
      <c r="E64" s="87"/>
      <c r="O64" s="3"/>
      <c r="AE64" s="7"/>
    </row>
    <row r="65" spans="5:31" s="1" customFormat="1" x14ac:dyDescent="0.2">
      <c r="E65" s="87"/>
      <c r="O65" s="3"/>
      <c r="AE65" s="7"/>
    </row>
    <row r="66" spans="5:31" s="1" customFormat="1" x14ac:dyDescent="0.2">
      <c r="E66" s="87"/>
      <c r="O66" s="3"/>
      <c r="AE66" s="7"/>
    </row>
    <row r="67" spans="5:31" s="1" customFormat="1" x14ac:dyDescent="0.2">
      <c r="E67" s="87"/>
      <c r="O67" s="3"/>
      <c r="AE67" s="7"/>
    </row>
    <row r="68" spans="5:31" s="1" customFormat="1" x14ac:dyDescent="0.2">
      <c r="E68" s="87"/>
      <c r="O68" s="3"/>
      <c r="AE68" s="7"/>
    </row>
    <row r="69" spans="5:31" s="1" customFormat="1" x14ac:dyDescent="0.2">
      <c r="E69" s="87"/>
      <c r="O69" s="3"/>
      <c r="AE69" s="7"/>
    </row>
    <row r="70" spans="5:31" s="1" customFormat="1" x14ac:dyDescent="0.2">
      <c r="E70" s="87"/>
      <c r="O70" s="3"/>
      <c r="AE70" s="7"/>
    </row>
    <row r="71" spans="5:31" s="1" customFormat="1" x14ac:dyDescent="0.2">
      <c r="E71" s="87"/>
      <c r="O71" s="3"/>
      <c r="AE71" s="7"/>
    </row>
    <row r="72" spans="5:31" s="1" customFormat="1" x14ac:dyDescent="0.2">
      <c r="E72" s="87"/>
      <c r="O72" s="3"/>
      <c r="AE72" s="7"/>
    </row>
    <row r="73" spans="5:31" s="1" customFormat="1" x14ac:dyDescent="0.2">
      <c r="E73" s="87"/>
      <c r="O73" s="3"/>
      <c r="AE73" s="7"/>
    </row>
    <row r="74" spans="5:31" s="1" customFormat="1" x14ac:dyDescent="0.2">
      <c r="E74" s="87"/>
      <c r="O74" s="3"/>
      <c r="AE74" s="7"/>
    </row>
    <row r="75" spans="5:31" s="1" customFormat="1" x14ac:dyDescent="0.2">
      <c r="E75" s="87"/>
      <c r="O75" s="3"/>
      <c r="AE75" s="7"/>
    </row>
    <row r="76" spans="5:31" s="1" customFormat="1" x14ac:dyDescent="0.2">
      <c r="E76" s="87"/>
      <c r="O76" s="3"/>
      <c r="AE76" s="7"/>
    </row>
    <row r="77" spans="5:31" s="1" customFormat="1" x14ac:dyDescent="0.2">
      <c r="E77" s="87"/>
      <c r="O77" s="3"/>
      <c r="AE77" s="7"/>
    </row>
    <row r="78" spans="5:31" s="1" customFormat="1" x14ac:dyDescent="0.2">
      <c r="E78" s="87"/>
      <c r="O78" s="3"/>
      <c r="AE78" s="7"/>
    </row>
    <row r="79" spans="5:31" s="1" customFormat="1" x14ac:dyDescent="0.2">
      <c r="E79" s="87"/>
      <c r="O79" s="3"/>
      <c r="AE79" s="7"/>
    </row>
    <row r="80" spans="5:31" s="1" customFormat="1" x14ac:dyDescent="0.2">
      <c r="E80" s="87"/>
      <c r="O80" s="3"/>
      <c r="AE80" s="7"/>
    </row>
    <row r="81" spans="5:31" s="1" customFormat="1" x14ac:dyDescent="0.2">
      <c r="E81" s="87"/>
      <c r="O81" s="3"/>
      <c r="AE81" s="7"/>
    </row>
    <row r="82" spans="5:31" s="1" customFormat="1" x14ac:dyDescent="0.2">
      <c r="E82" s="87"/>
      <c r="O82" s="3"/>
      <c r="AE82" s="7"/>
    </row>
    <row r="83" spans="5:31" s="1" customFormat="1" x14ac:dyDescent="0.2">
      <c r="E83" s="87"/>
      <c r="O83" s="3"/>
      <c r="AE83" s="7"/>
    </row>
    <row r="84" spans="5:31" s="1" customFormat="1" x14ac:dyDescent="0.2">
      <c r="E84" s="87"/>
      <c r="O84" s="3"/>
      <c r="AE84" s="7"/>
    </row>
    <row r="85" spans="5:31" s="1" customFormat="1" x14ac:dyDescent="0.2">
      <c r="E85" s="87"/>
      <c r="O85" s="3"/>
      <c r="AE85" s="7"/>
    </row>
    <row r="86" spans="5:31" s="1" customFormat="1" x14ac:dyDescent="0.2">
      <c r="E86" s="87"/>
      <c r="O86" s="3"/>
      <c r="AE86" s="7"/>
    </row>
    <row r="87" spans="5:31" s="1" customFormat="1" x14ac:dyDescent="0.2">
      <c r="E87" s="87"/>
      <c r="O87" s="3"/>
      <c r="AE87" s="7"/>
    </row>
    <row r="88" spans="5:31" s="1" customFormat="1" x14ac:dyDescent="0.2">
      <c r="E88" s="87"/>
      <c r="O88" s="3"/>
      <c r="AE88" s="7"/>
    </row>
    <row r="89" spans="5:31" s="1" customFormat="1" x14ac:dyDescent="0.2">
      <c r="E89" s="87"/>
      <c r="O89" s="3"/>
      <c r="AE89" s="7"/>
    </row>
    <row r="90" spans="5:31" s="1" customFormat="1" x14ac:dyDescent="0.2">
      <c r="E90" s="87"/>
      <c r="O90" s="3"/>
      <c r="AE90" s="7"/>
    </row>
    <row r="91" spans="5:31" s="1" customFormat="1" x14ac:dyDescent="0.2">
      <c r="E91" s="87"/>
      <c r="O91" s="3"/>
      <c r="AE91" s="7"/>
    </row>
    <row r="92" spans="5:31" s="1" customFormat="1" x14ac:dyDescent="0.2">
      <c r="E92" s="87"/>
      <c r="O92" s="3"/>
      <c r="AE92" s="7"/>
    </row>
    <row r="93" spans="5:31" s="1" customFormat="1" x14ac:dyDescent="0.2">
      <c r="E93" s="87"/>
      <c r="O93" s="3"/>
      <c r="AE93" s="7"/>
    </row>
    <row r="94" spans="5:31" s="1" customFormat="1" x14ac:dyDescent="0.2">
      <c r="E94" s="87"/>
      <c r="O94" s="3"/>
      <c r="AE94" s="7"/>
    </row>
    <row r="95" spans="5:31" s="1" customFormat="1" x14ac:dyDescent="0.2">
      <c r="E95" s="87"/>
      <c r="O95" s="3"/>
      <c r="AE95" s="7"/>
    </row>
    <row r="96" spans="5:31" s="1" customFormat="1" x14ac:dyDescent="0.2">
      <c r="E96" s="87"/>
      <c r="O96" s="3"/>
      <c r="AE96" s="7"/>
    </row>
  </sheetData>
  <sheetProtection algorithmName="SHA-512" hashValue="KeOxp9BIs/LYizYOUjw3cxdKMAxIejWU40mESAYa7LF8LLWdaVViEiRp/RlwBBrTWSrrHgf114fHvZbjN2u8Ow==" saltValue="I6uEzKrrs4xxhSFejcvbow==" spinCount="100000" sheet="1" objects="1" scenarios="1" selectLockedCells="1" selectUnlockedCells="1"/>
  <mergeCells count="22">
    <mergeCell ref="AH6:AJ6"/>
    <mergeCell ref="AK6:AM6"/>
    <mergeCell ref="AQ6:AQ7"/>
    <mergeCell ref="A6:A7"/>
    <mergeCell ref="B6:D7"/>
    <mergeCell ref="E6:E7"/>
    <mergeCell ref="F6:H7"/>
    <mergeCell ref="I6:K7"/>
    <mergeCell ref="AP6:AP7"/>
    <mergeCell ref="L6:N7"/>
    <mergeCell ref="O6:Q7"/>
    <mergeCell ref="R6:S7"/>
    <mergeCell ref="AN6:AO7"/>
    <mergeCell ref="T6:X7"/>
    <mergeCell ref="Y6:AC7"/>
    <mergeCell ref="AD6:AD7"/>
    <mergeCell ref="AE6:AG6"/>
    <mergeCell ref="A2:AG2"/>
    <mergeCell ref="A3:AG3"/>
    <mergeCell ref="A4:AG4"/>
    <mergeCell ref="T5:W5"/>
    <mergeCell ref="Y5:AB5"/>
  </mergeCells>
  <pageMargins left="0.7" right="0.7" top="0.75" bottom="0.75" header="0.3" footer="0.3"/>
  <pageSetup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O96"/>
  <sheetViews>
    <sheetView topLeftCell="A19" zoomScaleNormal="100" workbookViewId="0">
      <selection activeCell="C9" sqref="C9"/>
    </sheetView>
  </sheetViews>
  <sheetFormatPr baseColWidth="10" defaultColWidth="11.42578125" defaultRowHeight="12.75" x14ac:dyDescent="0.2"/>
  <cols>
    <col min="1" max="1" width="12" style="84" customWidth="1"/>
    <col min="2" max="2" width="12.42578125" style="84" customWidth="1"/>
    <col min="3" max="3" width="13.42578125" style="84" bestFit="1" customWidth="1"/>
    <col min="4" max="4" width="16.7109375" style="84" bestFit="1" customWidth="1"/>
    <col min="5" max="5" width="24.42578125" style="86" bestFit="1" customWidth="1"/>
    <col min="6" max="6" width="7" style="84" bestFit="1" customWidth="1"/>
    <col min="7" max="7" width="14.42578125" style="84" customWidth="1"/>
    <col min="8" max="8" width="18.28515625" style="84" customWidth="1"/>
    <col min="9" max="10" width="13.42578125" style="84" customWidth="1"/>
    <col min="11" max="11" width="15.5703125" style="84" bestFit="1" customWidth="1"/>
    <col min="12" max="12" width="10.7109375" style="84" customWidth="1"/>
    <col min="13" max="13" width="14.140625" style="84" customWidth="1"/>
    <col min="14" max="14" width="14.140625" style="84" bestFit="1" customWidth="1"/>
    <col min="15" max="15" width="8.85546875" style="85" bestFit="1" customWidth="1"/>
    <col min="16" max="16" width="17.7109375" style="84" customWidth="1"/>
    <col min="17" max="17" width="15.5703125" style="84" bestFit="1" customWidth="1"/>
    <col min="18" max="18" width="16.7109375" style="84" bestFit="1" customWidth="1"/>
    <col min="19" max="19" width="16.5703125" style="84" bestFit="1" customWidth="1"/>
    <col min="20" max="20" width="8.28515625" style="84" bestFit="1" customWidth="1"/>
    <col min="21" max="21" width="12.5703125" style="84" bestFit="1" customWidth="1"/>
    <col min="22" max="22" width="15.5703125" style="84" bestFit="1" customWidth="1"/>
    <col min="23" max="23" width="15" style="84" bestFit="1" customWidth="1"/>
    <col min="24" max="24" width="16.85546875" style="1" bestFit="1" customWidth="1"/>
    <col min="25" max="25" width="9" style="84" bestFit="1" customWidth="1"/>
    <col min="26" max="26" width="12.5703125" style="84" bestFit="1" customWidth="1"/>
    <col min="27" max="27" width="15.140625" style="84" customWidth="1"/>
    <col min="28" max="28" width="13.140625" style="84" bestFit="1" customWidth="1"/>
    <col min="29" max="29" width="12" style="84" bestFit="1" customWidth="1"/>
    <col min="30" max="30" width="16.7109375" style="84" bestFit="1" customWidth="1"/>
    <col min="31" max="31" width="11.85546875" style="7" bestFit="1" customWidth="1"/>
    <col min="32" max="32" width="11" style="1" bestFit="1" customWidth="1"/>
    <col min="33" max="33" width="14.28515625" style="84" bestFit="1" customWidth="1"/>
    <col min="34" max="34" width="12.5703125" style="84" bestFit="1" customWidth="1"/>
    <col min="35" max="35" width="14.42578125" style="84" bestFit="1" customWidth="1"/>
    <col min="36" max="36" width="18.7109375" style="84" customWidth="1"/>
    <col min="37" max="37" width="15.140625" style="84" bestFit="1" customWidth="1"/>
    <col min="38" max="38" width="14.85546875" style="84" customWidth="1"/>
    <col min="39" max="39" width="14.140625" style="84" customWidth="1"/>
    <col min="40" max="40" width="15.5703125" style="84" bestFit="1" customWidth="1"/>
    <col min="41" max="41" width="16.5703125" style="84" bestFit="1" customWidth="1"/>
    <col min="42" max="42" width="19.85546875" style="1" bestFit="1" customWidth="1"/>
    <col min="43" max="43" width="19.140625" style="1" customWidth="1"/>
    <col min="44" max="639" width="11.42578125" style="1"/>
    <col min="640" max="16384" width="11.42578125" style="84"/>
  </cols>
  <sheetData>
    <row r="1" spans="1:639" s="1" customFormat="1" x14ac:dyDescent="0.2">
      <c r="B1" s="2"/>
      <c r="C1" s="2"/>
      <c r="D1" s="2"/>
      <c r="E1" s="87"/>
      <c r="O1" s="3"/>
      <c r="AE1" s="7"/>
    </row>
    <row r="2" spans="1:639" s="1" customFormat="1" ht="18.75" x14ac:dyDescent="0.3">
      <c r="A2" s="159" t="s">
        <v>59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59"/>
      <c r="AE2" s="159"/>
      <c r="AF2" s="159"/>
      <c r="AG2" s="159"/>
      <c r="AH2" s="139"/>
      <c r="AI2" s="139"/>
      <c r="AJ2" s="139"/>
      <c r="AK2" s="139"/>
      <c r="AL2" s="139"/>
      <c r="AM2" s="139"/>
      <c r="AN2" s="139"/>
      <c r="AO2" s="139"/>
    </row>
    <row r="3" spans="1:639" s="1" customFormat="1" ht="18.75" x14ac:dyDescent="0.3">
      <c r="A3" s="159" t="s">
        <v>57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39"/>
      <c r="AI3" s="139"/>
      <c r="AJ3" s="139"/>
      <c r="AK3" s="139"/>
      <c r="AL3" s="139"/>
      <c r="AM3" s="139"/>
      <c r="AN3" s="139"/>
      <c r="AO3" s="139"/>
    </row>
    <row r="4" spans="1:639" s="1" customFormat="1" ht="19.5" thickBot="1" x14ac:dyDescent="0.35">
      <c r="A4" s="159" t="s">
        <v>58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39"/>
      <c r="AI4" s="139"/>
      <c r="AJ4" s="139"/>
      <c r="AK4" s="139"/>
      <c r="AL4" s="139"/>
      <c r="AM4" s="139"/>
      <c r="AN4" s="139"/>
      <c r="AO4" s="139"/>
    </row>
    <row r="5" spans="1:639" s="1" customFormat="1" ht="15.75" thickBot="1" x14ac:dyDescent="0.3">
      <c r="B5" s="2"/>
      <c r="C5" s="2"/>
      <c r="D5" s="2"/>
      <c r="E5" s="87"/>
      <c r="O5" s="3"/>
      <c r="P5" s="4"/>
      <c r="T5" s="160" t="s">
        <v>0</v>
      </c>
      <c r="U5" s="161"/>
      <c r="V5" s="161"/>
      <c r="W5" s="161"/>
      <c r="X5" s="5">
        <v>5.1999999999999995E-4</v>
      </c>
      <c r="Y5" s="160" t="s">
        <v>1</v>
      </c>
      <c r="Z5" s="161"/>
      <c r="AA5" s="161"/>
      <c r="AB5" s="161"/>
      <c r="AC5" s="5">
        <v>5.1999999999999995E-4</v>
      </c>
      <c r="AD5" s="6"/>
      <c r="AE5" s="7"/>
      <c r="AQ5" s="8"/>
    </row>
    <row r="6" spans="1:639" s="138" customFormat="1" ht="15.75" customHeight="1" x14ac:dyDescent="0.2">
      <c r="A6" s="162" t="s">
        <v>2</v>
      </c>
      <c r="B6" s="158" t="s">
        <v>3</v>
      </c>
      <c r="C6" s="156"/>
      <c r="D6" s="157"/>
      <c r="E6" s="167" t="s">
        <v>4</v>
      </c>
      <c r="F6" s="158" t="s">
        <v>5</v>
      </c>
      <c r="G6" s="156"/>
      <c r="H6" s="157"/>
      <c r="I6" s="158" t="s">
        <v>6</v>
      </c>
      <c r="J6" s="156"/>
      <c r="K6" s="169"/>
      <c r="L6" s="147" t="s">
        <v>7</v>
      </c>
      <c r="M6" s="148"/>
      <c r="N6" s="149"/>
      <c r="O6" s="147" t="s">
        <v>8</v>
      </c>
      <c r="P6" s="148"/>
      <c r="Q6" s="149"/>
      <c r="R6" s="147" t="s">
        <v>9</v>
      </c>
      <c r="S6" s="153"/>
      <c r="T6" s="147" t="s">
        <v>10</v>
      </c>
      <c r="U6" s="148"/>
      <c r="V6" s="148"/>
      <c r="W6" s="148"/>
      <c r="X6" s="149"/>
      <c r="Y6" s="147" t="s">
        <v>11</v>
      </c>
      <c r="Z6" s="148"/>
      <c r="AA6" s="148"/>
      <c r="AB6" s="148"/>
      <c r="AC6" s="149"/>
      <c r="AD6" s="153" t="s">
        <v>12</v>
      </c>
      <c r="AE6" s="155" t="s">
        <v>13</v>
      </c>
      <c r="AF6" s="156"/>
      <c r="AG6" s="157"/>
      <c r="AH6" s="158" t="s">
        <v>14</v>
      </c>
      <c r="AI6" s="156"/>
      <c r="AJ6" s="157"/>
      <c r="AK6" s="158" t="s">
        <v>15</v>
      </c>
      <c r="AL6" s="156"/>
      <c r="AM6" s="157"/>
      <c r="AN6" s="147" t="s">
        <v>16</v>
      </c>
      <c r="AO6" s="148"/>
      <c r="AP6" s="145" t="s">
        <v>17</v>
      </c>
      <c r="AQ6" s="145" t="s">
        <v>18</v>
      </c>
      <c r="AR6" s="90"/>
      <c r="AS6" s="90"/>
      <c r="AT6" s="90"/>
      <c r="AU6" s="90"/>
      <c r="AV6" s="90"/>
      <c r="AW6" s="90"/>
      <c r="AX6" s="90"/>
      <c r="AY6" s="90"/>
      <c r="AZ6" s="90"/>
      <c r="BA6" s="90"/>
      <c r="BB6" s="90"/>
      <c r="BC6" s="90"/>
      <c r="BD6" s="90"/>
      <c r="BE6" s="90"/>
      <c r="BF6" s="90"/>
      <c r="BG6" s="90"/>
      <c r="BH6" s="90"/>
      <c r="BI6" s="90"/>
      <c r="BJ6" s="90"/>
      <c r="BK6" s="90"/>
      <c r="BL6" s="90"/>
      <c r="BM6" s="90"/>
      <c r="BN6" s="90"/>
      <c r="BO6" s="90"/>
      <c r="BP6" s="90"/>
      <c r="BQ6" s="90"/>
      <c r="BR6" s="90"/>
      <c r="BS6" s="90"/>
      <c r="BT6" s="90"/>
      <c r="BU6" s="90"/>
      <c r="BV6" s="90"/>
      <c r="BW6" s="90"/>
      <c r="BX6" s="90"/>
      <c r="BY6" s="90"/>
      <c r="BZ6" s="90"/>
      <c r="CA6" s="90"/>
      <c r="CB6" s="90"/>
      <c r="CC6" s="90"/>
      <c r="CD6" s="90"/>
      <c r="CE6" s="90"/>
      <c r="CF6" s="90"/>
      <c r="CG6" s="90"/>
      <c r="CH6" s="90"/>
      <c r="CI6" s="90"/>
      <c r="CJ6" s="90"/>
      <c r="CK6" s="90"/>
      <c r="CL6" s="90"/>
      <c r="CM6" s="90"/>
      <c r="CN6" s="90"/>
      <c r="CO6" s="90"/>
      <c r="CP6" s="90"/>
      <c r="CQ6" s="90"/>
      <c r="CR6" s="90"/>
      <c r="CS6" s="90"/>
      <c r="CT6" s="90"/>
      <c r="CU6" s="90"/>
      <c r="CV6" s="90"/>
      <c r="CW6" s="90"/>
      <c r="CX6" s="90"/>
      <c r="CY6" s="90"/>
      <c r="CZ6" s="90"/>
      <c r="DA6" s="90"/>
      <c r="DB6" s="90"/>
      <c r="DC6" s="90"/>
      <c r="DD6" s="90"/>
      <c r="DE6" s="90"/>
      <c r="DF6" s="90"/>
      <c r="DG6" s="90"/>
      <c r="DH6" s="90"/>
      <c r="DI6" s="90"/>
      <c r="DJ6" s="90"/>
      <c r="DK6" s="90"/>
      <c r="DL6" s="90"/>
      <c r="DM6" s="90"/>
      <c r="DN6" s="90"/>
      <c r="DO6" s="90"/>
      <c r="DP6" s="90"/>
      <c r="DQ6" s="90"/>
      <c r="DR6" s="90"/>
      <c r="DS6" s="90"/>
      <c r="DT6" s="90"/>
      <c r="DU6" s="90"/>
      <c r="DV6" s="90"/>
      <c r="DW6" s="90"/>
      <c r="DX6" s="90"/>
      <c r="DY6" s="90"/>
      <c r="DZ6" s="90"/>
      <c r="EA6" s="90"/>
      <c r="EB6" s="90"/>
      <c r="EC6" s="90"/>
      <c r="ED6" s="90"/>
      <c r="EE6" s="90"/>
      <c r="EF6" s="90"/>
      <c r="EG6" s="90"/>
      <c r="EH6" s="90"/>
      <c r="EI6" s="90"/>
      <c r="EJ6" s="90"/>
      <c r="EK6" s="90"/>
      <c r="EL6" s="90"/>
      <c r="EM6" s="90"/>
      <c r="EN6" s="90"/>
      <c r="EO6" s="90"/>
      <c r="EP6" s="90"/>
      <c r="EQ6" s="90"/>
      <c r="ER6" s="90"/>
      <c r="ES6" s="90"/>
      <c r="ET6" s="90"/>
      <c r="EU6" s="90"/>
      <c r="EV6" s="90"/>
      <c r="EW6" s="90"/>
      <c r="EX6" s="90"/>
      <c r="EY6" s="90"/>
      <c r="EZ6" s="90"/>
      <c r="FA6" s="90"/>
      <c r="FB6" s="90"/>
      <c r="FC6" s="90"/>
      <c r="FD6" s="90"/>
      <c r="FE6" s="90"/>
      <c r="FF6" s="90"/>
      <c r="FG6" s="90"/>
      <c r="FH6" s="90"/>
      <c r="FI6" s="90"/>
      <c r="FJ6" s="90"/>
      <c r="FK6" s="90"/>
      <c r="FL6" s="90"/>
      <c r="FM6" s="90"/>
      <c r="FN6" s="90"/>
      <c r="FO6" s="90"/>
      <c r="FP6" s="90"/>
      <c r="FQ6" s="90"/>
      <c r="FR6" s="90"/>
      <c r="FS6" s="90"/>
      <c r="FT6" s="90"/>
      <c r="FU6" s="90"/>
      <c r="FV6" s="90"/>
      <c r="FW6" s="90"/>
      <c r="FX6" s="90"/>
      <c r="FY6" s="90"/>
      <c r="FZ6" s="90"/>
      <c r="GA6" s="90"/>
      <c r="GB6" s="90"/>
      <c r="GC6" s="90"/>
      <c r="GD6" s="90"/>
      <c r="GE6" s="90"/>
      <c r="GF6" s="90"/>
      <c r="GG6" s="90"/>
      <c r="GH6" s="90"/>
      <c r="GI6" s="90"/>
      <c r="GJ6" s="90"/>
      <c r="GK6" s="90"/>
      <c r="GL6" s="90"/>
      <c r="GM6" s="90"/>
      <c r="GN6" s="90"/>
      <c r="GO6" s="90"/>
      <c r="GP6" s="90"/>
      <c r="GQ6" s="90"/>
      <c r="GR6" s="90"/>
      <c r="GS6" s="90"/>
      <c r="GT6" s="90"/>
      <c r="GU6" s="90"/>
      <c r="GV6" s="90"/>
      <c r="GW6" s="90"/>
      <c r="GX6" s="90"/>
      <c r="GY6" s="90"/>
      <c r="GZ6" s="90"/>
      <c r="HA6" s="90"/>
      <c r="HB6" s="90"/>
      <c r="HC6" s="90"/>
      <c r="HD6" s="90"/>
      <c r="HE6" s="90"/>
      <c r="HF6" s="90"/>
      <c r="HG6" s="90"/>
      <c r="HH6" s="90"/>
      <c r="HI6" s="90"/>
      <c r="HJ6" s="90"/>
      <c r="HK6" s="90"/>
      <c r="HL6" s="90"/>
      <c r="HM6" s="90"/>
      <c r="HN6" s="90"/>
      <c r="HO6" s="90"/>
      <c r="HP6" s="90"/>
      <c r="HQ6" s="90"/>
      <c r="HR6" s="90"/>
      <c r="HS6" s="90"/>
      <c r="HT6" s="90"/>
      <c r="HU6" s="90"/>
      <c r="HV6" s="90"/>
      <c r="HW6" s="90"/>
      <c r="HX6" s="90"/>
      <c r="HY6" s="90"/>
      <c r="HZ6" s="90"/>
      <c r="IA6" s="90"/>
      <c r="IB6" s="90"/>
      <c r="IC6" s="90"/>
      <c r="ID6" s="90"/>
      <c r="IE6" s="90"/>
      <c r="IF6" s="90"/>
      <c r="IG6" s="90"/>
      <c r="IH6" s="90"/>
      <c r="II6" s="90"/>
      <c r="IJ6" s="90"/>
      <c r="IK6" s="90"/>
      <c r="IL6" s="90"/>
      <c r="IM6" s="90"/>
      <c r="IN6" s="90"/>
      <c r="IO6" s="90"/>
      <c r="IP6" s="90"/>
      <c r="IQ6" s="90"/>
      <c r="IR6" s="90"/>
      <c r="IS6" s="90"/>
      <c r="IT6" s="90"/>
      <c r="IU6" s="90"/>
      <c r="IV6" s="90"/>
      <c r="IW6" s="90"/>
      <c r="IX6" s="90"/>
      <c r="IY6" s="90"/>
      <c r="IZ6" s="90"/>
      <c r="JA6" s="90"/>
      <c r="JB6" s="90"/>
      <c r="JC6" s="90"/>
      <c r="JD6" s="90"/>
      <c r="JE6" s="90"/>
      <c r="JF6" s="90"/>
      <c r="JG6" s="90"/>
      <c r="JH6" s="90"/>
      <c r="JI6" s="90"/>
      <c r="JJ6" s="90"/>
      <c r="JK6" s="90"/>
      <c r="JL6" s="90"/>
      <c r="JM6" s="90"/>
      <c r="JN6" s="90"/>
      <c r="JO6" s="90"/>
      <c r="JP6" s="90"/>
      <c r="JQ6" s="90"/>
      <c r="JR6" s="90"/>
      <c r="JS6" s="90"/>
      <c r="JT6" s="90"/>
      <c r="JU6" s="90"/>
      <c r="JV6" s="90"/>
      <c r="JW6" s="90"/>
      <c r="JX6" s="90"/>
      <c r="JY6" s="90"/>
      <c r="JZ6" s="90"/>
      <c r="KA6" s="90"/>
      <c r="KB6" s="90"/>
      <c r="KC6" s="90"/>
      <c r="KD6" s="90"/>
      <c r="KE6" s="90"/>
      <c r="KF6" s="90"/>
      <c r="KG6" s="90"/>
      <c r="KH6" s="90"/>
      <c r="KI6" s="90"/>
      <c r="KJ6" s="90"/>
      <c r="KK6" s="90"/>
      <c r="KL6" s="90"/>
      <c r="KM6" s="90"/>
      <c r="KN6" s="90"/>
      <c r="KO6" s="90"/>
      <c r="KP6" s="90"/>
      <c r="KQ6" s="90"/>
      <c r="KR6" s="90"/>
      <c r="KS6" s="90"/>
      <c r="KT6" s="90"/>
      <c r="KU6" s="90"/>
      <c r="KV6" s="90"/>
      <c r="KW6" s="90"/>
      <c r="KX6" s="90"/>
      <c r="KY6" s="90"/>
      <c r="KZ6" s="90"/>
      <c r="LA6" s="90"/>
      <c r="LB6" s="90"/>
      <c r="LC6" s="90"/>
      <c r="LD6" s="90"/>
      <c r="LE6" s="90"/>
      <c r="LF6" s="90"/>
      <c r="LG6" s="90"/>
      <c r="LH6" s="90"/>
      <c r="LI6" s="90"/>
      <c r="LJ6" s="90"/>
      <c r="LK6" s="90"/>
      <c r="LL6" s="90"/>
      <c r="LM6" s="90"/>
      <c r="LN6" s="90"/>
      <c r="LO6" s="90"/>
      <c r="LP6" s="90"/>
      <c r="LQ6" s="90"/>
      <c r="LR6" s="90"/>
      <c r="LS6" s="90"/>
      <c r="LT6" s="90"/>
      <c r="LU6" s="90"/>
      <c r="LV6" s="90"/>
      <c r="LW6" s="90"/>
      <c r="LX6" s="90"/>
      <c r="LY6" s="90"/>
      <c r="LZ6" s="90"/>
      <c r="MA6" s="90"/>
      <c r="MB6" s="90"/>
      <c r="MC6" s="90"/>
      <c r="MD6" s="90"/>
      <c r="ME6" s="90"/>
      <c r="MF6" s="90"/>
      <c r="MG6" s="90"/>
      <c r="MH6" s="90"/>
      <c r="MI6" s="90"/>
      <c r="MJ6" s="90"/>
      <c r="MK6" s="90"/>
      <c r="ML6" s="90"/>
      <c r="MM6" s="90"/>
      <c r="MN6" s="90"/>
      <c r="MO6" s="90"/>
      <c r="MP6" s="90"/>
      <c r="MQ6" s="90"/>
      <c r="MR6" s="90"/>
      <c r="MS6" s="90"/>
      <c r="MT6" s="90"/>
      <c r="MU6" s="90"/>
      <c r="MV6" s="90"/>
      <c r="MW6" s="90"/>
      <c r="MX6" s="90"/>
      <c r="MY6" s="90"/>
      <c r="MZ6" s="90"/>
      <c r="NA6" s="90"/>
      <c r="NB6" s="90"/>
      <c r="NC6" s="90"/>
      <c r="ND6" s="90"/>
      <c r="NE6" s="90"/>
      <c r="NF6" s="90"/>
      <c r="NG6" s="90"/>
      <c r="NH6" s="90"/>
      <c r="NI6" s="90"/>
      <c r="NJ6" s="90"/>
      <c r="NK6" s="90"/>
      <c r="NL6" s="90"/>
      <c r="NM6" s="90"/>
      <c r="NN6" s="90"/>
      <c r="NO6" s="90"/>
      <c r="NP6" s="90"/>
      <c r="NQ6" s="90"/>
      <c r="NR6" s="90"/>
      <c r="NS6" s="90"/>
      <c r="NT6" s="90"/>
      <c r="NU6" s="90"/>
      <c r="NV6" s="90"/>
      <c r="NW6" s="90"/>
      <c r="NX6" s="90"/>
      <c r="NY6" s="90"/>
      <c r="NZ6" s="90"/>
      <c r="OA6" s="90"/>
      <c r="OB6" s="90"/>
      <c r="OC6" s="90"/>
      <c r="OD6" s="90"/>
      <c r="OE6" s="90"/>
      <c r="OF6" s="90"/>
      <c r="OG6" s="90"/>
      <c r="OH6" s="90"/>
      <c r="OI6" s="90"/>
      <c r="OJ6" s="90"/>
      <c r="OK6" s="90"/>
      <c r="OL6" s="90"/>
      <c r="OM6" s="90"/>
      <c r="ON6" s="90"/>
      <c r="OO6" s="90"/>
      <c r="OP6" s="90"/>
      <c r="OQ6" s="90"/>
      <c r="OR6" s="90"/>
      <c r="OS6" s="90"/>
      <c r="OT6" s="90"/>
      <c r="OU6" s="90"/>
      <c r="OV6" s="90"/>
      <c r="OW6" s="90"/>
      <c r="OX6" s="90"/>
      <c r="OY6" s="90"/>
      <c r="OZ6" s="90"/>
      <c r="PA6" s="90"/>
      <c r="PB6" s="90"/>
      <c r="PC6" s="90"/>
      <c r="PD6" s="90"/>
      <c r="PE6" s="90"/>
      <c r="PF6" s="90"/>
      <c r="PG6" s="90"/>
      <c r="PH6" s="90"/>
      <c r="PI6" s="90"/>
      <c r="PJ6" s="90"/>
      <c r="PK6" s="90"/>
      <c r="PL6" s="90"/>
      <c r="PM6" s="90"/>
      <c r="PN6" s="90"/>
      <c r="PO6" s="90"/>
      <c r="PP6" s="90"/>
      <c r="PQ6" s="90"/>
      <c r="PR6" s="90"/>
      <c r="PS6" s="90"/>
      <c r="PT6" s="90"/>
      <c r="PU6" s="90"/>
      <c r="PV6" s="90"/>
      <c r="PW6" s="90"/>
      <c r="PX6" s="90"/>
      <c r="PY6" s="90"/>
      <c r="PZ6" s="90"/>
      <c r="QA6" s="90"/>
      <c r="QB6" s="90"/>
      <c r="QC6" s="90"/>
      <c r="QD6" s="90"/>
      <c r="QE6" s="90"/>
      <c r="QF6" s="90"/>
      <c r="QG6" s="90"/>
      <c r="QH6" s="90"/>
      <c r="QI6" s="90"/>
      <c r="QJ6" s="90"/>
      <c r="QK6" s="90"/>
      <c r="QL6" s="90"/>
      <c r="QM6" s="90"/>
      <c r="QN6" s="90"/>
      <c r="QO6" s="90"/>
      <c r="QP6" s="90"/>
      <c r="QQ6" s="90"/>
      <c r="QR6" s="90"/>
      <c r="QS6" s="90"/>
      <c r="QT6" s="90"/>
      <c r="QU6" s="90"/>
      <c r="QV6" s="90"/>
      <c r="QW6" s="90"/>
      <c r="QX6" s="90"/>
      <c r="QY6" s="90"/>
      <c r="QZ6" s="90"/>
      <c r="RA6" s="90"/>
      <c r="RB6" s="90"/>
      <c r="RC6" s="90"/>
      <c r="RD6" s="90"/>
      <c r="RE6" s="90"/>
      <c r="RF6" s="90"/>
      <c r="RG6" s="90"/>
      <c r="RH6" s="90"/>
      <c r="RI6" s="90"/>
      <c r="RJ6" s="90"/>
      <c r="RK6" s="90"/>
      <c r="RL6" s="90"/>
      <c r="RM6" s="90"/>
      <c r="RN6" s="90"/>
      <c r="RO6" s="90"/>
      <c r="RP6" s="90"/>
      <c r="RQ6" s="90"/>
      <c r="RR6" s="90"/>
      <c r="RS6" s="90"/>
      <c r="RT6" s="90"/>
      <c r="RU6" s="90"/>
      <c r="RV6" s="90"/>
      <c r="RW6" s="90"/>
      <c r="RX6" s="90"/>
      <c r="RY6" s="90"/>
      <c r="RZ6" s="90"/>
      <c r="SA6" s="90"/>
      <c r="SB6" s="90"/>
      <c r="SC6" s="90"/>
      <c r="SD6" s="90"/>
      <c r="SE6" s="90"/>
      <c r="SF6" s="90"/>
      <c r="SG6" s="90"/>
      <c r="SH6" s="90"/>
      <c r="SI6" s="90"/>
      <c r="SJ6" s="90"/>
      <c r="SK6" s="90"/>
      <c r="SL6" s="90"/>
      <c r="SM6" s="90"/>
      <c r="SN6" s="90"/>
      <c r="SO6" s="90"/>
      <c r="SP6" s="90"/>
      <c r="SQ6" s="90"/>
      <c r="SR6" s="90"/>
      <c r="SS6" s="90"/>
      <c r="ST6" s="90"/>
      <c r="SU6" s="90"/>
      <c r="SV6" s="90"/>
      <c r="SW6" s="90"/>
      <c r="SX6" s="90"/>
      <c r="SY6" s="90"/>
      <c r="SZ6" s="90"/>
      <c r="TA6" s="90"/>
      <c r="TB6" s="90"/>
      <c r="TC6" s="90"/>
      <c r="TD6" s="90"/>
      <c r="TE6" s="90"/>
      <c r="TF6" s="90"/>
      <c r="TG6" s="90"/>
      <c r="TH6" s="90"/>
      <c r="TI6" s="90"/>
      <c r="TJ6" s="90"/>
      <c r="TK6" s="90"/>
      <c r="TL6" s="90"/>
      <c r="TM6" s="90"/>
      <c r="TN6" s="90"/>
      <c r="TO6" s="90"/>
      <c r="TP6" s="90"/>
      <c r="TQ6" s="90"/>
      <c r="TR6" s="90"/>
      <c r="TS6" s="90"/>
      <c r="TT6" s="90"/>
      <c r="TU6" s="90"/>
      <c r="TV6" s="90"/>
      <c r="TW6" s="90"/>
      <c r="TX6" s="90"/>
      <c r="TY6" s="90"/>
      <c r="TZ6" s="90"/>
      <c r="UA6" s="90"/>
      <c r="UB6" s="90"/>
      <c r="UC6" s="90"/>
      <c r="UD6" s="90"/>
      <c r="UE6" s="90"/>
      <c r="UF6" s="90"/>
      <c r="UG6" s="90"/>
      <c r="UH6" s="90"/>
      <c r="UI6" s="90"/>
      <c r="UJ6" s="90"/>
      <c r="UK6" s="90"/>
      <c r="UL6" s="90"/>
      <c r="UM6" s="90"/>
      <c r="UN6" s="90"/>
      <c r="UO6" s="90"/>
      <c r="UP6" s="90"/>
      <c r="UQ6" s="90"/>
      <c r="UR6" s="90"/>
      <c r="US6" s="90"/>
      <c r="UT6" s="90"/>
      <c r="UU6" s="90"/>
      <c r="UV6" s="90"/>
      <c r="UW6" s="90"/>
      <c r="UX6" s="90"/>
      <c r="UY6" s="90"/>
      <c r="UZ6" s="90"/>
      <c r="VA6" s="90"/>
      <c r="VB6" s="90"/>
      <c r="VC6" s="90"/>
      <c r="VD6" s="90"/>
      <c r="VE6" s="90"/>
      <c r="VF6" s="90"/>
      <c r="VG6" s="90"/>
      <c r="VH6" s="90"/>
      <c r="VI6" s="90"/>
      <c r="VJ6" s="90"/>
      <c r="VK6" s="90"/>
      <c r="VL6" s="90"/>
      <c r="VM6" s="90"/>
      <c r="VN6" s="90"/>
      <c r="VO6" s="90"/>
      <c r="VP6" s="90"/>
      <c r="VQ6" s="90"/>
      <c r="VR6" s="90"/>
      <c r="VS6" s="90"/>
      <c r="VT6" s="90"/>
      <c r="VU6" s="90"/>
      <c r="VV6" s="90"/>
      <c r="VW6" s="90"/>
      <c r="VX6" s="90"/>
      <c r="VY6" s="90"/>
      <c r="VZ6" s="90"/>
      <c r="WA6" s="90"/>
      <c r="WB6" s="90"/>
      <c r="WC6" s="90"/>
      <c r="WD6" s="90"/>
      <c r="WE6" s="90"/>
      <c r="WF6" s="90"/>
      <c r="WG6" s="90"/>
      <c r="WH6" s="90"/>
      <c r="WI6" s="90"/>
      <c r="WJ6" s="90"/>
      <c r="WK6" s="90"/>
      <c r="WL6" s="90"/>
      <c r="WM6" s="90"/>
      <c r="WN6" s="90"/>
      <c r="WO6" s="90"/>
      <c r="WP6" s="90"/>
      <c r="WQ6" s="90"/>
      <c r="WR6" s="90"/>
      <c r="WS6" s="90"/>
      <c r="WT6" s="90"/>
      <c r="WU6" s="90"/>
      <c r="WV6" s="90"/>
      <c r="WW6" s="90"/>
      <c r="WX6" s="90"/>
      <c r="WY6" s="90"/>
      <c r="WZ6" s="90"/>
      <c r="XA6" s="90"/>
      <c r="XB6" s="90"/>
      <c r="XC6" s="90"/>
      <c r="XD6" s="90"/>
      <c r="XE6" s="90"/>
      <c r="XF6" s="90"/>
      <c r="XG6" s="90"/>
      <c r="XH6" s="90"/>
      <c r="XI6" s="90"/>
      <c r="XJ6" s="90"/>
      <c r="XK6" s="90"/>
      <c r="XL6" s="90"/>
      <c r="XM6" s="90"/>
      <c r="XN6" s="90"/>
      <c r="XO6" s="90"/>
    </row>
    <row r="7" spans="1:639" ht="58.5" customHeight="1" thickBot="1" x14ac:dyDescent="0.25">
      <c r="A7" s="163"/>
      <c r="B7" s="164"/>
      <c r="C7" s="165"/>
      <c r="D7" s="166"/>
      <c r="E7" s="168"/>
      <c r="F7" s="164"/>
      <c r="G7" s="165"/>
      <c r="H7" s="166"/>
      <c r="I7" s="164"/>
      <c r="J7" s="165"/>
      <c r="K7" s="170"/>
      <c r="L7" s="150"/>
      <c r="M7" s="151"/>
      <c r="N7" s="152"/>
      <c r="O7" s="150"/>
      <c r="P7" s="151"/>
      <c r="Q7" s="152"/>
      <c r="R7" s="150"/>
      <c r="S7" s="154"/>
      <c r="T7" s="150"/>
      <c r="U7" s="151"/>
      <c r="V7" s="151"/>
      <c r="W7" s="151"/>
      <c r="X7" s="152"/>
      <c r="Y7" s="150"/>
      <c r="Z7" s="151"/>
      <c r="AA7" s="151"/>
      <c r="AB7" s="151"/>
      <c r="AC7" s="152"/>
      <c r="AD7" s="154"/>
      <c r="AE7" s="9" t="s">
        <v>19</v>
      </c>
      <c r="AF7" s="10" t="s">
        <v>20</v>
      </c>
      <c r="AG7" s="11" t="s">
        <v>21</v>
      </c>
      <c r="AH7" s="12" t="s">
        <v>22</v>
      </c>
      <c r="AI7" s="10" t="s">
        <v>23</v>
      </c>
      <c r="AJ7" s="11" t="s">
        <v>24</v>
      </c>
      <c r="AK7" s="12" t="s">
        <v>25</v>
      </c>
      <c r="AL7" s="10" t="s">
        <v>26</v>
      </c>
      <c r="AM7" s="11" t="s">
        <v>27</v>
      </c>
      <c r="AN7" s="150"/>
      <c r="AO7" s="151"/>
      <c r="AP7" s="146"/>
      <c r="AQ7" s="146"/>
    </row>
    <row r="8" spans="1:639" s="134" customFormat="1" ht="60" customHeight="1" thickBot="1" x14ac:dyDescent="0.3">
      <c r="A8" s="13" t="s">
        <v>28</v>
      </c>
      <c r="B8" s="14" t="s">
        <v>29</v>
      </c>
      <c r="C8" s="15" t="s">
        <v>30</v>
      </c>
      <c r="D8" s="16" t="s">
        <v>31</v>
      </c>
      <c r="E8" s="17" t="s">
        <v>32</v>
      </c>
      <c r="F8" s="18" t="s">
        <v>33</v>
      </c>
      <c r="G8" s="19" t="s">
        <v>34</v>
      </c>
      <c r="H8" s="16" t="s">
        <v>31</v>
      </c>
      <c r="I8" s="20" t="s">
        <v>33</v>
      </c>
      <c r="J8" s="19" t="s">
        <v>34</v>
      </c>
      <c r="K8" s="16" t="s">
        <v>31</v>
      </c>
      <c r="L8" s="14" t="s">
        <v>35</v>
      </c>
      <c r="M8" s="15" t="s">
        <v>36</v>
      </c>
      <c r="N8" s="21" t="s">
        <v>37</v>
      </c>
      <c r="O8" s="22" t="s">
        <v>38</v>
      </c>
      <c r="P8" s="15" t="s">
        <v>39</v>
      </c>
      <c r="Q8" s="21" t="s">
        <v>37</v>
      </c>
      <c r="R8" s="20" t="s">
        <v>40</v>
      </c>
      <c r="S8" s="23" t="s">
        <v>41</v>
      </c>
      <c r="T8" s="24" t="s">
        <v>42</v>
      </c>
      <c r="U8" s="25" t="s">
        <v>43</v>
      </c>
      <c r="V8" s="25" t="s">
        <v>37</v>
      </c>
      <c r="W8" s="25" t="s">
        <v>44</v>
      </c>
      <c r="X8" s="26" t="s">
        <v>45</v>
      </c>
      <c r="Y8" s="14" t="s">
        <v>46</v>
      </c>
      <c r="Z8" s="19" t="s">
        <v>43</v>
      </c>
      <c r="AA8" s="19" t="s">
        <v>31</v>
      </c>
      <c r="AB8" s="19" t="s">
        <v>44</v>
      </c>
      <c r="AC8" s="21" t="s">
        <v>45</v>
      </c>
      <c r="AD8" s="27" t="s">
        <v>47</v>
      </c>
      <c r="AE8" s="28" t="s">
        <v>13</v>
      </c>
      <c r="AF8" s="19" t="s">
        <v>48</v>
      </c>
      <c r="AG8" s="16"/>
      <c r="AH8" s="14" t="s">
        <v>49</v>
      </c>
      <c r="AI8" s="15" t="s">
        <v>50</v>
      </c>
      <c r="AJ8" s="16"/>
      <c r="AK8" s="14" t="s">
        <v>51</v>
      </c>
      <c r="AL8" s="15" t="s">
        <v>52</v>
      </c>
      <c r="AM8" s="16"/>
      <c r="AN8" s="20" t="s">
        <v>53</v>
      </c>
      <c r="AO8" s="15" t="s">
        <v>54</v>
      </c>
      <c r="AP8" s="29" t="s">
        <v>54</v>
      </c>
      <c r="AQ8" s="23" t="s">
        <v>55</v>
      </c>
      <c r="AR8" s="135"/>
      <c r="AS8" s="135"/>
      <c r="AT8" s="135"/>
      <c r="AU8" s="135"/>
      <c r="AV8" s="135"/>
      <c r="AW8" s="135"/>
      <c r="AX8" s="135"/>
      <c r="AY8" s="135"/>
      <c r="AZ8" s="135"/>
      <c r="BA8" s="135"/>
      <c r="BB8" s="135"/>
      <c r="BC8" s="135"/>
      <c r="BD8" s="135"/>
      <c r="BE8" s="135"/>
      <c r="BF8" s="135"/>
      <c r="BG8" s="135"/>
      <c r="BH8" s="135"/>
      <c r="BI8" s="135"/>
      <c r="BJ8" s="135"/>
      <c r="BK8" s="135"/>
      <c r="BL8" s="135"/>
      <c r="BM8" s="135"/>
      <c r="BN8" s="135"/>
      <c r="BO8" s="135"/>
      <c r="BP8" s="135"/>
      <c r="BQ8" s="135"/>
      <c r="BR8" s="135"/>
      <c r="BS8" s="135"/>
      <c r="BT8" s="135"/>
      <c r="BU8" s="135"/>
      <c r="BV8" s="135"/>
      <c r="BW8" s="135"/>
      <c r="BX8" s="135"/>
      <c r="BY8" s="135"/>
      <c r="BZ8" s="135"/>
      <c r="CA8" s="135"/>
      <c r="CB8" s="135"/>
      <c r="CC8" s="135"/>
      <c r="CD8" s="135"/>
      <c r="CE8" s="13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35"/>
      <c r="CY8" s="135"/>
      <c r="CZ8" s="135"/>
      <c r="DA8" s="135"/>
      <c r="DB8" s="135"/>
      <c r="DC8" s="135"/>
      <c r="DD8" s="135"/>
      <c r="DE8" s="135"/>
      <c r="DF8" s="135"/>
      <c r="DG8" s="135"/>
      <c r="DH8" s="135"/>
      <c r="DI8" s="135"/>
      <c r="DJ8" s="135"/>
      <c r="DK8" s="135"/>
      <c r="DL8" s="135"/>
      <c r="DM8" s="135"/>
      <c r="DN8" s="135"/>
      <c r="DO8" s="135"/>
      <c r="DP8" s="135"/>
      <c r="DQ8" s="135"/>
      <c r="DR8" s="135"/>
      <c r="DS8" s="135"/>
      <c r="DT8" s="135"/>
      <c r="DU8" s="135"/>
      <c r="DV8" s="135"/>
      <c r="DW8" s="135"/>
      <c r="DX8" s="135"/>
      <c r="DY8" s="135"/>
      <c r="DZ8" s="135"/>
      <c r="EA8" s="135"/>
      <c r="EB8" s="135"/>
      <c r="EC8" s="135"/>
      <c r="ED8" s="135"/>
      <c r="EE8" s="135"/>
      <c r="EF8" s="135"/>
      <c r="EG8" s="135"/>
      <c r="EH8" s="135"/>
      <c r="EI8" s="135"/>
      <c r="EJ8" s="135"/>
      <c r="EK8" s="135"/>
      <c r="EL8" s="135"/>
      <c r="EM8" s="135"/>
      <c r="EN8" s="135"/>
      <c r="EO8" s="135"/>
      <c r="EP8" s="135"/>
      <c r="EQ8" s="135"/>
      <c r="ER8" s="135"/>
      <c r="ES8" s="135"/>
      <c r="ET8" s="135"/>
      <c r="EU8" s="135"/>
      <c r="EV8" s="135"/>
      <c r="EW8" s="135"/>
      <c r="EX8" s="135"/>
      <c r="EY8" s="135"/>
      <c r="EZ8" s="135"/>
      <c r="FA8" s="135"/>
      <c r="FB8" s="135"/>
      <c r="FC8" s="135"/>
      <c r="FD8" s="135"/>
      <c r="FE8" s="135"/>
      <c r="FF8" s="135"/>
      <c r="FG8" s="135"/>
      <c r="FH8" s="135"/>
      <c r="FI8" s="135"/>
      <c r="FJ8" s="135"/>
      <c r="FK8" s="135"/>
      <c r="FL8" s="135"/>
      <c r="FM8" s="135"/>
      <c r="FN8" s="135"/>
      <c r="FO8" s="135"/>
      <c r="FP8" s="135"/>
      <c r="FQ8" s="135"/>
      <c r="FR8" s="135"/>
      <c r="FS8" s="135"/>
      <c r="FT8" s="135"/>
      <c r="FU8" s="135"/>
      <c r="FV8" s="135"/>
      <c r="FW8" s="135"/>
      <c r="FX8" s="135"/>
      <c r="FY8" s="135"/>
      <c r="FZ8" s="135"/>
      <c r="GA8" s="135"/>
      <c r="GB8" s="135"/>
      <c r="GC8" s="135"/>
      <c r="GD8" s="135"/>
      <c r="GE8" s="135"/>
      <c r="GF8" s="135"/>
      <c r="GG8" s="135"/>
      <c r="GH8" s="135"/>
      <c r="GI8" s="135"/>
      <c r="GJ8" s="135"/>
      <c r="GK8" s="135"/>
      <c r="GL8" s="135"/>
      <c r="GM8" s="135"/>
      <c r="GN8" s="135"/>
      <c r="GO8" s="135"/>
      <c r="GP8" s="135"/>
      <c r="GQ8" s="135"/>
      <c r="GR8" s="135"/>
      <c r="GS8" s="135"/>
      <c r="GT8" s="135"/>
      <c r="GU8" s="135"/>
      <c r="GV8" s="135"/>
      <c r="GW8" s="135"/>
      <c r="GX8" s="135"/>
      <c r="GY8" s="135"/>
      <c r="GZ8" s="135"/>
      <c r="HA8" s="135"/>
      <c r="HB8" s="135"/>
      <c r="HC8" s="135"/>
      <c r="HD8" s="135"/>
      <c r="HE8" s="135"/>
      <c r="HF8" s="135"/>
      <c r="HG8" s="135"/>
      <c r="HH8" s="135"/>
      <c r="HI8" s="135"/>
      <c r="HJ8" s="135"/>
      <c r="HK8" s="135"/>
      <c r="HL8" s="135"/>
      <c r="HM8" s="135"/>
      <c r="HN8" s="135"/>
      <c r="HO8" s="135"/>
      <c r="HP8" s="135"/>
      <c r="HQ8" s="135"/>
      <c r="HR8" s="135"/>
      <c r="HS8" s="135"/>
      <c r="HT8" s="135"/>
      <c r="HU8" s="135"/>
      <c r="HV8" s="135"/>
      <c r="HW8" s="135"/>
      <c r="HX8" s="135"/>
      <c r="HY8" s="135"/>
      <c r="HZ8" s="135"/>
      <c r="IA8" s="135"/>
      <c r="IB8" s="135"/>
      <c r="IC8" s="135"/>
      <c r="ID8" s="135"/>
      <c r="IE8" s="135"/>
      <c r="IF8" s="135"/>
      <c r="IG8" s="135"/>
      <c r="IH8" s="135"/>
      <c r="II8" s="135"/>
      <c r="IJ8" s="135"/>
      <c r="IK8" s="135"/>
      <c r="IL8" s="135"/>
      <c r="IM8" s="135"/>
      <c r="IN8" s="135"/>
      <c r="IO8" s="135"/>
      <c r="IP8" s="135"/>
      <c r="IQ8" s="135"/>
      <c r="IR8" s="135"/>
      <c r="IS8" s="135"/>
      <c r="IT8" s="135"/>
      <c r="IU8" s="135"/>
      <c r="IV8" s="135"/>
      <c r="IW8" s="135"/>
      <c r="IX8" s="135"/>
      <c r="IY8" s="135"/>
      <c r="IZ8" s="135"/>
      <c r="JA8" s="135"/>
      <c r="JB8" s="135"/>
      <c r="JC8" s="135"/>
      <c r="JD8" s="135"/>
      <c r="JE8" s="135"/>
      <c r="JF8" s="135"/>
      <c r="JG8" s="135"/>
      <c r="JH8" s="135"/>
      <c r="JI8" s="135"/>
      <c r="JJ8" s="135"/>
      <c r="JK8" s="135"/>
      <c r="JL8" s="135"/>
      <c r="JM8" s="135"/>
      <c r="JN8" s="135"/>
      <c r="JO8" s="135"/>
      <c r="JP8" s="135"/>
      <c r="JQ8" s="135"/>
      <c r="JR8" s="135"/>
      <c r="JS8" s="135"/>
      <c r="JT8" s="135"/>
      <c r="JU8" s="135"/>
      <c r="JV8" s="135"/>
      <c r="JW8" s="135"/>
      <c r="JX8" s="135"/>
      <c r="JY8" s="135"/>
      <c r="JZ8" s="135"/>
      <c r="KA8" s="135"/>
      <c r="KB8" s="135"/>
      <c r="KC8" s="135"/>
      <c r="KD8" s="135"/>
      <c r="KE8" s="135"/>
      <c r="KF8" s="135"/>
      <c r="KG8" s="135"/>
      <c r="KH8" s="135"/>
      <c r="KI8" s="135"/>
      <c r="KJ8" s="135"/>
      <c r="KK8" s="135"/>
      <c r="KL8" s="135"/>
      <c r="KM8" s="135"/>
      <c r="KN8" s="135"/>
      <c r="KO8" s="135"/>
      <c r="KP8" s="135"/>
      <c r="KQ8" s="135"/>
      <c r="KR8" s="135"/>
      <c r="KS8" s="135"/>
      <c r="KT8" s="135"/>
      <c r="KU8" s="135"/>
      <c r="KV8" s="135"/>
      <c r="KW8" s="135"/>
      <c r="KX8" s="135"/>
      <c r="KY8" s="135"/>
      <c r="KZ8" s="135"/>
      <c r="LA8" s="135"/>
      <c r="LB8" s="135"/>
      <c r="LC8" s="135"/>
      <c r="LD8" s="135"/>
      <c r="LE8" s="135"/>
      <c r="LF8" s="135"/>
      <c r="LG8" s="135"/>
      <c r="LH8" s="135"/>
      <c r="LI8" s="135"/>
      <c r="LJ8" s="135"/>
      <c r="LK8" s="135"/>
      <c r="LL8" s="135"/>
      <c r="LM8" s="135"/>
      <c r="LN8" s="135"/>
      <c r="LO8" s="135"/>
      <c r="LP8" s="135"/>
      <c r="LQ8" s="135"/>
      <c r="LR8" s="135"/>
      <c r="LS8" s="135"/>
      <c r="LT8" s="135"/>
      <c r="LU8" s="135"/>
      <c r="LV8" s="135"/>
      <c r="LW8" s="135"/>
      <c r="LX8" s="135"/>
      <c r="LY8" s="135"/>
      <c r="LZ8" s="135"/>
      <c r="MA8" s="135"/>
      <c r="MB8" s="135"/>
      <c r="MC8" s="135"/>
      <c r="MD8" s="135"/>
      <c r="ME8" s="135"/>
      <c r="MF8" s="135"/>
      <c r="MG8" s="135"/>
      <c r="MH8" s="135"/>
      <c r="MI8" s="135"/>
      <c r="MJ8" s="135"/>
      <c r="MK8" s="135"/>
      <c r="ML8" s="135"/>
      <c r="MM8" s="135"/>
      <c r="MN8" s="135"/>
      <c r="MO8" s="135"/>
      <c r="MP8" s="135"/>
      <c r="MQ8" s="135"/>
      <c r="MR8" s="135"/>
      <c r="MS8" s="135"/>
      <c r="MT8" s="135"/>
      <c r="MU8" s="135"/>
      <c r="MV8" s="135"/>
      <c r="MW8" s="135"/>
      <c r="MX8" s="135"/>
      <c r="MY8" s="135"/>
      <c r="MZ8" s="135"/>
      <c r="NA8" s="135"/>
      <c r="NB8" s="135"/>
      <c r="NC8" s="135"/>
      <c r="ND8" s="135"/>
      <c r="NE8" s="135"/>
      <c r="NF8" s="135"/>
      <c r="NG8" s="135"/>
      <c r="NH8" s="135"/>
      <c r="NI8" s="135"/>
      <c r="NJ8" s="135"/>
      <c r="NK8" s="135"/>
      <c r="NL8" s="135"/>
      <c r="NM8" s="135"/>
      <c r="NN8" s="135"/>
      <c r="NO8" s="135"/>
      <c r="NP8" s="135"/>
      <c r="NQ8" s="135"/>
      <c r="NR8" s="135"/>
      <c r="NS8" s="135"/>
      <c r="NT8" s="135"/>
      <c r="NU8" s="135"/>
      <c r="NV8" s="135"/>
      <c r="NW8" s="135"/>
      <c r="NX8" s="135"/>
      <c r="NY8" s="135"/>
      <c r="NZ8" s="135"/>
      <c r="OA8" s="135"/>
      <c r="OB8" s="135"/>
      <c r="OC8" s="135"/>
      <c r="OD8" s="135"/>
      <c r="OE8" s="135"/>
      <c r="OF8" s="135"/>
      <c r="OG8" s="135"/>
      <c r="OH8" s="135"/>
      <c r="OI8" s="135"/>
      <c r="OJ8" s="135"/>
      <c r="OK8" s="135"/>
      <c r="OL8" s="135"/>
      <c r="OM8" s="135"/>
      <c r="ON8" s="135"/>
      <c r="OO8" s="135"/>
      <c r="OP8" s="135"/>
      <c r="OQ8" s="135"/>
      <c r="OR8" s="135"/>
      <c r="OS8" s="135"/>
      <c r="OT8" s="135"/>
      <c r="OU8" s="135"/>
      <c r="OV8" s="135"/>
      <c r="OW8" s="135"/>
      <c r="OX8" s="135"/>
      <c r="OY8" s="135"/>
      <c r="OZ8" s="135"/>
      <c r="PA8" s="135"/>
      <c r="PB8" s="135"/>
      <c r="PC8" s="135"/>
      <c r="PD8" s="135"/>
      <c r="PE8" s="135"/>
      <c r="PF8" s="135"/>
      <c r="PG8" s="135"/>
      <c r="PH8" s="135"/>
      <c r="PI8" s="135"/>
      <c r="PJ8" s="135"/>
      <c r="PK8" s="135"/>
      <c r="PL8" s="135"/>
      <c r="PM8" s="135"/>
      <c r="PN8" s="135"/>
      <c r="PO8" s="135"/>
      <c r="PP8" s="135"/>
      <c r="PQ8" s="135"/>
      <c r="PR8" s="135"/>
      <c r="PS8" s="135"/>
      <c r="PT8" s="135"/>
      <c r="PU8" s="135"/>
      <c r="PV8" s="135"/>
      <c r="PW8" s="135"/>
      <c r="PX8" s="135"/>
      <c r="PY8" s="135"/>
      <c r="PZ8" s="135"/>
      <c r="QA8" s="135"/>
      <c r="QB8" s="135"/>
      <c r="QC8" s="135"/>
      <c r="QD8" s="135"/>
      <c r="QE8" s="135"/>
      <c r="QF8" s="135"/>
      <c r="QG8" s="135"/>
      <c r="QH8" s="135"/>
      <c r="QI8" s="135"/>
      <c r="QJ8" s="135"/>
      <c r="QK8" s="135"/>
      <c r="QL8" s="135"/>
      <c r="QM8" s="135"/>
      <c r="QN8" s="135"/>
      <c r="QO8" s="135"/>
      <c r="QP8" s="135"/>
      <c r="QQ8" s="135"/>
      <c r="QR8" s="135"/>
      <c r="QS8" s="135"/>
      <c r="QT8" s="135"/>
      <c r="QU8" s="135"/>
      <c r="QV8" s="135"/>
      <c r="QW8" s="135"/>
      <c r="QX8" s="135"/>
      <c r="QY8" s="135"/>
      <c r="QZ8" s="135"/>
      <c r="RA8" s="135"/>
      <c r="RB8" s="135"/>
      <c r="RC8" s="135"/>
      <c r="RD8" s="135"/>
      <c r="RE8" s="135"/>
      <c r="RF8" s="135"/>
      <c r="RG8" s="135"/>
      <c r="RH8" s="135"/>
      <c r="RI8" s="135"/>
      <c r="RJ8" s="135"/>
      <c r="RK8" s="135"/>
      <c r="RL8" s="135"/>
      <c r="RM8" s="135"/>
      <c r="RN8" s="135"/>
      <c r="RO8" s="135"/>
      <c r="RP8" s="135"/>
      <c r="RQ8" s="135"/>
      <c r="RR8" s="135"/>
      <c r="RS8" s="135"/>
      <c r="RT8" s="135"/>
      <c r="RU8" s="135"/>
      <c r="RV8" s="135"/>
      <c r="RW8" s="135"/>
      <c r="RX8" s="135"/>
      <c r="RY8" s="135"/>
      <c r="RZ8" s="135"/>
      <c r="SA8" s="135"/>
      <c r="SB8" s="135"/>
      <c r="SC8" s="135"/>
      <c r="SD8" s="135"/>
      <c r="SE8" s="135"/>
      <c r="SF8" s="135"/>
      <c r="SG8" s="135"/>
      <c r="SH8" s="135"/>
      <c r="SI8" s="135"/>
      <c r="SJ8" s="135"/>
      <c r="SK8" s="135"/>
      <c r="SL8" s="135"/>
      <c r="SM8" s="135"/>
      <c r="SN8" s="135"/>
      <c r="SO8" s="135"/>
      <c r="SP8" s="135"/>
      <c r="SQ8" s="135"/>
      <c r="SR8" s="135"/>
      <c r="SS8" s="135"/>
      <c r="ST8" s="135"/>
      <c r="SU8" s="135"/>
      <c r="SV8" s="135"/>
      <c r="SW8" s="135"/>
      <c r="SX8" s="135"/>
      <c r="SY8" s="135"/>
      <c r="SZ8" s="135"/>
      <c r="TA8" s="135"/>
      <c r="TB8" s="135"/>
      <c r="TC8" s="135"/>
      <c r="TD8" s="135"/>
      <c r="TE8" s="135"/>
      <c r="TF8" s="135"/>
      <c r="TG8" s="135"/>
      <c r="TH8" s="135"/>
      <c r="TI8" s="135"/>
      <c r="TJ8" s="135"/>
      <c r="TK8" s="135"/>
      <c r="TL8" s="135"/>
      <c r="TM8" s="135"/>
      <c r="TN8" s="135"/>
      <c r="TO8" s="135"/>
      <c r="TP8" s="135"/>
      <c r="TQ8" s="135"/>
      <c r="TR8" s="135"/>
      <c r="TS8" s="135"/>
      <c r="TT8" s="135"/>
      <c r="TU8" s="135"/>
      <c r="TV8" s="135"/>
      <c r="TW8" s="135"/>
      <c r="TX8" s="135"/>
      <c r="TY8" s="135"/>
      <c r="TZ8" s="135"/>
      <c r="UA8" s="135"/>
      <c r="UB8" s="135"/>
      <c r="UC8" s="135"/>
      <c r="UD8" s="135"/>
      <c r="UE8" s="135"/>
      <c r="UF8" s="135"/>
      <c r="UG8" s="135"/>
      <c r="UH8" s="135"/>
      <c r="UI8" s="135"/>
      <c r="UJ8" s="135"/>
      <c r="UK8" s="135"/>
      <c r="UL8" s="135"/>
      <c r="UM8" s="135"/>
      <c r="UN8" s="135"/>
      <c r="UO8" s="135"/>
      <c r="UP8" s="135"/>
      <c r="UQ8" s="135"/>
      <c r="UR8" s="135"/>
      <c r="US8" s="135"/>
      <c r="UT8" s="135"/>
      <c r="UU8" s="135"/>
      <c r="UV8" s="135"/>
      <c r="UW8" s="135"/>
      <c r="UX8" s="135"/>
      <c r="UY8" s="135"/>
      <c r="UZ8" s="135"/>
      <c r="VA8" s="135"/>
      <c r="VB8" s="135"/>
      <c r="VC8" s="135"/>
      <c r="VD8" s="135"/>
      <c r="VE8" s="135"/>
      <c r="VF8" s="135"/>
      <c r="VG8" s="135"/>
      <c r="VH8" s="135"/>
      <c r="VI8" s="135"/>
      <c r="VJ8" s="135"/>
      <c r="VK8" s="135"/>
      <c r="VL8" s="135"/>
      <c r="VM8" s="135"/>
      <c r="VN8" s="135"/>
      <c r="VO8" s="135"/>
      <c r="VP8" s="135"/>
      <c r="VQ8" s="135"/>
      <c r="VR8" s="135"/>
      <c r="VS8" s="135"/>
      <c r="VT8" s="135"/>
      <c r="VU8" s="135"/>
      <c r="VV8" s="135"/>
      <c r="VW8" s="135"/>
      <c r="VX8" s="135"/>
      <c r="VY8" s="135"/>
      <c r="VZ8" s="135"/>
      <c r="WA8" s="135"/>
      <c r="WB8" s="135"/>
      <c r="WC8" s="135"/>
      <c r="WD8" s="135"/>
      <c r="WE8" s="135"/>
      <c r="WF8" s="135"/>
      <c r="WG8" s="135"/>
      <c r="WH8" s="135"/>
      <c r="WI8" s="135"/>
      <c r="WJ8" s="135"/>
      <c r="WK8" s="135"/>
      <c r="WL8" s="135"/>
      <c r="WM8" s="135"/>
      <c r="WN8" s="135"/>
      <c r="WO8" s="135"/>
      <c r="WP8" s="135"/>
      <c r="WQ8" s="135"/>
      <c r="WR8" s="135"/>
      <c r="WS8" s="135"/>
      <c r="WT8" s="135"/>
      <c r="WU8" s="135"/>
      <c r="WV8" s="135"/>
      <c r="WW8" s="135"/>
      <c r="WX8" s="135"/>
      <c r="WY8" s="135"/>
      <c r="WZ8" s="135"/>
      <c r="XA8" s="135"/>
      <c r="XB8" s="135"/>
      <c r="XC8" s="135"/>
      <c r="XD8" s="135"/>
      <c r="XE8" s="135"/>
      <c r="XF8" s="135"/>
      <c r="XG8" s="135"/>
      <c r="XH8" s="135"/>
      <c r="XI8" s="135"/>
      <c r="XJ8" s="135"/>
      <c r="XK8" s="135"/>
      <c r="XL8" s="135"/>
      <c r="XM8" s="135"/>
      <c r="XN8" s="135"/>
      <c r="XO8" s="135"/>
    </row>
    <row r="9" spans="1:639" s="1" customFormat="1" ht="15" x14ac:dyDescent="0.2">
      <c r="A9" s="30">
        <v>43862</v>
      </c>
      <c r="B9" s="31">
        <f>15454+5455</f>
        <v>20909</v>
      </c>
      <c r="C9" s="32">
        <v>57380</v>
      </c>
      <c r="D9" s="116">
        <f t="shared" ref="D9:D19" si="0">+C9*B9</f>
        <v>1199758420</v>
      </c>
      <c r="E9" s="32">
        <v>396000000</v>
      </c>
      <c r="F9" s="33">
        <v>4672</v>
      </c>
      <c r="G9" s="32">
        <v>11280</v>
      </c>
      <c r="H9" s="120">
        <f t="shared" ref="H9:H19" si="1">+F9*G9</f>
        <v>52700160</v>
      </c>
      <c r="I9" s="33">
        <v>20909</v>
      </c>
      <c r="J9" s="32">
        <v>8200</v>
      </c>
      <c r="K9" s="114">
        <f t="shared" ref="K9:K19" si="2">+I9*J9</f>
        <v>171453800</v>
      </c>
      <c r="L9" s="34">
        <v>87.333333333333329</v>
      </c>
      <c r="M9" s="32">
        <v>76530</v>
      </c>
      <c r="N9" s="114">
        <f t="shared" ref="N9:N19" si="3">+L9*M9</f>
        <v>6683620</v>
      </c>
      <c r="O9" s="79">
        <v>3</v>
      </c>
      <c r="P9" s="32">
        <v>11450000</v>
      </c>
      <c r="Q9" s="36">
        <f t="shared" ref="Q9:Q19" si="4">O9*P9</f>
        <v>34350000</v>
      </c>
      <c r="R9" s="104">
        <f t="shared" ref="R9:R33" si="5">+D9+E9+H9+N9+Q9+K9</f>
        <v>1860946000</v>
      </c>
      <c r="S9" s="112">
        <f t="shared" ref="S9:S33" si="6">+R9*1.19</f>
        <v>2214525740</v>
      </c>
      <c r="T9" s="34">
        <v>126.5</v>
      </c>
      <c r="U9" s="32">
        <v>1450000</v>
      </c>
      <c r="V9" s="110">
        <f>+T9*U9</f>
        <v>183425000</v>
      </c>
      <c r="W9" s="110">
        <v>538097869.52941179</v>
      </c>
      <c r="X9" s="37">
        <f t="shared" ref="X9:X19" si="7">T9*($X$5*W9)</f>
        <v>35396077.857644707</v>
      </c>
      <c r="Y9" s="38">
        <v>5</v>
      </c>
      <c r="Z9" s="32">
        <v>1450000</v>
      </c>
      <c r="AA9" s="39">
        <f t="shared" ref="AA9:AA19" si="8">+Y9*Z9</f>
        <v>7250000</v>
      </c>
      <c r="AB9" s="40">
        <v>34162261.155000001</v>
      </c>
      <c r="AC9" s="37">
        <f t="shared" ref="AC9:AC19" si="9">Y9*($AC$5*AB9)</f>
        <v>88821.879002999995</v>
      </c>
      <c r="AD9" s="41">
        <f t="shared" ref="AD9:AD19" si="10">+V9+X9+AA9+AC9</f>
        <v>226159899.7366477</v>
      </c>
      <c r="AE9" s="42">
        <v>0</v>
      </c>
      <c r="AF9" s="100">
        <v>36700</v>
      </c>
      <c r="AG9" s="43">
        <f t="shared" ref="AG9:AG19" si="11">+AF9*AE9</f>
        <v>0</v>
      </c>
      <c r="AH9" s="44">
        <v>45416.242857142846</v>
      </c>
      <c r="AI9" s="100">
        <v>205</v>
      </c>
      <c r="AJ9" s="118">
        <f t="shared" ref="AJ9:AJ19" si="12">+AI9*AH9</f>
        <v>9310329.7857142836</v>
      </c>
      <c r="AK9" s="45">
        <v>1939</v>
      </c>
      <c r="AL9" s="100">
        <v>800</v>
      </c>
      <c r="AM9" s="109">
        <f t="shared" ref="AM9:AM19" si="13">+AK9*AL9</f>
        <v>1551200</v>
      </c>
      <c r="AN9" s="46">
        <f t="shared" ref="AN9:AN33" si="14">+(AM9+AJ9+AG9)</f>
        <v>10861529.785714284</v>
      </c>
      <c r="AO9" s="47">
        <f t="shared" ref="AO9:AO19" si="15">+AN9*1.19</f>
        <v>12925220.444999997</v>
      </c>
      <c r="AP9" s="48">
        <f t="shared" ref="AP9:AP19" si="16">+AO9+S9</f>
        <v>2227450960.4450002</v>
      </c>
      <c r="AQ9" s="48">
        <f t="shared" ref="AQ9:AQ19" si="17">+AP9+AD9</f>
        <v>2453610860.1816478</v>
      </c>
    </row>
    <row r="10" spans="1:639" s="1" customFormat="1" ht="15" x14ac:dyDescent="0.2">
      <c r="A10" s="30">
        <v>43891</v>
      </c>
      <c r="B10" s="31">
        <f>15454+3636</f>
        <v>19090</v>
      </c>
      <c r="C10" s="32">
        <v>57380</v>
      </c>
      <c r="D10" s="116">
        <f t="shared" si="0"/>
        <v>1095384200</v>
      </c>
      <c r="E10" s="32">
        <v>396000000</v>
      </c>
      <c r="F10" s="33">
        <v>4672</v>
      </c>
      <c r="G10" s="32">
        <v>11280</v>
      </c>
      <c r="H10" s="120">
        <f t="shared" si="1"/>
        <v>52700160</v>
      </c>
      <c r="I10" s="33">
        <v>19090</v>
      </c>
      <c r="J10" s="32">
        <v>8200</v>
      </c>
      <c r="K10" s="114">
        <f t="shared" si="2"/>
        <v>156538000</v>
      </c>
      <c r="L10" s="34">
        <v>309.66666666666669</v>
      </c>
      <c r="M10" s="32">
        <v>76530</v>
      </c>
      <c r="N10" s="114">
        <f t="shared" si="3"/>
        <v>23698790</v>
      </c>
      <c r="O10" s="80">
        <v>2</v>
      </c>
      <c r="P10" s="32">
        <v>11450000</v>
      </c>
      <c r="Q10" s="36">
        <f t="shared" si="4"/>
        <v>22900000</v>
      </c>
      <c r="R10" s="104">
        <f t="shared" si="5"/>
        <v>1747221150</v>
      </c>
      <c r="S10" s="112">
        <f t="shared" si="6"/>
        <v>2079193168.5</v>
      </c>
      <c r="T10" s="34">
        <v>112</v>
      </c>
      <c r="U10" s="32">
        <v>1450000</v>
      </c>
      <c r="V10" s="110">
        <f>+T10*U10</f>
        <v>162400000</v>
      </c>
      <c r="W10" s="110">
        <v>613269130.76923072</v>
      </c>
      <c r="X10" s="37">
        <f t="shared" si="7"/>
        <v>35716794.175999999</v>
      </c>
      <c r="Y10" s="38">
        <v>5</v>
      </c>
      <c r="Z10" s="32">
        <v>1450000</v>
      </c>
      <c r="AA10" s="39">
        <f t="shared" si="8"/>
        <v>7250000</v>
      </c>
      <c r="AB10" s="40">
        <v>34162261.155000001</v>
      </c>
      <c r="AC10" s="37">
        <f t="shared" si="9"/>
        <v>88821.879002999995</v>
      </c>
      <c r="AD10" s="41">
        <f t="shared" si="10"/>
        <v>205455616.05500299</v>
      </c>
      <c r="AE10" s="42">
        <v>178</v>
      </c>
      <c r="AF10" s="100">
        <v>36700</v>
      </c>
      <c r="AG10" s="43">
        <f t="shared" si="11"/>
        <v>6532600</v>
      </c>
      <c r="AH10" s="44">
        <f>+AVERAGE(AH11:AH12)</f>
        <v>45416.242857142846</v>
      </c>
      <c r="AI10" s="100">
        <v>205</v>
      </c>
      <c r="AJ10" s="118">
        <f t="shared" si="12"/>
        <v>9310329.7857142836</v>
      </c>
      <c r="AK10" s="45">
        <v>4059</v>
      </c>
      <c r="AL10" s="100">
        <v>800</v>
      </c>
      <c r="AM10" s="109">
        <f t="shared" si="13"/>
        <v>3247200</v>
      </c>
      <c r="AN10" s="46">
        <f t="shared" si="14"/>
        <v>19090129.785714284</v>
      </c>
      <c r="AO10" s="47">
        <f t="shared" si="15"/>
        <v>22717254.444999997</v>
      </c>
      <c r="AP10" s="48">
        <f t="shared" si="16"/>
        <v>2101910422.9449999</v>
      </c>
      <c r="AQ10" s="48">
        <f t="shared" si="17"/>
        <v>2307366039.0000029</v>
      </c>
    </row>
    <row r="11" spans="1:639" s="1" customFormat="1" ht="15" x14ac:dyDescent="0.2">
      <c r="A11" s="30">
        <v>43922</v>
      </c>
      <c r="B11" s="31">
        <f>15454+1364</f>
        <v>16818</v>
      </c>
      <c r="C11" s="32">
        <v>57380</v>
      </c>
      <c r="D11" s="116">
        <f t="shared" si="0"/>
        <v>965016840</v>
      </c>
      <c r="E11" s="32">
        <v>396000000</v>
      </c>
      <c r="F11" s="33">
        <v>4672</v>
      </c>
      <c r="G11" s="32">
        <v>11280</v>
      </c>
      <c r="H11" s="120">
        <f t="shared" si="1"/>
        <v>52700160</v>
      </c>
      <c r="I11" s="33">
        <v>16818</v>
      </c>
      <c r="J11" s="32">
        <v>8200</v>
      </c>
      <c r="K11" s="114">
        <f t="shared" si="2"/>
        <v>137907600</v>
      </c>
      <c r="L11" s="34">
        <v>346</v>
      </c>
      <c r="M11" s="32">
        <v>76530</v>
      </c>
      <c r="N11" s="114">
        <f t="shared" si="3"/>
        <v>26479380</v>
      </c>
      <c r="O11" s="80">
        <v>2</v>
      </c>
      <c r="P11" s="32">
        <v>11450000</v>
      </c>
      <c r="Q11" s="36">
        <f t="shared" si="4"/>
        <v>22900000</v>
      </c>
      <c r="R11" s="104">
        <f t="shared" si="5"/>
        <v>1601003980</v>
      </c>
      <c r="S11" s="112">
        <f t="shared" si="6"/>
        <v>1905194736.1999998</v>
      </c>
      <c r="T11" s="34">
        <v>83</v>
      </c>
      <c r="U11" s="32">
        <v>1450000</v>
      </c>
      <c r="V11" s="110">
        <f>+T11*U11</f>
        <v>120350000</v>
      </c>
      <c r="W11" s="110">
        <v>521089888.7096774</v>
      </c>
      <c r="X11" s="37">
        <f t="shared" si="7"/>
        <v>22490239.596709672</v>
      </c>
      <c r="Y11" s="38">
        <v>5</v>
      </c>
      <c r="Z11" s="32">
        <v>1450000</v>
      </c>
      <c r="AA11" s="39">
        <f t="shared" si="8"/>
        <v>7250000</v>
      </c>
      <c r="AB11" s="40">
        <v>34162261.155000001</v>
      </c>
      <c r="AC11" s="37">
        <f t="shared" si="9"/>
        <v>88821.879002999995</v>
      </c>
      <c r="AD11" s="41">
        <f t="shared" si="10"/>
        <v>150179061.47571266</v>
      </c>
      <c r="AE11" s="42">
        <v>153</v>
      </c>
      <c r="AF11" s="100">
        <v>36700</v>
      </c>
      <c r="AG11" s="43">
        <f t="shared" si="11"/>
        <v>5615100</v>
      </c>
      <c r="AH11" s="49">
        <v>53509.171428571426</v>
      </c>
      <c r="AI11" s="100">
        <v>205</v>
      </c>
      <c r="AJ11" s="118">
        <f t="shared" si="12"/>
        <v>10969380.142857142</v>
      </c>
      <c r="AK11" s="45">
        <v>2001</v>
      </c>
      <c r="AL11" s="100">
        <v>800</v>
      </c>
      <c r="AM11" s="109">
        <f t="shared" si="13"/>
        <v>1600800</v>
      </c>
      <c r="AN11" s="46">
        <f t="shared" si="14"/>
        <v>18185280.142857142</v>
      </c>
      <c r="AO11" s="47">
        <f t="shared" si="15"/>
        <v>21640483.369999997</v>
      </c>
      <c r="AP11" s="48">
        <f t="shared" si="16"/>
        <v>1926835219.5699997</v>
      </c>
      <c r="AQ11" s="48">
        <f t="shared" si="17"/>
        <v>2077014281.0457125</v>
      </c>
    </row>
    <row r="12" spans="1:639" s="1" customFormat="1" ht="15" x14ac:dyDescent="0.2">
      <c r="A12" s="30">
        <v>43952</v>
      </c>
      <c r="B12" s="31">
        <v>15454</v>
      </c>
      <c r="C12" s="32">
        <v>57380</v>
      </c>
      <c r="D12" s="116">
        <f t="shared" si="0"/>
        <v>886750520</v>
      </c>
      <c r="E12" s="32">
        <v>396000000</v>
      </c>
      <c r="F12" s="33">
        <v>4672</v>
      </c>
      <c r="G12" s="32">
        <v>11280</v>
      </c>
      <c r="H12" s="120">
        <f t="shared" si="1"/>
        <v>52700160</v>
      </c>
      <c r="I12" s="33">
        <v>15454</v>
      </c>
      <c r="J12" s="32">
        <v>8200</v>
      </c>
      <c r="K12" s="114">
        <f t="shared" si="2"/>
        <v>126722800</v>
      </c>
      <c r="L12" s="34">
        <v>157.33333333333334</v>
      </c>
      <c r="M12" s="32">
        <v>76530</v>
      </c>
      <c r="N12" s="114">
        <f t="shared" si="3"/>
        <v>12040720</v>
      </c>
      <c r="O12" s="80">
        <v>2</v>
      </c>
      <c r="P12" s="32">
        <v>11450000</v>
      </c>
      <c r="Q12" s="36">
        <f t="shared" si="4"/>
        <v>22900000</v>
      </c>
      <c r="R12" s="104">
        <f t="shared" si="5"/>
        <v>1497114200</v>
      </c>
      <c r="S12" s="112">
        <f t="shared" si="6"/>
        <v>1781565898</v>
      </c>
      <c r="T12" s="34">
        <v>146</v>
      </c>
      <c r="U12" s="32">
        <v>1450000</v>
      </c>
      <c r="V12" s="110">
        <f>+T12*U12</f>
        <v>211700000</v>
      </c>
      <c r="W12" s="110">
        <v>345538915.83333331</v>
      </c>
      <c r="X12" s="37">
        <f t="shared" si="7"/>
        <v>26233314.490066662</v>
      </c>
      <c r="Y12" s="38">
        <v>5</v>
      </c>
      <c r="Z12" s="32">
        <v>1450000</v>
      </c>
      <c r="AA12" s="39">
        <f t="shared" si="8"/>
        <v>7250000</v>
      </c>
      <c r="AB12" s="40">
        <v>34162261.155000001</v>
      </c>
      <c r="AC12" s="37">
        <f t="shared" si="9"/>
        <v>88821.879002999995</v>
      </c>
      <c r="AD12" s="41">
        <f t="shared" si="10"/>
        <v>245272136.36906964</v>
      </c>
      <c r="AE12" s="42">
        <v>522</v>
      </c>
      <c r="AF12" s="100">
        <v>36700</v>
      </c>
      <c r="AG12" s="43">
        <f t="shared" si="11"/>
        <v>19157400</v>
      </c>
      <c r="AH12" s="49">
        <f>2863.02857142857+34460.2857142857</f>
        <v>37323.314285714274</v>
      </c>
      <c r="AI12" s="100">
        <v>205</v>
      </c>
      <c r="AJ12" s="118">
        <f t="shared" si="12"/>
        <v>7651279.4285714263</v>
      </c>
      <c r="AK12" s="45">
        <v>2240</v>
      </c>
      <c r="AL12" s="100">
        <v>800</v>
      </c>
      <c r="AM12" s="109">
        <f t="shared" si="13"/>
        <v>1792000</v>
      </c>
      <c r="AN12" s="46">
        <f t="shared" si="14"/>
        <v>28600679.428571425</v>
      </c>
      <c r="AO12" s="47">
        <f t="shared" si="15"/>
        <v>34034808.519999996</v>
      </c>
      <c r="AP12" s="48">
        <f t="shared" si="16"/>
        <v>1815600706.52</v>
      </c>
      <c r="AQ12" s="48">
        <f t="shared" si="17"/>
        <v>2060872842.8890696</v>
      </c>
    </row>
    <row r="13" spans="1:639" s="1" customFormat="1" ht="15" x14ac:dyDescent="0.2">
      <c r="A13" s="30">
        <v>43983</v>
      </c>
      <c r="B13" s="31">
        <v>15454</v>
      </c>
      <c r="C13" s="32">
        <v>57380</v>
      </c>
      <c r="D13" s="116">
        <f t="shared" si="0"/>
        <v>886750520</v>
      </c>
      <c r="E13" s="32">
        <v>396000000</v>
      </c>
      <c r="F13" s="33">
        <v>4672</v>
      </c>
      <c r="G13" s="32">
        <v>11280</v>
      </c>
      <c r="H13" s="120">
        <f t="shared" si="1"/>
        <v>52700160</v>
      </c>
      <c r="I13" s="33">
        <v>15454</v>
      </c>
      <c r="J13" s="32">
        <v>8200</v>
      </c>
      <c r="K13" s="114">
        <f t="shared" si="2"/>
        <v>126722800</v>
      </c>
      <c r="L13" s="34">
        <v>334.66666666666669</v>
      </c>
      <c r="M13" s="32">
        <v>76530</v>
      </c>
      <c r="N13" s="114">
        <f t="shared" si="3"/>
        <v>25612040</v>
      </c>
      <c r="O13" s="80">
        <v>2</v>
      </c>
      <c r="P13" s="32">
        <v>11450000</v>
      </c>
      <c r="Q13" s="36">
        <f t="shared" si="4"/>
        <v>22900000</v>
      </c>
      <c r="R13" s="104">
        <f t="shared" si="5"/>
        <v>1510685520</v>
      </c>
      <c r="S13" s="112">
        <f t="shared" si="6"/>
        <v>1797715768.8</v>
      </c>
      <c r="T13" s="50">
        <v>188</v>
      </c>
      <c r="U13" s="32">
        <v>1450000</v>
      </c>
      <c r="V13" s="119">
        <f>+T13*U13</f>
        <v>272600000</v>
      </c>
      <c r="W13" s="110">
        <v>574925330.33333302</v>
      </c>
      <c r="X13" s="37">
        <f t="shared" si="7"/>
        <v>56204700.293386631</v>
      </c>
      <c r="Y13" s="51">
        <v>5</v>
      </c>
      <c r="Z13" s="32">
        <v>1450000</v>
      </c>
      <c r="AA13" s="39">
        <f t="shared" si="8"/>
        <v>7250000</v>
      </c>
      <c r="AB13" s="40">
        <v>34162261.155000001</v>
      </c>
      <c r="AC13" s="37">
        <f t="shared" si="9"/>
        <v>88821.879002999995</v>
      </c>
      <c r="AD13" s="41">
        <f t="shared" si="10"/>
        <v>336143522.17238963</v>
      </c>
      <c r="AE13" s="42">
        <v>379</v>
      </c>
      <c r="AF13" s="100">
        <v>36700</v>
      </c>
      <c r="AG13" s="43">
        <f t="shared" si="11"/>
        <v>13909300</v>
      </c>
      <c r="AH13" s="49">
        <f>310038.285714286+4470.42857142857</f>
        <v>314508.71428571455</v>
      </c>
      <c r="AI13" s="100">
        <v>205</v>
      </c>
      <c r="AJ13" s="118">
        <f t="shared" si="12"/>
        <v>64474286.428571485</v>
      </c>
      <c r="AK13" s="45">
        <v>2743</v>
      </c>
      <c r="AL13" s="100">
        <v>800</v>
      </c>
      <c r="AM13" s="109">
        <f t="shared" si="13"/>
        <v>2194400</v>
      </c>
      <c r="AN13" s="46">
        <f t="shared" si="14"/>
        <v>80577986.428571492</v>
      </c>
      <c r="AO13" s="47">
        <f t="shared" si="15"/>
        <v>95887803.850000069</v>
      </c>
      <c r="AP13" s="48">
        <f t="shared" si="16"/>
        <v>1893603572.6500001</v>
      </c>
      <c r="AQ13" s="48">
        <f t="shared" si="17"/>
        <v>2229747094.8223896</v>
      </c>
    </row>
    <row r="14" spans="1:639" s="1" customFormat="1" ht="15" x14ac:dyDescent="0.2">
      <c r="A14" s="30">
        <v>44013</v>
      </c>
      <c r="B14" s="31">
        <v>15454</v>
      </c>
      <c r="C14" s="32">
        <v>57380</v>
      </c>
      <c r="D14" s="116">
        <f t="shared" si="0"/>
        <v>886750520</v>
      </c>
      <c r="E14" s="32">
        <v>534000000</v>
      </c>
      <c r="F14" s="33">
        <v>4672</v>
      </c>
      <c r="G14" s="32">
        <v>11280</v>
      </c>
      <c r="H14" s="115">
        <f t="shared" si="1"/>
        <v>52700160</v>
      </c>
      <c r="I14" s="33">
        <v>15454</v>
      </c>
      <c r="J14" s="32">
        <v>8200</v>
      </c>
      <c r="K14" s="114">
        <f t="shared" si="2"/>
        <v>126722800</v>
      </c>
      <c r="L14" s="34">
        <v>276</v>
      </c>
      <c r="M14" s="32">
        <v>76530</v>
      </c>
      <c r="N14" s="113">
        <f t="shared" si="3"/>
        <v>21122280</v>
      </c>
      <c r="O14" s="80">
        <v>2</v>
      </c>
      <c r="P14" s="32">
        <v>11450000</v>
      </c>
      <c r="Q14" s="37">
        <f t="shared" si="4"/>
        <v>22900000</v>
      </c>
      <c r="R14" s="104">
        <f t="shared" si="5"/>
        <v>1644195760</v>
      </c>
      <c r="S14" s="112">
        <f t="shared" si="6"/>
        <v>1956592954.3999999</v>
      </c>
      <c r="T14" s="52">
        <v>196</v>
      </c>
      <c r="U14" s="32">
        <v>1450000</v>
      </c>
      <c r="V14" s="111">
        <f t="shared" ref="V14:V19" si="18">+U14*T14</f>
        <v>284200000</v>
      </c>
      <c r="W14" s="110">
        <v>586106310</v>
      </c>
      <c r="X14" s="37">
        <f t="shared" si="7"/>
        <v>59735955.115199991</v>
      </c>
      <c r="Y14" s="52">
        <v>5</v>
      </c>
      <c r="Z14" s="32">
        <v>1450000</v>
      </c>
      <c r="AA14" s="40">
        <f t="shared" si="8"/>
        <v>7250000</v>
      </c>
      <c r="AB14" s="40">
        <v>34162261.155000001</v>
      </c>
      <c r="AC14" s="37">
        <f t="shared" si="9"/>
        <v>88821.879002999995</v>
      </c>
      <c r="AD14" s="41">
        <f t="shared" si="10"/>
        <v>351274776.99420297</v>
      </c>
      <c r="AE14" s="42">
        <v>239</v>
      </c>
      <c r="AF14" s="100">
        <v>36700</v>
      </c>
      <c r="AG14" s="53">
        <f t="shared" si="11"/>
        <v>8771300</v>
      </c>
      <c r="AH14" s="49">
        <v>251854.85714285716</v>
      </c>
      <c r="AI14" s="100">
        <v>205</v>
      </c>
      <c r="AJ14" s="118">
        <f t="shared" si="12"/>
        <v>51630245.714285716</v>
      </c>
      <c r="AK14" s="45">
        <v>9786</v>
      </c>
      <c r="AL14" s="100">
        <v>800</v>
      </c>
      <c r="AM14" s="109">
        <f t="shared" si="13"/>
        <v>7828800</v>
      </c>
      <c r="AN14" s="46">
        <f t="shared" si="14"/>
        <v>68230345.714285716</v>
      </c>
      <c r="AO14" s="47">
        <f t="shared" si="15"/>
        <v>81194111.400000006</v>
      </c>
      <c r="AP14" s="48">
        <f t="shared" si="16"/>
        <v>2037787065.8</v>
      </c>
      <c r="AQ14" s="48">
        <f t="shared" si="17"/>
        <v>2389061842.7942028</v>
      </c>
    </row>
    <row r="15" spans="1:639" s="1" customFormat="1" ht="15" x14ac:dyDescent="0.2">
      <c r="A15" s="30">
        <v>44044</v>
      </c>
      <c r="B15" s="31">
        <v>15454</v>
      </c>
      <c r="C15" s="32">
        <v>57380</v>
      </c>
      <c r="D15" s="116">
        <f t="shared" si="0"/>
        <v>886750520</v>
      </c>
      <c r="E15" s="32">
        <v>534000000</v>
      </c>
      <c r="F15" s="33">
        <v>4672</v>
      </c>
      <c r="G15" s="32">
        <v>11280</v>
      </c>
      <c r="H15" s="115">
        <f t="shared" si="1"/>
        <v>52700160</v>
      </c>
      <c r="I15" s="33">
        <v>15454</v>
      </c>
      <c r="J15" s="32">
        <v>8200</v>
      </c>
      <c r="K15" s="114">
        <f t="shared" si="2"/>
        <v>126722800</v>
      </c>
      <c r="L15" s="34">
        <v>514.33333333333337</v>
      </c>
      <c r="M15" s="32">
        <v>76530</v>
      </c>
      <c r="N15" s="117">
        <f t="shared" si="3"/>
        <v>39361930</v>
      </c>
      <c r="O15" s="80">
        <v>2</v>
      </c>
      <c r="P15" s="32">
        <v>11450000</v>
      </c>
      <c r="Q15" s="37">
        <f t="shared" si="4"/>
        <v>22900000</v>
      </c>
      <c r="R15" s="104">
        <f t="shared" si="5"/>
        <v>1662435410</v>
      </c>
      <c r="S15" s="112">
        <f t="shared" si="6"/>
        <v>1978298137.8999999</v>
      </c>
      <c r="T15" s="52">
        <v>185</v>
      </c>
      <c r="U15" s="32">
        <v>1450000</v>
      </c>
      <c r="V15" s="111">
        <f t="shared" si="18"/>
        <v>268250000</v>
      </c>
      <c r="W15" s="110">
        <v>504149890.24390244</v>
      </c>
      <c r="X15" s="37">
        <f t="shared" si="7"/>
        <v>48499219.441463418</v>
      </c>
      <c r="Y15" s="52">
        <v>8</v>
      </c>
      <c r="Z15" s="32">
        <v>1450000</v>
      </c>
      <c r="AA15" s="40">
        <f t="shared" si="8"/>
        <v>11600000</v>
      </c>
      <c r="AB15" s="40">
        <v>34162261.155000001</v>
      </c>
      <c r="AC15" s="37">
        <f t="shared" si="9"/>
        <v>142115.00640479999</v>
      </c>
      <c r="AD15" s="41">
        <f t="shared" si="10"/>
        <v>328491334.44786823</v>
      </c>
      <c r="AE15" s="42">
        <v>343.5</v>
      </c>
      <c r="AF15" s="100">
        <v>36700</v>
      </c>
      <c r="AG15" s="53">
        <f t="shared" si="11"/>
        <v>12606450</v>
      </c>
      <c r="AH15" s="49">
        <f>49635.4285714286+50880</f>
        <v>100515.42857142861</v>
      </c>
      <c r="AI15" s="100">
        <v>205</v>
      </c>
      <c r="AJ15" s="109">
        <f t="shared" si="12"/>
        <v>20605662.857142866</v>
      </c>
      <c r="AK15" s="45">
        <v>683</v>
      </c>
      <c r="AL15" s="100">
        <v>800</v>
      </c>
      <c r="AM15" s="109">
        <f t="shared" si="13"/>
        <v>546400</v>
      </c>
      <c r="AN15" s="46">
        <f t="shared" si="14"/>
        <v>33758512.857142866</v>
      </c>
      <c r="AO15" s="47">
        <f t="shared" si="15"/>
        <v>40172630.300000012</v>
      </c>
      <c r="AP15" s="48">
        <f t="shared" si="16"/>
        <v>2018470768.1999998</v>
      </c>
      <c r="AQ15" s="48">
        <f t="shared" si="17"/>
        <v>2346962102.6478682</v>
      </c>
    </row>
    <row r="16" spans="1:639" s="1" customFormat="1" ht="15" x14ac:dyDescent="0.2">
      <c r="A16" s="30">
        <v>44075</v>
      </c>
      <c r="B16" s="31">
        <v>15454</v>
      </c>
      <c r="C16" s="32">
        <v>57380</v>
      </c>
      <c r="D16" s="116">
        <f t="shared" si="0"/>
        <v>886750520</v>
      </c>
      <c r="E16" s="32">
        <v>534000000</v>
      </c>
      <c r="F16" s="33">
        <v>4672</v>
      </c>
      <c r="G16" s="32">
        <v>11280</v>
      </c>
      <c r="H16" s="115">
        <f t="shared" si="1"/>
        <v>52700160</v>
      </c>
      <c r="I16" s="33">
        <v>15454</v>
      </c>
      <c r="J16" s="32">
        <v>8200</v>
      </c>
      <c r="K16" s="114">
        <f t="shared" si="2"/>
        <v>126722800</v>
      </c>
      <c r="L16" s="34">
        <v>312</v>
      </c>
      <c r="M16" s="32">
        <v>76530</v>
      </c>
      <c r="N16" s="113">
        <f t="shared" si="3"/>
        <v>23877360</v>
      </c>
      <c r="O16" s="80">
        <v>3</v>
      </c>
      <c r="P16" s="32">
        <v>11450000</v>
      </c>
      <c r="Q16" s="37">
        <f t="shared" si="4"/>
        <v>34350000</v>
      </c>
      <c r="R16" s="104">
        <f t="shared" si="5"/>
        <v>1658400840</v>
      </c>
      <c r="S16" s="112">
        <f t="shared" si="6"/>
        <v>1973496999.5999999</v>
      </c>
      <c r="T16" s="52">
        <v>250.5</v>
      </c>
      <c r="U16" s="32">
        <v>1450000</v>
      </c>
      <c r="V16" s="111">
        <f t="shared" si="18"/>
        <v>363225000</v>
      </c>
      <c r="W16" s="110">
        <v>479571487.7685287</v>
      </c>
      <c r="X16" s="37">
        <f t="shared" si="7"/>
        <v>62468981.996728547</v>
      </c>
      <c r="Y16" s="52">
        <v>8</v>
      </c>
      <c r="Z16" s="32">
        <v>1450000</v>
      </c>
      <c r="AA16" s="40">
        <f t="shared" si="8"/>
        <v>11600000</v>
      </c>
      <c r="AB16" s="40">
        <v>34162261.155000001</v>
      </c>
      <c r="AC16" s="37">
        <f t="shared" si="9"/>
        <v>142115.00640479999</v>
      </c>
      <c r="AD16" s="41">
        <f t="shared" si="10"/>
        <v>437436097.00313336</v>
      </c>
      <c r="AE16" s="42">
        <v>412</v>
      </c>
      <c r="AF16" s="100">
        <v>36700</v>
      </c>
      <c r="AG16" s="53">
        <f t="shared" si="11"/>
        <v>15120400</v>
      </c>
      <c r="AH16" s="49">
        <v>17940</v>
      </c>
      <c r="AI16" s="100">
        <v>205</v>
      </c>
      <c r="AJ16" s="109">
        <f t="shared" si="12"/>
        <v>3677700</v>
      </c>
      <c r="AK16" s="45">
        <v>1829</v>
      </c>
      <c r="AL16" s="100">
        <v>800</v>
      </c>
      <c r="AM16" s="109">
        <f t="shared" si="13"/>
        <v>1463200</v>
      </c>
      <c r="AN16" s="46">
        <f t="shared" si="14"/>
        <v>20261300</v>
      </c>
      <c r="AO16" s="47">
        <f t="shared" si="15"/>
        <v>24110947</v>
      </c>
      <c r="AP16" s="48">
        <f t="shared" si="16"/>
        <v>1997607946.5999999</v>
      </c>
      <c r="AQ16" s="48">
        <f t="shared" si="17"/>
        <v>2435044043.6031332</v>
      </c>
    </row>
    <row r="17" spans="1:639" s="1" customFormat="1" ht="15" x14ac:dyDescent="0.2">
      <c r="A17" s="30">
        <v>44105</v>
      </c>
      <c r="B17" s="31">
        <v>15454</v>
      </c>
      <c r="C17" s="32">
        <v>57380</v>
      </c>
      <c r="D17" s="116">
        <f t="shared" si="0"/>
        <v>886750520</v>
      </c>
      <c r="E17" s="32">
        <v>534000000</v>
      </c>
      <c r="F17" s="33">
        <v>4672</v>
      </c>
      <c r="G17" s="32">
        <v>11280</v>
      </c>
      <c r="H17" s="115">
        <f t="shared" si="1"/>
        <v>52700160</v>
      </c>
      <c r="I17" s="33">
        <v>15454</v>
      </c>
      <c r="J17" s="32">
        <v>8200</v>
      </c>
      <c r="K17" s="114">
        <f t="shared" si="2"/>
        <v>126722800</v>
      </c>
      <c r="L17" s="34">
        <v>278.5</v>
      </c>
      <c r="M17" s="32">
        <v>76530</v>
      </c>
      <c r="N17" s="113">
        <f t="shared" si="3"/>
        <v>21313605</v>
      </c>
      <c r="O17" s="80">
        <v>3</v>
      </c>
      <c r="P17" s="32">
        <v>11450000</v>
      </c>
      <c r="Q17" s="37">
        <f t="shared" si="4"/>
        <v>34350000</v>
      </c>
      <c r="R17" s="104">
        <f t="shared" si="5"/>
        <v>1655837085</v>
      </c>
      <c r="S17" s="112">
        <f t="shared" si="6"/>
        <v>1970446131.1499999</v>
      </c>
      <c r="T17" s="52">
        <v>323.25</v>
      </c>
      <c r="U17" s="32">
        <v>1450000</v>
      </c>
      <c r="V17" s="111">
        <f t="shared" si="18"/>
        <v>468712500</v>
      </c>
      <c r="W17" s="110">
        <v>517125995</v>
      </c>
      <c r="X17" s="37">
        <f t="shared" si="7"/>
        <v>86923708.499549985</v>
      </c>
      <c r="Y17" s="52">
        <v>6.75</v>
      </c>
      <c r="Z17" s="32">
        <v>1450000</v>
      </c>
      <c r="AA17" s="40">
        <f t="shared" si="8"/>
        <v>9787500</v>
      </c>
      <c r="AB17" s="40">
        <v>34162261.155000001</v>
      </c>
      <c r="AC17" s="37">
        <f t="shared" si="9"/>
        <v>119909.53665405</v>
      </c>
      <c r="AD17" s="41">
        <f t="shared" si="10"/>
        <v>565543618.03620398</v>
      </c>
      <c r="AE17" s="42">
        <v>1240</v>
      </c>
      <c r="AF17" s="100">
        <v>36700</v>
      </c>
      <c r="AG17" s="53">
        <f t="shared" si="11"/>
        <v>45508000</v>
      </c>
      <c r="AH17" s="49">
        <v>9570</v>
      </c>
      <c r="AI17" s="100">
        <v>205</v>
      </c>
      <c r="AJ17" s="109">
        <f t="shared" si="12"/>
        <v>1961850</v>
      </c>
      <c r="AK17" s="54">
        <v>21433</v>
      </c>
      <c r="AL17" s="100">
        <v>800</v>
      </c>
      <c r="AM17" s="109">
        <f t="shared" si="13"/>
        <v>17146400</v>
      </c>
      <c r="AN17" s="46">
        <f t="shared" si="14"/>
        <v>64616250</v>
      </c>
      <c r="AO17" s="47">
        <f t="shared" si="15"/>
        <v>76893337.5</v>
      </c>
      <c r="AP17" s="48">
        <f t="shared" si="16"/>
        <v>2047339468.6499999</v>
      </c>
      <c r="AQ17" s="48">
        <f t="shared" si="17"/>
        <v>2612883086.686204</v>
      </c>
    </row>
    <row r="18" spans="1:639" s="1" customFormat="1" ht="15" x14ac:dyDescent="0.2">
      <c r="A18" s="30">
        <v>44136</v>
      </c>
      <c r="B18" s="31">
        <f>15454+5455</f>
        <v>20909</v>
      </c>
      <c r="C18" s="32">
        <v>57380</v>
      </c>
      <c r="D18" s="116">
        <f t="shared" si="0"/>
        <v>1199758420</v>
      </c>
      <c r="E18" s="32">
        <v>534000000</v>
      </c>
      <c r="F18" s="33">
        <v>4672</v>
      </c>
      <c r="G18" s="32">
        <v>11280</v>
      </c>
      <c r="H18" s="115">
        <f t="shared" si="1"/>
        <v>52700160</v>
      </c>
      <c r="I18" s="33">
        <v>20909</v>
      </c>
      <c r="J18" s="32">
        <v>8200</v>
      </c>
      <c r="K18" s="114">
        <f t="shared" si="2"/>
        <v>171453800</v>
      </c>
      <c r="L18" s="34">
        <v>582</v>
      </c>
      <c r="M18" s="32">
        <v>76530</v>
      </c>
      <c r="N18" s="113">
        <f t="shared" si="3"/>
        <v>44540460</v>
      </c>
      <c r="O18" s="80">
        <v>3</v>
      </c>
      <c r="P18" s="32">
        <v>11450000</v>
      </c>
      <c r="Q18" s="37">
        <f t="shared" si="4"/>
        <v>34350000</v>
      </c>
      <c r="R18" s="104">
        <f t="shared" si="5"/>
        <v>2036802840</v>
      </c>
      <c r="S18" s="112">
        <f t="shared" si="6"/>
        <v>2423795379.5999999</v>
      </c>
      <c r="T18" s="52">
        <v>390.75</v>
      </c>
      <c r="U18" s="32">
        <v>1450000</v>
      </c>
      <c r="V18" s="111">
        <f t="shared" si="18"/>
        <v>566587500</v>
      </c>
      <c r="W18" s="110">
        <v>517870415.74074072</v>
      </c>
      <c r="X18" s="37">
        <f t="shared" si="7"/>
        <v>105226089.7743611</v>
      </c>
      <c r="Y18" s="52">
        <v>5</v>
      </c>
      <c r="Z18" s="32">
        <v>1450000</v>
      </c>
      <c r="AA18" s="40">
        <f t="shared" si="8"/>
        <v>7250000</v>
      </c>
      <c r="AB18" s="40">
        <v>34162261.155000001</v>
      </c>
      <c r="AC18" s="37">
        <f t="shared" si="9"/>
        <v>88821.879002999995</v>
      </c>
      <c r="AD18" s="41">
        <f t="shared" si="10"/>
        <v>679152411.65336418</v>
      </c>
      <c r="AE18" s="42">
        <v>3067</v>
      </c>
      <c r="AF18" s="100">
        <v>36700</v>
      </c>
      <c r="AG18" s="53">
        <f t="shared" si="11"/>
        <v>112558900</v>
      </c>
      <c r="AH18" s="49">
        <v>51701</v>
      </c>
      <c r="AI18" s="100">
        <v>205</v>
      </c>
      <c r="AJ18" s="109">
        <f t="shared" si="12"/>
        <v>10598705</v>
      </c>
      <c r="AK18" s="54">
        <v>4927</v>
      </c>
      <c r="AL18" s="100">
        <v>800</v>
      </c>
      <c r="AM18" s="109">
        <f t="shared" si="13"/>
        <v>3941600</v>
      </c>
      <c r="AN18" s="46">
        <f t="shared" si="14"/>
        <v>127099205</v>
      </c>
      <c r="AO18" s="47">
        <f t="shared" si="15"/>
        <v>151248053.94999999</v>
      </c>
      <c r="AP18" s="48">
        <f t="shared" si="16"/>
        <v>2575043433.5499997</v>
      </c>
      <c r="AQ18" s="48">
        <f t="shared" si="17"/>
        <v>3254195845.2033639</v>
      </c>
    </row>
    <row r="19" spans="1:639" s="1" customFormat="1" ht="15.75" thickBot="1" x14ac:dyDescent="0.25">
      <c r="A19" s="55">
        <v>44166</v>
      </c>
      <c r="B19" s="56">
        <f>15454+6364</f>
        <v>21818</v>
      </c>
      <c r="C19" s="32">
        <v>57380</v>
      </c>
      <c r="D19" s="116">
        <f t="shared" si="0"/>
        <v>1251916840</v>
      </c>
      <c r="E19" s="32">
        <v>534000000</v>
      </c>
      <c r="F19" s="57">
        <v>4672</v>
      </c>
      <c r="G19" s="32">
        <v>11280</v>
      </c>
      <c r="H19" s="107">
        <f t="shared" si="1"/>
        <v>52700160</v>
      </c>
      <c r="I19" s="57">
        <v>21818</v>
      </c>
      <c r="J19" s="32">
        <v>8200</v>
      </c>
      <c r="K19" s="106">
        <f t="shared" si="2"/>
        <v>178907600</v>
      </c>
      <c r="L19" s="58">
        <v>426.25</v>
      </c>
      <c r="M19" s="32">
        <v>76530</v>
      </c>
      <c r="N19" s="105">
        <f t="shared" si="3"/>
        <v>32620912.5</v>
      </c>
      <c r="O19" s="80">
        <v>3</v>
      </c>
      <c r="P19" s="32">
        <v>11450000</v>
      </c>
      <c r="Q19" s="60">
        <f t="shared" si="4"/>
        <v>34350000</v>
      </c>
      <c r="R19" s="104">
        <f t="shared" si="5"/>
        <v>2084495512.5</v>
      </c>
      <c r="S19" s="103">
        <f t="shared" si="6"/>
        <v>2480549659.875</v>
      </c>
      <c r="T19" s="61">
        <v>380.25</v>
      </c>
      <c r="U19" s="32">
        <v>1450000</v>
      </c>
      <c r="V19" s="102">
        <f t="shared" si="18"/>
        <v>551362500</v>
      </c>
      <c r="W19" s="101">
        <v>477569253.80952382</v>
      </c>
      <c r="X19" s="37">
        <f t="shared" si="7"/>
        <v>94429768.555757135</v>
      </c>
      <c r="Y19" s="61">
        <v>5</v>
      </c>
      <c r="Z19" s="32">
        <v>1450000</v>
      </c>
      <c r="AA19" s="62">
        <f t="shared" si="8"/>
        <v>7250000</v>
      </c>
      <c r="AB19" s="62">
        <v>34162261.155000001</v>
      </c>
      <c r="AC19" s="37">
        <f t="shared" si="9"/>
        <v>88821.879002999995</v>
      </c>
      <c r="AD19" s="63">
        <f t="shared" si="10"/>
        <v>653131090.43476021</v>
      </c>
      <c r="AE19" s="42">
        <v>3650</v>
      </c>
      <c r="AF19" s="100">
        <v>36700</v>
      </c>
      <c r="AG19" s="64">
        <f t="shared" si="11"/>
        <v>133955000</v>
      </c>
      <c r="AH19" s="65">
        <f>1800+12060</f>
        <v>13860</v>
      </c>
      <c r="AI19" s="100">
        <v>205</v>
      </c>
      <c r="AJ19" s="99">
        <f t="shared" si="12"/>
        <v>2841300</v>
      </c>
      <c r="AK19" s="66">
        <v>1232</v>
      </c>
      <c r="AL19" s="100">
        <v>800</v>
      </c>
      <c r="AM19" s="99">
        <f t="shared" si="13"/>
        <v>985600</v>
      </c>
      <c r="AN19" s="67">
        <f t="shared" si="14"/>
        <v>137781900</v>
      </c>
      <c r="AO19" s="68">
        <f t="shared" si="15"/>
        <v>163960461</v>
      </c>
      <c r="AP19" s="48">
        <f t="shared" si="16"/>
        <v>2644510120.875</v>
      </c>
      <c r="AQ19" s="48">
        <f t="shared" si="17"/>
        <v>3297641211.3097601</v>
      </c>
    </row>
    <row r="20" spans="1:639" s="89" customFormat="1" ht="15.75" customHeight="1" thickBot="1" x14ac:dyDescent="0.25">
      <c r="A20" s="69" t="s">
        <v>56</v>
      </c>
      <c r="B20" s="70"/>
      <c r="C20" s="93"/>
      <c r="D20" s="94">
        <f>SUM(D9:D19)</f>
        <v>11032337840</v>
      </c>
      <c r="E20" s="96">
        <f>SUM(E9:E19)</f>
        <v>5184000000</v>
      </c>
      <c r="F20" s="71"/>
      <c r="G20" s="93"/>
      <c r="H20" s="94">
        <f>SUM(H9:H19)</f>
        <v>579701760</v>
      </c>
      <c r="I20" s="71"/>
      <c r="J20" s="93"/>
      <c r="K20" s="72">
        <f>SUM(K9:K19)</f>
        <v>1576597600</v>
      </c>
      <c r="L20" s="95">
        <f>SUM(L9:L19)</f>
        <v>3624.0833333333335</v>
      </c>
      <c r="M20" s="93"/>
      <c r="N20" s="72">
        <f>SUM(N9:N19)</f>
        <v>277351097.5</v>
      </c>
      <c r="O20" s="76"/>
      <c r="P20" s="76"/>
      <c r="Q20" s="72">
        <f>SUM(Q9:Q19)</f>
        <v>309150000</v>
      </c>
      <c r="R20" s="73">
        <f t="shared" si="5"/>
        <v>18959138297.5</v>
      </c>
      <c r="S20" s="74">
        <f t="shared" si="6"/>
        <v>22561374574.024998</v>
      </c>
      <c r="T20" s="75"/>
      <c r="U20" s="76"/>
      <c r="V20" s="76">
        <f>SUM(V9:V19)</f>
        <v>3452812500</v>
      </c>
      <c r="W20" s="76"/>
      <c r="X20" s="72">
        <f>SUM(X9:X19)</f>
        <v>633324849.79686785</v>
      </c>
      <c r="Y20" s="75"/>
      <c r="Z20" s="76"/>
      <c r="AA20" s="76">
        <f>SUM(AA9:AA19)</f>
        <v>90987500</v>
      </c>
      <c r="AB20" s="76"/>
      <c r="AC20" s="72"/>
      <c r="AD20" s="74">
        <f>SUM(AD9:AD19)</f>
        <v>4178239564.3783555</v>
      </c>
      <c r="AE20" s="77"/>
      <c r="AF20" s="76"/>
      <c r="AG20" s="72">
        <f>SUM(AG9:AG19)</f>
        <v>373734450</v>
      </c>
      <c r="AH20" s="75"/>
      <c r="AI20" s="76"/>
      <c r="AJ20" s="72">
        <f>SUM(AJ9:AJ19)</f>
        <v>193031069.14285719</v>
      </c>
      <c r="AK20" s="75"/>
      <c r="AL20" s="76"/>
      <c r="AM20" s="72">
        <f>SUM(AM9:AM19)</f>
        <v>42297600</v>
      </c>
      <c r="AN20" s="75">
        <f t="shared" si="14"/>
        <v>609063119.14285719</v>
      </c>
      <c r="AO20" s="76">
        <f>SUM(AO9:AO19)</f>
        <v>724785111.77999997</v>
      </c>
      <c r="AP20" s="78">
        <f>SUM(AP9:AP19)</f>
        <v>23286159685.804996</v>
      </c>
      <c r="AQ20" s="78">
        <f>SUM(AQ9:AQ19)</f>
        <v>27464399250.183357</v>
      </c>
      <c r="AR20" s="90"/>
      <c r="AS20" s="90"/>
      <c r="AT20" s="90"/>
      <c r="AU20" s="90"/>
      <c r="AV20" s="90"/>
      <c r="AW20" s="90"/>
      <c r="AX20" s="90"/>
      <c r="AY20" s="90"/>
      <c r="AZ20" s="90"/>
      <c r="BA20" s="90"/>
      <c r="BB20" s="90"/>
      <c r="BC20" s="90"/>
      <c r="BD20" s="90"/>
      <c r="BE20" s="90"/>
      <c r="BF20" s="90"/>
      <c r="BG20" s="90"/>
      <c r="BH20" s="90"/>
      <c r="BI20" s="90"/>
      <c r="BJ20" s="90"/>
      <c r="BK20" s="90"/>
      <c r="BL20" s="90"/>
      <c r="BM20" s="90"/>
      <c r="BN20" s="90"/>
      <c r="BO20" s="90"/>
      <c r="BP20" s="90"/>
      <c r="BQ20" s="90"/>
      <c r="BR20" s="90"/>
      <c r="BS20" s="90"/>
      <c r="BT20" s="90"/>
      <c r="BU20" s="90"/>
      <c r="BV20" s="90"/>
      <c r="BW20" s="90"/>
      <c r="BX20" s="90"/>
      <c r="BY20" s="90"/>
      <c r="BZ20" s="90"/>
      <c r="CA20" s="90"/>
      <c r="CB20" s="90"/>
      <c r="CC20" s="90"/>
      <c r="CD20" s="90"/>
      <c r="CE20" s="90"/>
      <c r="CF20" s="90"/>
      <c r="CG20" s="90"/>
      <c r="CH20" s="90"/>
      <c r="CI20" s="90"/>
      <c r="CJ20" s="90"/>
      <c r="CK20" s="90"/>
      <c r="CL20" s="90"/>
      <c r="CM20" s="90"/>
      <c r="CN20" s="90"/>
      <c r="CO20" s="90"/>
      <c r="CP20" s="90"/>
      <c r="CQ20" s="90"/>
      <c r="CR20" s="90"/>
      <c r="CS20" s="90"/>
      <c r="CT20" s="90"/>
      <c r="CU20" s="90"/>
      <c r="CV20" s="90"/>
      <c r="CW20" s="90"/>
      <c r="CX20" s="90"/>
      <c r="CY20" s="90"/>
      <c r="CZ20" s="90"/>
      <c r="DA20" s="90"/>
      <c r="DB20" s="90"/>
      <c r="DC20" s="90"/>
      <c r="DD20" s="90"/>
      <c r="DE20" s="90"/>
      <c r="DF20" s="90"/>
      <c r="DG20" s="90"/>
      <c r="DH20" s="90"/>
      <c r="DI20" s="90"/>
      <c r="DJ20" s="90"/>
      <c r="DK20" s="90"/>
      <c r="DL20" s="90"/>
      <c r="DM20" s="90"/>
      <c r="DN20" s="90"/>
      <c r="DO20" s="90"/>
      <c r="DP20" s="90"/>
      <c r="DQ20" s="90"/>
      <c r="DR20" s="90"/>
      <c r="DS20" s="90"/>
      <c r="DT20" s="90"/>
      <c r="DU20" s="90"/>
      <c r="DV20" s="90"/>
      <c r="DW20" s="90"/>
      <c r="DX20" s="90"/>
      <c r="DY20" s="90"/>
      <c r="DZ20" s="90"/>
      <c r="EA20" s="90"/>
      <c r="EB20" s="90"/>
      <c r="EC20" s="90"/>
      <c r="ED20" s="90"/>
      <c r="EE20" s="90"/>
      <c r="EF20" s="90"/>
      <c r="EG20" s="90"/>
      <c r="EH20" s="90"/>
      <c r="EI20" s="90"/>
      <c r="EJ20" s="90"/>
      <c r="EK20" s="90"/>
      <c r="EL20" s="90"/>
      <c r="EM20" s="90"/>
      <c r="EN20" s="90"/>
      <c r="EO20" s="90"/>
      <c r="EP20" s="90"/>
      <c r="EQ20" s="90"/>
      <c r="ER20" s="90"/>
      <c r="ES20" s="90"/>
      <c r="ET20" s="90"/>
      <c r="EU20" s="90"/>
      <c r="EV20" s="90"/>
      <c r="EW20" s="90"/>
      <c r="EX20" s="90"/>
      <c r="EY20" s="90"/>
      <c r="EZ20" s="90"/>
      <c r="FA20" s="90"/>
      <c r="FB20" s="90"/>
      <c r="FC20" s="90"/>
      <c r="FD20" s="90"/>
      <c r="FE20" s="90"/>
      <c r="FF20" s="90"/>
      <c r="FG20" s="90"/>
      <c r="FH20" s="90"/>
      <c r="FI20" s="90"/>
      <c r="FJ20" s="90"/>
      <c r="FK20" s="90"/>
      <c r="FL20" s="90"/>
      <c r="FM20" s="90"/>
      <c r="FN20" s="90"/>
      <c r="FO20" s="90"/>
      <c r="FP20" s="90"/>
      <c r="FQ20" s="90"/>
      <c r="FR20" s="90"/>
      <c r="FS20" s="90"/>
      <c r="FT20" s="90"/>
      <c r="FU20" s="90"/>
      <c r="FV20" s="90"/>
      <c r="FW20" s="90"/>
      <c r="FX20" s="90"/>
      <c r="FY20" s="90"/>
      <c r="FZ20" s="90"/>
      <c r="GA20" s="90"/>
      <c r="GB20" s="90"/>
      <c r="GC20" s="90"/>
      <c r="GD20" s="90"/>
      <c r="GE20" s="90"/>
      <c r="GF20" s="90"/>
      <c r="GG20" s="90"/>
      <c r="GH20" s="90"/>
      <c r="GI20" s="90"/>
      <c r="GJ20" s="90"/>
      <c r="GK20" s="90"/>
      <c r="GL20" s="90"/>
      <c r="GM20" s="90"/>
      <c r="GN20" s="90"/>
      <c r="GO20" s="90"/>
      <c r="GP20" s="90"/>
      <c r="GQ20" s="90"/>
      <c r="GR20" s="90"/>
      <c r="GS20" s="90"/>
      <c r="GT20" s="90"/>
      <c r="GU20" s="90"/>
      <c r="GV20" s="90"/>
      <c r="GW20" s="90"/>
      <c r="GX20" s="90"/>
      <c r="GY20" s="90"/>
      <c r="GZ20" s="90"/>
      <c r="HA20" s="90"/>
      <c r="HB20" s="90"/>
      <c r="HC20" s="90"/>
      <c r="HD20" s="90"/>
      <c r="HE20" s="90"/>
      <c r="HF20" s="90"/>
      <c r="HG20" s="90"/>
      <c r="HH20" s="90"/>
      <c r="HI20" s="90"/>
      <c r="HJ20" s="90"/>
      <c r="HK20" s="90"/>
      <c r="HL20" s="90"/>
      <c r="HM20" s="90"/>
      <c r="HN20" s="90"/>
      <c r="HO20" s="90"/>
      <c r="HP20" s="90"/>
      <c r="HQ20" s="90"/>
      <c r="HR20" s="90"/>
      <c r="HS20" s="90"/>
      <c r="HT20" s="90"/>
      <c r="HU20" s="90"/>
      <c r="HV20" s="90"/>
      <c r="HW20" s="90"/>
      <c r="HX20" s="90"/>
      <c r="HY20" s="90"/>
      <c r="HZ20" s="90"/>
      <c r="IA20" s="90"/>
      <c r="IB20" s="90"/>
      <c r="IC20" s="90"/>
      <c r="ID20" s="90"/>
      <c r="IE20" s="90"/>
      <c r="IF20" s="90"/>
      <c r="IG20" s="90"/>
      <c r="IH20" s="90"/>
      <c r="II20" s="90"/>
      <c r="IJ20" s="90"/>
      <c r="IK20" s="90"/>
      <c r="IL20" s="90"/>
      <c r="IM20" s="90"/>
      <c r="IN20" s="90"/>
      <c r="IO20" s="90"/>
      <c r="IP20" s="90"/>
      <c r="IQ20" s="90"/>
      <c r="IR20" s="90"/>
      <c r="IS20" s="90"/>
      <c r="IT20" s="90"/>
      <c r="IU20" s="90"/>
      <c r="IV20" s="90"/>
      <c r="IW20" s="90"/>
      <c r="IX20" s="90"/>
      <c r="IY20" s="90"/>
      <c r="IZ20" s="90"/>
      <c r="JA20" s="90"/>
      <c r="JB20" s="90"/>
      <c r="JC20" s="90"/>
      <c r="JD20" s="90"/>
      <c r="JE20" s="90"/>
      <c r="JF20" s="90"/>
      <c r="JG20" s="90"/>
      <c r="JH20" s="90"/>
      <c r="JI20" s="90"/>
      <c r="JJ20" s="90"/>
      <c r="JK20" s="90"/>
      <c r="JL20" s="90"/>
      <c r="JM20" s="90"/>
      <c r="JN20" s="90"/>
      <c r="JO20" s="90"/>
      <c r="JP20" s="90"/>
      <c r="JQ20" s="90"/>
      <c r="JR20" s="90"/>
      <c r="JS20" s="90"/>
      <c r="JT20" s="90"/>
      <c r="JU20" s="90"/>
      <c r="JV20" s="90"/>
      <c r="JW20" s="90"/>
      <c r="JX20" s="90"/>
      <c r="JY20" s="90"/>
      <c r="JZ20" s="90"/>
      <c r="KA20" s="90"/>
      <c r="KB20" s="90"/>
      <c r="KC20" s="90"/>
      <c r="KD20" s="90"/>
      <c r="KE20" s="90"/>
      <c r="KF20" s="90"/>
      <c r="KG20" s="90"/>
      <c r="KH20" s="90"/>
      <c r="KI20" s="90"/>
      <c r="KJ20" s="90"/>
      <c r="KK20" s="90"/>
      <c r="KL20" s="90"/>
      <c r="KM20" s="90"/>
      <c r="KN20" s="90"/>
      <c r="KO20" s="90"/>
      <c r="KP20" s="90"/>
      <c r="KQ20" s="90"/>
      <c r="KR20" s="90"/>
      <c r="KS20" s="90"/>
      <c r="KT20" s="90"/>
      <c r="KU20" s="90"/>
      <c r="KV20" s="90"/>
      <c r="KW20" s="90"/>
      <c r="KX20" s="90"/>
      <c r="KY20" s="90"/>
      <c r="KZ20" s="90"/>
      <c r="LA20" s="90"/>
      <c r="LB20" s="90"/>
      <c r="LC20" s="90"/>
      <c r="LD20" s="90"/>
      <c r="LE20" s="90"/>
      <c r="LF20" s="90"/>
      <c r="LG20" s="90"/>
      <c r="LH20" s="90"/>
      <c r="LI20" s="90"/>
      <c r="LJ20" s="90"/>
      <c r="LK20" s="90"/>
      <c r="LL20" s="90"/>
      <c r="LM20" s="90"/>
      <c r="LN20" s="90"/>
      <c r="LO20" s="90"/>
      <c r="LP20" s="90"/>
      <c r="LQ20" s="90"/>
      <c r="LR20" s="90"/>
      <c r="LS20" s="90"/>
      <c r="LT20" s="90"/>
      <c r="LU20" s="90"/>
      <c r="LV20" s="90"/>
      <c r="LW20" s="90"/>
      <c r="LX20" s="90"/>
      <c r="LY20" s="90"/>
      <c r="LZ20" s="90"/>
      <c r="MA20" s="90"/>
      <c r="MB20" s="90"/>
      <c r="MC20" s="90"/>
      <c r="MD20" s="90"/>
      <c r="ME20" s="90"/>
      <c r="MF20" s="90"/>
      <c r="MG20" s="90"/>
      <c r="MH20" s="90"/>
      <c r="MI20" s="90"/>
      <c r="MJ20" s="90"/>
      <c r="MK20" s="90"/>
      <c r="ML20" s="90"/>
      <c r="MM20" s="90"/>
      <c r="MN20" s="90"/>
      <c r="MO20" s="90"/>
      <c r="MP20" s="90"/>
      <c r="MQ20" s="90"/>
      <c r="MR20" s="90"/>
      <c r="MS20" s="90"/>
      <c r="MT20" s="90"/>
      <c r="MU20" s="90"/>
      <c r="MV20" s="90"/>
      <c r="MW20" s="90"/>
      <c r="MX20" s="90"/>
      <c r="MY20" s="90"/>
      <c r="MZ20" s="90"/>
      <c r="NA20" s="90"/>
      <c r="NB20" s="90"/>
      <c r="NC20" s="90"/>
      <c r="ND20" s="90"/>
      <c r="NE20" s="90"/>
      <c r="NF20" s="90"/>
      <c r="NG20" s="90"/>
      <c r="NH20" s="90"/>
      <c r="NI20" s="90"/>
      <c r="NJ20" s="90"/>
      <c r="NK20" s="90"/>
      <c r="NL20" s="90"/>
      <c r="NM20" s="90"/>
      <c r="NN20" s="90"/>
      <c r="NO20" s="90"/>
      <c r="NP20" s="90"/>
      <c r="NQ20" s="90"/>
      <c r="NR20" s="90"/>
      <c r="NS20" s="90"/>
      <c r="NT20" s="90"/>
      <c r="NU20" s="90"/>
      <c r="NV20" s="90"/>
      <c r="NW20" s="90"/>
      <c r="NX20" s="90"/>
      <c r="NY20" s="90"/>
      <c r="NZ20" s="90"/>
      <c r="OA20" s="90"/>
      <c r="OB20" s="90"/>
      <c r="OC20" s="90"/>
      <c r="OD20" s="90"/>
      <c r="OE20" s="90"/>
      <c r="OF20" s="90"/>
      <c r="OG20" s="90"/>
      <c r="OH20" s="90"/>
      <c r="OI20" s="90"/>
      <c r="OJ20" s="90"/>
      <c r="OK20" s="90"/>
      <c r="OL20" s="90"/>
      <c r="OM20" s="90"/>
      <c r="ON20" s="90"/>
      <c r="OO20" s="90"/>
      <c r="OP20" s="90"/>
      <c r="OQ20" s="90"/>
      <c r="OR20" s="90"/>
      <c r="OS20" s="90"/>
      <c r="OT20" s="90"/>
      <c r="OU20" s="90"/>
      <c r="OV20" s="90"/>
      <c r="OW20" s="90"/>
      <c r="OX20" s="90"/>
      <c r="OY20" s="90"/>
      <c r="OZ20" s="90"/>
      <c r="PA20" s="90"/>
      <c r="PB20" s="90"/>
      <c r="PC20" s="90"/>
      <c r="PD20" s="90"/>
      <c r="PE20" s="90"/>
      <c r="PF20" s="90"/>
      <c r="PG20" s="90"/>
      <c r="PH20" s="90"/>
      <c r="PI20" s="90"/>
      <c r="PJ20" s="90"/>
      <c r="PK20" s="90"/>
      <c r="PL20" s="90"/>
      <c r="PM20" s="90"/>
      <c r="PN20" s="90"/>
      <c r="PO20" s="90"/>
      <c r="PP20" s="90"/>
      <c r="PQ20" s="90"/>
      <c r="PR20" s="90"/>
      <c r="PS20" s="90"/>
      <c r="PT20" s="90"/>
      <c r="PU20" s="90"/>
      <c r="PV20" s="90"/>
      <c r="PW20" s="90"/>
      <c r="PX20" s="90"/>
      <c r="PY20" s="90"/>
      <c r="PZ20" s="90"/>
      <c r="QA20" s="90"/>
      <c r="QB20" s="90"/>
      <c r="QC20" s="90"/>
      <c r="QD20" s="90"/>
      <c r="QE20" s="90"/>
      <c r="QF20" s="90"/>
      <c r="QG20" s="90"/>
      <c r="QH20" s="90"/>
      <c r="QI20" s="90"/>
      <c r="QJ20" s="90"/>
      <c r="QK20" s="90"/>
      <c r="QL20" s="90"/>
      <c r="QM20" s="90"/>
      <c r="QN20" s="90"/>
      <c r="QO20" s="90"/>
      <c r="QP20" s="90"/>
      <c r="QQ20" s="90"/>
      <c r="QR20" s="90"/>
      <c r="QS20" s="90"/>
      <c r="QT20" s="90"/>
      <c r="QU20" s="90"/>
      <c r="QV20" s="90"/>
      <c r="QW20" s="90"/>
      <c r="QX20" s="90"/>
      <c r="QY20" s="90"/>
      <c r="QZ20" s="90"/>
      <c r="RA20" s="90"/>
      <c r="RB20" s="90"/>
      <c r="RC20" s="90"/>
      <c r="RD20" s="90"/>
      <c r="RE20" s="90"/>
      <c r="RF20" s="90"/>
      <c r="RG20" s="90"/>
      <c r="RH20" s="90"/>
      <c r="RI20" s="90"/>
      <c r="RJ20" s="90"/>
      <c r="RK20" s="90"/>
      <c r="RL20" s="90"/>
      <c r="RM20" s="90"/>
      <c r="RN20" s="90"/>
      <c r="RO20" s="90"/>
      <c r="RP20" s="90"/>
      <c r="RQ20" s="90"/>
      <c r="RR20" s="90"/>
      <c r="RS20" s="90"/>
      <c r="RT20" s="90"/>
      <c r="RU20" s="90"/>
      <c r="RV20" s="90"/>
      <c r="RW20" s="90"/>
      <c r="RX20" s="90"/>
      <c r="RY20" s="90"/>
      <c r="RZ20" s="90"/>
      <c r="SA20" s="90"/>
      <c r="SB20" s="90"/>
      <c r="SC20" s="90"/>
      <c r="SD20" s="90"/>
      <c r="SE20" s="90"/>
      <c r="SF20" s="90"/>
      <c r="SG20" s="90"/>
      <c r="SH20" s="90"/>
      <c r="SI20" s="90"/>
      <c r="SJ20" s="90"/>
      <c r="SK20" s="90"/>
      <c r="SL20" s="90"/>
      <c r="SM20" s="90"/>
      <c r="SN20" s="90"/>
      <c r="SO20" s="90"/>
      <c r="SP20" s="90"/>
      <c r="SQ20" s="90"/>
      <c r="SR20" s="90"/>
      <c r="SS20" s="90"/>
      <c r="ST20" s="90"/>
      <c r="SU20" s="90"/>
      <c r="SV20" s="90"/>
      <c r="SW20" s="90"/>
      <c r="SX20" s="90"/>
      <c r="SY20" s="90"/>
      <c r="SZ20" s="90"/>
      <c r="TA20" s="90"/>
      <c r="TB20" s="90"/>
      <c r="TC20" s="90"/>
      <c r="TD20" s="90"/>
      <c r="TE20" s="90"/>
      <c r="TF20" s="90"/>
      <c r="TG20" s="90"/>
      <c r="TH20" s="90"/>
      <c r="TI20" s="90"/>
      <c r="TJ20" s="90"/>
      <c r="TK20" s="90"/>
      <c r="TL20" s="90"/>
      <c r="TM20" s="90"/>
      <c r="TN20" s="90"/>
      <c r="TO20" s="90"/>
      <c r="TP20" s="90"/>
      <c r="TQ20" s="90"/>
      <c r="TR20" s="90"/>
      <c r="TS20" s="90"/>
      <c r="TT20" s="90"/>
      <c r="TU20" s="90"/>
      <c r="TV20" s="90"/>
      <c r="TW20" s="90"/>
      <c r="TX20" s="90"/>
      <c r="TY20" s="90"/>
      <c r="TZ20" s="90"/>
      <c r="UA20" s="90"/>
      <c r="UB20" s="90"/>
      <c r="UC20" s="90"/>
      <c r="UD20" s="90"/>
      <c r="UE20" s="90"/>
      <c r="UF20" s="90"/>
      <c r="UG20" s="90"/>
      <c r="UH20" s="90"/>
      <c r="UI20" s="90"/>
      <c r="UJ20" s="90"/>
      <c r="UK20" s="90"/>
      <c r="UL20" s="90"/>
      <c r="UM20" s="90"/>
      <c r="UN20" s="90"/>
      <c r="UO20" s="90"/>
      <c r="UP20" s="90"/>
      <c r="UQ20" s="90"/>
      <c r="UR20" s="90"/>
      <c r="US20" s="90"/>
      <c r="UT20" s="90"/>
      <c r="UU20" s="90"/>
      <c r="UV20" s="90"/>
      <c r="UW20" s="90"/>
      <c r="UX20" s="90"/>
      <c r="UY20" s="90"/>
      <c r="UZ20" s="90"/>
      <c r="VA20" s="90"/>
      <c r="VB20" s="90"/>
      <c r="VC20" s="90"/>
      <c r="VD20" s="90"/>
      <c r="VE20" s="90"/>
      <c r="VF20" s="90"/>
      <c r="VG20" s="90"/>
      <c r="VH20" s="90"/>
      <c r="VI20" s="90"/>
      <c r="VJ20" s="90"/>
      <c r="VK20" s="90"/>
      <c r="VL20" s="90"/>
      <c r="VM20" s="90"/>
      <c r="VN20" s="90"/>
      <c r="VO20" s="90"/>
      <c r="VP20" s="90"/>
      <c r="VQ20" s="90"/>
      <c r="VR20" s="90"/>
      <c r="VS20" s="90"/>
      <c r="VT20" s="90"/>
      <c r="VU20" s="90"/>
      <c r="VV20" s="90"/>
      <c r="VW20" s="90"/>
      <c r="VX20" s="90"/>
      <c r="VY20" s="90"/>
      <c r="VZ20" s="90"/>
      <c r="WA20" s="90"/>
      <c r="WB20" s="90"/>
      <c r="WC20" s="90"/>
      <c r="WD20" s="90"/>
      <c r="WE20" s="90"/>
      <c r="WF20" s="90"/>
      <c r="WG20" s="90"/>
      <c r="WH20" s="90"/>
      <c r="WI20" s="90"/>
      <c r="WJ20" s="90"/>
      <c r="WK20" s="90"/>
      <c r="WL20" s="90"/>
      <c r="WM20" s="90"/>
      <c r="WN20" s="90"/>
      <c r="WO20" s="90"/>
      <c r="WP20" s="90"/>
      <c r="WQ20" s="90"/>
      <c r="WR20" s="90"/>
      <c r="WS20" s="90"/>
      <c r="WT20" s="90"/>
      <c r="WU20" s="90"/>
      <c r="WV20" s="90"/>
      <c r="WW20" s="90"/>
      <c r="WX20" s="90"/>
      <c r="WY20" s="90"/>
      <c r="WZ20" s="90"/>
      <c r="XA20" s="90"/>
      <c r="XB20" s="90"/>
      <c r="XC20" s="90"/>
      <c r="XD20" s="90"/>
      <c r="XE20" s="90"/>
      <c r="XF20" s="90"/>
      <c r="XG20" s="90"/>
      <c r="XH20" s="90"/>
      <c r="XI20" s="90"/>
      <c r="XJ20" s="90"/>
      <c r="XK20" s="90"/>
      <c r="XL20" s="90"/>
      <c r="XM20" s="90"/>
      <c r="XN20" s="90"/>
      <c r="XO20" s="90"/>
    </row>
    <row r="21" spans="1:639" s="1" customFormat="1" ht="15" x14ac:dyDescent="0.2">
      <c r="A21" s="130">
        <v>44197</v>
      </c>
      <c r="B21" s="129">
        <f>15454+6364</f>
        <v>21818</v>
      </c>
      <c r="C21" s="32">
        <v>61000</v>
      </c>
      <c r="D21" s="116">
        <f t="shared" ref="D21:D32" si="19">+C21*B21</f>
        <v>1330898000</v>
      </c>
      <c r="E21" s="32">
        <v>420000000</v>
      </c>
      <c r="F21" s="33">
        <v>4672</v>
      </c>
      <c r="G21" s="32">
        <v>12000</v>
      </c>
      <c r="H21" s="120">
        <f t="shared" ref="H21:H32" si="20">+F21*G21</f>
        <v>56064000</v>
      </c>
      <c r="I21" s="33">
        <v>21818</v>
      </c>
      <c r="J21" s="32">
        <v>8700</v>
      </c>
      <c r="K21" s="114">
        <f t="shared" ref="K21:K32" si="21">+I21*J21</f>
        <v>189816600</v>
      </c>
      <c r="L21" s="127">
        <v>3</v>
      </c>
      <c r="M21" s="32">
        <v>81125</v>
      </c>
      <c r="N21" s="114">
        <f t="shared" ref="N21:N32" si="22">+L21*M21</f>
        <v>243375</v>
      </c>
      <c r="O21" s="79">
        <v>3</v>
      </c>
      <c r="P21" s="32">
        <v>12140000</v>
      </c>
      <c r="Q21" s="36">
        <f t="shared" ref="Q21:Q32" si="23">O21*P21</f>
        <v>36420000</v>
      </c>
      <c r="R21" s="104">
        <f t="shared" si="5"/>
        <v>2033441975</v>
      </c>
      <c r="S21" s="112">
        <f t="shared" si="6"/>
        <v>2419795950.25</v>
      </c>
      <c r="T21" s="125">
        <v>114</v>
      </c>
      <c r="U21" s="32">
        <v>1540000</v>
      </c>
      <c r="V21" s="110">
        <f t="shared" ref="V21:V26" si="24">+T21*U21</f>
        <v>175560000</v>
      </c>
      <c r="W21" s="110">
        <v>558864456.25</v>
      </c>
      <c r="X21" s="37">
        <f t="shared" ref="X21:X32" si="25">T21*($X$5*W21)</f>
        <v>33129484.966499995</v>
      </c>
      <c r="Y21" s="124">
        <v>5</v>
      </c>
      <c r="Z21" s="32">
        <v>1540000</v>
      </c>
      <c r="AA21" s="39">
        <f t="shared" ref="AA21:AA32" si="26">+Y21*Z21</f>
        <v>7700000</v>
      </c>
      <c r="AB21" s="40">
        <v>34162261.155000001</v>
      </c>
      <c r="AC21" s="37">
        <f t="shared" ref="AC21:AC32" si="27">Y21*($AC$5*AB21)</f>
        <v>88821.879002999995</v>
      </c>
      <c r="AD21" s="41">
        <f t="shared" ref="AD21:AD32" si="28">+V21+X21+AA21+AC21</f>
        <v>216478306.84550297</v>
      </c>
      <c r="AE21" s="42">
        <v>96</v>
      </c>
      <c r="AF21" s="100">
        <v>39000</v>
      </c>
      <c r="AG21" s="122">
        <f t="shared" ref="AG21:AG32" si="29">+AF21*AE21</f>
        <v>3744000</v>
      </c>
      <c r="AH21" s="49">
        <v>45416.242857142846</v>
      </c>
      <c r="AI21" s="100">
        <v>217</v>
      </c>
      <c r="AJ21" s="121">
        <f t="shared" ref="AJ21:AJ32" si="30">+AI21*AH21</f>
        <v>9855324.6999999974</v>
      </c>
      <c r="AK21" s="45">
        <v>1217</v>
      </c>
      <c r="AL21" s="100">
        <v>1000</v>
      </c>
      <c r="AM21" s="109">
        <f t="shared" ref="AM21:AM32" si="31">+AK21*AL21</f>
        <v>1217000</v>
      </c>
      <c r="AN21" s="46">
        <f t="shared" si="14"/>
        <v>14816324.699999997</v>
      </c>
      <c r="AO21" s="47">
        <f t="shared" ref="AO21:AO32" si="32">+AN21*1.19</f>
        <v>17631426.392999995</v>
      </c>
      <c r="AP21" s="48">
        <f t="shared" ref="AP21:AP32" si="33">+AO21+S21</f>
        <v>2437427376.6430001</v>
      </c>
      <c r="AQ21" s="48">
        <f t="shared" ref="AQ21:AQ32" si="34">+AP21+AD21</f>
        <v>2653905683.488503</v>
      </c>
    </row>
    <row r="22" spans="1:639" s="1" customFormat="1" ht="15" x14ac:dyDescent="0.2">
      <c r="A22" s="30">
        <v>44228</v>
      </c>
      <c r="B22" s="31">
        <f>15454+5455</f>
        <v>20909</v>
      </c>
      <c r="C22" s="32">
        <v>61000</v>
      </c>
      <c r="D22" s="116">
        <f t="shared" si="19"/>
        <v>1275449000</v>
      </c>
      <c r="E22" s="32">
        <v>420000000</v>
      </c>
      <c r="F22" s="33">
        <v>4672</v>
      </c>
      <c r="G22" s="32">
        <v>12000</v>
      </c>
      <c r="H22" s="120">
        <f t="shared" si="20"/>
        <v>56064000</v>
      </c>
      <c r="I22" s="33">
        <v>20909</v>
      </c>
      <c r="J22" s="32">
        <v>8700</v>
      </c>
      <c r="K22" s="114">
        <f t="shared" si="21"/>
        <v>181908300</v>
      </c>
      <c r="L22" s="34">
        <v>87.333333333333329</v>
      </c>
      <c r="M22" s="32">
        <v>81125</v>
      </c>
      <c r="N22" s="114">
        <f t="shared" si="22"/>
        <v>7084916.666666666</v>
      </c>
      <c r="O22" s="80">
        <v>2</v>
      </c>
      <c r="P22" s="32">
        <v>12140000</v>
      </c>
      <c r="Q22" s="36">
        <f t="shared" si="23"/>
        <v>24280000</v>
      </c>
      <c r="R22" s="104">
        <f t="shared" si="5"/>
        <v>1964786216.6666667</v>
      </c>
      <c r="S22" s="112">
        <f t="shared" si="6"/>
        <v>2338095597.8333335</v>
      </c>
      <c r="T22" s="34">
        <v>126.5</v>
      </c>
      <c r="U22" s="32">
        <v>1540000</v>
      </c>
      <c r="V22" s="110">
        <f t="shared" si="24"/>
        <v>194810000</v>
      </c>
      <c r="W22" s="110">
        <v>538097869.52941179</v>
      </c>
      <c r="X22" s="37">
        <f t="shared" si="25"/>
        <v>35396077.857644707</v>
      </c>
      <c r="Y22" s="38">
        <v>5</v>
      </c>
      <c r="Z22" s="32">
        <v>1540000</v>
      </c>
      <c r="AA22" s="39">
        <f t="shared" si="26"/>
        <v>7700000</v>
      </c>
      <c r="AB22" s="40">
        <v>34162261.155000001</v>
      </c>
      <c r="AC22" s="37">
        <f t="shared" si="27"/>
        <v>88821.879002999995</v>
      </c>
      <c r="AD22" s="41">
        <f t="shared" si="28"/>
        <v>237994899.7366477</v>
      </c>
      <c r="AE22" s="42">
        <v>0</v>
      </c>
      <c r="AF22" s="100">
        <v>39000</v>
      </c>
      <c r="AG22" s="43">
        <f t="shared" si="29"/>
        <v>0</v>
      </c>
      <c r="AH22" s="44">
        <v>45416.242857142846</v>
      </c>
      <c r="AI22" s="100">
        <v>217</v>
      </c>
      <c r="AJ22" s="118">
        <f t="shared" si="30"/>
        <v>9855324.6999999974</v>
      </c>
      <c r="AK22" s="45">
        <v>1939</v>
      </c>
      <c r="AL22" s="100">
        <v>1000</v>
      </c>
      <c r="AM22" s="109">
        <f t="shared" si="31"/>
        <v>1939000</v>
      </c>
      <c r="AN22" s="46">
        <f t="shared" si="14"/>
        <v>11794324.699999997</v>
      </c>
      <c r="AO22" s="47">
        <f t="shared" si="32"/>
        <v>14035246.392999995</v>
      </c>
      <c r="AP22" s="48">
        <f t="shared" si="33"/>
        <v>2352130844.2263336</v>
      </c>
      <c r="AQ22" s="48">
        <f t="shared" si="34"/>
        <v>2590125743.9629812</v>
      </c>
    </row>
    <row r="23" spans="1:639" s="1" customFormat="1" ht="15" x14ac:dyDescent="0.2">
      <c r="A23" s="30">
        <v>44256</v>
      </c>
      <c r="B23" s="31">
        <f>15454+3636</f>
        <v>19090</v>
      </c>
      <c r="C23" s="32">
        <v>61000</v>
      </c>
      <c r="D23" s="116">
        <f t="shared" si="19"/>
        <v>1164490000</v>
      </c>
      <c r="E23" s="32">
        <v>420000000</v>
      </c>
      <c r="F23" s="33">
        <v>4672</v>
      </c>
      <c r="G23" s="32">
        <v>12000</v>
      </c>
      <c r="H23" s="120">
        <f t="shared" si="20"/>
        <v>56064000</v>
      </c>
      <c r="I23" s="33">
        <v>19090</v>
      </c>
      <c r="J23" s="32">
        <v>8700</v>
      </c>
      <c r="K23" s="114">
        <f t="shared" si="21"/>
        <v>166083000</v>
      </c>
      <c r="L23" s="34">
        <v>309.66666666666669</v>
      </c>
      <c r="M23" s="32">
        <v>81125</v>
      </c>
      <c r="N23" s="114">
        <f t="shared" si="22"/>
        <v>25121708.333333336</v>
      </c>
      <c r="O23" s="80">
        <v>2</v>
      </c>
      <c r="P23" s="32">
        <v>12140000</v>
      </c>
      <c r="Q23" s="36">
        <f t="shared" si="23"/>
        <v>24280000</v>
      </c>
      <c r="R23" s="104">
        <f t="shared" si="5"/>
        <v>1856038708.3333333</v>
      </c>
      <c r="S23" s="112">
        <f t="shared" si="6"/>
        <v>2208686062.9166665</v>
      </c>
      <c r="T23" s="34">
        <v>112</v>
      </c>
      <c r="U23" s="32">
        <v>1540000</v>
      </c>
      <c r="V23" s="110">
        <f t="shared" si="24"/>
        <v>172480000</v>
      </c>
      <c r="W23" s="110">
        <v>613269130.76923072</v>
      </c>
      <c r="X23" s="37">
        <f t="shared" si="25"/>
        <v>35716794.175999999</v>
      </c>
      <c r="Y23" s="38">
        <v>5</v>
      </c>
      <c r="Z23" s="32">
        <v>1540000</v>
      </c>
      <c r="AA23" s="39">
        <f t="shared" si="26"/>
        <v>7700000</v>
      </c>
      <c r="AB23" s="40">
        <v>34162261.155000001</v>
      </c>
      <c r="AC23" s="37">
        <f t="shared" si="27"/>
        <v>88821.879002999995</v>
      </c>
      <c r="AD23" s="41">
        <f t="shared" si="28"/>
        <v>215985616.05500299</v>
      </c>
      <c r="AE23" s="42">
        <v>178</v>
      </c>
      <c r="AF23" s="100">
        <v>39000</v>
      </c>
      <c r="AG23" s="43">
        <f t="shared" si="29"/>
        <v>6942000</v>
      </c>
      <c r="AH23" s="44">
        <f>+AVERAGE(AH24:AH25)</f>
        <v>45416.242857142846</v>
      </c>
      <c r="AI23" s="100">
        <v>217</v>
      </c>
      <c r="AJ23" s="118">
        <f t="shared" si="30"/>
        <v>9855324.6999999974</v>
      </c>
      <c r="AK23" s="45">
        <v>4059</v>
      </c>
      <c r="AL23" s="100">
        <v>1000</v>
      </c>
      <c r="AM23" s="109">
        <f t="shared" si="31"/>
        <v>4059000</v>
      </c>
      <c r="AN23" s="46">
        <f t="shared" si="14"/>
        <v>20856324.699999996</v>
      </c>
      <c r="AO23" s="47">
        <f t="shared" si="32"/>
        <v>24819026.392999992</v>
      </c>
      <c r="AP23" s="48">
        <f t="shared" si="33"/>
        <v>2233505089.3096666</v>
      </c>
      <c r="AQ23" s="48">
        <f t="shared" si="34"/>
        <v>2449490705.3646698</v>
      </c>
    </row>
    <row r="24" spans="1:639" s="1" customFormat="1" ht="15" x14ac:dyDescent="0.2">
      <c r="A24" s="30">
        <v>44287</v>
      </c>
      <c r="B24" s="31">
        <f>15454+1364</f>
        <v>16818</v>
      </c>
      <c r="C24" s="32">
        <v>61000</v>
      </c>
      <c r="D24" s="116">
        <f t="shared" si="19"/>
        <v>1025898000</v>
      </c>
      <c r="E24" s="32">
        <v>420000000</v>
      </c>
      <c r="F24" s="33">
        <v>4672</v>
      </c>
      <c r="G24" s="32">
        <v>12000</v>
      </c>
      <c r="H24" s="120">
        <f t="shared" si="20"/>
        <v>56064000</v>
      </c>
      <c r="I24" s="33">
        <v>16818</v>
      </c>
      <c r="J24" s="32">
        <v>8700</v>
      </c>
      <c r="K24" s="114">
        <f t="shared" si="21"/>
        <v>146316600</v>
      </c>
      <c r="L24" s="34">
        <v>346</v>
      </c>
      <c r="M24" s="32">
        <v>81125</v>
      </c>
      <c r="N24" s="114">
        <f t="shared" si="22"/>
        <v>28069250</v>
      </c>
      <c r="O24" s="80">
        <v>2</v>
      </c>
      <c r="P24" s="32">
        <v>12140000</v>
      </c>
      <c r="Q24" s="36">
        <f t="shared" si="23"/>
        <v>24280000</v>
      </c>
      <c r="R24" s="104">
        <f t="shared" si="5"/>
        <v>1700627850</v>
      </c>
      <c r="S24" s="112">
        <f t="shared" si="6"/>
        <v>2023747141.5</v>
      </c>
      <c r="T24" s="34">
        <v>83</v>
      </c>
      <c r="U24" s="32">
        <v>1540000</v>
      </c>
      <c r="V24" s="110">
        <f t="shared" si="24"/>
        <v>127820000</v>
      </c>
      <c r="W24" s="110">
        <v>521089888.7096774</v>
      </c>
      <c r="X24" s="37">
        <f t="shared" si="25"/>
        <v>22490239.596709672</v>
      </c>
      <c r="Y24" s="38">
        <v>5</v>
      </c>
      <c r="Z24" s="32">
        <v>1540000</v>
      </c>
      <c r="AA24" s="39">
        <f t="shared" si="26"/>
        <v>7700000</v>
      </c>
      <c r="AB24" s="40">
        <v>34162261.155000001</v>
      </c>
      <c r="AC24" s="37">
        <f t="shared" si="27"/>
        <v>88821.879002999995</v>
      </c>
      <c r="AD24" s="41">
        <f t="shared" si="28"/>
        <v>158099061.47571266</v>
      </c>
      <c r="AE24" s="42">
        <v>153</v>
      </c>
      <c r="AF24" s="100">
        <v>39000</v>
      </c>
      <c r="AG24" s="43">
        <f t="shared" si="29"/>
        <v>5967000</v>
      </c>
      <c r="AH24" s="49">
        <v>53509.171428571426</v>
      </c>
      <c r="AI24" s="100">
        <v>217</v>
      </c>
      <c r="AJ24" s="118">
        <f t="shared" si="30"/>
        <v>11611490.199999999</v>
      </c>
      <c r="AK24" s="45">
        <v>2001</v>
      </c>
      <c r="AL24" s="100">
        <v>1000</v>
      </c>
      <c r="AM24" s="109">
        <f t="shared" si="31"/>
        <v>2001000</v>
      </c>
      <c r="AN24" s="46">
        <f t="shared" si="14"/>
        <v>19579490.199999999</v>
      </c>
      <c r="AO24" s="47">
        <f t="shared" si="32"/>
        <v>23299593.338</v>
      </c>
      <c r="AP24" s="48">
        <f t="shared" si="33"/>
        <v>2047046734.8380001</v>
      </c>
      <c r="AQ24" s="48">
        <f t="shared" si="34"/>
        <v>2205145796.3137126</v>
      </c>
    </row>
    <row r="25" spans="1:639" s="1" customFormat="1" ht="15" x14ac:dyDescent="0.2">
      <c r="A25" s="30">
        <v>44317</v>
      </c>
      <c r="B25" s="31">
        <v>15454</v>
      </c>
      <c r="C25" s="32">
        <v>61000</v>
      </c>
      <c r="D25" s="116">
        <f t="shared" si="19"/>
        <v>942694000</v>
      </c>
      <c r="E25" s="32">
        <v>420000000</v>
      </c>
      <c r="F25" s="33">
        <v>4672</v>
      </c>
      <c r="G25" s="32">
        <v>12000</v>
      </c>
      <c r="H25" s="120">
        <f t="shared" si="20"/>
        <v>56064000</v>
      </c>
      <c r="I25" s="33">
        <v>15454</v>
      </c>
      <c r="J25" s="32">
        <v>8700</v>
      </c>
      <c r="K25" s="114">
        <f t="shared" si="21"/>
        <v>134449800</v>
      </c>
      <c r="L25" s="34">
        <v>157.33333333333334</v>
      </c>
      <c r="M25" s="32">
        <v>81125</v>
      </c>
      <c r="N25" s="114">
        <f t="shared" si="22"/>
        <v>12763666.666666668</v>
      </c>
      <c r="O25" s="80">
        <v>2</v>
      </c>
      <c r="P25" s="32">
        <v>12140000</v>
      </c>
      <c r="Q25" s="36">
        <f t="shared" si="23"/>
        <v>24280000</v>
      </c>
      <c r="R25" s="104">
        <f t="shared" si="5"/>
        <v>1590251466.6666667</v>
      </c>
      <c r="S25" s="112">
        <f t="shared" si="6"/>
        <v>1892399245.3333333</v>
      </c>
      <c r="T25" s="34">
        <v>146</v>
      </c>
      <c r="U25" s="32">
        <v>1540000</v>
      </c>
      <c r="V25" s="110">
        <f t="shared" si="24"/>
        <v>224840000</v>
      </c>
      <c r="W25" s="110">
        <v>345538915.83333331</v>
      </c>
      <c r="X25" s="37">
        <f t="shared" si="25"/>
        <v>26233314.490066662</v>
      </c>
      <c r="Y25" s="38">
        <v>5</v>
      </c>
      <c r="Z25" s="32">
        <v>1540000</v>
      </c>
      <c r="AA25" s="39">
        <f t="shared" si="26"/>
        <v>7700000</v>
      </c>
      <c r="AB25" s="40">
        <v>34162261.155000001</v>
      </c>
      <c r="AC25" s="37">
        <f t="shared" si="27"/>
        <v>88821.879002999995</v>
      </c>
      <c r="AD25" s="41">
        <f t="shared" si="28"/>
        <v>258862136.36906964</v>
      </c>
      <c r="AE25" s="42">
        <v>522</v>
      </c>
      <c r="AF25" s="100">
        <v>39000</v>
      </c>
      <c r="AG25" s="43">
        <f t="shared" si="29"/>
        <v>20358000</v>
      </c>
      <c r="AH25" s="49">
        <f>2863.02857142857+34460.2857142857</f>
        <v>37323.314285714274</v>
      </c>
      <c r="AI25" s="100">
        <v>217</v>
      </c>
      <c r="AJ25" s="118">
        <f t="shared" si="30"/>
        <v>8099159.1999999974</v>
      </c>
      <c r="AK25" s="45">
        <v>2240</v>
      </c>
      <c r="AL25" s="100">
        <v>1000</v>
      </c>
      <c r="AM25" s="109">
        <f t="shared" si="31"/>
        <v>2240000</v>
      </c>
      <c r="AN25" s="46">
        <f t="shared" si="14"/>
        <v>30697159.199999996</v>
      </c>
      <c r="AO25" s="47">
        <f t="shared" si="32"/>
        <v>36529619.447999991</v>
      </c>
      <c r="AP25" s="48">
        <f t="shared" si="33"/>
        <v>1928928864.7813332</v>
      </c>
      <c r="AQ25" s="48">
        <f t="shared" si="34"/>
        <v>2187791001.150403</v>
      </c>
    </row>
    <row r="26" spans="1:639" s="1" customFormat="1" ht="15" x14ac:dyDescent="0.2">
      <c r="A26" s="30">
        <v>44348</v>
      </c>
      <c r="B26" s="31">
        <v>15454</v>
      </c>
      <c r="C26" s="32">
        <v>61000</v>
      </c>
      <c r="D26" s="116">
        <f t="shared" si="19"/>
        <v>942694000</v>
      </c>
      <c r="E26" s="32">
        <v>420000000</v>
      </c>
      <c r="F26" s="33">
        <v>4672</v>
      </c>
      <c r="G26" s="32">
        <v>12000</v>
      </c>
      <c r="H26" s="120">
        <f t="shared" si="20"/>
        <v>56064000</v>
      </c>
      <c r="I26" s="33">
        <v>15454</v>
      </c>
      <c r="J26" s="32">
        <v>8700</v>
      </c>
      <c r="K26" s="114">
        <f t="shared" si="21"/>
        <v>134449800</v>
      </c>
      <c r="L26" s="34">
        <v>334.66666666666669</v>
      </c>
      <c r="M26" s="32">
        <v>81125</v>
      </c>
      <c r="N26" s="114">
        <f t="shared" si="22"/>
        <v>27149833.333333336</v>
      </c>
      <c r="O26" s="80">
        <v>2</v>
      </c>
      <c r="P26" s="32">
        <v>12140000</v>
      </c>
      <c r="Q26" s="36">
        <f t="shared" si="23"/>
        <v>24280000</v>
      </c>
      <c r="R26" s="104">
        <f t="shared" si="5"/>
        <v>1604637633.3333333</v>
      </c>
      <c r="S26" s="112">
        <f t="shared" si="6"/>
        <v>1909518783.6666665</v>
      </c>
      <c r="T26" s="50">
        <v>188</v>
      </c>
      <c r="U26" s="32">
        <v>1540000</v>
      </c>
      <c r="V26" s="119">
        <f t="shared" si="24"/>
        <v>289520000</v>
      </c>
      <c r="W26" s="110">
        <v>574925330.33333302</v>
      </c>
      <c r="X26" s="37">
        <f t="shared" si="25"/>
        <v>56204700.293386631</v>
      </c>
      <c r="Y26" s="51">
        <v>5</v>
      </c>
      <c r="Z26" s="32">
        <v>1540000</v>
      </c>
      <c r="AA26" s="39">
        <f t="shared" si="26"/>
        <v>7700000</v>
      </c>
      <c r="AB26" s="40">
        <v>34162261.155000001</v>
      </c>
      <c r="AC26" s="37">
        <f t="shared" si="27"/>
        <v>88821.879002999995</v>
      </c>
      <c r="AD26" s="41">
        <f t="shared" si="28"/>
        <v>353513522.17238963</v>
      </c>
      <c r="AE26" s="42">
        <v>379</v>
      </c>
      <c r="AF26" s="100">
        <v>39000</v>
      </c>
      <c r="AG26" s="43">
        <f t="shared" si="29"/>
        <v>14781000</v>
      </c>
      <c r="AH26" s="49">
        <f>310038.285714286+4470.42857142857</f>
        <v>314508.71428571455</v>
      </c>
      <c r="AI26" s="100">
        <v>217</v>
      </c>
      <c r="AJ26" s="118">
        <f t="shared" si="30"/>
        <v>68248391.00000006</v>
      </c>
      <c r="AK26" s="45">
        <v>2743</v>
      </c>
      <c r="AL26" s="100">
        <v>1000</v>
      </c>
      <c r="AM26" s="109">
        <f t="shared" si="31"/>
        <v>2743000</v>
      </c>
      <c r="AN26" s="46">
        <f t="shared" si="14"/>
        <v>85772391.00000006</v>
      </c>
      <c r="AO26" s="47">
        <f t="shared" si="32"/>
        <v>102069145.29000007</v>
      </c>
      <c r="AP26" s="48">
        <f t="shared" si="33"/>
        <v>2011587928.9566665</v>
      </c>
      <c r="AQ26" s="48">
        <f t="shared" si="34"/>
        <v>2365101451.129056</v>
      </c>
    </row>
    <row r="27" spans="1:639" s="1" customFormat="1" ht="15" x14ac:dyDescent="0.2">
      <c r="A27" s="30">
        <v>44378</v>
      </c>
      <c r="B27" s="31">
        <v>15454</v>
      </c>
      <c r="C27" s="32">
        <v>61000</v>
      </c>
      <c r="D27" s="116">
        <f t="shared" si="19"/>
        <v>942694000</v>
      </c>
      <c r="E27" s="32">
        <v>566000000</v>
      </c>
      <c r="F27" s="33">
        <v>4672</v>
      </c>
      <c r="G27" s="32">
        <v>12000</v>
      </c>
      <c r="H27" s="115">
        <f t="shared" si="20"/>
        <v>56064000</v>
      </c>
      <c r="I27" s="33">
        <v>15454</v>
      </c>
      <c r="J27" s="32">
        <v>8700</v>
      </c>
      <c r="K27" s="114">
        <f t="shared" si="21"/>
        <v>134449800</v>
      </c>
      <c r="L27" s="34">
        <v>276</v>
      </c>
      <c r="M27" s="32">
        <v>81125</v>
      </c>
      <c r="N27" s="113">
        <f t="shared" si="22"/>
        <v>22390500</v>
      </c>
      <c r="O27" s="80">
        <v>2</v>
      </c>
      <c r="P27" s="32">
        <v>12140000</v>
      </c>
      <c r="Q27" s="37">
        <f t="shared" si="23"/>
        <v>24280000</v>
      </c>
      <c r="R27" s="104">
        <f t="shared" si="5"/>
        <v>1745878300</v>
      </c>
      <c r="S27" s="112">
        <f t="shared" si="6"/>
        <v>2077595177</v>
      </c>
      <c r="T27" s="52">
        <v>196</v>
      </c>
      <c r="U27" s="32">
        <v>1540000</v>
      </c>
      <c r="V27" s="111">
        <f t="shared" ref="V27:V32" si="35">+U27*T27</f>
        <v>301840000</v>
      </c>
      <c r="W27" s="110">
        <v>586106310</v>
      </c>
      <c r="X27" s="37">
        <f t="shared" si="25"/>
        <v>59735955.115199991</v>
      </c>
      <c r="Y27" s="52">
        <v>5</v>
      </c>
      <c r="Z27" s="32">
        <v>1540000</v>
      </c>
      <c r="AA27" s="40">
        <f t="shared" si="26"/>
        <v>7700000</v>
      </c>
      <c r="AB27" s="40">
        <v>34162261.155000001</v>
      </c>
      <c r="AC27" s="37">
        <f t="shared" si="27"/>
        <v>88821.879002999995</v>
      </c>
      <c r="AD27" s="41">
        <f t="shared" si="28"/>
        <v>369364776.99420297</v>
      </c>
      <c r="AE27" s="42">
        <v>239</v>
      </c>
      <c r="AF27" s="100">
        <v>39000</v>
      </c>
      <c r="AG27" s="53">
        <f t="shared" si="29"/>
        <v>9321000</v>
      </c>
      <c r="AH27" s="49">
        <v>251854.85714285716</v>
      </c>
      <c r="AI27" s="100">
        <v>217</v>
      </c>
      <c r="AJ27" s="118">
        <f t="shared" si="30"/>
        <v>54652504</v>
      </c>
      <c r="AK27" s="45">
        <v>9786</v>
      </c>
      <c r="AL27" s="100">
        <v>1000</v>
      </c>
      <c r="AM27" s="109">
        <f t="shared" si="31"/>
        <v>9786000</v>
      </c>
      <c r="AN27" s="46">
        <f t="shared" si="14"/>
        <v>73759504</v>
      </c>
      <c r="AO27" s="47">
        <f t="shared" si="32"/>
        <v>87773809.75999999</v>
      </c>
      <c r="AP27" s="48">
        <f t="shared" si="33"/>
        <v>2165368986.7600002</v>
      </c>
      <c r="AQ27" s="48">
        <f t="shared" si="34"/>
        <v>2534733763.7542033</v>
      </c>
    </row>
    <row r="28" spans="1:639" s="1" customFormat="1" ht="15" x14ac:dyDescent="0.2">
      <c r="A28" s="30">
        <v>44409</v>
      </c>
      <c r="B28" s="31">
        <v>15454</v>
      </c>
      <c r="C28" s="32">
        <v>61000</v>
      </c>
      <c r="D28" s="116">
        <f t="shared" si="19"/>
        <v>942694000</v>
      </c>
      <c r="E28" s="32">
        <v>566000000</v>
      </c>
      <c r="F28" s="33">
        <v>4672</v>
      </c>
      <c r="G28" s="32">
        <v>12000</v>
      </c>
      <c r="H28" s="115">
        <f t="shared" si="20"/>
        <v>56064000</v>
      </c>
      <c r="I28" s="33">
        <v>15454</v>
      </c>
      <c r="J28" s="32">
        <v>8700</v>
      </c>
      <c r="K28" s="114">
        <f t="shared" si="21"/>
        <v>134449800</v>
      </c>
      <c r="L28" s="34">
        <v>514.33333333333337</v>
      </c>
      <c r="M28" s="32">
        <v>81125</v>
      </c>
      <c r="N28" s="117">
        <f t="shared" si="22"/>
        <v>41725291.666666672</v>
      </c>
      <c r="O28" s="80">
        <v>3</v>
      </c>
      <c r="P28" s="32">
        <v>12140000</v>
      </c>
      <c r="Q28" s="37">
        <f t="shared" si="23"/>
        <v>36420000</v>
      </c>
      <c r="R28" s="104">
        <f t="shared" si="5"/>
        <v>1777353091.6666667</v>
      </c>
      <c r="S28" s="112">
        <f t="shared" si="6"/>
        <v>2115050179.0833333</v>
      </c>
      <c r="T28" s="52">
        <v>185</v>
      </c>
      <c r="U28" s="32">
        <v>1540000</v>
      </c>
      <c r="V28" s="111">
        <f t="shared" si="35"/>
        <v>284900000</v>
      </c>
      <c r="W28" s="110">
        <v>504149890.24390244</v>
      </c>
      <c r="X28" s="37">
        <f t="shared" si="25"/>
        <v>48499219.441463418</v>
      </c>
      <c r="Y28" s="52">
        <v>8</v>
      </c>
      <c r="Z28" s="32">
        <v>1540000</v>
      </c>
      <c r="AA28" s="40">
        <f t="shared" si="26"/>
        <v>12320000</v>
      </c>
      <c r="AB28" s="40">
        <v>34162261.155000001</v>
      </c>
      <c r="AC28" s="37">
        <f t="shared" si="27"/>
        <v>142115.00640479999</v>
      </c>
      <c r="AD28" s="41">
        <f t="shared" si="28"/>
        <v>345861334.44786823</v>
      </c>
      <c r="AE28" s="42">
        <v>343.5</v>
      </c>
      <c r="AF28" s="100">
        <v>39000</v>
      </c>
      <c r="AG28" s="53">
        <f t="shared" si="29"/>
        <v>13396500</v>
      </c>
      <c r="AH28" s="49">
        <f>49635.4285714286+50880</f>
        <v>100515.42857142861</v>
      </c>
      <c r="AI28" s="100">
        <v>217</v>
      </c>
      <c r="AJ28" s="109">
        <f t="shared" si="30"/>
        <v>21811848.000000007</v>
      </c>
      <c r="AK28" s="45">
        <v>683</v>
      </c>
      <c r="AL28" s="100">
        <v>1000</v>
      </c>
      <c r="AM28" s="109">
        <f t="shared" si="31"/>
        <v>683000</v>
      </c>
      <c r="AN28" s="46">
        <f t="shared" si="14"/>
        <v>35891348.000000007</v>
      </c>
      <c r="AO28" s="47">
        <f t="shared" si="32"/>
        <v>42710704.120000005</v>
      </c>
      <c r="AP28" s="48">
        <f t="shared" si="33"/>
        <v>2157760883.2033334</v>
      </c>
      <c r="AQ28" s="48">
        <f t="shared" si="34"/>
        <v>2503622217.6512017</v>
      </c>
    </row>
    <row r="29" spans="1:639" s="1" customFormat="1" ht="15" x14ac:dyDescent="0.2">
      <c r="A29" s="30">
        <v>44440</v>
      </c>
      <c r="B29" s="31">
        <v>15454</v>
      </c>
      <c r="C29" s="32">
        <v>61000</v>
      </c>
      <c r="D29" s="116">
        <f t="shared" si="19"/>
        <v>942694000</v>
      </c>
      <c r="E29" s="32">
        <v>566000000</v>
      </c>
      <c r="F29" s="33">
        <v>4672</v>
      </c>
      <c r="G29" s="32">
        <v>12000</v>
      </c>
      <c r="H29" s="115">
        <f t="shared" si="20"/>
        <v>56064000</v>
      </c>
      <c r="I29" s="33">
        <v>15454</v>
      </c>
      <c r="J29" s="32">
        <v>8700</v>
      </c>
      <c r="K29" s="114">
        <f t="shared" si="21"/>
        <v>134449800</v>
      </c>
      <c r="L29" s="34">
        <v>312</v>
      </c>
      <c r="M29" s="32">
        <v>81125</v>
      </c>
      <c r="N29" s="113">
        <f t="shared" si="22"/>
        <v>25311000</v>
      </c>
      <c r="O29" s="80">
        <v>3</v>
      </c>
      <c r="P29" s="32">
        <v>12140000</v>
      </c>
      <c r="Q29" s="37">
        <f t="shared" si="23"/>
        <v>36420000</v>
      </c>
      <c r="R29" s="104">
        <f t="shared" si="5"/>
        <v>1760938800</v>
      </c>
      <c r="S29" s="112">
        <f t="shared" si="6"/>
        <v>2095517172</v>
      </c>
      <c r="T29" s="52">
        <v>250.5</v>
      </c>
      <c r="U29" s="32">
        <v>1540000</v>
      </c>
      <c r="V29" s="111">
        <f t="shared" si="35"/>
        <v>385770000</v>
      </c>
      <c r="W29" s="110">
        <v>479571487.7685287</v>
      </c>
      <c r="X29" s="37">
        <f t="shared" si="25"/>
        <v>62468981.996728547</v>
      </c>
      <c r="Y29" s="52">
        <v>8</v>
      </c>
      <c r="Z29" s="32">
        <v>1540000</v>
      </c>
      <c r="AA29" s="40">
        <f t="shared" si="26"/>
        <v>12320000</v>
      </c>
      <c r="AB29" s="40">
        <v>34162261.155000001</v>
      </c>
      <c r="AC29" s="37">
        <f t="shared" si="27"/>
        <v>142115.00640479999</v>
      </c>
      <c r="AD29" s="41">
        <f t="shared" si="28"/>
        <v>460701097.00313336</v>
      </c>
      <c r="AE29" s="42">
        <v>412</v>
      </c>
      <c r="AF29" s="100">
        <v>39000</v>
      </c>
      <c r="AG29" s="53">
        <f t="shared" si="29"/>
        <v>16068000</v>
      </c>
      <c r="AH29" s="49">
        <v>17940</v>
      </c>
      <c r="AI29" s="100">
        <v>217</v>
      </c>
      <c r="AJ29" s="109">
        <f t="shared" si="30"/>
        <v>3892980</v>
      </c>
      <c r="AK29" s="45">
        <v>1829</v>
      </c>
      <c r="AL29" s="100">
        <v>1000</v>
      </c>
      <c r="AM29" s="109">
        <f t="shared" si="31"/>
        <v>1829000</v>
      </c>
      <c r="AN29" s="46">
        <f t="shared" si="14"/>
        <v>21789980</v>
      </c>
      <c r="AO29" s="47">
        <f t="shared" si="32"/>
        <v>25930076.199999999</v>
      </c>
      <c r="AP29" s="48">
        <f t="shared" si="33"/>
        <v>2121447248.2</v>
      </c>
      <c r="AQ29" s="48">
        <f t="shared" si="34"/>
        <v>2582148345.2031336</v>
      </c>
    </row>
    <row r="30" spans="1:639" s="1" customFormat="1" ht="15" x14ac:dyDescent="0.2">
      <c r="A30" s="30">
        <v>44470</v>
      </c>
      <c r="B30" s="31">
        <v>15454</v>
      </c>
      <c r="C30" s="32">
        <v>61000</v>
      </c>
      <c r="D30" s="116">
        <f t="shared" si="19"/>
        <v>942694000</v>
      </c>
      <c r="E30" s="32">
        <v>566000000</v>
      </c>
      <c r="F30" s="33">
        <v>4672</v>
      </c>
      <c r="G30" s="32">
        <v>12000</v>
      </c>
      <c r="H30" s="115">
        <f t="shared" si="20"/>
        <v>56064000</v>
      </c>
      <c r="I30" s="33">
        <v>15454</v>
      </c>
      <c r="J30" s="32">
        <v>8700</v>
      </c>
      <c r="K30" s="114">
        <f t="shared" si="21"/>
        <v>134449800</v>
      </c>
      <c r="L30" s="34">
        <v>278.5</v>
      </c>
      <c r="M30" s="32">
        <v>81125</v>
      </c>
      <c r="N30" s="113">
        <f t="shared" si="22"/>
        <v>22593312.5</v>
      </c>
      <c r="O30" s="80">
        <v>3</v>
      </c>
      <c r="P30" s="32">
        <v>12140000</v>
      </c>
      <c r="Q30" s="37">
        <f t="shared" si="23"/>
        <v>36420000</v>
      </c>
      <c r="R30" s="104">
        <f t="shared" si="5"/>
        <v>1758221112.5</v>
      </c>
      <c r="S30" s="112">
        <f t="shared" si="6"/>
        <v>2092283123.875</v>
      </c>
      <c r="T30" s="52">
        <v>323.25</v>
      </c>
      <c r="U30" s="32">
        <v>1540000</v>
      </c>
      <c r="V30" s="111">
        <f t="shared" si="35"/>
        <v>497805000</v>
      </c>
      <c r="W30" s="110">
        <v>517125995</v>
      </c>
      <c r="X30" s="37">
        <f t="shared" si="25"/>
        <v>86923708.499549985</v>
      </c>
      <c r="Y30" s="52">
        <v>6.75</v>
      </c>
      <c r="Z30" s="32">
        <v>1540000</v>
      </c>
      <c r="AA30" s="40">
        <f t="shared" si="26"/>
        <v>10395000</v>
      </c>
      <c r="AB30" s="40">
        <v>34162261.155000001</v>
      </c>
      <c r="AC30" s="37">
        <f t="shared" si="27"/>
        <v>119909.53665405</v>
      </c>
      <c r="AD30" s="41">
        <f t="shared" si="28"/>
        <v>595243618.03620398</v>
      </c>
      <c r="AE30" s="42">
        <v>1240</v>
      </c>
      <c r="AF30" s="100">
        <v>39000</v>
      </c>
      <c r="AG30" s="53">
        <f t="shared" si="29"/>
        <v>48360000</v>
      </c>
      <c r="AH30" s="49">
        <v>9570</v>
      </c>
      <c r="AI30" s="100">
        <v>217</v>
      </c>
      <c r="AJ30" s="109">
        <f t="shared" si="30"/>
        <v>2076690</v>
      </c>
      <c r="AK30" s="54">
        <v>21433</v>
      </c>
      <c r="AL30" s="100">
        <v>1000</v>
      </c>
      <c r="AM30" s="109">
        <f t="shared" si="31"/>
        <v>21433000</v>
      </c>
      <c r="AN30" s="46">
        <f t="shared" si="14"/>
        <v>71869690</v>
      </c>
      <c r="AO30" s="47">
        <f t="shared" si="32"/>
        <v>85524931.099999994</v>
      </c>
      <c r="AP30" s="48">
        <f t="shared" si="33"/>
        <v>2177808054.9749999</v>
      </c>
      <c r="AQ30" s="48">
        <f t="shared" si="34"/>
        <v>2773051673.0112038</v>
      </c>
    </row>
    <row r="31" spans="1:639" s="1" customFormat="1" ht="15" x14ac:dyDescent="0.2">
      <c r="A31" s="30">
        <v>44501</v>
      </c>
      <c r="B31" s="31">
        <f>15454+5455</f>
        <v>20909</v>
      </c>
      <c r="C31" s="32">
        <v>61000</v>
      </c>
      <c r="D31" s="116">
        <f t="shared" si="19"/>
        <v>1275449000</v>
      </c>
      <c r="E31" s="32">
        <v>566000000</v>
      </c>
      <c r="F31" s="33">
        <v>4672</v>
      </c>
      <c r="G31" s="32">
        <v>12000</v>
      </c>
      <c r="H31" s="115">
        <f t="shared" si="20"/>
        <v>56064000</v>
      </c>
      <c r="I31" s="33">
        <v>20909</v>
      </c>
      <c r="J31" s="32">
        <v>8700</v>
      </c>
      <c r="K31" s="114">
        <f t="shared" si="21"/>
        <v>181908300</v>
      </c>
      <c r="L31" s="34">
        <v>582</v>
      </c>
      <c r="M31" s="32">
        <v>81125</v>
      </c>
      <c r="N31" s="113">
        <f t="shared" si="22"/>
        <v>47214750</v>
      </c>
      <c r="O31" s="80">
        <v>3</v>
      </c>
      <c r="P31" s="32">
        <v>12140000</v>
      </c>
      <c r="Q31" s="37">
        <f t="shared" si="23"/>
        <v>36420000</v>
      </c>
      <c r="R31" s="104">
        <f t="shared" si="5"/>
        <v>2163056050</v>
      </c>
      <c r="S31" s="112">
        <f t="shared" si="6"/>
        <v>2574036699.5</v>
      </c>
      <c r="T31" s="52">
        <v>390.75</v>
      </c>
      <c r="U31" s="32">
        <v>1540000</v>
      </c>
      <c r="V31" s="111">
        <f t="shared" si="35"/>
        <v>601755000</v>
      </c>
      <c r="W31" s="110">
        <v>517870415.74074072</v>
      </c>
      <c r="X31" s="37">
        <f t="shared" si="25"/>
        <v>105226089.7743611</v>
      </c>
      <c r="Y31" s="52">
        <v>5</v>
      </c>
      <c r="Z31" s="32">
        <v>1540000</v>
      </c>
      <c r="AA31" s="40">
        <f t="shared" si="26"/>
        <v>7700000</v>
      </c>
      <c r="AB31" s="40">
        <v>34162261.155000001</v>
      </c>
      <c r="AC31" s="37">
        <f t="shared" si="27"/>
        <v>88821.879002999995</v>
      </c>
      <c r="AD31" s="41">
        <f t="shared" si="28"/>
        <v>714769911.65336418</v>
      </c>
      <c r="AE31" s="42">
        <v>3067</v>
      </c>
      <c r="AF31" s="100">
        <v>39000</v>
      </c>
      <c r="AG31" s="53">
        <f t="shared" si="29"/>
        <v>119613000</v>
      </c>
      <c r="AH31" s="49">
        <v>51701</v>
      </c>
      <c r="AI31" s="100">
        <v>217</v>
      </c>
      <c r="AJ31" s="109">
        <f t="shared" si="30"/>
        <v>11219117</v>
      </c>
      <c r="AK31" s="54">
        <v>4927</v>
      </c>
      <c r="AL31" s="100">
        <v>1000</v>
      </c>
      <c r="AM31" s="109">
        <f t="shared" si="31"/>
        <v>4927000</v>
      </c>
      <c r="AN31" s="46">
        <f t="shared" si="14"/>
        <v>135759117</v>
      </c>
      <c r="AO31" s="47">
        <f t="shared" si="32"/>
        <v>161553349.22999999</v>
      </c>
      <c r="AP31" s="48">
        <f t="shared" si="33"/>
        <v>2735590048.73</v>
      </c>
      <c r="AQ31" s="48">
        <f t="shared" si="34"/>
        <v>3450359960.3833642</v>
      </c>
    </row>
    <row r="32" spans="1:639" s="1" customFormat="1" ht="15.75" thickBot="1" x14ac:dyDescent="0.25">
      <c r="A32" s="55">
        <v>44531</v>
      </c>
      <c r="B32" s="56">
        <f>15454+6364</f>
        <v>21818</v>
      </c>
      <c r="C32" s="32">
        <v>61000</v>
      </c>
      <c r="D32" s="116">
        <f t="shared" si="19"/>
        <v>1330898000</v>
      </c>
      <c r="E32" s="32">
        <v>566000000</v>
      </c>
      <c r="F32" s="57">
        <v>4672</v>
      </c>
      <c r="G32" s="32">
        <v>12000</v>
      </c>
      <c r="H32" s="107">
        <f t="shared" si="20"/>
        <v>56064000</v>
      </c>
      <c r="I32" s="57">
        <v>21818</v>
      </c>
      <c r="J32" s="32">
        <v>8700</v>
      </c>
      <c r="K32" s="106">
        <f t="shared" si="21"/>
        <v>189816600</v>
      </c>
      <c r="L32" s="58">
        <v>426.25</v>
      </c>
      <c r="M32" s="32">
        <v>81125</v>
      </c>
      <c r="N32" s="105">
        <f t="shared" si="22"/>
        <v>34579531.25</v>
      </c>
      <c r="O32" s="59">
        <v>3</v>
      </c>
      <c r="P32" s="32">
        <v>12140000</v>
      </c>
      <c r="Q32" s="60">
        <f t="shared" si="23"/>
        <v>36420000</v>
      </c>
      <c r="R32" s="104">
        <f t="shared" si="5"/>
        <v>2213778131.25</v>
      </c>
      <c r="S32" s="103">
        <f t="shared" si="6"/>
        <v>2634395976.1875</v>
      </c>
      <c r="T32" s="61">
        <v>380.25</v>
      </c>
      <c r="U32" s="32">
        <v>1540000</v>
      </c>
      <c r="V32" s="102">
        <f t="shared" si="35"/>
        <v>585585000</v>
      </c>
      <c r="W32" s="101">
        <v>477569253.80952382</v>
      </c>
      <c r="X32" s="37">
        <f t="shared" si="25"/>
        <v>94429768.555757135</v>
      </c>
      <c r="Y32" s="61">
        <v>5</v>
      </c>
      <c r="Z32" s="32">
        <v>1540000</v>
      </c>
      <c r="AA32" s="62">
        <f t="shared" si="26"/>
        <v>7700000</v>
      </c>
      <c r="AB32" s="62">
        <v>34162261.155000001</v>
      </c>
      <c r="AC32" s="37">
        <f t="shared" si="27"/>
        <v>88821.879002999995</v>
      </c>
      <c r="AD32" s="63">
        <f t="shared" si="28"/>
        <v>687803590.43476021</v>
      </c>
      <c r="AE32" s="42">
        <v>3650</v>
      </c>
      <c r="AF32" s="100">
        <v>39000</v>
      </c>
      <c r="AG32" s="64">
        <f t="shared" si="29"/>
        <v>142350000</v>
      </c>
      <c r="AH32" s="65">
        <f>1800+12060</f>
        <v>13860</v>
      </c>
      <c r="AI32" s="100">
        <v>217</v>
      </c>
      <c r="AJ32" s="99">
        <f t="shared" si="30"/>
        <v>3007620</v>
      </c>
      <c r="AK32" s="66">
        <v>1232</v>
      </c>
      <c r="AL32" s="100">
        <v>1000</v>
      </c>
      <c r="AM32" s="99">
        <f t="shared" si="31"/>
        <v>1232000</v>
      </c>
      <c r="AN32" s="67">
        <f t="shared" si="14"/>
        <v>146589620</v>
      </c>
      <c r="AO32" s="68">
        <f t="shared" si="32"/>
        <v>174441647.79999998</v>
      </c>
      <c r="AP32" s="48">
        <f t="shared" si="33"/>
        <v>2808837623.9875002</v>
      </c>
      <c r="AQ32" s="48">
        <f t="shared" si="34"/>
        <v>3496641214.4222603</v>
      </c>
    </row>
    <row r="33" spans="1:639" s="89" customFormat="1" ht="15.75" customHeight="1" thickBot="1" x14ac:dyDescent="0.25">
      <c r="A33" s="69" t="s">
        <v>56</v>
      </c>
      <c r="B33" s="98"/>
      <c r="C33" s="97"/>
      <c r="D33" s="94">
        <f>SUM(D21:D32)</f>
        <v>13059246000</v>
      </c>
      <c r="E33" s="96">
        <f>SUM(E21:E32)</f>
        <v>5916000000</v>
      </c>
      <c r="F33" s="71"/>
      <c r="G33" s="93"/>
      <c r="H33" s="94">
        <f>SUM(H21:H32)</f>
        <v>672768000</v>
      </c>
      <c r="I33" s="96"/>
      <c r="J33" s="93"/>
      <c r="K33" s="72">
        <f>SUM(K21:K32)</f>
        <v>1862548200</v>
      </c>
      <c r="L33" s="95">
        <f>SUM(L21:L32)</f>
        <v>3627.0833333333335</v>
      </c>
      <c r="M33" s="93"/>
      <c r="N33" s="72">
        <f>SUM(N21:N32)</f>
        <v>294247135.41666669</v>
      </c>
      <c r="O33" s="71"/>
      <c r="P33" s="76"/>
      <c r="Q33" s="72">
        <f>SUM(Q21:Q32)</f>
        <v>364200000</v>
      </c>
      <c r="R33" s="73">
        <f t="shared" si="5"/>
        <v>22169009335.416668</v>
      </c>
      <c r="S33" s="74">
        <f t="shared" si="6"/>
        <v>26381121109.145832</v>
      </c>
      <c r="T33" s="75"/>
      <c r="U33" s="76"/>
      <c r="V33" s="76">
        <f>SUM(V21:V32)</f>
        <v>3842685000</v>
      </c>
      <c r="W33" s="76"/>
      <c r="X33" s="72">
        <f>SUM(X21:X32)</f>
        <v>666454334.76336789</v>
      </c>
      <c r="Y33" s="75"/>
      <c r="Z33" s="76"/>
      <c r="AA33" s="76">
        <f>SUM(AA21:AA32)</f>
        <v>104335000</v>
      </c>
      <c r="AB33" s="76"/>
      <c r="AC33" s="72">
        <f>SUM(AC21:AC32)</f>
        <v>1203536.46049065</v>
      </c>
      <c r="AD33" s="74">
        <f>SUM(AD21:AD32)</f>
        <v>4614677871.2238588</v>
      </c>
      <c r="AE33" s="77"/>
      <c r="AF33" s="76"/>
      <c r="AG33" s="72">
        <f>SUM(AG21:AG32)</f>
        <v>400900500</v>
      </c>
      <c r="AH33" s="75"/>
      <c r="AI33" s="76"/>
      <c r="AJ33" s="72">
        <f>SUM(AJ21:AJ32)</f>
        <v>214185773.50000006</v>
      </c>
      <c r="AK33" s="75"/>
      <c r="AL33" s="76"/>
      <c r="AM33" s="72">
        <f>SUM(AM21:AM32)</f>
        <v>54089000</v>
      </c>
      <c r="AN33" s="75">
        <f t="shared" si="14"/>
        <v>669175273.5</v>
      </c>
      <c r="AO33" s="76">
        <f>SUM(AO21:AO32)</f>
        <v>796318575.46500003</v>
      </c>
      <c r="AP33" s="78">
        <f>SUM(AP21:AP32)</f>
        <v>27177439684.610832</v>
      </c>
      <c r="AQ33" s="78">
        <f>SUM(AQ21:AQ32)</f>
        <v>31792117555.834694</v>
      </c>
      <c r="AR33" s="90"/>
      <c r="AS33" s="90"/>
      <c r="AT33" s="90"/>
      <c r="AU33" s="90"/>
      <c r="AV33" s="90"/>
      <c r="AW33" s="90"/>
      <c r="AX33" s="90"/>
      <c r="AY33" s="90"/>
      <c r="AZ33" s="90"/>
      <c r="BA33" s="90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  <c r="BM33" s="90"/>
      <c r="BN33" s="90"/>
      <c r="BO33" s="90"/>
      <c r="BP33" s="90"/>
      <c r="BQ33" s="90"/>
      <c r="BR33" s="90"/>
      <c r="BS33" s="90"/>
      <c r="BT33" s="90"/>
      <c r="BU33" s="90"/>
      <c r="BV33" s="90"/>
      <c r="BW33" s="90"/>
      <c r="BX33" s="90"/>
      <c r="BY33" s="90"/>
      <c r="BZ33" s="90"/>
      <c r="CA33" s="90"/>
      <c r="CB33" s="90"/>
      <c r="CC33" s="90"/>
      <c r="CD33" s="90"/>
      <c r="CE33" s="90"/>
      <c r="CF33" s="90"/>
      <c r="CG33" s="90"/>
      <c r="CH33" s="90"/>
      <c r="CI33" s="90"/>
      <c r="CJ33" s="90"/>
      <c r="CK33" s="90"/>
      <c r="CL33" s="90"/>
      <c r="CM33" s="90"/>
      <c r="CN33" s="90"/>
      <c r="CO33" s="90"/>
      <c r="CP33" s="90"/>
      <c r="CQ33" s="90"/>
      <c r="CR33" s="90"/>
      <c r="CS33" s="90"/>
      <c r="CT33" s="90"/>
      <c r="CU33" s="90"/>
      <c r="CV33" s="90"/>
      <c r="CW33" s="90"/>
      <c r="CX33" s="90"/>
      <c r="CY33" s="90"/>
      <c r="CZ33" s="90"/>
      <c r="DA33" s="90"/>
      <c r="DB33" s="90"/>
      <c r="DC33" s="90"/>
      <c r="DD33" s="90"/>
      <c r="DE33" s="90"/>
      <c r="DF33" s="90"/>
      <c r="DG33" s="90"/>
      <c r="DH33" s="90"/>
      <c r="DI33" s="90"/>
      <c r="DJ33" s="90"/>
      <c r="DK33" s="90"/>
      <c r="DL33" s="90"/>
      <c r="DM33" s="90"/>
      <c r="DN33" s="90"/>
      <c r="DO33" s="90"/>
      <c r="DP33" s="90"/>
      <c r="DQ33" s="90"/>
      <c r="DR33" s="90"/>
      <c r="DS33" s="90"/>
      <c r="DT33" s="90"/>
      <c r="DU33" s="90"/>
      <c r="DV33" s="90"/>
      <c r="DW33" s="90"/>
      <c r="DX33" s="90"/>
      <c r="DY33" s="90"/>
      <c r="DZ33" s="90"/>
      <c r="EA33" s="90"/>
      <c r="EB33" s="90"/>
      <c r="EC33" s="90"/>
      <c r="ED33" s="90"/>
      <c r="EE33" s="90"/>
      <c r="EF33" s="90"/>
      <c r="EG33" s="90"/>
      <c r="EH33" s="90"/>
      <c r="EI33" s="90"/>
      <c r="EJ33" s="90"/>
      <c r="EK33" s="90"/>
      <c r="EL33" s="90"/>
      <c r="EM33" s="90"/>
      <c r="EN33" s="90"/>
      <c r="EO33" s="90"/>
      <c r="EP33" s="90"/>
      <c r="EQ33" s="90"/>
      <c r="ER33" s="90"/>
      <c r="ES33" s="90"/>
      <c r="ET33" s="90"/>
      <c r="EU33" s="90"/>
      <c r="EV33" s="90"/>
      <c r="EW33" s="90"/>
      <c r="EX33" s="90"/>
      <c r="EY33" s="90"/>
      <c r="EZ33" s="90"/>
      <c r="FA33" s="90"/>
      <c r="FB33" s="90"/>
      <c r="FC33" s="90"/>
      <c r="FD33" s="90"/>
      <c r="FE33" s="90"/>
      <c r="FF33" s="90"/>
      <c r="FG33" s="90"/>
      <c r="FH33" s="90"/>
      <c r="FI33" s="90"/>
      <c r="FJ33" s="90"/>
      <c r="FK33" s="90"/>
      <c r="FL33" s="90"/>
      <c r="FM33" s="90"/>
      <c r="FN33" s="90"/>
      <c r="FO33" s="90"/>
      <c r="FP33" s="90"/>
      <c r="FQ33" s="90"/>
      <c r="FR33" s="90"/>
      <c r="FS33" s="90"/>
      <c r="FT33" s="90"/>
      <c r="FU33" s="90"/>
      <c r="FV33" s="90"/>
      <c r="FW33" s="90"/>
      <c r="FX33" s="90"/>
      <c r="FY33" s="90"/>
      <c r="FZ33" s="90"/>
      <c r="GA33" s="90"/>
      <c r="GB33" s="90"/>
      <c r="GC33" s="90"/>
      <c r="GD33" s="90"/>
      <c r="GE33" s="90"/>
      <c r="GF33" s="90"/>
      <c r="GG33" s="90"/>
      <c r="GH33" s="90"/>
      <c r="GI33" s="90"/>
      <c r="GJ33" s="90"/>
      <c r="GK33" s="90"/>
      <c r="GL33" s="90"/>
      <c r="GM33" s="90"/>
      <c r="GN33" s="90"/>
      <c r="GO33" s="90"/>
      <c r="GP33" s="90"/>
      <c r="GQ33" s="90"/>
      <c r="GR33" s="90"/>
      <c r="GS33" s="90"/>
      <c r="GT33" s="90"/>
      <c r="GU33" s="90"/>
      <c r="GV33" s="90"/>
      <c r="GW33" s="90"/>
      <c r="GX33" s="90"/>
      <c r="GY33" s="90"/>
      <c r="GZ33" s="90"/>
      <c r="HA33" s="90"/>
      <c r="HB33" s="90"/>
      <c r="HC33" s="90"/>
      <c r="HD33" s="90"/>
      <c r="HE33" s="90"/>
      <c r="HF33" s="90"/>
      <c r="HG33" s="90"/>
      <c r="HH33" s="90"/>
      <c r="HI33" s="90"/>
      <c r="HJ33" s="90"/>
      <c r="HK33" s="90"/>
      <c r="HL33" s="90"/>
      <c r="HM33" s="90"/>
      <c r="HN33" s="90"/>
      <c r="HO33" s="90"/>
      <c r="HP33" s="90"/>
      <c r="HQ33" s="90"/>
      <c r="HR33" s="90"/>
      <c r="HS33" s="90"/>
      <c r="HT33" s="90"/>
      <c r="HU33" s="90"/>
      <c r="HV33" s="90"/>
      <c r="HW33" s="90"/>
      <c r="HX33" s="90"/>
      <c r="HY33" s="90"/>
      <c r="HZ33" s="90"/>
      <c r="IA33" s="90"/>
      <c r="IB33" s="90"/>
      <c r="IC33" s="90"/>
      <c r="ID33" s="90"/>
      <c r="IE33" s="90"/>
      <c r="IF33" s="90"/>
      <c r="IG33" s="90"/>
      <c r="IH33" s="90"/>
      <c r="II33" s="90"/>
      <c r="IJ33" s="90"/>
      <c r="IK33" s="90"/>
      <c r="IL33" s="90"/>
      <c r="IM33" s="90"/>
      <c r="IN33" s="90"/>
      <c r="IO33" s="90"/>
      <c r="IP33" s="90"/>
      <c r="IQ33" s="90"/>
      <c r="IR33" s="90"/>
      <c r="IS33" s="90"/>
      <c r="IT33" s="90"/>
      <c r="IU33" s="90"/>
      <c r="IV33" s="90"/>
      <c r="IW33" s="90"/>
      <c r="IX33" s="90"/>
      <c r="IY33" s="90"/>
      <c r="IZ33" s="90"/>
      <c r="JA33" s="90"/>
      <c r="JB33" s="90"/>
      <c r="JC33" s="90"/>
      <c r="JD33" s="90"/>
      <c r="JE33" s="90"/>
      <c r="JF33" s="90"/>
      <c r="JG33" s="90"/>
      <c r="JH33" s="90"/>
      <c r="JI33" s="90"/>
      <c r="JJ33" s="90"/>
      <c r="JK33" s="90"/>
      <c r="JL33" s="90"/>
      <c r="JM33" s="90"/>
      <c r="JN33" s="90"/>
      <c r="JO33" s="90"/>
      <c r="JP33" s="90"/>
      <c r="JQ33" s="90"/>
      <c r="JR33" s="90"/>
      <c r="JS33" s="90"/>
      <c r="JT33" s="90"/>
      <c r="JU33" s="90"/>
      <c r="JV33" s="90"/>
      <c r="JW33" s="90"/>
      <c r="JX33" s="90"/>
      <c r="JY33" s="90"/>
      <c r="JZ33" s="90"/>
      <c r="KA33" s="90"/>
      <c r="KB33" s="90"/>
      <c r="KC33" s="90"/>
      <c r="KD33" s="90"/>
      <c r="KE33" s="90"/>
      <c r="KF33" s="90"/>
      <c r="KG33" s="90"/>
      <c r="KH33" s="90"/>
      <c r="KI33" s="90"/>
      <c r="KJ33" s="90"/>
      <c r="KK33" s="90"/>
      <c r="KL33" s="90"/>
      <c r="KM33" s="90"/>
      <c r="KN33" s="90"/>
      <c r="KO33" s="90"/>
      <c r="KP33" s="90"/>
      <c r="KQ33" s="90"/>
      <c r="KR33" s="90"/>
      <c r="KS33" s="90"/>
      <c r="KT33" s="90"/>
      <c r="KU33" s="90"/>
      <c r="KV33" s="90"/>
      <c r="KW33" s="90"/>
      <c r="KX33" s="90"/>
      <c r="KY33" s="90"/>
      <c r="KZ33" s="90"/>
      <c r="LA33" s="90"/>
      <c r="LB33" s="90"/>
      <c r="LC33" s="90"/>
      <c r="LD33" s="90"/>
      <c r="LE33" s="90"/>
      <c r="LF33" s="90"/>
      <c r="LG33" s="90"/>
      <c r="LH33" s="90"/>
      <c r="LI33" s="90"/>
      <c r="LJ33" s="90"/>
      <c r="LK33" s="90"/>
      <c r="LL33" s="90"/>
      <c r="LM33" s="90"/>
      <c r="LN33" s="90"/>
      <c r="LO33" s="90"/>
      <c r="LP33" s="90"/>
      <c r="LQ33" s="90"/>
      <c r="LR33" s="90"/>
      <c r="LS33" s="90"/>
      <c r="LT33" s="90"/>
      <c r="LU33" s="90"/>
      <c r="LV33" s="90"/>
      <c r="LW33" s="90"/>
      <c r="LX33" s="90"/>
      <c r="LY33" s="90"/>
      <c r="LZ33" s="90"/>
      <c r="MA33" s="90"/>
      <c r="MB33" s="90"/>
      <c r="MC33" s="90"/>
      <c r="MD33" s="90"/>
      <c r="ME33" s="90"/>
      <c r="MF33" s="90"/>
      <c r="MG33" s="90"/>
      <c r="MH33" s="90"/>
      <c r="MI33" s="90"/>
      <c r="MJ33" s="90"/>
      <c r="MK33" s="90"/>
      <c r="ML33" s="90"/>
      <c r="MM33" s="90"/>
      <c r="MN33" s="90"/>
      <c r="MO33" s="90"/>
      <c r="MP33" s="90"/>
      <c r="MQ33" s="90"/>
      <c r="MR33" s="90"/>
      <c r="MS33" s="90"/>
      <c r="MT33" s="90"/>
      <c r="MU33" s="90"/>
      <c r="MV33" s="90"/>
      <c r="MW33" s="90"/>
      <c r="MX33" s="90"/>
      <c r="MY33" s="90"/>
      <c r="MZ33" s="90"/>
      <c r="NA33" s="90"/>
      <c r="NB33" s="90"/>
      <c r="NC33" s="90"/>
      <c r="ND33" s="90"/>
      <c r="NE33" s="90"/>
      <c r="NF33" s="90"/>
      <c r="NG33" s="90"/>
      <c r="NH33" s="90"/>
      <c r="NI33" s="90"/>
      <c r="NJ33" s="90"/>
      <c r="NK33" s="90"/>
      <c r="NL33" s="90"/>
      <c r="NM33" s="90"/>
      <c r="NN33" s="90"/>
      <c r="NO33" s="90"/>
      <c r="NP33" s="90"/>
      <c r="NQ33" s="90"/>
      <c r="NR33" s="90"/>
      <c r="NS33" s="90"/>
      <c r="NT33" s="90"/>
      <c r="NU33" s="90"/>
      <c r="NV33" s="90"/>
      <c r="NW33" s="90"/>
      <c r="NX33" s="90"/>
      <c r="NY33" s="90"/>
      <c r="NZ33" s="90"/>
      <c r="OA33" s="90"/>
      <c r="OB33" s="90"/>
      <c r="OC33" s="90"/>
      <c r="OD33" s="90"/>
      <c r="OE33" s="90"/>
      <c r="OF33" s="90"/>
      <c r="OG33" s="90"/>
      <c r="OH33" s="90"/>
      <c r="OI33" s="90"/>
      <c r="OJ33" s="90"/>
      <c r="OK33" s="90"/>
      <c r="OL33" s="90"/>
      <c r="OM33" s="90"/>
      <c r="ON33" s="90"/>
      <c r="OO33" s="90"/>
      <c r="OP33" s="90"/>
      <c r="OQ33" s="90"/>
      <c r="OR33" s="90"/>
      <c r="OS33" s="90"/>
      <c r="OT33" s="90"/>
      <c r="OU33" s="90"/>
      <c r="OV33" s="90"/>
      <c r="OW33" s="90"/>
      <c r="OX33" s="90"/>
      <c r="OY33" s="90"/>
      <c r="OZ33" s="90"/>
      <c r="PA33" s="90"/>
      <c r="PB33" s="90"/>
      <c r="PC33" s="90"/>
      <c r="PD33" s="90"/>
      <c r="PE33" s="90"/>
      <c r="PF33" s="90"/>
      <c r="PG33" s="90"/>
      <c r="PH33" s="90"/>
      <c r="PI33" s="90"/>
      <c r="PJ33" s="90"/>
      <c r="PK33" s="90"/>
      <c r="PL33" s="90"/>
      <c r="PM33" s="90"/>
      <c r="PN33" s="90"/>
      <c r="PO33" s="90"/>
      <c r="PP33" s="90"/>
      <c r="PQ33" s="90"/>
      <c r="PR33" s="90"/>
      <c r="PS33" s="90"/>
      <c r="PT33" s="90"/>
      <c r="PU33" s="90"/>
      <c r="PV33" s="90"/>
      <c r="PW33" s="90"/>
      <c r="PX33" s="90"/>
      <c r="PY33" s="90"/>
      <c r="PZ33" s="90"/>
      <c r="QA33" s="90"/>
      <c r="QB33" s="90"/>
      <c r="QC33" s="90"/>
      <c r="QD33" s="90"/>
      <c r="QE33" s="90"/>
      <c r="QF33" s="90"/>
      <c r="QG33" s="90"/>
      <c r="QH33" s="90"/>
      <c r="QI33" s="90"/>
      <c r="QJ33" s="90"/>
      <c r="QK33" s="90"/>
      <c r="QL33" s="90"/>
      <c r="QM33" s="90"/>
      <c r="QN33" s="90"/>
      <c r="QO33" s="90"/>
      <c r="QP33" s="90"/>
      <c r="QQ33" s="90"/>
      <c r="QR33" s="90"/>
      <c r="QS33" s="90"/>
      <c r="QT33" s="90"/>
      <c r="QU33" s="90"/>
      <c r="QV33" s="90"/>
      <c r="QW33" s="90"/>
      <c r="QX33" s="90"/>
      <c r="QY33" s="90"/>
      <c r="QZ33" s="90"/>
      <c r="RA33" s="90"/>
      <c r="RB33" s="90"/>
      <c r="RC33" s="90"/>
      <c r="RD33" s="90"/>
      <c r="RE33" s="90"/>
      <c r="RF33" s="90"/>
      <c r="RG33" s="90"/>
      <c r="RH33" s="90"/>
      <c r="RI33" s="90"/>
      <c r="RJ33" s="90"/>
      <c r="RK33" s="90"/>
      <c r="RL33" s="90"/>
      <c r="RM33" s="90"/>
      <c r="RN33" s="90"/>
      <c r="RO33" s="90"/>
      <c r="RP33" s="90"/>
      <c r="RQ33" s="90"/>
      <c r="RR33" s="90"/>
      <c r="RS33" s="90"/>
      <c r="RT33" s="90"/>
      <c r="RU33" s="90"/>
      <c r="RV33" s="90"/>
      <c r="RW33" s="90"/>
      <c r="RX33" s="90"/>
      <c r="RY33" s="90"/>
      <c r="RZ33" s="90"/>
      <c r="SA33" s="90"/>
      <c r="SB33" s="90"/>
      <c r="SC33" s="90"/>
      <c r="SD33" s="90"/>
      <c r="SE33" s="90"/>
      <c r="SF33" s="90"/>
      <c r="SG33" s="90"/>
      <c r="SH33" s="90"/>
      <c r="SI33" s="90"/>
      <c r="SJ33" s="90"/>
      <c r="SK33" s="90"/>
      <c r="SL33" s="90"/>
      <c r="SM33" s="90"/>
      <c r="SN33" s="90"/>
      <c r="SO33" s="90"/>
      <c r="SP33" s="90"/>
      <c r="SQ33" s="90"/>
      <c r="SR33" s="90"/>
      <c r="SS33" s="90"/>
      <c r="ST33" s="90"/>
      <c r="SU33" s="90"/>
      <c r="SV33" s="90"/>
      <c r="SW33" s="90"/>
      <c r="SX33" s="90"/>
      <c r="SY33" s="90"/>
      <c r="SZ33" s="90"/>
      <c r="TA33" s="90"/>
      <c r="TB33" s="90"/>
      <c r="TC33" s="90"/>
      <c r="TD33" s="90"/>
      <c r="TE33" s="90"/>
      <c r="TF33" s="90"/>
      <c r="TG33" s="90"/>
      <c r="TH33" s="90"/>
      <c r="TI33" s="90"/>
      <c r="TJ33" s="90"/>
      <c r="TK33" s="90"/>
      <c r="TL33" s="90"/>
      <c r="TM33" s="90"/>
      <c r="TN33" s="90"/>
      <c r="TO33" s="90"/>
      <c r="TP33" s="90"/>
      <c r="TQ33" s="90"/>
      <c r="TR33" s="90"/>
      <c r="TS33" s="90"/>
      <c r="TT33" s="90"/>
      <c r="TU33" s="90"/>
      <c r="TV33" s="90"/>
      <c r="TW33" s="90"/>
      <c r="TX33" s="90"/>
      <c r="TY33" s="90"/>
      <c r="TZ33" s="90"/>
      <c r="UA33" s="90"/>
      <c r="UB33" s="90"/>
      <c r="UC33" s="90"/>
      <c r="UD33" s="90"/>
      <c r="UE33" s="90"/>
      <c r="UF33" s="90"/>
      <c r="UG33" s="90"/>
      <c r="UH33" s="90"/>
      <c r="UI33" s="90"/>
      <c r="UJ33" s="90"/>
      <c r="UK33" s="90"/>
      <c r="UL33" s="90"/>
      <c r="UM33" s="90"/>
      <c r="UN33" s="90"/>
      <c r="UO33" s="90"/>
      <c r="UP33" s="90"/>
      <c r="UQ33" s="90"/>
      <c r="UR33" s="90"/>
      <c r="US33" s="90"/>
      <c r="UT33" s="90"/>
      <c r="UU33" s="90"/>
      <c r="UV33" s="90"/>
      <c r="UW33" s="90"/>
      <c r="UX33" s="90"/>
      <c r="UY33" s="90"/>
      <c r="UZ33" s="90"/>
      <c r="VA33" s="90"/>
      <c r="VB33" s="90"/>
      <c r="VC33" s="90"/>
      <c r="VD33" s="90"/>
      <c r="VE33" s="90"/>
      <c r="VF33" s="90"/>
      <c r="VG33" s="90"/>
      <c r="VH33" s="90"/>
      <c r="VI33" s="90"/>
      <c r="VJ33" s="90"/>
      <c r="VK33" s="90"/>
      <c r="VL33" s="90"/>
      <c r="VM33" s="90"/>
      <c r="VN33" s="90"/>
      <c r="VO33" s="90"/>
      <c r="VP33" s="90"/>
      <c r="VQ33" s="90"/>
      <c r="VR33" s="90"/>
      <c r="VS33" s="90"/>
      <c r="VT33" s="90"/>
      <c r="VU33" s="90"/>
      <c r="VV33" s="90"/>
      <c r="VW33" s="90"/>
      <c r="VX33" s="90"/>
      <c r="VY33" s="90"/>
      <c r="VZ33" s="90"/>
      <c r="WA33" s="90"/>
      <c r="WB33" s="90"/>
      <c r="WC33" s="90"/>
      <c r="WD33" s="90"/>
      <c r="WE33" s="90"/>
      <c r="WF33" s="90"/>
      <c r="WG33" s="90"/>
      <c r="WH33" s="90"/>
      <c r="WI33" s="90"/>
      <c r="WJ33" s="90"/>
      <c r="WK33" s="90"/>
      <c r="WL33" s="90"/>
      <c r="WM33" s="90"/>
      <c r="WN33" s="90"/>
      <c r="WO33" s="90"/>
      <c r="WP33" s="90"/>
      <c r="WQ33" s="90"/>
      <c r="WR33" s="90"/>
      <c r="WS33" s="90"/>
      <c r="WT33" s="90"/>
      <c r="WU33" s="90"/>
      <c r="WV33" s="90"/>
      <c r="WW33" s="90"/>
      <c r="WX33" s="90"/>
      <c r="WY33" s="90"/>
      <c r="WZ33" s="90"/>
      <c r="XA33" s="90"/>
      <c r="XB33" s="90"/>
      <c r="XC33" s="90"/>
      <c r="XD33" s="90"/>
      <c r="XE33" s="90"/>
      <c r="XF33" s="90"/>
      <c r="XG33" s="90"/>
      <c r="XH33" s="90"/>
      <c r="XI33" s="90"/>
      <c r="XJ33" s="90"/>
      <c r="XK33" s="90"/>
      <c r="XL33" s="90"/>
      <c r="XM33" s="90"/>
      <c r="XN33" s="90"/>
      <c r="XO33" s="90"/>
    </row>
    <row r="34" spans="1:639" s="89" customFormat="1" ht="15.75" customHeight="1" thickBot="1" x14ac:dyDescent="0.25">
      <c r="A34" s="69" t="s">
        <v>56</v>
      </c>
      <c r="B34" s="98"/>
      <c r="C34" s="97"/>
      <c r="D34" s="94"/>
      <c r="E34" s="94">
        <f>+E33+E20</f>
        <v>11100000000</v>
      </c>
      <c r="F34" s="71"/>
      <c r="G34" s="93"/>
      <c r="H34" s="94">
        <f>+H33+H20</f>
        <v>1252469760</v>
      </c>
      <c r="I34" s="96"/>
      <c r="J34" s="93"/>
      <c r="K34" s="94">
        <f>+K33+K20</f>
        <v>3439145800</v>
      </c>
      <c r="L34" s="95"/>
      <c r="M34" s="93"/>
      <c r="N34" s="94">
        <f>+N33+N20</f>
        <v>571598232.91666675</v>
      </c>
      <c r="O34" s="71"/>
      <c r="P34" s="76"/>
      <c r="Q34" s="94">
        <f>+Q33+Q20</f>
        <v>673350000</v>
      </c>
      <c r="R34" s="94">
        <f>+R33+R20</f>
        <v>41128147632.916672</v>
      </c>
      <c r="S34" s="94">
        <f>+S33+S20</f>
        <v>48942495683.17083</v>
      </c>
      <c r="T34" s="75"/>
      <c r="U34" s="76"/>
      <c r="V34" s="94">
        <f>+V33+V20</f>
        <v>7295497500</v>
      </c>
      <c r="W34" s="76"/>
      <c r="X34" s="94">
        <f>+X33+X20</f>
        <v>1299779184.5602357</v>
      </c>
      <c r="Y34" s="75"/>
      <c r="Z34" s="76"/>
      <c r="AA34" s="94">
        <f>+AA33+AA20</f>
        <v>195322500</v>
      </c>
      <c r="AB34" s="76"/>
      <c r="AC34" s="94">
        <f>+AC33+AC20</f>
        <v>1203536.46049065</v>
      </c>
      <c r="AD34" s="91">
        <f>+AD33+AD20</f>
        <v>8792917435.6022148</v>
      </c>
      <c r="AE34" s="77"/>
      <c r="AF34" s="76"/>
      <c r="AG34" s="94">
        <f>+AG33+AG20</f>
        <v>774634950</v>
      </c>
      <c r="AH34" s="75"/>
      <c r="AI34" s="76"/>
      <c r="AJ34" s="94">
        <f>+AJ33+AJ20</f>
        <v>407216842.64285725</v>
      </c>
      <c r="AK34" s="75"/>
      <c r="AL34" s="76"/>
      <c r="AM34" s="94">
        <f>+AM33+AM20</f>
        <v>96386600</v>
      </c>
      <c r="AN34" s="94">
        <f>+AN33+AN20</f>
        <v>1278238392.6428571</v>
      </c>
      <c r="AO34" s="93">
        <f>+AO33+AO20</f>
        <v>1521103687.2449999</v>
      </c>
      <c r="AP34" s="92">
        <f>+AP33+AP20</f>
        <v>50463599370.415833</v>
      </c>
      <c r="AQ34" s="91">
        <f>+AQ33+AQ20</f>
        <v>59256516806.018051</v>
      </c>
      <c r="AR34" s="90"/>
      <c r="AS34" s="90"/>
      <c r="AT34" s="90"/>
      <c r="AU34" s="90"/>
      <c r="AV34" s="90"/>
      <c r="AW34" s="90"/>
      <c r="AX34" s="90"/>
      <c r="AY34" s="90"/>
      <c r="AZ34" s="90"/>
      <c r="BA34" s="90"/>
      <c r="BB34" s="90"/>
      <c r="BC34" s="90"/>
      <c r="BD34" s="90"/>
      <c r="BE34" s="90"/>
      <c r="BF34" s="90"/>
      <c r="BG34" s="90"/>
      <c r="BH34" s="90"/>
      <c r="BI34" s="90"/>
      <c r="BJ34" s="90"/>
      <c r="BK34" s="90"/>
      <c r="BL34" s="90"/>
      <c r="BM34" s="90"/>
      <c r="BN34" s="90"/>
      <c r="BO34" s="90"/>
      <c r="BP34" s="90"/>
      <c r="BQ34" s="90"/>
      <c r="BR34" s="90"/>
      <c r="BS34" s="90"/>
      <c r="BT34" s="90"/>
      <c r="BU34" s="90"/>
      <c r="BV34" s="90"/>
      <c r="BW34" s="90"/>
      <c r="BX34" s="90"/>
      <c r="BY34" s="90"/>
      <c r="BZ34" s="90"/>
      <c r="CA34" s="90"/>
      <c r="CB34" s="90"/>
      <c r="CC34" s="90"/>
      <c r="CD34" s="90"/>
      <c r="CE34" s="90"/>
      <c r="CF34" s="90"/>
      <c r="CG34" s="90"/>
      <c r="CH34" s="90"/>
      <c r="CI34" s="90"/>
      <c r="CJ34" s="90"/>
      <c r="CK34" s="90"/>
      <c r="CL34" s="90"/>
      <c r="CM34" s="90"/>
      <c r="CN34" s="90"/>
      <c r="CO34" s="90"/>
      <c r="CP34" s="90"/>
      <c r="CQ34" s="90"/>
      <c r="CR34" s="90"/>
      <c r="CS34" s="90"/>
      <c r="CT34" s="90"/>
      <c r="CU34" s="90"/>
      <c r="CV34" s="90"/>
      <c r="CW34" s="90"/>
      <c r="CX34" s="90"/>
      <c r="CY34" s="90"/>
      <c r="CZ34" s="90"/>
      <c r="DA34" s="90"/>
      <c r="DB34" s="90"/>
      <c r="DC34" s="90"/>
      <c r="DD34" s="90"/>
      <c r="DE34" s="90"/>
      <c r="DF34" s="90"/>
      <c r="DG34" s="90"/>
      <c r="DH34" s="90"/>
      <c r="DI34" s="90"/>
      <c r="DJ34" s="90"/>
      <c r="DK34" s="90"/>
      <c r="DL34" s="90"/>
      <c r="DM34" s="90"/>
      <c r="DN34" s="90"/>
      <c r="DO34" s="90"/>
      <c r="DP34" s="90"/>
      <c r="DQ34" s="90"/>
      <c r="DR34" s="90"/>
      <c r="DS34" s="90"/>
      <c r="DT34" s="90"/>
      <c r="DU34" s="90"/>
      <c r="DV34" s="90"/>
      <c r="DW34" s="90"/>
      <c r="DX34" s="90"/>
      <c r="DY34" s="90"/>
      <c r="DZ34" s="90"/>
      <c r="EA34" s="90"/>
      <c r="EB34" s="90"/>
      <c r="EC34" s="90"/>
      <c r="ED34" s="90"/>
      <c r="EE34" s="90"/>
      <c r="EF34" s="90"/>
      <c r="EG34" s="90"/>
      <c r="EH34" s="90"/>
      <c r="EI34" s="90"/>
      <c r="EJ34" s="90"/>
      <c r="EK34" s="90"/>
      <c r="EL34" s="90"/>
      <c r="EM34" s="90"/>
      <c r="EN34" s="90"/>
      <c r="EO34" s="90"/>
      <c r="EP34" s="90"/>
      <c r="EQ34" s="90"/>
      <c r="ER34" s="90"/>
      <c r="ES34" s="90"/>
      <c r="ET34" s="90"/>
      <c r="EU34" s="90"/>
      <c r="EV34" s="90"/>
      <c r="EW34" s="90"/>
      <c r="EX34" s="90"/>
      <c r="EY34" s="90"/>
      <c r="EZ34" s="90"/>
      <c r="FA34" s="90"/>
      <c r="FB34" s="90"/>
      <c r="FC34" s="90"/>
      <c r="FD34" s="90"/>
      <c r="FE34" s="90"/>
      <c r="FF34" s="90"/>
      <c r="FG34" s="90"/>
      <c r="FH34" s="90"/>
      <c r="FI34" s="90"/>
      <c r="FJ34" s="90"/>
      <c r="FK34" s="90"/>
      <c r="FL34" s="90"/>
      <c r="FM34" s="90"/>
      <c r="FN34" s="90"/>
      <c r="FO34" s="90"/>
      <c r="FP34" s="90"/>
      <c r="FQ34" s="90"/>
      <c r="FR34" s="90"/>
      <c r="FS34" s="90"/>
      <c r="FT34" s="90"/>
      <c r="FU34" s="90"/>
      <c r="FV34" s="90"/>
      <c r="FW34" s="90"/>
      <c r="FX34" s="90"/>
      <c r="FY34" s="90"/>
      <c r="FZ34" s="90"/>
      <c r="GA34" s="90"/>
      <c r="GB34" s="90"/>
      <c r="GC34" s="90"/>
      <c r="GD34" s="90"/>
      <c r="GE34" s="90"/>
      <c r="GF34" s="90"/>
      <c r="GG34" s="90"/>
      <c r="GH34" s="90"/>
      <c r="GI34" s="90"/>
      <c r="GJ34" s="90"/>
      <c r="GK34" s="90"/>
      <c r="GL34" s="90"/>
      <c r="GM34" s="90"/>
      <c r="GN34" s="90"/>
      <c r="GO34" s="90"/>
      <c r="GP34" s="90"/>
      <c r="GQ34" s="90"/>
      <c r="GR34" s="90"/>
      <c r="GS34" s="90"/>
      <c r="GT34" s="90"/>
      <c r="GU34" s="90"/>
      <c r="GV34" s="90"/>
      <c r="GW34" s="90"/>
      <c r="GX34" s="90"/>
      <c r="GY34" s="90"/>
      <c r="GZ34" s="90"/>
      <c r="HA34" s="90"/>
      <c r="HB34" s="90"/>
      <c r="HC34" s="90"/>
      <c r="HD34" s="90"/>
      <c r="HE34" s="90"/>
      <c r="HF34" s="90"/>
      <c r="HG34" s="90"/>
      <c r="HH34" s="90"/>
      <c r="HI34" s="90"/>
      <c r="HJ34" s="90"/>
      <c r="HK34" s="90"/>
      <c r="HL34" s="90"/>
      <c r="HM34" s="90"/>
      <c r="HN34" s="90"/>
      <c r="HO34" s="90"/>
      <c r="HP34" s="90"/>
      <c r="HQ34" s="90"/>
      <c r="HR34" s="90"/>
      <c r="HS34" s="90"/>
      <c r="HT34" s="90"/>
      <c r="HU34" s="90"/>
      <c r="HV34" s="90"/>
      <c r="HW34" s="90"/>
      <c r="HX34" s="90"/>
      <c r="HY34" s="90"/>
      <c r="HZ34" s="90"/>
      <c r="IA34" s="90"/>
      <c r="IB34" s="90"/>
      <c r="IC34" s="90"/>
      <c r="ID34" s="90"/>
      <c r="IE34" s="90"/>
      <c r="IF34" s="90"/>
      <c r="IG34" s="90"/>
      <c r="IH34" s="90"/>
      <c r="II34" s="90"/>
      <c r="IJ34" s="90"/>
      <c r="IK34" s="90"/>
      <c r="IL34" s="90"/>
      <c r="IM34" s="90"/>
      <c r="IN34" s="90"/>
      <c r="IO34" s="90"/>
      <c r="IP34" s="90"/>
      <c r="IQ34" s="90"/>
      <c r="IR34" s="90"/>
      <c r="IS34" s="90"/>
      <c r="IT34" s="90"/>
      <c r="IU34" s="90"/>
      <c r="IV34" s="90"/>
      <c r="IW34" s="90"/>
      <c r="IX34" s="90"/>
      <c r="IY34" s="90"/>
      <c r="IZ34" s="90"/>
      <c r="JA34" s="90"/>
      <c r="JB34" s="90"/>
      <c r="JC34" s="90"/>
      <c r="JD34" s="90"/>
      <c r="JE34" s="90"/>
      <c r="JF34" s="90"/>
      <c r="JG34" s="90"/>
      <c r="JH34" s="90"/>
      <c r="JI34" s="90"/>
      <c r="JJ34" s="90"/>
      <c r="JK34" s="90"/>
      <c r="JL34" s="90"/>
      <c r="JM34" s="90"/>
      <c r="JN34" s="90"/>
      <c r="JO34" s="90"/>
      <c r="JP34" s="90"/>
      <c r="JQ34" s="90"/>
      <c r="JR34" s="90"/>
      <c r="JS34" s="90"/>
      <c r="JT34" s="90"/>
      <c r="JU34" s="90"/>
      <c r="JV34" s="90"/>
      <c r="JW34" s="90"/>
      <c r="JX34" s="90"/>
      <c r="JY34" s="90"/>
      <c r="JZ34" s="90"/>
      <c r="KA34" s="90"/>
      <c r="KB34" s="90"/>
      <c r="KC34" s="90"/>
      <c r="KD34" s="90"/>
      <c r="KE34" s="90"/>
      <c r="KF34" s="90"/>
      <c r="KG34" s="90"/>
      <c r="KH34" s="90"/>
      <c r="KI34" s="90"/>
      <c r="KJ34" s="90"/>
      <c r="KK34" s="90"/>
      <c r="KL34" s="90"/>
      <c r="KM34" s="90"/>
      <c r="KN34" s="90"/>
      <c r="KO34" s="90"/>
      <c r="KP34" s="90"/>
      <c r="KQ34" s="90"/>
      <c r="KR34" s="90"/>
      <c r="KS34" s="90"/>
      <c r="KT34" s="90"/>
      <c r="KU34" s="90"/>
      <c r="KV34" s="90"/>
      <c r="KW34" s="90"/>
      <c r="KX34" s="90"/>
      <c r="KY34" s="90"/>
      <c r="KZ34" s="90"/>
      <c r="LA34" s="90"/>
      <c r="LB34" s="90"/>
      <c r="LC34" s="90"/>
      <c r="LD34" s="90"/>
      <c r="LE34" s="90"/>
      <c r="LF34" s="90"/>
      <c r="LG34" s="90"/>
      <c r="LH34" s="90"/>
      <c r="LI34" s="90"/>
      <c r="LJ34" s="90"/>
      <c r="LK34" s="90"/>
      <c r="LL34" s="90"/>
      <c r="LM34" s="90"/>
      <c r="LN34" s="90"/>
      <c r="LO34" s="90"/>
      <c r="LP34" s="90"/>
      <c r="LQ34" s="90"/>
      <c r="LR34" s="90"/>
      <c r="LS34" s="90"/>
      <c r="LT34" s="90"/>
      <c r="LU34" s="90"/>
      <c r="LV34" s="90"/>
      <c r="LW34" s="90"/>
      <c r="LX34" s="90"/>
      <c r="LY34" s="90"/>
      <c r="LZ34" s="90"/>
      <c r="MA34" s="90"/>
      <c r="MB34" s="90"/>
      <c r="MC34" s="90"/>
      <c r="MD34" s="90"/>
      <c r="ME34" s="90"/>
      <c r="MF34" s="90"/>
      <c r="MG34" s="90"/>
      <c r="MH34" s="90"/>
      <c r="MI34" s="90"/>
      <c r="MJ34" s="90"/>
      <c r="MK34" s="90"/>
      <c r="ML34" s="90"/>
      <c r="MM34" s="90"/>
      <c r="MN34" s="90"/>
      <c r="MO34" s="90"/>
      <c r="MP34" s="90"/>
      <c r="MQ34" s="90"/>
      <c r="MR34" s="90"/>
      <c r="MS34" s="90"/>
      <c r="MT34" s="90"/>
      <c r="MU34" s="90"/>
      <c r="MV34" s="90"/>
      <c r="MW34" s="90"/>
      <c r="MX34" s="90"/>
      <c r="MY34" s="90"/>
      <c r="MZ34" s="90"/>
      <c r="NA34" s="90"/>
      <c r="NB34" s="90"/>
      <c r="NC34" s="90"/>
      <c r="ND34" s="90"/>
      <c r="NE34" s="90"/>
      <c r="NF34" s="90"/>
      <c r="NG34" s="90"/>
      <c r="NH34" s="90"/>
      <c r="NI34" s="90"/>
      <c r="NJ34" s="90"/>
      <c r="NK34" s="90"/>
      <c r="NL34" s="90"/>
      <c r="NM34" s="90"/>
      <c r="NN34" s="90"/>
      <c r="NO34" s="90"/>
      <c r="NP34" s="90"/>
      <c r="NQ34" s="90"/>
      <c r="NR34" s="90"/>
      <c r="NS34" s="90"/>
      <c r="NT34" s="90"/>
      <c r="NU34" s="90"/>
      <c r="NV34" s="90"/>
      <c r="NW34" s="90"/>
      <c r="NX34" s="90"/>
      <c r="NY34" s="90"/>
      <c r="NZ34" s="90"/>
      <c r="OA34" s="90"/>
      <c r="OB34" s="90"/>
      <c r="OC34" s="90"/>
      <c r="OD34" s="90"/>
      <c r="OE34" s="90"/>
      <c r="OF34" s="90"/>
      <c r="OG34" s="90"/>
      <c r="OH34" s="90"/>
      <c r="OI34" s="90"/>
      <c r="OJ34" s="90"/>
      <c r="OK34" s="90"/>
      <c r="OL34" s="90"/>
      <c r="OM34" s="90"/>
      <c r="ON34" s="90"/>
      <c r="OO34" s="90"/>
      <c r="OP34" s="90"/>
      <c r="OQ34" s="90"/>
      <c r="OR34" s="90"/>
      <c r="OS34" s="90"/>
      <c r="OT34" s="90"/>
      <c r="OU34" s="90"/>
      <c r="OV34" s="90"/>
      <c r="OW34" s="90"/>
      <c r="OX34" s="90"/>
      <c r="OY34" s="90"/>
      <c r="OZ34" s="90"/>
      <c r="PA34" s="90"/>
      <c r="PB34" s="90"/>
      <c r="PC34" s="90"/>
      <c r="PD34" s="90"/>
      <c r="PE34" s="90"/>
      <c r="PF34" s="90"/>
      <c r="PG34" s="90"/>
      <c r="PH34" s="90"/>
      <c r="PI34" s="90"/>
      <c r="PJ34" s="90"/>
      <c r="PK34" s="90"/>
      <c r="PL34" s="90"/>
      <c r="PM34" s="90"/>
      <c r="PN34" s="90"/>
      <c r="PO34" s="90"/>
      <c r="PP34" s="90"/>
      <c r="PQ34" s="90"/>
      <c r="PR34" s="90"/>
      <c r="PS34" s="90"/>
      <c r="PT34" s="90"/>
      <c r="PU34" s="90"/>
      <c r="PV34" s="90"/>
      <c r="PW34" s="90"/>
      <c r="PX34" s="90"/>
      <c r="PY34" s="90"/>
      <c r="PZ34" s="90"/>
      <c r="QA34" s="90"/>
      <c r="QB34" s="90"/>
      <c r="QC34" s="90"/>
      <c r="QD34" s="90"/>
      <c r="QE34" s="90"/>
      <c r="QF34" s="90"/>
      <c r="QG34" s="90"/>
      <c r="QH34" s="90"/>
      <c r="QI34" s="90"/>
      <c r="QJ34" s="90"/>
      <c r="QK34" s="90"/>
      <c r="QL34" s="90"/>
      <c r="QM34" s="90"/>
      <c r="QN34" s="90"/>
      <c r="QO34" s="90"/>
      <c r="QP34" s="90"/>
      <c r="QQ34" s="90"/>
      <c r="QR34" s="90"/>
      <c r="QS34" s="90"/>
      <c r="QT34" s="90"/>
      <c r="QU34" s="90"/>
      <c r="QV34" s="90"/>
      <c r="QW34" s="90"/>
      <c r="QX34" s="90"/>
      <c r="QY34" s="90"/>
      <c r="QZ34" s="90"/>
      <c r="RA34" s="90"/>
      <c r="RB34" s="90"/>
      <c r="RC34" s="90"/>
      <c r="RD34" s="90"/>
      <c r="RE34" s="90"/>
      <c r="RF34" s="90"/>
      <c r="RG34" s="90"/>
      <c r="RH34" s="90"/>
      <c r="RI34" s="90"/>
      <c r="RJ34" s="90"/>
      <c r="RK34" s="90"/>
      <c r="RL34" s="90"/>
      <c r="RM34" s="90"/>
      <c r="RN34" s="90"/>
      <c r="RO34" s="90"/>
      <c r="RP34" s="90"/>
      <c r="RQ34" s="90"/>
      <c r="RR34" s="90"/>
      <c r="RS34" s="90"/>
      <c r="RT34" s="90"/>
      <c r="RU34" s="90"/>
      <c r="RV34" s="90"/>
      <c r="RW34" s="90"/>
      <c r="RX34" s="90"/>
      <c r="RY34" s="90"/>
      <c r="RZ34" s="90"/>
      <c r="SA34" s="90"/>
      <c r="SB34" s="90"/>
      <c r="SC34" s="90"/>
      <c r="SD34" s="90"/>
      <c r="SE34" s="90"/>
      <c r="SF34" s="90"/>
      <c r="SG34" s="90"/>
      <c r="SH34" s="90"/>
      <c r="SI34" s="90"/>
      <c r="SJ34" s="90"/>
      <c r="SK34" s="90"/>
      <c r="SL34" s="90"/>
      <c r="SM34" s="90"/>
      <c r="SN34" s="90"/>
      <c r="SO34" s="90"/>
      <c r="SP34" s="90"/>
      <c r="SQ34" s="90"/>
      <c r="SR34" s="90"/>
      <c r="SS34" s="90"/>
      <c r="ST34" s="90"/>
      <c r="SU34" s="90"/>
      <c r="SV34" s="90"/>
      <c r="SW34" s="90"/>
      <c r="SX34" s="90"/>
      <c r="SY34" s="90"/>
      <c r="SZ34" s="90"/>
      <c r="TA34" s="90"/>
      <c r="TB34" s="90"/>
      <c r="TC34" s="90"/>
      <c r="TD34" s="90"/>
      <c r="TE34" s="90"/>
      <c r="TF34" s="90"/>
      <c r="TG34" s="90"/>
      <c r="TH34" s="90"/>
      <c r="TI34" s="90"/>
      <c r="TJ34" s="90"/>
      <c r="TK34" s="90"/>
      <c r="TL34" s="90"/>
      <c r="TM34" s="90"/>
      <c r="TN34" s="90"/>
      <c r="TO34" s="90"/>
      <c r="TP34" s="90"/>
      <c r="TQ34" s="90"/>
      <c r="TR34" s="90"/>
      <c r="TS34" s="90"/>
      <c r="TT34" s="90"/>
      <c r="TU34" s="90"/>
      <c r="TV34" s="90"/>
      <c r="TW34" s="90"/>
      <c r="TX34" s="90"/>
      <c r="TY34" s="90"/>
      <c r="TZ34" s="90"/>
      <c r="UA34" s="90"/>
      <c r="UB34" s="90"/>
      <c r="UC34" s="90"/>
      <c r="UD34" s="90"/>
      <c r="UE34" s="90"/>
      <c r="UF34" s="90"/>
      <c r="UG34" s="90"/>
      <c r="UH34" s="90"/>
      <c r="UI34" s="90"/>
      <c r="UJ34" s="90"/>
      <c r="UK34" s="90"/>
      <c r="UL34" s="90"/>
      <c r="UM34" s="90"/>
      <c r="UN34" s="90"/>
      <c r="UO34" s="90"/>
      <c r="UP34" s="90"/>
      <c r="UQ34" s="90"/>
      <c r="UR34" s="90"/>
      <c r="US34" s="90"/>
      <c r="UT34" s="90"/>
      <c r="UU34" s="90"/>
      <c r="UV34" s="90"/>
      <c r="UW34" s="90"/>
      <c r="UX34" s="90"/>
      <c r="UY34" s="90"/>
      <c r="UZ34" s="90"/>
      <c r="VA34" s="90"/>
      <c r="VB34" s="90"/>
      <c r="VC34" s="90"/>
      <c r="VD34" s="90"/>
      <c r="VE34" s="90"/>
      <c r="VF34" s="90"/>
      <c r="VG34" s="90"/>
      <c r="VH34" s="90"/>
      <c r="VI34" s="90"/>
      <c r="VJ34" s="90"/>
      <c r="VK34" s="90"/>
      <c r="VL34" s="90"/>
      <c r="VM34" s="90"/>
      <c r="VN34" s="90"/>
      <c r="VO34" s="90"/>
      <c r="VP34" s="90"/>
      <c r="VQ34" s="90"/>
      <c r="VR34" s="90"/>
      <c r="VS34" s="90"/>
      <c r="VT34" s="90"/>
      <c r="VU34" s="90"/>
      <c r="VV34" s="90"/>
      <c r="VW34" s="90"/>
      <c r="VX34" s="90"/>
      <c r="VY34" s="90"/>
      <c r="VZ34" s="90"/>
      <c r="WA34" s="90"/>
      <c r="WB34" s="90"/>
      <c r="WC34" s="90"/>
      <c r="WD34" s="90"/>
      <c r="WE34" s="90"/>
      <c r="WF34" s="90"/>
      <c r="WG34" s="90"/>
      <c r="WH34" s="90"/>
      <c r="WI34" s="90"/>
      <c r="WJ34" s="90"/>
      <c r="WK34" s="90"/>
      <c r="WL34" s="90"/>
      <c r="WM34" s="90"/>
      <c r="WN34" s="90"/>
      <c r="WO34" s="90"/>
      <c r="WP34" s="90"/>
      <c r="WQ34" s="90"/>
      <c r="WR34" s="90"/>
      <c r="WS34" s="90"/>
      <c r="WT34" s="90"/>
      <c r="WU34" s="90"/>
      <c r="WV34" s="90"/>
      <c r="WW34" s="90"/>
      <c r="WX34" s="90"/>
      <c r="WY34" s="90"/>
      <c r="WZ34" s="90"/>
      <c r="XA34" s="90"/>
      <c r="XB34" s="90"/>
      <c r="XC34" s="90"/>
      <c r="XD34" s="90"/>
      <c r="XE34" s="90"/>
      <c r="XF34" s="90"/>
      <c r="XG34" s="90"/>
      <c r="XH34" s="90"/>
      <c r="XI34" s="90"/>
      <c r="XJ34" s="90"/>
      <c r="XK34" s="90"/>
      <c r="XL34" s="90"/>
      <c r="XM34" s="90"/>
      <c r="XN34" s="90"/>
      <c r="XO34" s="90"/>
    </row>
    <row r="35" spans="1:639" s="1" customFormat="1" x14ac:dyDescent="0.2">
      <c r="A35" s="88"/>
      <c r="E35" s="87"/>
      <c r="O35" s="3"/>
      <c r="AE35" s="7"/>
    </row>
    <row r="36" spans="1:639" s="1" customFormat="1" x14ac:dyDescent="0.2">
      <c r="A36" s="88"/>
      <c r="E36" s="87"/>
      <c r="O36" s="3"/>
      <c r="AE36" s="7"/>
    </row>
    <row r="37" spans="1:639" s="1" customFormat="1" x14ac:dyDescent="0.2">
      <c r="A37" s="88"/>
      <c r="E37" s="87"/>
      <c r="O37" s="3"/>
      <c r="AE37" s="7"/>
    </row>
    <row r="38" spans="1:639" s="1" customFormat="1" x14ac:dyDescent="0.2">
      <c r="A38" s="88"/>
      <c r="E38" s="87"/>
      <c r="O38" s="3"/>
      <c r="AE38" s="7"/>
    </row>
    <row r="39" spans="1:639" s="1" customFormat="1" x14ac:dyDescent="0.2">
      <c r="A39" s="88"/>
      <c r="E39" s="87"/>
      <c r="O39" s="3"/>
      <c r="AE39" s="7"/>
    </row>
    <row r="40" spans="1:639" s="1" customFormat="1" x14ac:dyDescent="0.2">
      <c r="A40" s="88"/>
      <c r="E40" s="87"/>
      <c r="O40" s="3"/>
      <c r="AE40" s="7"/>
    </row>
    <row r="41" spans="1:639" s="1" customFormat="1" x14ac:dyDescent="0.2">
      <c r="A41" s="88"/>
      <c r="E41" s="87"/>
      <c r="O41" s="3"/>
      <c r="AE41" s="7"/>
    </row>
    <row r="42" spans="1:639" s="1" customFormat="1" x14ac:dyDescent="0.2">
      <c r="A42" s="88"/>
      <c r="E42" s="87"/>
      <c r="O42" s="3"/>
      <c r="AE42" s="7"/>
    </row>
    <row r="43" spans="1:639" s="1" customFormat="1" x14ac:dyDescent="0.2">
      <c r="A43" s="88"/>
      <c r="E43" s="87"/>
      <c r="O43" s="3"/>
      <c r="AE43" s="7"/>
    </row>
    <row r="44" spans="1:639" s="1" customFormat="1" x14ac:dyDescent="0.2">
      <c r="A44" s="88"/>
      <c r="E44" s="87"/>
      <c r="O44" s="3"/>
      <c r="AE44" s="7"/>
    </row>
    <row r="45" spans="1:639" s="1" customFormat="1" x14ac:dyDescent="0.2">
      <c r="A45" s="88"/>
      <c r="E45" s="87"/>
      <c r="O45" s="3"/>
      <c r="AE45" s="7"/>
    </row>
    <row r="46" spans="1:639" s="1" customFormat="1" x14ac:dyDescent="0.2">
      <c r="A46" s="88"/>
      <c r="E46" s="87"/>
      <c r="O46" s="3"/>
      <c r="AE46" s="7"/>
    </row>
    <row r="47" spans="1:639" s="1" customFormat="1" x14ac:dyDescent="0.2">
      <c r="A47" s="88"/>
      <c r="E47" s="87"/>
      <c r="O47" s="3"/>
      <c r="AE47" s="7"/>
    </row>
    <row r="48" spans="1:639" s="1" customFormat="1" x14ac:dyDescent="0.2">
      <c r="A48" s="88"/>
      <c r="E48" s="87"/>
      <c r="O48" s="3"/>
      <c r="AE48" s="7"/>
    </row>
    <row r="49" spans="1:31" s="1" customFormat="1" x14ac:dyDescent="0.2">
      <c r="A49" s="88"/>
      <c r="E49" s="87"/>
      <c r="O49" s="3"/>
      <c r="AE49" s="7"/>
    </row>
    <row r="50" spans="1:31" s="1" customFormat="1" x14ac:dyDescent="0.2">
      <c r="A50" s="88"/>
      <c r="E50" s="87"/>
      <c r="O50" s="3"/>
      <c r="AE50" s="7"/>
    </row>
    <row r="51" spans="1:31" s="1" customFormat="1" x14ac:dyDescent="0.2">
      <c r="A51" s="88"/>
      <c r="E51" s="87"/>
      <c r="O51" s="3"/>
      <c r="AE51" s="7"/>
    </row>
    <row r="52" spans="1:31" s="1" customFormat="1" x14ac:dyDescent="0.2">
      <c r="A52" s="88"/>
      <c r="E52" s="87"/>
      <c r="O52" s="3"/>
      <c r="AE52" s="7"/>
    </row>
    <row r="53" spans="1:31" s="1" customFormat="1" x14ac:dyDescent="0.2">
      <c r="A53" s="88"/>
      <c r="E53" s="87"/>
      <c r="O53" s="3"/>
      <c r="AE53" s="7"/>
    </row>
    <row r="54" spans="1:31" s="1" customFormat="1" x14ac:dyDescent="0.2">
      <c r="A54" s="88"/>
      <c r="E54" s="87"/>
      <c r="O54" s="3"/>
      <c r="AE54" s="7"/>
    </row>
    <row r="55" spans="1:31" s="1" customFormat="1" x14ac:dyDescent="0.2">
      <c r="A55" s="88"/>
      <c r="E55" s="87"/>
      <c r="O55" s="3"/>
      <c r="AE55" s="7"/>
    </row>
    <row r="56" spans="1:31" s="1" customFormat="1" x14ac:dyDescent="0.2">
      <c r="A56" s="88"/>
      <c r="E56" s="87"/>
      <c r="O56" s="3"/>
      <c r="AE56" s="7"/>
    </row>
    <row r="57" spans="1:31" s="1" customFormat="1" x14ac:dyDescent="0.2">
      <c r="A57" s="88"/>
      <c r="E57" s="87"/>
      <c r="O57" s="3"/>
      <c r="AE57" s="7"/>
    </row>
    <row r="58" spans="1:31" s="1" customFormat="1" x14ac:dyDescent="0.2">
      <c r="A58" s="88"/>
      <c r="E58" s="87"/>
      <c r="O58" s="3"/>
      <c r="AE58" s="7"/>
    </row>
    <row r="59" spans="1:31" s="1" customFormat="1" x14ac:dyDescent="0.2">
      <c r="A59" s="88"/>
      <c r="E59" s="87"/>
      <c r="O59" s="3"/>
      <c r="AE59" s="7"/>
    </row>
    <row r="60" spans="1:31" s="1" customFormat="1" x14ac:dyDescent="0.2">
      <c r="A60" s="88"/>
      <c r="E60" s="87"/>
      <c r="O60" s="3"/>
      <c r="AE60" s="7"/>
    </row>
    <row r="61" spans="1:31" s="1" customFormat="1" x14ac:dyDescent="0.2">
      <c r="A61" s="88"/>
      <c r="E61" s="87"/>
      <c r="O61" s="3"/>
      <c r="AE61" s="7"/>
    </row>
    <row r="62" spans="1:31" s="1" customFormat="1" x14ac:dyDescent="0.2">
      <c r="A62" s="88"/>
      <c r="E62" s="87"/>
      <c r="O62" s="3"/>
      <c r="AE62" s="7"/>
    </row>
    <row r="63" spans="1:31" s="1" customFormat="1" x14ac:dyDescent="0.2">
      <c r="E63" s="87"/>
      <c r="O63" s="3"/>
      <c r="AE63" s="7"/>
    </row>
    <row r="64" spans="1:31" s="1" customFormat="1" x14ac:dyDescent="0.2">
      <c r="E64" s="87"/>
      <c r="O64" s="3"/>
      <c r="AE64" s="7"/>
    </row>
    <row r="65" spans="5:31" s="1" customFormat="1" x14ac:dyDescent="0.2">
      <c r="E65" s="87"/>
      <c r="O65" s="3"/>
      <c r="AE65" s="7"/>
    </row>
    <row r="66" spans="5:31" s="1" customFormat="1" x14ac:dyDescent="0.2">
      <c r="E66" s="87"/>
      <c r="O66" s="3"/>
      <c r="AE66" s="7"/>
    </row>
    <row r="67" spans="5:31" s="1" customFormat="1" x14ac:dyDescent="0.2">
      <c r="E67" s="87"/>
      <c r="O67" s="3"/>
      <c r="AE67" s="7"/>
    </row>
    <row r="68" spans="5:31" s="1" customFormat="1" x14ac:dyDescent="0.2">
      <c r="E68" s="87"/>
      <c r="O68" s="3"/>
      <c r="AE68" s="7"/>
    </row>
    <row r="69" spans="5:31" s="1" customFormat="1" x14ac:dyDescent="0.2">
      <c r="E69" s="87"/>
      <c r="O69" s="3"/>
      <c r="AE69" s="7"/>
    </row>
    <row r="70" spans="5:31" s="1" customFormat="1" x14ac:dyDescent="0.2">
      <c r="E70" s="87"/>
      <c r="O70" s="3"/>
      <c r="AE70" s="7"/>
    </row>
    <row r="71" spans="5:31" s="1" customFormat="1" x14ac:dyDescent="0.2">
      <c r="E71" s="87"/>
      <c r="O71" s="3"/>
      <c r="AE71" s="7"/>
    </row>
    <row r="72" spans="5:31" s="1" customFormat="1" x14ac:dyDescent="0.2">
      <c r="E72" s="87"/>
      <c r="O72" s="3"/>
      <c r="AE72" s="7"/>
    </row>
    <row r="73" spans="5:31" s="1" customFormat="1" x14ac:dyDescent="0.2">
      <c r="E73" s="87"/>
      <c r="O73" s="3"/>
      <c r="AE73" s="7"/>
    </row>
    <row r="74" spans="5:31" s="1" customFormat="1" x14ac:dyDescent="0.2">
      <c r="E74" s="87"/>
      <c r="O74" s="3"/>
      <c r="AE74" s="7"/>
    </row>
    <row r="75" spans="5:31" s="1" customFormat="1" x14ac:dyDescent="0.2">
      <c r="E75" s="87"/>
      <c r="O75" s="3"/>
      <c r="AE75" s="7"/>
    </row>
    <row r="76" spans="5:31" s="1" customFormat="1" x14ac:dyDescent="0.2">
      <c r="E76" s="87"/>
      <c r="O76" s="3"/>
      <c r="AE76" s="7"/>
    </row>
    <row r="77" spans="5:31" s="1" customFormat="1" x14ac:dyDescent="0.2">
      <c r="E77" s="87"/>
      <c r="O77" s="3"/>
      <c r="AE77" s="7"/>
    </row>
    <row r="78" spans="5:31" s="1" customFormat="1" x14ac:dyDescent="0.2">
      <c r="E78" s="87"/>
      <c r="O78" s="3"/>
      <c r="AE78" s="7"/>
    </row>
    <row r="79" spans="5:31" s="1" customFormat="1" x14ac:dyDescent="0.2">
      <c r="E79" s="87"/>
      <c r="O79" s="3"/>
      <c r="AE79" s="7"/>
    </row>
    <row r="80" spans="5:31" s="1" customFormat="1" x14ac:dyDescent="0.2">
      <c r="E80" s="87"/>
      <c r="O80" s="3"/>
      <c r="AE80" s="7"/>
    </row>
    <row r="81" spans="5:31" s="1" customFormat="1" x14ac:dyDescent="0.2">
      <c r="E81" s="87"/>
      <c r="O81" s="3"/>
      <c r="AE81" s="7"/>
    </row>
    <row r="82" spans="5:31" s="1" customFormat="1" x14ac:dyDescent="0.2">
      <c r="E82" s="87"/>
      <c r="O82" s="3"/>
      <c r="AE82" s="7"/>
    </row>
    <row r="83" spans="5:31" s="1" customFormat="1" x14ac:dyDescent="0.2">
      <c r="E83" s="87"/>
      <c r="O83" s="3"/>
      <c r="AE83" s="7"/>
    </row>
    <row r="84" spans="5:31" s="1" customFormat="1" x14ac:dyDescent="0.2">
      <c r="E84" s="87"/>
      <c r="O84" s="3"/>
      <c r="AE84" s="7"/>
    </row>
    <row r="85" spans="5:31" s="1" customFormat="1" x14ac:dyDescent="0.2">
      <c r="E85" s="87"/>
      <c r="O85" s="3"/>
      <c r="AE85" s="7"/>
    </row>
    <row r="86" spans="5:31" s="1" customFormat="1" x14ac:dyDescent="0.2">
      <c r="E86" s="87"/>
      <c r="O86" s="3"/>
      <c r="AE86" s="7"/>
    </row>
    <row r="87" spans="5:31" s="1" customFormat="1" x14ac:dyDescent="0.2">
      <c r="E87" s="87"/>
      <c r="O87" s="3"/>
      <c r="AE87" s="7"/>
    </row>
    <row r="88" spans="5:31" s="1" customFormat="1" x14ac:dyDescent="0.2">
      <c r="E88" s="87"/>
      <c r="O88" s="3"/>
      <c r="AE88" s="7"/>
    </row>
    <row r="89" spans="5:31" s="1" customFormat="1" x14ac:dyDescent="0.2">
      <c r="E89" s="87"/>
      <c r="O89" s="3"/>
      <c r="AE89" s="7"/>
    </row>
    <row r="90" spans="5:31" s="1" customFormat="1" x14ac:dyDescent="0.2">
      <c r="E90" s="87"/>
      <c r="O90" s="3"/>
      <c r="AE90" s="7"/>
    </row>
    <row r="91" spans="5:31" s="1" customFormat="1" x14ac:dyDescent="0.2">
      <c r="E91" s="87"/>
      <c r="O91" s="3"/>
      <c r="AE91" s="7"/>
    </row>
    <row r="92" spans="5:31" s="1" customFormat="1" x14ac:dyDescent="0.2">
      <c r="E92" s="87"/>
      <c r="O92" s="3"/>
      <c r="AE92" s="7"/>
    </row>
    <row r="93" spans="5:31" s="1" customFormat="1" x14ac:dyDescent="0.2">
      <c r="E93" s="87"/>
      <c r="O93" s="3"/>
      <c r="AE93" s="7"/>
    </row>
    <row r="94" spans="5:31" s="1" customFormat="1" x14ac:dyDescent="0.2">
      <c r="E94" s="87"/>
      <c r="O94" s="3"/>
      <c r="AE94" s="7"/>
    </row>
    <row r="95" spans="5:31" s="1" customFormat="1" x14ac:dyDescent="0.2">
      <c r="E95" s="87"/>
      <c r="O95" s="3"/>
      <c r="AE95" s="7"/>
    </row>
    <row r="96" spans="5:31" s="1" customFormat="1" x14ac:dyDescent="0.2">
      <c r="E96" s="87"/>
      <c r="O96" s="3"/>
      <c r="AE96" s="7"/>
    </row>
  </sheetData>
  <sheetProtection algorithmName="SHA-512" hashValue="e4BL0m7zchUYvHQ9KQ+HOOKa1CNgr3krtOS6UVCxT5Vv3qW1YmWLI4rOsULUQu5xtPC9Z4rVwYwb21NBoe9xQQ==" saltValue="jqA4F5V2QSg9w36XbL5H7g==" spinCount="100000" sheet="1" objects="1" scenarios="1" selectLockedCells="1" selectUnlockedCells="1"/>
  <mergeCells count="22">
    <mergeCell ref="AK6:AM6"/>
    <mergeCell ref="A2:AG2"/>
    <mergeCell ref="A3:AG3"/>
    <mergeCell ref="A4:AG4"/>
    <mergeCell ref="T5:W5"/>
    <mergeCell ref="Y5:AB5"/>
    <mergeCell ref="AQ6:AQ7"/>
    <mergeCell ref="A6:A7"/>
    <mergeCell ref="B6:D7"/>
    <mergeCell ref="E6:E7"/>
    <mergeCell ref="F6:H7"/>
    <mergeCell ref="I6:K7"/>
    <mergeCell ref="AP6:AP7"/>
    <mergeCell ref="L6:N7"/>
    <mergeCell ref="O6:Q7"/>
    <mergeCell ref="R6:S7"/>
    <mergeCell ref="AN6:AO7"/>
    <mergeCell ref="T6:X7"/>
    <mergeCell ref="Y6:AC7"/>
    <mergeCell ref="AD6:AD7"/>
    <mergeCell ref="AE6:AG6"/>
    <mergeCell ref="AH6:AJ6"/>
  </mergeCells>
  <pageMargins left="0.7" right="0.7" top="0.75" bottom="0.75" header="0.3" footer="0.3"/>
  <pageSetup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O82"/>
  <sheetViews>
    <sheetView tabSelected="1" topLeftCell="AI1" zoomScaleNormal="100" workbookViewId="0">
      <selection activeCell="AP10" sqref="AP10"/>
    </sheetView>
  </sheetViews>
  <sheetFormatPr baseColWidth="10" defaultColWidth="11.42578125" defaultRowHeight="12.75" x14ac:dyDescent="0.2"/>
  <cols>
    <col min="1" max="1" width="12" style="84" customWidth="1"/>
    <col min="2" max="2" width="12.42578125" style="84" customWidth="1"/>
    <col min="3" max="3" width="13.42578125" style="84" bestFit="1" customWidth="1"/>
    <col min="4" max="4" width="16.7109375" style="84" bestFit="1" customWidth="1"/>
    <col min="5" max="5" width="24.42578125" style="86" bestFit="1" customWidth="1"/>
    <col min="6" max="6" width="7" style="84" bestFit="1" customWidth="1"/>
    <col min="7" max="7" width="14.42578125" style="84" customWidth="1"/>
    <col min="8" max="8" width="18.28515625" style="84" customWidth="1"/>
    <col min="9" max="10" width="13.42578125" style="84" customWidth="1"/>
    <col min="11" max="11" width="15.5703125" style="84" bestFit="1" customWidth="1"/>
    <col min="12" max="12" width="10.7109375" style="84" customWidth="1"/>
    <col min="13" max="13" width="14.28515625" style="84" customWidth="1"/>
    <col min="14" max="14" width="14.28515625" style="84" bestFit="1" customWidth="1"/>
    <col min="15" max="15" width="8.7109375" style="85" bestFit="1" customWidth="1"/>
    <col min="16" max="16" width="17.7109375" style="84" customWidth="1"/>
    <col min="17" max="17" width="15.5703125" style="84" bestFit="1" customWidth="1"/>
    <col min="18" max="18" width="16.7109375" style="84" bestFit="1" customWidth="1"/>
    <col min="19" max="19" width="16.5703125" style="84" bestFit="1" customWidth="1"/>
    <col min="20" max="20" width="8.28515625" style="84" bestFit="1" customWidth="1"/>
    <col min="21" max="21" width="12.5703125" style="84" bestFit="1" customWidth="1"/>
    <col min="22" max="22" width="15.5703125" style="84" bestFit="1" customWidth="1"/>
    <col min="23" max="23" width="15" style="84" bestFit="1" customWidth="1"/>
    <col min="24" max="24" width="16.7109375" style="1" bestFit="1" customWidth="1"/>
    <col min="25" max="25" width="9" style="84" bestFit="1" customWidth="1"/>
    <col min="26" max="26" width="12.5703125" style="84" bestFit="1" customWidth="1"/>
    <col min="27" max="27" width="15.28515625" style="84" customWidth="1"/>
    <col min="28" max="28" width="13.28515625" style="84" bestFit="1" customWidth="1"/>
    <col min="29" max="29" width="12" style="84" bestFit="1" customWidth="1"/>
    <col min="30" max="30" width="16.7109375" style="84" bestFit="1" customWidth="1"/>
    <col min="31" max="31" width="11.7109375" style="7" bestFit="1" customWidth="1"/>
    <col min="32" max="32" width="11" style="1" bestFit="1" customWidth="1"/>
    <col min="33" max="33" width="14.28515625" style="84" bestFit="1" customWidth="1"/>
    <col min="34" max="34" width="12.5703125" style="84" bestFit="1" customWidth="1"/>
    <col min="35" max="35" width="14.42578125" style="84" bestFit="1" customWidth="1"/>
    <col min="36" max="36" width="18.7109375" style="84" customWidth="1"/>
    <col min="37" max="37" width="15.28515625" style="84" bestFit="1" customWidth="1"/>
    <col min="38" max="38" width="14.7109375" style="84" customWidth="1"/>
    <col min="39" max="39" width="14.28515625" style="84" customWidth="1"/>
    <col min="40" max="40" width="15.5703125" style="84" bestFit="1" customWidth="1"/>
    <col min="41" max="41" width="16.5703125" style="84" bestFit="1" customWidth="1"/>
    <col min="42" max="42" width="19.7109375" style="1" bestFit="1" customWidth="1"/>
    <col min="43" max="43" width="19.28515625" style="1" customWidth="1"/>
    <col min="44" max="639" width="11.42578125" style="1"/>
    <col min="640" max="16384" width="11.42578125" style="84"/>
  </cols>
  <sheetData>
    <row r="1" spans="1:639" s="1" customFormat="1" x14ac:dyDescent="0.2">
      <c r="B1" s="2"/>
      <c r="C1" s="2"/>
      <c r="D1" s="2"/>
      <c r="E1" s="87"/>
      <c r="O1" s="3"/>
      <c r="AE1" s="7"/>
    </row>
    <row r="2" spans="1:639" s="1" customFormat="1" ht="18.75" x14ac:dyDescent="0.3">
      <c r="A2" s="159" t="s">
        <v>59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9"/>
      <c r="Q2" s="159"/>
      <c r="R2" s="159"/>
      <c r="S2" s="159"/>
      <c r="T2" s="159"/>
      <c r="U2" s="159"/>
      <c r="V2" s="159"/>
      <c r="W2" s="159"/>
      <c r="X2" s="159"/>
      <c r="Y2" s="159"/>
      <c r="Z2" s="159"/>
      <c r="AA2" s="159"/>
      <c r="AB2" s="159"/>
      <c r="AC2" s="159"/>
      <c r="AD2" s="159"/>
      <c r="AE2" s="159"/>
      <c r="AF2" s="159"/>
      <c r="AG2" s="159"/>
      <c r="AH2" s="144"/>
      <c r="AI2" s="144"/>
      <c r="AJ2" s="144"/>
      <c r="AK2" s="144"/>
      <c r="AL2" s="144"/>
      <c r="AM2" s="144"/>
      <c r="AN2" s="144"/>
      <c r="AO2" s="144"/>
    </row>
    <row r="3" spans="1:639" s="1" customFormat="1" ht="18.75" x14ac:dyDescent="0.3">
      <c r="A3" s="159" t="s">
        <v>57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  <c r="T3" s="159"/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59"/>
      <c r="AG3" s="159"/>
      <c r="AH3" s="144"/>
      <c r="AI3" s="144"/>
      <c r="AJ3" s="144"/>
      <c r="AK3" s="144"/>
      <c r="AL3" s="144"/>
      <c r="AM3" s="144"/>
      <c r="AN3" s="144"/>
      <c r="AO3" s="144"/>
    </row>
    <row r="4" spans="1:639" s="1" customFormat="1" ht="19.5" thickBot="1" x14ac:dyDescent="0.35">
      <c r="A4" s="159" t="s">
        <v>58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44"/>
      <c r="AI4" s="144"/>
      <c r="AJ4" s="144"/>
      <c r="AK4" s="144"/>
      <c r="AL4" s="144"/>
      <c r="AM4" s="144"/>
      <c r="AN4" s="144"/>
      <c r="AO4" s="144"/>
    </row>
    <row r="5" spans="1:639" s="1" customFormat="1" ht="15.75" thickBot="1" x14ac:dyDescent="0.3">
      <c r="B5" s="2"/>
      <c r="C5" s="2"/>
      <c r="D5" s="2"/>
      <c r="E5" s="87"/>
      <c r="O5" s="3"/>
      <c r="P5" s="4"/>
      <c r="T5" s="160" t="s">
        <v>0</v>
      </c>
      <c r="U5" s="161"/>
      <c r="V5" s="161"/>
      <c r="W5" s="161"/>
      <c r="X5" s="5">
        <v>5.1999999999999995E-4</v>
      </c>
      <c r="Y5" s="160" t="s">
        <v>1</v>
      </c>
      <c r="Z5" s="161"/>
      <c r="AA5" s="161"/>
      <c r="AB5" s="161"/>
      <c r="AC5" s="5">
        <v>5.1999999999999995E-4</v>
      </c>
      <c r="AD5" s="6"/>
      <c r="AE5" s="7"/>
      <c r="AQ5" s="8"/>
    </row>
    <row r="6" spans="1:639" s="138" customFormat="1" ht="15.75" customHeight="1" x14ac:dyDescent="0.2">
      <c r="A6" s="162" t="s">
        <v>2</v>
      </c>
      <c r="B6" s="158" t="s">
        <v>3</v>
      </c>
      <c r="C6" s="156"/>
      <c r="D6" s="157"/>
      <c r="E6" s="167" t="s">
        <v>4</v>
      </c>
      <c r="F6" s="158" t="s">
        <v>5</v>
      </c>
      <c r="G6" s="156"/>
      <c r="H6" s="157"/>
      <c r="I6" s="158" t="s">
        <v>6</v>
      </c>
      <c r="J6" s="156"/>
      <c r="K6" s="169"/>
      <c r="L6" s="147" t="s">
        <v>7</v>
      </c>
      <c r="M6" s="148"/>
      <c r="N6" s="149"/>
      <c r="O6" s="147" t="s">
        <v>8</v>
      </c>
      <c r="P6" s="148"/>
      <c r="Q6" s="149"/>
      <c r="R6" s="147" t="s">
        <v>9</v>
      </c>
      <c r="S6" s="153"/>
      <c r="T6" s="147" t="s">
        <v>10</v>
      </c>
      <c r="U6" s="148"/>
      <c r="V6" s="148"/>
      <c r="W6" s="148"/>
      <c r="X6" s="149"/>
      <c r="Y6" s="147" t="s">
        <v>11</v>
      </c>
      <c r="Z6" s="148"/>
      <c r="AA6" s="148"/>
      <c r="AB6" s="148"/>
      <c r="AC6" s="149"/>
      <c r="AD6" s="153" t="s">
        <v>12</v>
      </c>
      <c r="AE6" s="155" t="s">
        <v>13</v>
      </c>
      <c r="AF6" s="156"/>
      <c r="AG6" s="157"/>
      <c r="AH6" s="158" t="s">
        <v>14</v>
      </c>
      <c r="AI6" s="156"/>
      <c r="AJ6" s="157"/>
      <c r="AK6" s="158" t="s">
        <v>15</v>
      </c>
      <c r="AL6" s="156"/>
      <c r="AM6" s="157"/>
      <c r="AN6" s="147" t="s">
        <v>16</v>
      </c>
      <c r="AO6" s="148"/>
      <c r="AP6" s="145" t="s">
        <v>17</v>
      </c>
      <c r="AQ6" s="145" t="s">
        <v>18</v>
      </c>
      <c r="AR6" s="90"/>
      <c r="AS6" s="90"/>
      <c r="AT6" s="90"/>
      <c r="AU6" s="90"/>
      <c r="AV6" s="90"/>
      <c r="AW6" s="90"/>
      <c r="AX6" s="90"/>
      <c r="AY6" s="90"/>
      <c r="AZ6" s="90"/>
      <c r="BA6" s="90"/>
      <c r="BB6" s="90"/>
      <c r="BC6" s="90"/>
      <c r="BD6" s="90"/>
      <c r="BE6" s="90"/>
      <c r="BF6" s="90"/>
      <c r="BG6" s="90"/>
      <c r="BH6" s="90"/>
      <c r="BI6" s="90"/>
      <c r="BJ6" s="90"/>
      <c r="BK6" s="90"/>
      <c r="BL6" s="90"/>
      <c r="BM6" s="90"/>
      <c r="BN6" s="90"/>
      <c r="BO6" s="90"/>
      <c r="BP6" s="90"/>
      <c r="BQ6" s="90"/>
      <c r="BR6" s="90"/>
      <c r="BS6" s="90"/>
      <c r="BT6" s="90"/>
      <c r="BU6" s="90"/>
      <c r="BV6" s="90"/>
      <c r="BW6" s="90"/>
      <c r="BX6" s="90"/>
      <c r="BY6" s="90"/>
      <c r="BZ6" s="90"/>
      <c r="CA6" s="90"/>
      <c r="CB6" s="90"/>
      <c r="CC6" s="90"/>
      <c r="CD6" s="90"/>
      <c r="CE6" s="90"/>
      <c r="CF6" s="90"/>
      <c r="CG6" s="90"/>
      <c r="CH6" s="90"/>
      <c r="CI6" s="90"/>
      <c r="CJ6" s="90"/>
      <c r="CK6" s="90"/>
      <c r="CL6" s="90"/>
      <c r="CM6" s="90"/>
      <c r="CN6" s="90"/>
      <c r="CO6" s="90"/>
      <c r="CP6" s="90"/>
      <c r="CQ6" s="90"/>
      <c r="CR6" s="90"/>
      <c r="CS6" s="90"/>
      <c r="CT6" s="90"/>
      <c r="CU6" s="90"/>
      <c r="CV6" s="90"/>
      <c r="CW6" s="90"/>
      <c r="CX6" s="90"/>
      <c r="CY6" s="90"/>
      <c r="CZ6" s="90"/>
      <c r="DA6" s="90"/>
      <c r="DB6" s="90"/>
      <c r="DC6" s="90"/>
      <c r="DD6" s="90"/>
      <c r="DE6" s="90"/>
      <c r="DF6" s="90"/>
      <c r="DG6" s="90"/>
      <c r="DH6" s="90"/>
      <c r="DI6" s="90"/>
      <c r="DJ6" s="90"/>
      <c r="DK6" s="90"/>
      <c r="DL6" s="90"/>
      <c r="DM6" s="90"/>
      <c r="DN6" s="90"/>
      <c r="DO6" s="90"/>
      <c r="DP6" s="90"/>
      <c r="DQ6" s="90"/>
      <c r="DR6" s="90"/>
      <c r="DS6" s="90"/>
      <c r="DT6" s="90"/>
      <c r="DU6" s="90"/>
      <c r="DV6" s="90"/>
      <c r="DW6" s="90"/>
      <c r="DX6" s="90"/>
      <c r="DY6" s="90"/>
      <c r="DZ6" s="90"/>
      <c r="EA6" s="90"/>
      <c r="EB6" s="90"/>
      <c r="EC6" s="90"/>
      <c r="ED6" s="90"/>
      <c r="EE6" s="90"/>
      <c r="EF6" s="90"/>
      <c r="EG6" s="90"/>
      <c r="EH6" s="90"/>
      <c r="EI6" s="90"/>
      <c r="EJ6" s="90"/>
      <c r="EK6" s="90"/>
      <c r="EL6" s="90"/>
      <c r="EM6" s="90"/>
      <c r="EN6" s="90"/>
      <c r="EO6" s="90"/>
      <c r="EP6" s="90"/>
      <c r="EQ6" s="90"/>
      <c r="ER6" s="90"/>
      <c r="ES6" s="90"/>
      <c r="ET6" s="90"/>
      <c r="EU6" s="90"/>
      <c r="EV6" s="90"/>
      <c r="EW6" s="90"/>
      <c r="EX6" s="90"/>
      <c r="EY6" s="90"/>
      <c r="EZ6" s="90"/>
      <c r="FA6" s="90"/>
      <c r="FB6" s="90"/>
      <c r="FC6" s="90"/>
      <c r="FD6" s="90"/>
      <c r="FE6" s="90"/>
      <c r="FF6" s="90"/>
      <c r="FG6" s="90"/>
      <c r="FH6" s="90"/>
      <c r="FI6" s="90"/>
      <c r="FJ6" s="90"/>
      <c r="FK6" s="90"/>
      <c r="FL6" s="90"/>
      <c r="FM6" s="90"/>
      <c r="FN6" s="90"/>
      <c r="FO6" s="90"/>
      <c r="FP6" s="90"/>
      <c r="FQ6" s="90"/>
      <c r="FR6" s="90"/>
      <c r="FS6" s="90"/>
      <c r="FT6" s="90"/>
      <c r="FU6" s="90"/>
      <c r="FV6" s="90"/>
      <c r="FW6" s="90"/>
      <c r="FX6" s="90"/>
      <c r="FY6" s="90"/>
      <c r="FZ6" s="90"/>
      <c r="GA6" s="90"/>
      <c r="GB6" s="90"/>
      <c r="GC6" s="90"/>
      <c r="GD6" s="90"/>
      <c r="GE6" s="90"/>
      <c r="GF6" s="90"/>
      <c r="GG6" s="90"/>
      <c r="GH6" s="90"/>
      <c r="GI6" s="90"/>
      <c r="GJ6" s="90"/>
      <c r="GK6" s="90"/>
      <c r="GL6" s="90"/>
      <c r="GM6" s="90"/>
      <c r="GN6" s="90"/>
      <c r="GO6" s="90"/>
      <c r="GP6" s="90"/>
      <c r="GQ6" s="90"/>
      <c r="GR6" s="90"/>
      <c r="GS6" s="90"/>
      <c r="GT6" s="90"/>
      <c r="GU6" s="90"/>
      <c r="GV6" s="90"/>
      <c r="GW6" s="90"/>
      <c r="GX6" s="90"/>
      <c r="GY6" s="90"/>
      <c r="GZ6" s="90"/>
      <c r="HA6" s="90"/>
      <c r="HB6" s="90"/>
      <c r="HC6" s="90"/>
      <c r="HD6" s="90"/>
      <c r="HE6" s="90"/>
      <c r="HF6" s="90"/>
      <c r="HG6" s="90"/>
      <c r="HH6" s="90"/>
      <c r="HI6" s="90"/>
      <c r="HJ6" s="90"/>
      <c r="HK6" s="90"/>
      <c r="HL6" s="90"/>
      <c r="HM6" s="90"/>
      <c r="HN6" s="90"/>
      <c r="HO6" s="90"/>
      <c r="HP6" s="90"/>
      <c r="HQ6" s="90"/>
      <c r="HR6" s="90"/>
      <c r="HS6" s="90"/>
      <c r="HT6" s="90"/>
      <c r="HU6" s="90"/>
      <c r="HV6" s="90"/>
      <c r="HW6" s="90"/>
      <c r="HX6" s="90"/>
      <c r="HY6" s="90"/>
      <c r="HZ6" s="90"/>
      <c r="IA6" s="90"/>
      <c r="IB6" s="90"/>
      <c r="IC6" s="90"/>
      <c r="ID6" s="90"/>
      <c r="IE6" s="90"/>
      <c r="IF6" s="90"/>
      <c r="IG6" s="90"/>
      <c r="IH6" s="90"/>
      <c r="II6" s="90"/>
      <c r="IJ6" s="90"/>
      <c r="IK6" s="90"/>
      <c r="IL6" s="90"/>
      <c r="IM6" s="90"/>
      <c r="IN6" s="90"/>
      <c r="IO6" s="90"/>
      <c r="IP6" s="90"/>
      <c r="IQ6" s="90"/>
      <c r="IR6" s="90"/>
      <c r="IS6" s="90"/>
      <c r="IT6" s="90"/>
      <c r="IU6" s="90"/>
      <c r="IV6" s="90"/>
      <c r="IW6" s="90"/>
      <c r="IX6" s="90"/>
      <c r="IY6" s="90"/>
      <c r="IZ6" s="90"/>
      <c r="JA6" s="90"/>
      <c r="JB6" s="90"/>
      <c r="JC6" s="90"/>
      <c r="JD6" s="90"/>
      <c r="JE6" s="90"/>
      <c r="JF6" s="90"/>
      <c r="JG6" s="90"/>
      <c r="JH6" s="90"/>
      <c r="JI6" s="90"/>
      <c r="JJ6" s="90"/>
      <c r="JK6" s="90"/>
      <c r="JL6" s="90"/>
      <c r="JM6" s="90"/>
      <c r="JN6" s="90"/>
      <c r="JO6" s="90"/>
      <c r="JP6" s="90"/>
      <c r="JQ6" s="90"/>
      <c r="JR6" s="90"/>
      <c r="JS6" s="90"/>
      <c r="JT6" s="90"/>
      <c r="JU6" s="90"/>
      <c r="JV6" s="90"/>
      <c r="JW6" s="90"/>
      <c r="JX6" s="90"/>
      <c r="JY6" s="90"/>
      <c r="JZ6" s="90"/>
      <c r="KA6" s="90"/>
      <c r="KB6" s="90"/>
      <c r="KC6" s="90"/>
      <c r="KD6" s="90"/>
      <c r="KE6" s="90"/>
      <c r="KF6" s="90"/>
      <c r="KG6" s="90"/>
      <c r="KH6" s="90"/>
      <c r="KI6" s="90"/>
      <c r="KJ6" s="90"/>
      <c r="KK6" s="90"/>
      <c r="KL6" s="90"/>
      <c r="KM6" s="90"/>
      <c r="KN6" s="90"/>
      <c r="KO6" s="90"/>
      <c r="KP6" s="90"/>
      <c r="KQ6" s="90"/>
      <c r="KR6" s="90"/>
      <c r="KS6" s="90"/>
      <c r="KT6" s="90"/>
      <c r="KU6" s="90"/>
      <c r="KV6" s="90"/>
      <c r="KW6" s="90"/>
      <c r="KX6" s="90"/>
      <c r="KY6" s="90"/>
      <c r="KZ6" s="90"/>
      <c r="LA6" s="90"/>
      <c r="LB6" s="90"/>
      <c r="LC6" s="90"/>
      <c r="LD6" s="90"/>
      <c r="LE6" s="90"/>
      <c r="LF6" s="90"/>
      <c r="LG6" s="90"/>
      <c r="LH6" s="90"/>
      <c r="LI6" s="90"/>
      <c r="LJ6" s="90"/>
      <c r="LK6" s="90"/>
      <c r="LL6" s="90"/>
      <c r="LM6" s="90"/>
      <c r="LN6" s="90"/>
      <c r="LO6" s="90"/>
      <c r="LP6" s="90"/>
      <c r="LQ6" s="90"/>
      <c r="LR6" s="90"/>
      <c r="LS6" s="90"/>
      <c r="LT6" s="90"/>
      <c r="LU6" s="90"/>
      <c r="LV6" s="90"/>
      <c r="LW6" s="90"/>
      <c r="LX6" s="90"/>
      <c r="LY6" s="90"/>
      <c r="LZ6" s="90"/>
      <c r="MA6" s="90"/>
      <c r="MB6" s="90"/>
      <c r="MC6" s="90"/>
      <c r="MD6" s="90"/>
      <c r="ME6" s="90"/>
      <c r="MF6" s="90"/>
      <c r="MG6" s="90"/>
      <c r="MH6" s="90"/>
      <c r="MI6" s="90"/>
      <c r="MJ6" s="90"/>
      <c r="MK6" s="90"/>
      <c r="ML6" s="90"/>
      <c r="MM6" s="90"/>
      <c r="MN6" s="90"/>
      <c r="MO6" s="90"/>
      <c r="MP6" s="90"/>
      <c r="MQ6" s="90"/>
      <c r="MR6" s="90"/>
      <c r="MS6" s="90"/>
      <c r="MT6" s="90"/>
      <c r="MU6" s="90"/>
      <c r="MV6" s="90"/>
      <c r="MW6" s="90"/>
      <c r="MX6" s="90"/>
      <c r="MY6" s="90"/>
      <c r="MZ6" s="90"/>
      <c r="NA6" s="90"/>
      <c r="NB6" s="90"/>
      <c r="NC6" s="90"/>
      <c r="ND6" s="90"/>
      <c r="NE6" s="90"/>
      <c r="NF6" s="90"/>
      <c r="NG6" s="90"/>
      <c r="NH6" s="90"/>
      <c r="NI6" s="90"/>
      <c r="NJ6" s="90"/>
      <c r="NK6" s="90"/>
      <c r="NL6" s="90"/>
      <c r="NM6" s="90"/>
      <c r="NN6" s="90"/>
      <c r="NO6" s="90"/>
      <c r="NP6" s="90"/>
      <c r="NQ6" s="90"/>
      <c r="NR6" s="90"/>
      <c r="NS6" s="90"/>
      <c r="NT6" s="90"/>
      <c r="NU6" s="90"/>
      <c r="NV6" s="90"/>
      <c r="NW6" s="90"/>
      <c r="NX6" s="90"/>
      <c r="NY6" s="90"/>
      <c r="NZ6" s="90"/>
      <c r="OA6" s="90"/>
      <c r="OB6" s="90"/>
      <c r="OC6" s="90"/>
      <c r="OD6" s="90"/>
      <c r="OE6" s="90"/>
      <c r="OF6" s="90"/>
      <c r="OG6" s="90"/>
      <c r="OH6" s="90"/>
      <c r="OI6" s="90"/>
      <c r="OJ6" s="90"/>
      <c r="OK6" s="90"/>
      <c r="OL6" s="90"/>
      <c r="OM6" s="90"/>
      <c r="ON6" s="90"/>
      <c r="OO6" s="90"/>
      <c r="OP6" s="90"/>
      <c r="OQ6" s="90"/>
      <c r="OR6" s="90"/>
      <c r="OS6" s="90"/>
      <c r="OT6" s="90"/>
      <c r="OU6" s="90"/>
      <c r="OV6" s="90"/>
      <c r="OW6" s="90"/>
      <c r="OX6" s="90"/>
      <c r="OY6" s="90"/>
      <c r="OZ6" s="90"/>
      <c r="PA6" s="90"/>
      <c r="PB6" s="90"/>
      <c r="PC6" s="90"/>
      <c r="PD6" s="90"/>
      <c r="PE6" s="90"/>
      <c r="PF6" s="90"/>
      <c r="PG6" s="90"/>
      <c r="PH6" s="90"/>
      <c r="PI6" s="90"/>
      <c r="PJ6" s="90"/>
      <c r="PK6" s="90"/>
      <c r="PL6" s="90"/>
      <c r="PM6" s="90"/>
      <c r="PN6" s="90"/>
      <c r="PO6" s="90"/>
      <c r="PP6" s="90"/>
      <c r="PQ6" s="90"/>
      <c r="PR6" s="90"/>
      <c r="PS6" s="90"/>
      <c r="PT6" s="90"/>
      <c r="PU6" s="90"/>
      <c r="PV6" s="90"/>
      <c r="PW6" s="90"/>
      <c r="PX6" s="90"/>
      <c r="PY6" s="90"/>
      <c r="PZ6" s="90"/>
      <c r="QA6" s="90"/>
      <c r="QB6" s="90"/>
      <c r="QC6" s="90"/>
      <c r="QD6" s="90"/>
      <c r="QE6" s="90"/>
      <c r="QF6" s="90"/>
      <c r="QG6" s="90"/>
      <c r="QH6" s="90"/>
      <c r="QI6" s="90"/>
      <c r="QJ6" s="90"/>
      <c r="QK6" s="90"/>
      <c r="QL6" s="90"/>
      <c r="QM6" s="90"/>
      <c r="QN6" s="90"/>
      <c r="QO6" s="90"/>
      <c r="QP6" s="90"/>
      <c r="QQ6" s="90"/>
      <c r="QR6" s="90"/>
      <c r="QS6" s="90"/>
      <c r="QT6" s="90"/>
      <c r="QU6" s="90"/>
      <c r="QV6" s="90"/>
      <c r="QW6" s="90"/>
      <c r="QX6" s="90"/>
      <c r="QY6" s="90"/>
      <c r="QZ6" s="90"/>
      <c r="RA6" s="90"/>
      <c r="RB6" s="90"/>
      <c r="RC6" s="90"/>
      <c r="RD6" s="90"/>
      <c r="RE6" s="90"/>
      <c r="RF6" s="90"/>
      <c r="RG6" s="90"/>
      <c r="RH6" s="90"/>
      <c r="RI6" s="90"/>
      <c r="RJ6" s="90"/>
      <c r="RK6" s="90"/>
      <c r="RL6" s="90"/>
      <c r="RM6" s="90"/>
      <c r="RN6" s="90"/>
      <c r="RO6" s="90"/>
      <c r="RP6" s="90"/>
      <c r="RQ6" s="90"/>
      <c r="RR6" s="90"/>
      <c r="RS6" s="90"/>
      <c r="RT6" s="90"/>
      <c r="RU6" s="90"/>
      <c r="RV6" s="90"/>
      <c r="RW6" s="90"/>
      <c r="RX6" s="90"/>
      <c r="RY6" s="90"/>
      <c r="RZ6" s="90"/>
      <c r="SA6" s="90"/>
      <c r="SB6" s="90"/>
      <c r="SC6" s="90"/>
      <c r="SD6" s="90"/>
      <c r="SE6" s="90"/>
      <c r="SF6" s="90"/>
      <c r="SG6" s="90"/>
      <c r="SH6" s="90"/>
      <c r="SI6" s="90"/>
      <c r="SJ6" s="90"/>
      <c r="SK6" s="90"/>
      <c r="SL6" s="90"/>
      <c r="SM6" s="90"/>
      <c r="SN6" s="90"/>
      <c r="SO6" s="90"/>
      <c r="SP6" s="90"/>
      <c r="SQ6" s="90"/>
      <c r="SR6" s="90"/>
      <c r="SS6" s="90"/>
      <c r="ST6" s="90"/>
      <c r="SU6" s="90"/>
      <c r="SV6" s="90"/>
      <c r="SW6" s="90"/>
      <c r="SX6" s="90"/>
      <c r="SY6" s="90"/>
      <c r="SZ6" s="90"/>
      <c r="TA6" s="90"/>
      <c r="TB6" s="90"/>
      <c r="TC6" s="90"/>
      <c r="TD6" s="90"/>
      <c r="TE6" s="90"/>
      <c r="TF6" s="90"/>
      <c r="TG6" s="90"/>
      <c r="TH6" s="90"/>
      <c r="TI6" s="90"/>
      <c r="TJ6" s="90"/>
      <c r="TK6" s="90"/>
      <c r="TL6" s="90"/>
      <c r="TM6" s="90"/>
      <c r="TN6" s="90"/>
      <c r="TO6" s="90"/>
      <c r="TP6" s="90"/>
      <c r="TQ6" s="90"/>
      <c r="TR6" s="90"/>
      <c r="TS6" s="90"/>
      <c r="TT6" s="90"/>
      <c r="TU6" s="90"/>
      <c r="TV6" s="90"/>
      <c r="TW6" s="90"/>
      <c r="TX6" s="90"/>
      <c r="TY6" s="90"/>
      <c r="TZ6" s="90"/>
      <c r="UA6" s="90"/>
      <c r="UB6" s="90"/>
      <c r="UC6" s="90"/>
      <c r="UD6" s="90"/>
      <c r="UE6" s="90"/>
      <c r="UF6" s="90"/>
      <c r="UG6" s="90"/>
      <c r="UH6" s="90"/>
      <c r="UI6" s="90"/>
      <c r="UJ6" s="90"/>
      <c r="UK6" s="90"/>
      <c r="UL6" s="90"/>
      <c r="UM6" s="90"/>
      <c r="UN6" s="90"/>
      <c r="UO6" s="90"/>
      <c r="UP6" s="90"/>
      <c r="UQ6" s="90"/>
      <c r="UR6" s="90"/>
      <c r="US6" s="90"/>
      <c r="UT6" s="90"/>
      <c r="UU6" s="90"/>
      <c r="UV6" s="90"/>
      <c r="UW6" s="90"/>
      <c r="UX6" s="90"/>
      <c r="UY6" s="90"/>
      <c r="UZ6" s="90"/>
      <c r="VA6" s="90"/>
      <c r="VB6" s="90"/>
      <c r="VC6" s="90"/>
      <c r="VD6" s="90"/>
      <c r="VE6" s="90"/>
      <c r="VF6" s="90"/>
      <c r="VG6" s="90"/>
      <c r="VH6" s="90"/>
      <c r="VI6" s="90"/>
      <c r="VJ6" s="90"/>
      <c r="VK6" s="90"/>
      <c r="VL6" s="90"/>
      <c r="VM6" s="90"/>
      <c r="VN6" s="90"/>
      <c r="VO6" s="90"/>
      <c r="VP6" s="90"/>
      <c r="VQ6" s="90"/>
      <c r="VR6" s="90"/>
      <c r="VS6" s="90"/>
      <c r="VT6" s="90"/>
      <c r="VU6" s="90"/>
      <c r="VV6" s="90"/>
      <c r="VW6" s="90"/>
      <c r="VX6" s="90"/>
      <c r="VY6" s="90"/>
      <c r="VZ6" s="90"/>
      <c r="WA6" s="90"/>
      <c r="WB6" s="90"/>
      <c r="WC6" s="90"/>
      <c r="WD6" s="90"/>
      <c r="WE6" s="90"/>
      <c r="WF6" s="90"/>
      <c r="WG6" s="90"/>
      <c r="WH6" s="90"/>
      <c r="WI6" s="90"/>
      <c r="WJ6" s="90"/>
      <c r="WK6" s="90"/>
      <c r="WL6" s="90"/>
      <c r="WM6" s="90"/>
      <c r="WN6" s="90"/>
      <c r="WO6" s="90"/>
      <c r="WP6" s="90"/>
      <c r="WQ6" s="90"/>
      <c r="WR6" s="90"/>
      <c r="WS6" s="90"/>
      <c r="WT6" s="90"/>
      <c r="WU6" s="90"/>
      <c r="WV6" s="90"/>
      <c r="WW6" s="90"/>
      <c r="WX6" s="90"/>
      <c r="WY6" s="90"/>
      <c r="WZ6" s="90"/>
      <c r="XA6" s="90"/>
      <c r="XB6" s="90"/>
      <c r="XC6" s="90"/>
      <c r="XD6" s="90"/>
      <c r="XE6" s="90"/>
      <c r="XF6" s="90"/>
      <c r="XG6" s="90"/>
      <c r="XH6" s="90"/>
      <c r="XI6" s="90"/>
      <c r="XJ6" s="90"/>
      <c r="XK6" s="90"/>
      <c r="XL6" s="90"/>
      <c r="XM6" s="90"/>
      <c r="XN6" s="90"/>
      <c r="XO6" s="90"/>
    </row>
    <row r="7" spans="1:639" ht="82.9" customHeight="1" thickBot="1" x14ac:dyDescent="0.25">
      <c r="A7" s="163"/>
      <c r="B7" s="164"/>
      <c r="C7" s="165"/>
      <c r="D7" s="166"/>
      <c r="E7" s="168"/>
      <c r="F7" s="164"/>
      <c r="G7" s="165"/>
      <c r="H7" s="166"/>
      <c r="I7" s="164"/>
      <c r="J7" s="165"/>
      <c r="K7" s="170"/>
      <c r="L7" s="150"/>
      <c r="M7" s="151"/>
      <c r="N7" s="152"/>
      <c r="O7" s="150"/>
      <c r="P7" s="151"/>
      <c r="Q7" s="152"/>
      <c r="R7" s="150"/>
      <c r="S7" s="154"/>
      <c r="T7" s="150"/>
      <c r="U7" s="151"/>
      <c r="V7" s="151"/>
      <c r="W7" s="151"/>
      <c r="X7" s="152"/>
      <c r="Y7" s="150"/>
      <c r="Z7" s="151"/>
      <c r="AA7" s="151"/>
      <c r="AB7" s="151"/>
      <c r="AC7" s="152"/>
      <c r="AD7" s="154"/>
      <c r="AE7" s="9" t="s">
        <v>19</v>
      </c>
      <c r="AF7" s="142" t="s">
        <v>20</v>
      </c>
      <c r="AG7" s="143" t="s">
        <v>21</v>
      </c>
      <c r="AH7" s="141" t="s">
        <v>22</v>
      </c>
      <c r="AI7" s="142" t="s">
        <v>23</v>
      </c>
      <c r="AJ7" s="143" t="s">
        <v>24</v>
      </c>
      <c r="AK7" s="141" t="s">
        <v>25</v>
      </c>
      <c r="AL7" s="142" t="s">
        <v>26</v>
      </c>
      <c r="AM7" s="143" t="s">
        <v>27</v>
      </c>
      <c r="AN7" s="150"/>
      <c r="AO7" s="151"/>
      <c r="AP7" s="146"/>
      <c r="AQ7" s="146"/>
    </row>
    <row r="8" spans="1:639" s="134" customFormat="1" ht="60" customHeight="1" thickBot="1" x14ac:dyDescent="0.3">
      <c r="A8" s="13" t="s">
        <v>28</v>
      </c>
      <c r="B8" s="14" t="s">
        <v>29</v>
      </c>
      <c r="C8" s="15" t="s">
        <v>30</v>
      </c>
      <c r="D8" s="16" t="s">
        <v>31</v>
      </c>
      <c r="E8" s="17" t="s">
        <v>32</v>
      </c>
      <c r="F8" s="18" t="s">
        <v>33</v>
      </c>
      <c r="G8" s="19" t="s">
        <v>34</v>
      </c>
      <c r="H8" s="16" t="s">
        <v>31</v>
      </c>
      <c r="I8" s="20" t="s">
        <v>33</v>
      </c>
      <c r="J8" s="19" t="s">
        <v>34</v>
      </c>
      <c r="K8" s="16" t="s">
        <v>31</v>
      </c>
      <c r="L8" s="14" t="s">
        <v>35</v>
      </c>
      <c r="M8" s="15" t="s">
        <v>36</v>
      </c>
      <c r="N8" s="21" t="s">
        <v>37</v>
      </c>
      <c r="O8" s="22" t="s">
        <v>38</v>
      </c>
      <c r="P8" s="15" t="s">
        <v>39</v>
      </c>
      <c r="Q8" s="21" t="s">
        <v>37</v>
      </c>
      <c r="R8" s="20" t="s">
        <v>40</v>
      </c>
      <c r="S8" s="23" t="s">
        <v>41</v>
      </c>
      <c r="T8" s="24" t="s">
        <v>42</v>
      </c>
      <c r="U8" s="25" t="s">
        <v>43</v>
      </c>
      <c r="V8" s="25" t="s">
        <v>37</v>
      </c>
      <c r="W8" s="25" t="s">
        <v>44</v>
      </c>
      <c r="X8" s="26" t="s">
        <v>45</v>
      </c>
      <c r="Y8" s="14" t="s">
        <v>46</v>
      </c>
      <c r="Z8" s="19" t="s">
        <v>43</v>
      </c>
      <c r="AA8" s="19" t="s">
        <v>31</v>
      </c>
      <c r="AB8" s="19" t="s">
        <v>44</v>
      </c>
      <c r="AC8" s="21" t="s">
        <v>45</v>
      </c>
      <c r="AD8" s="27" t="s">
        <v>47</v>
      </c>
      <c r="AE8" s="28" t="s">
        <v>13</v>
      </c>
      <c r="AF8" s="19" t="s">
        <v>48</v>
      </c>
      <c r="AG8" s="16"/>
      <c r="AH8" s="14" t="s">
        <v>49</v>
      </c>
      <c r="AI8" s="15" t="s">
        <v>50</v>
      </c>
      <c r="AJ8" s="16"/>
      <c r="AK8" s="14" t="s">
        <v>51</v>
      </c>
      <c r="AL8" s="15" t="s">
        <v>52</v>
      </c>
      <c r="AM8" s="16"/>
      <c r="AN8" s="20" t="s">
        <v>53</v>
      </c>
      <c r="AO8" s="15" t="s">
        <v>54</v>
      </c>
      <c r="AP8" s="29" t="s">
        <v>54</v>
      </c>
      <c r="AQ8" s="23" t="s">
        <v>55</v>
      </c>
      <c r="AR8" s="135"/>
      <c r="AS8" s="135"/>
      <c r="AT8" s="135"/>
      <c r="AU8" s="135"/>
      <c r="AV8" s="135"/>
      <c r="AW8" s="135"/>
      <c r="AX8" s="135"/>
      <c r="AY8" s="135"/>
      <c r="AZ8" s="135"/>
      <c r="BA8" s="135"/>
      <c r="BB8" s="135"/>
      <c r="BC8" s="135"/>
      <c r="BD8" s="135"/>
      <c r="BE8" s="135"/>
      <c r="BF8" s="135"/>
      <c r="BG8" s="135"/>
      <c r="BH8" s="135"/>
      <c r="BI8" s="135"/>
      <c r="BJ8" s="135"/>
      <c r="BK8" s="135"/>
      <c r="BL8" s="135"/>
      <c r="BM8" s="135"/>
      <c r="BN8" s="135"/>
      <c r="BO8" s="135"/>
      <c r="BP8" s="135"/>
      <c r="BQ8" s="135"/>
      <c r="BR8" s="135"/>
      <c r="BS8" s="135"/>
      <c r="BT8" s="135"/>
      <c r="BU8" s="135"/>
      <c r="BV8" s="135"/>
      <c r="BW8" s="135"/>
      <c r="BX8" s="135"/>
      <c r="BY8" s="135"/>
      <c r="BZ8" s="135"/>
      <c r="CA8" s="135"/>
      <c r="CB8" s="135"/>
      <c r="CC8" s="135"/>
      <c r="CD8" s="135"/>
      <c r="CE8" s="135"/>
      <c r="CF8" s="135"/>
      <c r="CG8" s="135"/>
      <c r="CH8" s="135"/>
      <c r="CI8" s="135"/>
      <c r="CJ8" s="135"/>
      <c r="CK8" s="135"/>
      <c r="CL8" s="135"/>
      <c r="CM8" s="135"/>
      <c r="CN8" s="135"/>
      <c r="CO8" s="135"/>
      <c r="CP8" s="135"/>
      <c r="CQ8" s="135"/>
      <c r="CR8" s="135"/>
      <c r="CS8" s="135"/>
      <c r="CT8" s="135"/>
      <c r="CU8" s="135"/>
      <c r="CV8" s="135"/>
      <c r="CW8" s="135"/>
      <c r="CX8" s="135"/>
      <c r="CY8" s="135"/>
      <c r="CZ8" s="135"/>
      <c r="DA8" s="135"/>
      <c r="DB8" s="135"/>
      <c r="DC8" s="135"/>
      <c r="DD8" s="135"/>
      <c r="DE8" s="135"/>
      <c r="DF8" s="135"/>
      <c r="DG8" s="135"/>
      <c r="DH8" s="135"/>
      <c r="DI8" s="135"/>
      <c r="DJ8" s="135"/>
      <c r="DK8" s="135"/>
      <c r="DL8" s="135"/>
      <c r="DM8" s="135"/>
      <c r="DN8" s="135"/>
      <c r="DO8" s="135"/>
      <c r="DP8" s="135"/>
      <c r="DQ8" s="135"/>
      <c r="DR8" s="135"/>
      <c r="DS8" s="135"/>
      <c r="DT8" s="135"/>
      <c r="DU8" s="135"/>
      <c r="DV8" s="135"/>
      <c r="DW8" s="135"/>
      <c r="DX8" s="135"/>
      <c r="DY8" s="135"/>
      <c r="DZ8" s="135"/>
      <c r="EA8" s="135"/>
      <c r="EB8" s="135"/>
      <c r="EC8" s="135"/>
      <c r="ED8" s="135"/>
      <c r="EE8" s="135"/>
      <c r="EF8" s="135"/>
      <c r="EG8" s="135"/>
      <c r="EH8" s="135"/>
      <c r="EI8" s="135"/>
      <c r="EJ8" s="135"/>
      <c r="EK8" s="135"/>
      <c r="EL8" s="135"/>
      <c r="EM8" s="135"/>
      <c r="EN8" s="135"/>
      <c r="EO8" s="135"/>
      <c r="EP8" s="135"/>
      <c r="EQ8" s="135"/>
      <c r="ER8" s="135"/>
      <c r="ES8" s="135"/>
      <c r="ET8" s="135"/>
      <c r="EU8" s="135"/>
      <c r="EV8" s="135"/>
      <c r="EW8" s="135"/>
      <c r="EX8" s="135"/>
      <c r="EY8" s="135"/>
      <c r="EZ8" s="135"/>
      <c r="FA8" s="135"/>
      <c r="FB8" s="135"/>
      <c r="FC8" s="135"/>
      <c r="FD8" s="135"/>
      <c r="FE8" s="135"/>
      <c r="FF8" s="135"/>
      <c r="FG8" s="135"/>
      <c r="FH8" s="135"/>
      <c r="FI8" s="135"/>
      <c r="FJ8" s="135"/>
      <c r="FK8" s="135"/>
      <c r="FL8" s="135"/>
      <c r="FM8" s="135"/>
      <c r="FN8" s="135"/>
      <c r="FO8" s="135"/>
      <c r="FP8" s="135"/>
      <c r="FQ8" s="135"/>
      <c r="FR8" s="135"/>
      <c r="FS8" s="135"/>
      <c r="FT8" s="135"/>
      <c r="FU8" s="135"/>
      <c r="FV8" s="135"/>
      <c r="FW8" s="135"/>
      <c r="FX8" s="135"/>
      <c r="FY8" s="135"/>
      <c r="FZ8" s="135"/>
      <c r="GA8" s="135"/>
      <c r="GB8" s="135"/>
      <c r="GC8" s="135"/>
      <c r="GD8" s="135"/>
      <c r="GE8" s="135"/>
      <c r="GF8" s="135"/>
      <c r="GG8" s="135"/>
      <c r="GH8" s="135"/>
      <c r="GI8" s="135"/>
      <c r="GJ8" s="135"/>
      <c r="GK8" s="135"/>
      <c r="GL8" s="135"/>
      <c r="GM8" s="135"/>
      <c r="GN8" s="135"/>
      <c r="GO8" s="135"/>
      <c r="GP8" s="135"/>
      <c r="GQ8" s="135"/>
      <c r="GR8" s="135"/>
      <c r="GS8" s="135"/>
      <c r="GT8" s="135"/>
      <c r="GU8" s="135"/>
      <c r="GV8" s="135"/>
      <c r="GW8" s="135"/>
      <c r="GX8" s="135"/>
      <c r="GY8" s="135"/>
      <c r="GZ8" s="135"/>
      <c r="HA8" s="135"/>
      <c r="HB8" s="135"/>
      <c r="HC8" s="135"/>
      <c r="HD8" s="135"/>
      <c r="HE8" s="135"/>
      <c r="HF8" s="135"/>
      <c r="HG8" s="135"/>
      <c r="HH8" s="135"/>
      <c r="HI8" s="135"/>
      <c r="HJ8" s="135"/>
      <c r="HK8" s="135"/>
      <c r="HL8" s="135"/>
      <c r="HM8" s="135"/>
      <c r="HN8" s="135"/>
      <c r="HO8" s="135"/>
      <c r="HP8" s="135"/>
      <c r="HQ8" s="135"/>
      <c r="HR8" s="135"/>
      <c r="HS8" s="135"/>
      <c r="HT8" s="135"/>
      <c r="HU8" s="135"/>
      <c r="HV8" s="135"/>
      <c r="HW8" s="135"/>
      <c r="HX8" s="135"/>
      <c r="HY8" s="135"/>
      <c r="HZ8" s="135"/>
      <c r="IA8" s="135"/>
      <c r="IB8" s="135"/>
      <c r="IC8" s="135"/>
      <c r="ID8" s="135"/>
      <c r="IE8" s="135"/>
      <c r="IF8" s="135"/>
      <c r="IG8" s="135"/>
      <c r="IH8" s="135"/>
      <c r="II8" s="135"/>
      <c r="IJ8" s="135"/>
      <c r="IK8" s="135"/>
      <c r="IL8" s="135"/>
      <c r="IM8" s="135"/>
      <c r="IN8" s="135"/>
      <c r="IO8" s="135"/>
      <c r="IP8" s="135"/>
      <c r="IQ8" s="135"/>
      <c r="IR8" s="135"/>
      <c r="IS8" s="135"/>
      <c r="IT8" s="135"/>
      <c r="IU8" s="135"/>
      <c r="IV8" s="135"/>
      <c r="IW8" s="135"/>
      <c r="IX8" s="135"/>
      <c r="IY8" s="135"/>
      <c r="IZ8" s="135"/>
      <c r="JA8" s="135"/>
      <c r="JB8" s="135"/>
      <c r="JC8" s="135"/>
      <c r="JD8" s="135"/>
      <c r="JE8" s="135"/>
      <c r="JF8" s="135"/>
      <c r="JG8" s="135"/>
      <c r="JH8" s="135"/>
      <c r="JI8" s="135"/>
      <c r="JJ8" s="135"/>
      <c r="JK8" s="135"/>
      <c r="JL8" s="135"/>
      <c r="JM8" s="135"/>
      <c r="JN8" s="135"/>
      <c r="JO8" s="135"/>
      <c r="JP8" s="135"/>
      <c r="JQ8" s="135"/>
      <c r="JR8" s="135"/>
      <c r="JS8" s="135"/>
      <c r="JT8" s="135"/>
      <c r="JU8" s="135"/>
      <c r="JV8" s="135"/>
      <c r="JW8" s="135"/>
      <c r="JX8" s="135"/>
      <c r="JY8" s="135"/>
      <c r="JZ8" s="135"/>
      <c r="KA8" s="135"/>
      <c r="KB8" s="135"/>
      <c r="KC8" s="135"/>
      <c r="KD8" s="135"/>
      <c r="KE8" s="135"/>
      <c r="KF8" s="135"/>
      <c r="KG8" s="135"/>
      <c r="KH8" s="135"/>
      <c r="KI8" s="135"/>
      <c r="KJ8" s="135"/>
      <c r="KK8" s="135"/>
      <c r="KL8" s="135"/>
      <c r="KM8" s="135"/>
      <c r="KN8" s="135"/>
      <c r="KO8" s="135"/>
      <c r="KP8" s="135"/>
      <c r="KQ8" s="135"/>
      <c r="KR8" s="135"/>
      <c r="KS8" s="135"/>
      <c r="KT8" s="135"/>
      <c r="KU8" s="135"/>
      <c r="KV8" s="135"/>
      <c r="KW8" s="135"/>
      <c r="KX8" s="135"/>
      <c r="KY8" s="135"/>
      <c r="KZ8" s="135"/>
      <c r="LA8" s="135"/>
      <c r="LB8" s="135"/>
      <c r="LC8" s="135"/>
      <c r="LD8" s="135"/>
      <c r="LE8" s="135"/>
      <c r="LF8" s="135"/>
      <c r="LG8" s="135"/>
      <c r="LH8" s="135"/>
      <c r="LI8" s="135"/>
      <c r="LJ8" s="135"/>
      <c r="LK8" s="135"/>
      <c r="LL8" s="135"/>
      <c r="LM8" s="135"/>
      <c r="LN8" s="135"/>
      <c r="LO8" s="135"/>
      <c r="LP8" s="135"/>
      <c r="LQ8" s="135"/>
      <c r="LR8" s="135"/>
      <c r="LS8" s="135"/>
      <c r="LT8" s="135"/>
      <c r="LU8" s="135"/>
      <c r="LV8" s="135"/>
      <c r="LW8" s="135"/>
      <c r="LX8" s="135"/>
      <c r="LY8" s="135"/>
      <c r="LZ8" s="135"/>
      <c r="MA8" s="135"/>
      <c r="MB8" s="135"/>
      <c r="MC8" s="135"/>
      <c r="MD8" s="135"/>
      <c r="ME8" s="135"/>
      <c r="MF8" s="135"/>
      <c r="MG8" s="135"/>
      <c r="MH8" s="135"/>
      <c r="MI8" s="135"/>
      <c r="MJ8" s="135"/>
      <c r="MK8" s="135"/>
      <c r="ML8" s="135"/>
      <c r="MM8" s="135"/>
      <c r="MN8" s="135"/>
      <c r="MO8" s="135"/>
      <c r="MP8" s="135"/>
      <c r="MQ8" s="135"/>
      <c r="MR8" s="135"/>
      <c r="MS8" s="135"/>
      <c r="MT8" s="135"/>
      <c r="MU8" s="135"/>
      <c r="MV8" s="135"/>
      <c r="MW8" s="135"/>
      <c r="MX8" s="135"/>
      <c r="MY8" s="135"/>
      <c r="MZ8" s="135"/>
      <c r="NA8" s="135"/>
      <c r="NB8" s="135"/>
      <c r="NC8" s="135"/>
      <c r="ND8" s="135"/>
      <c r="NE8" s="135"/>
      <c r="NF8" s="135"/>
      <c r="NG8" s="135"/>
      <c r="NH8" s="135"/>
      <c r="NI8" s="135"/>
      <c r="NJ8" s="135"/>
      <c r="NK8" s="135"/>
      <c r="NL8" s="135"/>
      <c r="NM8" s="135"/>
      <c r="NN8" s="135"/>
      <c r="NO8" s="135"/>
      <c r="NP8" s="135"/>
      <c r="NQ8" s="135"/>
      <c r="NR8" s="135"/>
      <c r="NS8" s="135"/>
      <c r="NT8" s="135"/>
      <c r="NU8" s="135"/>
      <c r="NV8" s="135"/>
      <c r="NW8" s="135"/>
      <c r="NX8" s="135"/>
      <c r="NY8" s="135"/>
      <c r="NZ8" s="135"/>
      <c r="OA8" s="135"/>
      <c r="OB8" s="135"/>
      <c r="OC8" s="135"/>
      <c r="OD8" s="135"/>
      <c r="OE8" s="135"/>
      <c r="OF8" s="135"/>
      <c r="OG8" s="135"/>
      <c r="OH8" s="135"/>
      <c r="OI8" s="135"/>
      <c r="OJ8" s="135"/>
      <c r="OK8" s="135"/>
      <c r="OL8" s="135"/>
      <c r="OM8" s="135"/>
      <c r="ON8" s="135"/>
      <c r="OO8" s="135"/>
      <c r="OP8" s="135"/>
      <c r="OQ8" s="135"/>
      <c r="OR8" s="135"/>
      <c r="OS8" s="135"/>
      <c r="OT8" s="135"/>
      <c r="OU8" s="135"/>
      <c r="OV8" s="135"/>
      <c r="OW8" s="135"/>
      <c r="OX8" s="135"/>
      <c r="OY8" s="135"/>
      <c r="OZ8" s="135"/>
      <c r="PA8" s="135"/>
      <c r="PB8" s="135"/>
      <c r="PC8" s="135"/>
      <c r="PD8" s="135"/>
      <c r="PE8" s="135"/>
      <c r="PF8" s="135"/>
      <c r="PG8" s="135"/>
      <c r="PH8" s="135"/>
      <c r="PI8" s="135"/>
      <c r="PJ8" s="135"/>
      <c r="PK8" s="135"/>
      <c r="PL8" s="135"/>
      <c r="PM8" s="135"/>
      <c r="PN8" s="135"/>
      <c r="PO8" s="135"/>
      <c r="PP8" s="135"/>
      <c r="PQ8" s="135"/>
      <c r="PR8" s="135"/>
      <c r="PS8" s="135"/>
      <c r="PT8" s="135"/>
      <c r="PU8" s="135"/>
      <c r="PV8" s="135"/>
      <c r="PW8" s="135"/>
      <c r="PX8" s="135"/>
      <c r="PY8" s="135"/>
      <c r="PZ8" s="135"/>
      <c r="QA8" s="135"/>
      <c r="QB8" s="135"/>
      <c r="QC8" s="135"/>
      <c r="QD8" s="135"/>
      <c r="QE8" s="135"/>
      <c r="QF8" s="135"/>
      <c r="QG8" s="135"/>
      <c r="QH8" s="135"/>
      <c r="QI8" s="135"/>
      <c r="QJ8" s="135"/>
      <c r="QK8" s="135"/>
      <c r="QL8" s="135"/>
      <c r="QM8" s="135"/>
      <c r="QN8" s="135"/>
      <c r="QO8" s="135"/>
      <c r="QP8" s="135"/>
      <c r="QQ8" s="135"/>
      <c r="QR8" s="135"/>
      <c r="QS8" s="135"/>
      <c r="QT8" s="135"/>
      <c r="QU8" s="135"/>
      <c r="QV8" s="135"/>
      <c r="QW8" s="135"/>
      <c r="QX8" s="135"/>
      <c r="QY8" s="135"/>
      <c r="QZ8" s="135"/>
      <c r="RA8" s="135"/>
      <c r="RB8" s="135"/>
      <c r="RC8" s="135"/>
      <c r="RD8" s="135"/>
      <c r="RE8" s="135"/>
      <c r="RF8" s="135"/>
      <c r="RG8" s="135"/>
      <c r="RH8" s="135"/>
      <c r="RI8" s="135"/>
      <c r="RJ8" s="135"/>
      <c r="RK8" s="135"/>
      <c r="RL8" s="135"/>
      <c r="RM8" s="135"/>
      <c r="RN8" s="135"/>
      <c r="RO8" s="135"/>
      <c r="RP8" s="135"/>
      <c r="RQ8" s="135"/>
      <c r="RR8" s="135"/>
      <c r="RS8" s="135"/>
      <c r="RT8" s="135"/>
      <c r="RU8" s="135"/>
      <c r="RV8" s="135"/>
      <c r="RW8" s="135"/>
      <c r="RX8" s="135"/>
      <c r="RY8" s="135"/>
      <c r="RZ8" s="135"/>
      <c r="SA8" s="135"/>
      <c r="SB8" s="135"/>
      <c r="SC8" s="135"/>
      <c r="SD8" s="135"/>
      <c r="SE8" s="135"/>
      <c r="SF8" s="135"/>
      <c r="SG8" s="135"/>
      <c r="SH8" s="135"/>
      <c r="SI8" s="135"/>
      <c r="SJ8" s="135"/>
      <c r="SK8" s="135"/>
      <c r="SL8" s="135"/>
      <c r="SM8" s="135"/>
      <c r="SN8" s="135"/>
      <c r="SO8" s="135"/>
      <c r="SP8" s="135"/>
      <c r="SQ8" s="135"/>
      <c r="SR8" s="135"/>
      <c r="SS8" s="135"/>
      <c r="ST8" s="135"/>
      <c r="SU8" s="135"/>
      <c r="SV8" s="135"/>
      <c r="SW8" s="135"/>
      <c r="SX8" s="135"/>
      <c r="SY8" s="135"/>
      <c r="SZ8" s="135"/>
      <c r="TA8" s="135"/>
      <c r="TB8" s="135"/>
      <c r="TC8" s="135"/>
      <c r="TD8" s="135"/>
      <c r="TE8" s="135"/>
      <c r="TF8" s="135"/>
      <c r="TG8" s="135"/>
      <c r="TH8" s="135"/>
      <c r="TI8" s="135"/>
      <c r="TJ8" s="135"/>
      <c r="TK8" s="135"/>
      <c r="TL8" s="135"/>
      <c r="TM8" s="135"/>
      <c r="TN8" s="135"/>
      <c r="TO8" s="135"/>
      <c r="TP8" s="135"/>
      <c r="TQ8" s="135"/>
      <c r="TR8" s="135"/>
      <c r="TS8" s="135"/>
      <c r="TT8" s="135"/>
      <c r="TU8" s="135"/>
      <c r="TV8" s="135"/>
      <c r="TW8" s="135"/>
      <c r="TX8" s="135"/>
      <c r="TY8" s="135"/>
      <c r="TZ8" s="135"/>
      <c r="UA8" s="135"/>
      <c r="UB8" s="135"/>
      <c r="UC8" s="135"/>
      <c r="UD8" s="135"/>
      <c r="UE8" s="135"/>
      <c r="UF8" s="135"/>
      <c r="UG8" s="135"/>
      <c r="UH8" s="135"/>
      <c r="UI8" s="135"/>
      <c r="UJ8" s="135"/>
      <c r="UK8" s="135"/>
      <c r="UL8" s="135"/>
      <c r="UM8" s="135"/>
      <c r="UN8" s="135"/>
      <c r="UO8" s="135"/>
      <c r="UP8" s="135"/>
      <c r="UQ8" s="135"/>
      <c r="UR8" s="135"/>
      <c r="US8" s="135"/>
      <c r="UT8" s="135"/>
      <c r="UU8" s="135"/>
      <c r="UV8" s="135"/>
      <c r="UW8" s="135"/>
      <c r="UX8" s="135"/>
      <c r="UY8" s="135"/>
      <c r="UZ8" s="135"/>
      <c r="VA8" s="135"/>
      <c r="VB8" s="135"/>
      <c r="VC8" s="135"/>
      <c r="VD8" s="135"/>
      <c r="VE8" s="135"/>
      <c r="VF8" s="135"/>
      <c r="VG8" s="135"/>
      <c r="VH8" s="135"/>
      <c r="VI8" s="135"/>
      <c r="VJ8" s="135"/>
      <c r="VK8" s="135"/>
      <c r="VL8" s="135"/>
      <c r="VM8" s="135"/>
      <c r="VN8" s="135"/>
      <c r="VO8" s="135"/>
      <c r="VP8" s="135"/>
      <c r="VQ8" s="135"/>
      <c r="VR8" s="135"/>
      <c r="VS8" s="135"/>
      <c r="VT8" s="135"/>
      <c r="VU8" s="135"/>
      <c r="VV8" s="135"/>
      <c r="VW8" s="135"/>
      <c r="VX8" s="135"/>
      <c r="VY8" s="135"/>
      <c r="VZ8" s="135"/>
      <c r="WA8" s="135"/>
      <c r="WB8" s="135"/>
      <c r="WC8" s="135"/>
      <c r="WD8" s="135"/>
      <c r="WE8" s="135"/>
      <c r="WF8" s="135"/>
      <c r="WG8" s="135"/>
      <c r="WH8" s="135"/>
      <c r="WI8" s="135"/>
      <c r="WJ8" s="135"/>
      <c r="WK8" s="135"/>
      <c r="WL8" s="135"/>
      <c r="WM8" s="135"/>
      <c r="WN8" s="135"/>
      <c r="WO8" s="135"/>
      <c r="WP8" s="135"/>
      <c r="WQ8" s="135"/>
      <c r="WR8" s="135"/>
      <c r="WS8" s="135"/>
      <c r="WT8" s="135"/>
      <c r="WU8" s="135"/>
      <c r="WV8" s="135"/>
      <c r="WW8" s="135"/>
      <c r="WX8" s="135"/>
      <c r="WY8" s="135"/>
      <c r="WZ8" s="135"/>
      <c r="XA8" s="135"/>
      <c r="XB8" s="135"/>
      <c r="XC8" s="135"/>
      <c r="XD8" s="135"/>
      <c r="XE8" s="135"/>
      <c r="XF8" s="135"/>
      <c r="XG8" s="135"/>
      <c r="XH8" s="135"/>
      <c r="XI8" s="135"/>
      <c r="XJ8" s="135"/>
      <c r="XK8" s="135"/>
      <c r="XL8" s="135"/>
      <c r="XM8" s="135"/>
      <c r="XN8" s="135"/>
      <c r="XO8" s="135"/>
    </row>
    <row r="9" spans="1:639" s="1" customFormat="1" ht="15" x14ac:dyDescent="0.2">
      <c r="A9" s="30">
        <v>43862</v>
      </c>
      <c r="B9" s="31">
        <f>15454+5455</f>
        <v>20909</v>
      </c>
      <c r="C9" s="32">
        <v>43455.360000000001</v>
      </c>
      <c r="D9" s="116">
        <f>C9*B9</f>
        <v>908608122.24000001</v>
      </c>
      <c r="E9" s="32">
        <v>325725605.09999996</v>
      </c>
      <c r="F9" s="33">
        <v>4672</v>
      </c>
      <c r="G9" s="32">
        <v>8748.264000000001</v>
      </c>
      <c r="H9" s="120">
        <f>+F9*G9</f>
        <v>40871889.408000007</v>
      </c>
      <c r="I9" s="33">
        <v>20909</v>
      </c>
      <c r="J9" s="32">
        <v>6524.8680000000004</v>
      </c>
      <c r="K9" s="114">
        <f t="shared" ref="K9:K19" si="0">+I9*J9</f>
        <v>136428465.01199999</v>
      </c>
      <c r="L9" s="34">
        <v>87.333333333333329</v>
      </c>
      <c r="M9" s="32">
        <v>53348.315999999999</v>
      </c>
      <c r="N9" s="114">
        <f t="shared" ref="N9:N13" si="1">+L9*M9</f>
        <v>4659086.2639999995</v>
      </c>
      <c r="O9" s="35"/>
      <c r="P9" s="32">
        <v>7285586.9562000008</v>
      </c>
      <c r="Q9" s="36">
        <f t="shared" ref="Q9:Q11" si="2">O9*P9</f>
        <v>0</v>
      </c>
      <c r="R9" s="104">
        <f>+D9+E9+H9+N9+Q9+K9</f>
        <v>1416293168.0239999</v>
      </c>
      <c r="S9" s="112">
        <f>+R9*1.19</f>
        <v>1685388869.9485598</v>
      </c>
      <c r="T9" s="34">
        <v>126.5</v>
      </c>
      <c r="U9" s="32">
        <v>490455</v>
      </c>
      <c r="V9" s="110">
        <f>+T9*U9</f>
        <v>62042557.5</v>
      </c>
      <c r="W9" s="110">
        <v>538097869.52941203</v>
      </c>
      <c r="X9" s="37">
        <f>T9*(W9*$X$5)</f>
        <v>35396077.857644722</v>
      </c>
      <c r="Y9" s="38">
        <v>5</v>
      </c>
      <c r="Z9" s="32">
        <v>490455</v>
      </c>
      <c r="AA9" s="39">
        <f t="shared" ref="AA9:AA12" si="3">+Y9*Z9</f>
        <v>2452275</v>
      </c>
      <c r="AB9" s="40">
        <v>34162261.155000001</v>
      </c>
      <c r="AC9" s="37">
        <f>Y9*(AB9*$AC$5)</f>
        <v>88821.879002999995</v>
      </c>
      <c r="AD9" s="41">
        <f>+V9+X9+AA9+AC9</f>
        <v>99979732.236647725</v>
      </c>
      <c r="AE9" s="42">
        <v>0</v>
      </c>
      <c r="AF9" s="100">
        <v>22730.799000000003</v>
      </c>
      <c r="AG9" s="43">
        <f>+AF9*AE9</f>
        <v>0</v>
      </c>
      <c r="AH9" s="44">
        <v>45416.242857142846</v>
      </c>
      <c r="AI9" s="100">
        <v>136</v>
      </c>
      <c r="AJ9" s="118">
        <f t="shared" ref="AJ9:AJ10" si="4">+AI9*AH9</f>
        <v>6176609.0285714269</v>
      </c>
      <c r="AK9" s="45">
        <v>1939</v>
      </c>
      <c r="AL9" s="100">
        <v>136</v>
      </c>
      <c r="AM9" s="109">
        <f t="shared" ref="AM9:AM19" si="5">+AK9*AL9</f>
        <v>263704</v>
      </c>
      <c r="AN9" s="46">
        <f>+(AM9+AJ9+AG9)</f>
        <v>6440313.0285714269</v>
      </c>
      <c r="AO9" s="47">
        <f>+AN9*1.19</f>
        <v>7663972.5039999979</v>
      </c>
      <c r="AP9" s="48">
        <f t="shared" ref="AP9:AP19" si="6">+AO9+S9</f>
        <v>1693052842.4525597</v>
      </c>
      <c r="AQ9" s="48">
        <f t="shared" ref="AQ9:AQ19" si="7">+AP9+AD9</f>
        <v>1793032574.6892076</v>
      </c>
    </row>
    <row r="10" spans="1:639" s="1" customFormat="1" ht="15" x14ac:dyDescent="0.2">
      <c r="A10" s="30">
        <v>43891</v>
      </c>
      <c r="B10" s="31">
        <f>15454+3636</f>
        <v>19090</v>
      </c>
      <c r="C10" s="32">
        <f>C9</f>
        <v>43455.360000000001</v>
      </c>
      <c r="D10" s="116">
        <f t="shared" ref="D10:D19" si="8">C10*B10</f>
        <v>829562822.39999998</v>
      </c>
      <c r="E10" s="32">
        <f>E9</f>
        <v>325725605.09999996</v>
      </c>
      <c r="F10" s="33">
        <v>4672</v>
      </c>
      <c r="G10" s="32">
        <f>G9</f>
        <v>8748.264000000001</v>
      </c>
      <c r="H10" s="120">
        <f>+F10*G10</f>
        <v>40871889.408000007</v>
      </c>
      <c r="I10" s="33">
        <v>19090</v>
      </c>
      <c r="J10" s="32">
        <f>J9</f>
        <v>6524.8680000000004</v>
      </c>
      <c r="K10" s="114">
        <f t="shared" si="0"/>
        <v>124559730.12</v>
      </c>
      <c r="L10" s="34">
        <v>309.66666666666669</v>
      </c>
      <c r="M10" s="32">
        <f>M9</f>
        <v>53348.315999999999</v>
      </c>
      <c r="N10" s="114">
        <f t="shared" si="1"/>
        <v>16520195.188000001</v>
      </c>
      <c r="O10" s="35"/>
      <c r="P10" s="32">
        <f>P9</f>
        <v>7285586.9562000008</v>
      </c>
      <c r="Q10" s="36">
        <f t="shared" si="2"/>
        <v>0</v>
      </c>
      <c r="R10" s="104">
        <f t="shared" ref="R10:R19" si="9">+D10+E10+H10+N10+Q10+K10</f>
        <v>1337240242.2160001</v>
      </c>
      <c r="S10" s="112">
        <f t="shared" ref="S10:S19" si="10">+R10*1.19</f>
        <v>1591315888.23704</v>
      </c>
      <c r="T10" s="34">
        <v>112</v>
      </c>
      <c r="U10" s="32">
        <f>U9</f>
        <v>490455</v>
      </c>
      <c r="V10" s="110">
        <f t="shared" ref="V10:V11" si="11">+T10*U10</f>
        <v>54930960</v>
      </c>
      <c r="W10" s="110">
        <v>613269130.76923072</v>
      </c>
      <c r="X10" s="37">
        <f t="shared" ref="X10:X19" si="12">T10*(W10*$X$5)</f>
        <v>35716794.175999999</v>
      </c>
      <c r="Y10" s="38">
        <v>5</v>
      </c>
      <c r="Z10" s="32">
        <f>Z9</f>
        <v>490455</v>
      </c>
      <c r="AA10" s="39">
        <f t="shared" si="3"/>
        <v>2452275</v>
      </c>
      <c r="AB10" s="40">
        <v>34162261.155000001</v>
      </c>
      <c r="AC10" s="37">
        <f t="shared" ref="AC10:AC19" si="13">Y10*(AB10*$AC$5)</f>
        <v>88821.879002999995</v>
      </c>
      <c r="AD10" s="41">
        <f t="shared" ref="AD10:AD18" si="14">+V10+X10+AA10+AC10</f>
        <v>93188851.055003002</v>
      </c>
      <c r="AE10" s="42">
        <v>178</v>
      </c>
      <c r="AF10" s="32">
        <f>AF9</f>
        <v>22730.799000000003</v>
      </c>
      <c r="AG10" s="43">
        <f>+AF10*AE10</f>
        <v>4046082.2220000005</v>
      </c>
      <c r="AH10" s="44">
        <f>+AVERAGE(AH11:AH12)</f>
        <v>45416.242857142846</v>
      </c>
      <c r="AI10" s="32">
        <f>AI9</f>
        <v>136</v>
      </c>
      <c r="AJ10" s="118">
        <f t="shared" si="4"/>
        <v>6176609.0285714269</v>
      </c>
      <c r="AK10" s="45">
        <v>4059</v>
      </c>
      <c r="AL10" s="32">
        <f>AL9</f>
        <v>136</v>
      </c>
      <c r="AM10" s="109">
        <f t="shared" si="5"/>
        <v>552024</v>
      </c>
      <c r="AN10" s="46">
        <f t="shared" ref="AN10:AN20" si="15">+(AM10+AJ10+AG10)</f>
        <v>10774715.250571428</v>
      </c>
      <c r="AO10" s="47">
        <f t="shared" ref="AO10:AO18" si="16">+AN10*1.19</f>
        <v>12821911.148179999</v>
      </c>
      <c r="AP10" s="48">
        <f t="shared" si="6"/>
        <v>1604137799.3852201</v>
      </c>
      <c r="AQ10" s="48">
        <f t="shared" si="7"/>
        <v>1697326650.440223</v>
      </c>
    </row>
    <row r="11" spans="1:639" s="1" customFormat="1" ht="15" x14ac:dyDescent="0.2">
      <c r="A11" s="30">
        <v>43922</v>
      </c>
      <c r="B11" s="31">
        <f>15454+1364</f>
        <v>16818</v>
      </c>
      <c r="C11" s="32">
        <f t="shared" ref="C11:C19" si="17">C10</f>
        <v>43455.360000000001</v>
      </c>
      <c r="D11" s="116">
        <f t="shared" si="8"/>
        <v>730832244.48000002</v>
      </c>
      <c r="E11" s="32">
        <f t="shared" ref="E11:G19" si="18">E10</f>
        <v>325725605.09999996</v>
      </c>
      <c r="F11" s="33">
        <v>4672</v>
      </c>
      <c r="G11" s="32">
        <f t="shared" si="18"/>
        <v>8748.264000000001</v>
      </c>
      <c r="H11" s="120">
        <f>+F11*G11</f>
        <v>40871889.408000007</v>
      </c>
      <c r="I11" s="33">
        <v>16818</v>
      </c>
      <c r="J11" s="32">
        <f t="shared" ref="J11:J19" si="19">J10</f>
        <v>6524.8680000000004</v>
      </c>
      <c r="K11" s="114">
        <f t="shared" si="0"/>
        <v>109735230.024</v>
      </c>
      <c r="L11" s="34">
        <v>346</v>
      </c>
      <c r="M11" s="32">
        <f t="shared" ref="M11:M19" si="20">M10</f>
        <v>53348.315999999999</v>
      </c>
      <c r="N11" s="114">
        <f t="shared" si="1"/>
        <v>18458517.335999999</v>
      </c>
      <c r="O11" s="35"/>
      <c r="P11" s="32">
        <f t="shared" ref="P11:P19" si="21">P10</f>
        <v>7285586.9562000008</v>
      </c>
      <c r="Q11" s="36">
        <f t="shared" si="2"/>
        <v>0</v>
      </c>
      <c r="R11" s="104">
        <f t="shared" si="9"/>
        <v>1225623486.3479998</v>
      </c>
      <c r="S11" s="112">
        <f t="shared" si="10"/>
        <v>1458491948.7541196</v>
      </c>
      <c r="T11" s="34">
        <v>83</v>
      </c>
      <c r="U11" s="32">
        <f t="shared" ref="U11:U19" si="22">U10</f>
        <v>490455</v>
      </c>
      <c r="V11" s="110">
        <f t="shared" si="11"/>
        <v>40707765</v>
      </c>
      <c r="W11" s="110">
        <v>521089888.7096774</v>
      </c>
      <c r="X11" s="37">
        <f t="shared" si="12"/>
        <v>22490239.596709672</v>
      </c>
      <c r="Y11" s="38">
        <v>5</v>
      </c>
      <c r="Z11" s="32">
        <f t="shared" ref="Z11:Z19" si="23">Z10</f>
        <v>490455</v>
      </c>
      <c r="AA11" s="39">
        <f t="shared" si="3"/>
        <v>2452275</v>
      </c>
      <c r="AB11" s="40">
        <v>34162261.155000001</v>
      </c>
      <c r="AC11" s="37">
        <f t="shared" si="13"/>
        <v>88821.879002999995</v>
      </c>
      <c r="AD11" s="41">
        <f t="shared" si="14"/>
        <v>65739101.475712672</v>
      </c>
      <c r="AE11" s="42">
        <v>153</v>
      </c>
      <c r="AF11" s="32">
        <f t="shared" ref="AF11:AF19" si="24">AF10</f>
        <v>22730.799000000003</v>
      </c>
      <c r="AG11" s="43">
        <f>+AF11*AE11</f>
        <v>3477812.2470000004</v>
      </c>
      <c r="AH11" s="49">
        <v>53509.171428571426</v>
      </c>
      <c r="AI11" s="32">
        <f t="shared" ref="AI11:AI19" si="25">AI10</f>
        <v>136</v>
      </c>
      <c r="AJ11" s="118">
        <f>+AI11*AH11</f>
        <v>7277247.3142857142</v>
      </c>
      <c r="AK11" s="45">
        <v>2001</v>
      </c>
      <c r="AL11" s="32">
        <f t="shared" ref="AL11:AL19" si="26">AL10</f>
        <v>136</v>
      </c>
      <c r="AM11" s="109">
        <f t="shared" si="5"/>
        <v>272136</v>
      </c>
      <c r="AN11" s="46">
        <f t="shared" si="15"/>
        <v>11027195.561285716</v>
      </c>
      <c r="AO11" s="47">
        <f t="shared" si="16"/>
        <v>13122362.71793</v>
      </c>
      <c r="AP11" s="48">
        <f t="shared" si="6"/>
        <v>1471614311.4720497</v>
      </c>
      <c r="AQ11" s="48">
        <f t="shared" si="7"/>
        <v>1537353412.9477625</v>
      </c>
    </row>
    <row r="12" spans="1:639" s="1" customFormat="1" ht="15" x14ac:dyDescent="0.2">
      <c r="A12" s="30">
        <v>43952</v>
      </c>
      <c r="B12" s="31">
        <v>15454</v>
      </c>
      <c r="C12" s="32">
        <f t="shared" si="17"/>
        <v>43455.360000000001</v>
      </c>
      <c r="D12" s="116">
        <f t="shared" si="8"/>
        <v>671559133.44000006</v>
      </c>
      <c r="E12" s="32">
        <f t="shared" si="18"/>
        <v>325725605.09999996</v>
      </c>
      <c r="F12" s="33">
        <v>4672</v>
      </c>
      <c r="G12" s="32">
        <f t="shared" si="18"/>
        <v>8748.264000000001</v>
      </c>
      <c r="H12" s="120">
        <f>+F12*G12</f>
        <v>40871889.408000007</v>
      </c>
      <c r="I12" s="33">
        <v>15454</v>
      </c>
      <c r="J12" s="32">
        <f t="shared" si="19"/>
        <v>6524.8680000000004</v>
      </c>
      <c r="K12" s="114">
        <f t="shared" si="0"/>
        <v>100835310.07200001</v>
      </c>
      <c r="L12" s="34">
        <v>157.33333333333334</v>
      </c>
      <c r="M12" s="32">
        <f t="shared" si="20"/>
        <v>53348.315999999999</v>
      </c>
      <c r="N12" s="114">
        <f t="shared" si="1"/>
        <v>8393468.3839999996</v>
      </c>
      <c r="O12" s="35"/>
      <c r="P12" s="32">
        <f t="shared" si="21"/>
        <v>7285586.9562000008</v>
      </c>
      <c r="Q12" s="36">
        <f>O12*P12</f>
        <v>0</v>
      </c>
      <c r="R12" s="104">
        <f t="shared" si="9"/>
        <v>1147385406.4039998</v>
      </c>
      <c r="S12" s="112">
        <f t="shared" si="10"/>
        <v>1365388633.6207597</v>
      </c>
      <c r="T12" s="34">
        <v>146</v>
      </c>
      <c r="U12" s="32">
        <f t="shared" si="22"/>
        <v>490455</v>
      </c>
      <c r="V12" s="110">
        <f>+T12*U12</f>
        <v>71606430</v>
      </c>
      <c r="W12" s="110">
        <v>345538915.83333331</v>
      </c>
      <c r="X12" s="37">
        <f t="shared" si="12"/>
        <v>26233314.490066662</v>
      </c>
      <c r="Y12" s="38">
        <v>5</v>
      </c>
      <c r="Z12" s="32">
        <f t="shared" si="23"/>
        <v>490455</v>
      </c>
      <c r="AA12" s="39">
        <f t="shared" si="3"/>
        <v>2452275</v>
      </c>
      <c r="AB12" s="40">
        <v>34162261.155000001</v>
      </c>
      <c r="AC12" s="37">
        <f t="shared" si="13"/>
        <v>88821.879002999995</v>
      </c>
      <c r="AD12" s="41">
        <f t="shared" si="14"/>
        <v>100380841.36906967</v>
      </c>
      <c r="AE12" s="42">
        <v>522</v>
      </c>
      <c r="AF12" s="32">
        <f t="shared" si="24"/>
        <v>22730.799000000003</v>
      </c>
      <c r="AG12" s="43">
        <f t="shared" ref="AG12" si="27">+AF12*AE12</f>
        <v>11865477.078000002</v>
      </c>
      <c r="AH12" s="49">
        <f>2863.02857142857+34460.2857142857</f>
        <v>37323.314285714274</v>
      </c>
      <c r="AI12" s="32">
        <f t="shared" si="25"/>
        <v>136</v>
      </c>
      <c r="AJ12" s="118">
        <f t="shared" ref="AJ12:AJ19" si="28">+AI12*AH12</f>
        <v>5075970.7428571414</v>
      </c>
      <c r="AK12" s="45">
        <v>2240</v>
      </c>
      <c r="AL12" s="32">
        <f t="shared" si="26"/>
        <v>136</v>
      </c>
      <c r="AM12" s="109">
        <f t="shared" si="5"/>
        <v>304640</v>
      </c>
      <c r="AN12" s="46">
        <f t="shared" si="15"/>
        <v>17246087.820857145</v>
      </c>
      <c r="AO12" s="47">
        <f t="shared" si="16"/>
        <v>20522844.506820001</v>
      </c>
      <c r="AP12" s="48">
        <f t="shared" si="6"/>
        <v>1385911478.1275797</v>
      </c>
      <c r="AQ12" s="48">
        <f t="shared" si="7"/>
        <v>1486292319.4966493</v>
      </c>
    </row>
    <row r="13" spans="1:639" s="1" customFormat="1" ht="15" x14ac:dyDescent="0.2">
      <c r="A13" s="30">
        <v>43983</v>
      </c>
      <c r="B13" s="31">
        <v>15454</v>
      </c>
      <c r="C13" s="32">
        <f t="shared" si="17"/>
        <v>43455.360000000001</v>
      </c>
      <c r="D13" s="116">
        <f t="shared" si="8"/>
        <v>671559133.44000006</v>
      </c>
      <c r="E13" s="32">
        <f t="shared" si="18"/>
        <v>325725605.09999996</v>
      </c>
      <c r="F13" s="33">
        <v>4672</v>
      </c>
      <c r="G13" s="32">
        <f t="shared" si="18"/>
        <v>8748.264000000001</v>
      </c>
      <c r="H13" s="120">
        <f t="shared" ref="H13:H19" si="29">+F13*G13</f>
        <v>40871889.408000007</v>
      </c>
      <c r="I13" s="33">
        <v>15454</v>
      </c>
      <c r="J13" s="32">
        <f t="shared" si="19"/>
        <v>6524.8680000000004</v>
      </c>
      <c r="K13" s="114">
        <f t="shared" si="0"/>
        <v>100835310.07200001</v>
      </c>
      <c r="L13" s="34">
        <v>334.66666666666669</v>
      </c>
      <c r="M13" s="32">
        <f t="shared" si="20"/>
        <v>53348.315999999999</v>
      </c>
      <c r="N13" s="114">
        <f t="shared" si="1"/>
        <v>17853903.088</v>
      </c>
      <c r="O13" s="35"/>
      <c r="P13" s="32">
        <f t="shared" si="21"/>
        <v>7285586.9562000008</v>
      </c>
      <c r="Q13" s="36">
        <f t="shared" ref="Q13:Q19" si="30">O13*P13</f>
        <v>0</v>
      </c>
      <c r="R13" s="104">
        <f t="shared" si="9"/>
        <v>1156845841.108</v>
      </c>
      <c r="S13" s="112">
        <f t="shared" si="10"/>
        <v>1376646550.91852</v>
      </c>
      <c r="T13" s="50">
        <v>188</v>
      </c>
      <c r="U13" s="32">
        <f t="shared" si="22"/>
        <v>490455</v>
      </c>
      <c r="V13" s="119">
        <f t="shared" ref="V13" si="31">+T13*U13</f>
        <v>92205540</v>
      </c>
      <c r="W13" s="110">
        <v>574925330.33333302</v>
      </c>
      <c r="X13" s="37">
        <f t="shared" si="12"/>
        <v>56204700.293386631</v>
      </c>
      <c r="Y13" s="51">
        <v>5</v>
      </c>
      <c r="Z13" s="32">
        <f t="shared" si="23"/>
        <v>490455</v>
      </c>
      <c r="AA13" s="39">
        <f>+Y13*Z13</f>
        <v>2452275</v>
      </c>
      <c r="AB13" s="40">
        <v>34162261.155000001</v>
      </c>
      <c r="AC13" s="37">
        <f t="shared" si="13"/>
        <v>88821.879002999995</v>
      </c>
      <c r="AD13" s="41">
        <f t="shared" si="14"/>
        <v>150951337.17238963</v>
      </c>
      <c r="AE13" s="42">
        <v>379</v>
      </c>
      <c r="AF13" s="32">
        <f t="shared" si="24"/>
        <v>22730.799000000003</v>
      </c>
      <c r="AG13" s="43">
        <f>+AF13*AE13</f>
        <v>8614972.8210000005</v>
      </c>
      <c r="AH13" s="49">
        <f>310038.285714286+4470.42857142857</f>
        <v>314508.71428571455</v>
      </c>
      <c r="AI13" s="32">
        <f t="shared" si="25"/>
        <v>136</v>
      </c>
      <c r="AJ13" s="118">
        <f t="shared" si="28"/>
        <v>42773185.142857179</v>
      </c>
      <c r="AK13" s="45">
        <v>2743</v>
      </c>
      <c r="AL13" s="32">
        <f t="shared" si="26"/>
        <v>136</v>
      </c>
      <c r="AM13" s="109">
        <f t="shared" si="5"/>
        <v>373048</v>
      </c>
      <c r="AN13" s="46">
        <f t="shared" si="15"/>
        <v>51761205.963857181</v>
      </c>
      <c r="AO13" s="47">
        <f>+AN13*1.19</f>
        <v>61595835.096990041</v>
      </c>
      <c r="AP13" s="48">
        <f t="shared" si="6"/>
        <v>1438242386.0155101</v>
      </c>
      <c r="AQ13" s="48">
        <f t="shared" si="7"/>
        <v>1589193723.1878996</v>
      </c>
    </row>
    <row r="14" spans="1:639" s="1" customFormat="1" ht="15" x14ac:dyDescent="0.2">
      <c r="A14" s="30">
        <v>44013</v>
      </c>
      <c r="B14" s="31">
        <v>15454</v>
      </c>
      <c r="C14" s="32">
        <f t="shared" si="17"/>
        <v>43455.360000000001</v>
      </c>
      <c r="D14" s="116">
        <f t="shared" si="8"/>
        <v>671559133.44000006</v>
      </c>
      <c r="E14" s="32">
        <f t="shared" si="18"/>
        <v>325725605.09999996</v>
      </c>
      <c r="F14" s="33">
        <v>4672</v>
      </c>
      <c r="G14" s="32">
        <f t="shared" si="18"/>
        <v>8748.264000000001</v>
      </c>
      <c r="H14" s="115">
        <f t="shared" si="29"/>
        <v>40871889.408000007</v>
      </c>
      <c r="I14" s="33">
        <v>15454</v>
      </c>
      <c r="J14" s="32">
        <f t="shared" si="19"/>
        <v>6524.8680000000004</v>
      </c>
      <c r="K14" s="114">
        <f t="shared" si="0"/>
        <v>100835310.07200001</v>
      </c>
      <c r="L14" s="34">
        <v>276</v>
      </c>
      <c r="M14" s="32">
        <f t="shared" si="20"/>
        <v>53348.315999999999</v>
      </c>
      <c r="N14" s="113">
        <f>+L14*M14</f>
        <v>14724135.216</v>
      </c>
      <c r="O14" s="35"/>
      <c r="P14" s="32">
        <f t="shared" si="21"/>
        <v>7285586.9562000008</v>
      </c>
      <c r="Q14" s="37">
        <f t="shared" si="30"/>
        <v>0</v>
      </c>
      <c r="R14" s="104">
        <f t="shared" si="9"/>
        <v>1153716073.2359998</v>
      </c>
      <c r="S14" s="112">
        <f t="shared" si="10"/>
        <v>1372922127.1508398</v>
      </c>
      <c r="T14" s="52">
        <v>196</v>
      </c>
      <c r="U14" s="32">
        <f t="shared" si="22"/>
        <v>490455</v>
      </c>
      <c r="V14" s="111">
        <f t="shared" ref="V14:V19" si="32">+U14*T14</f>
        <v>96129180</v>
      </c>
      <c r="W14" s="110">
        <v>586106310</v>
      </c>
      <c r="X14" s="37">
        <f t="shared" si="12"/>
        <v>59735955.115199991</v>
      </c>
      <c r="Y14" s="52">
        <v>5</v>
      </c>
      <c r="Z14" s="32">
        <f t="shared" si="23"/>
        <v>490455</v>
      </c>
      <c r="AA14" s="40">
        <f t="shared" ref="AA14:AA15" si="33">+Y14*Z14</f>
        <v>2452275</v>
      </c>
      <c r="AB14" s="40">
        <v>34162261.155000001</v>
      </c>
      <c r="AC14" s="37">
        <f t="shared" si="13"/>
        <v>88821.879002999995</v>
      </c>
      <c r="AD14" s="41">
        <f t="shared" si="14"/>
        <v>158406231.99420297</v>
      </c>
      <c r="AE14" s="42">
        <v>239</v>
      </c>
      <c r="AF14" s="32">
        <f t="shared" si="24"/>
        <v>22730.799000000003</v>
      </c>
      <c r="AG14" s="53">
        <f t="shared" ref="AG14:AG19" si="34">+AF14*AE14</f>
        <v>5432660.9610000011</v>
      </c>
      <c r="AH14" s="49">
        <v>251854.85714285716</v>
      </c>
      <c r="AI14" s="32">
        <f t="shared" si="25"/>
        <v>136</v>
      </c>
      <c r="AJ14" s="118">
        <f t="shared" si="28"/>
        <v>34252260.571428575</v>
      </c>
      <c r="AK14" s="45">
        <v>9786</v>
      </c>
      <c r="AL14" s="32">
        <f t="shared" si="26"/>
        <v>136</v>
      </c>
      <c r="AM14" s="109">
        <f t="shared" si="5"/>
        <v>1330896</v>
      </c>
      <c r="AN14" s="46">
        <f t="shared" si="15"/>
        <v>41015817.532428578</v>
      </c>
      <c r="AO14" s="47">
        <f t="shared" si="16"/>
        <v>48808822.863590002</v>
      </c>
      <c r="AP14" s="48">
        <f t="shared" si="6"/>
        <v>1421730950.0144298</v>
      </c>
      <c r="AQ14" s="48">
        <f t="shared" si="7"/>
        <v>1580137182.0086327</v>
      </c>
    </row>
    <row r="15" spans="1:639" s="1" customFormat="1" ht="15" x14ac:dyDescent="0.2">
      <c r="A15" s="30">
        <v>44044</v>
      </c>
      <c r="B15" s="31">
        <v>15454</v>
      </c>
      <c r="C15" s="32">
        <f t="shared" si="17"/>
        <v>43455.360000000001</v>
      </c>
      <c r="D15" s="116">
        <f t="shared" si="8"/>
        <v>671559133.44000006</v>
      </c>
      <c r="E15" s="32">
        <f t="shared" si="18"/>
        <v>325725605.09999996</v>
      </c>
      <c r="F15" s="33">
        <v>4672</v>
      </c>
      <c r="G15" s="32">
        <f t="shared" si="18"/>
        <v>8748.264000000001</v>
      </c>
      <c r="H15" s="115">
        <f t="shared" si="29"/>
        <v>40871889.408000007</v>
      </c>
      <c r="I15" s="33">
        <v>15454</v>
      </c>
      <c r="J15" s="32">
        <f t="shared" si="19"/>
        <v>6524.8680000000004</v>
      </c>
      <c r="K15" s="114">
        <f t="shared" si="0"/>
        <v>100835310.07200001</v>
      </c>
      <c r="L15" s="34">
        <v>514.33333333333337</v>
      </c>
      <c r="M15" s="32">
        <f t="shared" si="20"/>
        <v>53348.315999999999</v>
      </c>
      <c r="N15" s="117">
        <f t="shared" ref="N15:N19" si="35">+L15*M15</f>
        <v>27438817.196000002</v>
      </c>
      <c r="O15" s="35"/>
      <c r="P15" s="32">
        <f t="shared" si="21"/>
        <v>7285586.9562000008</v>
      </c>
      <c r="Q15" s="37">
        <f t="shared" si="30"/>
        <v>0</v>
      </c>
      <c r="R15" s="104">
        <f t="shared" si="9"/>
        <v>1166430755.2159998</v>
      </c>
      <c r="S15" s="112">
        <f t="shared" si="10"/>
        <v>1388052598.7070398</v>
      </c>
      <c r="T15" s="52">
        <v>185</v>
      </c>
      <c r="U15" s="32">
        <f t="shared" si="22"/>
        <v>490455</v>
      </c>
      <c r="V15" s="111">
        <f t="shared" si="32"/>
        <v>90734175</v>
      </c>
      <c r="W15" s="110">
        <v>504149890.24390244</v>
      </c>
      <c r="X15" s="37">
        <f t="shared" si="12"/>
        <v>48499219.441463418</v>
      </c>
      <c r="Y15" s="52">
        <v>8</v>
      </c>
      <c r="Z15" s="32">
        <f t="shared" si="23"/>
        <v>490455</v>
      </c>
      <c r="AA15" s="40">
        <f t="shared" si="33"/>
        <v>3923640</v>
      </c>
      <c r="AB15" s="40">
        <v>34162261.155000001</v>
      </c>
      <c r="AC15" s="37">
        <f t="shared" si="13"/>
        <v>142115.00640479999</v>
      </c>
      <c r="AD15" s="41">
        <f t="shared" si="14"/>
        <v>143299149.4478682</v>
      </c>
      <c r="AE15" s="42">
        <v>343.5</v>
      </c>
      <c r="AF15" s="32">
        <f t="shared" si="24"/>
        <v>22730.799000000003</v>
      </c>
      <c r="AG15" s="53">
        <f t="shared" si="34"/>
        <v>7808029.4565000013</v>
      </c>
      <c r="AH15" s="49">
        <f>49635.4285714286+50880</f>
        <v>100515.42857142861</v>
      </c>
      <c r="AI15" s="32">
        <f t="shared" si="25"/>
        <v>136</v>
      </c>
      <c r="AJ15" s="109">
        <f t="shared" si="28"/>
        <v>13670098.285714291</v>
      </c>
      <c r="AK15" s="45">
        <v>683</v>
      </c>
      <c r="AL15" s="32">
        <f t="shared" si="26"/>
        <v>136</v>
      </c>
      <c r="AM15" s="109">
        <f t="shared" si="5"/>
        <v>92888</v>
      </c>
      <c r="AN15" s="46">
        <f t="shared" si="15"/>
        <v>21571015.742214292</v>
      </c>
      <c r="AO15" s="47">
        <f t="shared" si="16"/>
        <v>25669508.733235005</v>
      </c>
      <c r="AP15" s="48">
        <f t="shared" si="6"/>
        <v>1413722107.440275</v>
      </c>
      <c r="AQ15" s="48">
        <f t="shared" si="7"/>
        <v>1557021256.8881431</v>
      </c>
    </row>
    <row r="16" spans="1:639" s="1" customFormat="1" ht="15" x14ac:dyDescent="0.2">
      <c r="A16" s="30">
        <v>44075</v>
      </c>
      <c r="B16" s="31">
        <v>15454</v>
      </c>
      <c r="C16" s="32">
        <f t="shared" si="17"/>
        <v>43455.360000000001</v>
      </c>
      <c r="D16" s="116">
        <f t="shared" si="8"/>
        <v>671559133.44000006</v>
      </c>
      <c r="E16" s="32">
        <f t="shared" si="18"/>
        <v>325725605.09999996</v>
      </c>
      <c r="F16" s="33">
        <v>4672</v>
      </c>
      <c r="G16" s="32">
        <f t="shared" si="18"/>
        <v>8748.264000000001</v>
      </c>
      <c r="H16" s="115">
        <f t="shared" si="29"/>
        <v>40871889.408000007</v>
      </c>
      <c r="I16" s="33">
        <v>15454</v>
      </c>
      <c r="J16" s="32">
        <f t="shared" si="19"/>
        <v>6524.8680000000004</v>
      </c>
      <c r="K16" s="114">
        <f t="shared" si="0"/>
        <v>100835310.07200001</v>
      </c>
      <c r="L16" s="34">
        <v>312</v>
      </c>
      <c r="M16" s="32">
        <f t="shared" si="20"/>
        <v>53348.315999999999</v>
      </c>
      <c r="N16" s="113">
        <f t="shared" si="35"/>
        <v>16644674.592</v>
      </c>
      <c r="O16" s="35"/>
      <c r="P16" s="32">
        <f t="shared" si="21"/>
        <v>7285586.9562000008</v>
      </c>
      <c r="Q16" s="37">
        <f t="shared" si="30"/>
        <v>0</v>
      </c>
      <c r="R16" s="104">
        <f t="shared" si="9"/>
        <v>1155636612.612</v>
      </c>
      <c r="S16" s="112">
        <f t="shared" si="10"/>
        <v>1375207569.00828</v>
      </c>
      <c r="T16" s="52">
        <v>250.5</v>
      </c>
      <c r="U16" s="32">
        <f t="shared" si="22"/>
        <v>490455</v>
      </c>
      <c r="V16" s="111">
        <f t="shared" si="32"/>
        <v>122858977.5</v>
      </c>
      <c r="W16" s="110">
        <v>479571487.7685287</v>
      </c>
      <c r="X16" s="37">
        <f t="shared" si="12"/>
        <v>62468981.996728547</v>
      </c>
      <c r="Y16" s="52">
        <v>8</v>
      </c>
      <c r="Z16" s="32">
        <f t="shared" si="23"/>
        <v>490455</v>
      </c>
      <c r="AA16" s="40">
        <f>+Y16*Z16</f>
        <v>3923640</v>
      </c>
      <c r="AB16" s="40">
        <v>34162261.155000001</v>
      </c>
      <c r="AC16" s="37">
        <f t="shared" si="13"/>
        <v>142115.00640479999</v>
      </c>
      <c r="AD16" s="41">
        <f t="shared" si="14"/>
        <v>189393714.50313333</v>
      </c>
      <c r="AE16" s="42">
        <v>412</v>
      </c>
      <c r="AF16" s="32">
        <f t="shared" si="24"/>
        <v>22730.799000000003</v>
      </c>
      <c r="AG16" s="53">
        <f t="shared" si="34"/>
        <v>9365089.188000001</v>
      </c>
      <c r="AH16" s="49">
        <v>17940</v>
      </c>
      <c r="AI16" s="32">
        <f t="shared" si="25"/>
        <v>136</v>
      </c>
      <c r="AJ16" s="109">
        <f t="shared" si="28"/>
        <v>2439840</v>
      </c>
      <c r="AK16" s="45">
        <v>1829</v>
      </c>
      <c r="AL16" s="32">
        <f t="shared" si="26"/>
        <v>136</v>
      </c>
      <c r="AM16" s="109">
        <f t="shared" si="5"/>
        <v>248744</v>
      </c>
      <c r="AN16" s="46">
        <f t="shared" si="15"/>
        <v>12053673.188000001</v>
      </c>
      <c r="AO16" s="47">
        <f t="shared" si="16"/>
        <v>14343871.09372</v>
      </c>
      <c r="AP16" s="48">
        <f t="shared" si="6"/>
        <v>1389551440.102</v>
      </c>
      <c r="AQ16" s="48">
        <f t="shared" si="7"/>
        <v>1578945154.6051333</v>
      </c>
    </row>
    <row r="17" spans="1:639" s="1" customFormat="1" ht="15" x14ac:dyDescent="0.2">
      <c r="A17" s="30">
        <v>44105</v>
      </c>
      <c r="B17" s="31">
        <v>15454</v>
      </c>
      <c r="C17" s="32">
        <f t="shared" si="17"/>
        <v>43455.360000000001</v>
      </c>
      <c r="D17" s="116">
        <f t="shared" si="8"/>
        <v>671559133.44000006</v>
      </c>
      <c r="E17" s="32">
        <f t="shared" si="18"/>
        <v>325725605.09999996</v>
      </c>
      <c r="F17" s="33">
        <v>4672</v>
      </c>
      <c r="G17" s="32">
        <f t="shared" si="18"/>
        <v>8748.264000000001</v>
      </c>
      <c r="H17" s="115">
        <f t="shared" si="29"/>
        <v>40871889.408000007</v>
      </c>
      <c r="I17" s="33">
        <v>15454</v>
      </c>
      <c r="J17" s="32">
        <f t="shared" si="19"/>
        <v>6524.8680000000004</v>
      </c>
      <c r="K17" s="114">
        <f t="shared" si="0"/>
        <v>100835310.07200001</v>
      </c>
      <c r="L17" s="34">
        <v>278.5</v>
      </c>
      <c r="M17" s="32">
        <f t="shared" si="20"/>
        <v>53348.315999999999</v>
      </c>
      <c r="N17" s="113">
        <f t="shared" si="35"/>
        <v>14857506.005999999</v>
      </c>
      <c r="O17" s="35"/>
      <c r="P17" s="32">
        <f t="shared" si="21"/>
        <v>7285586.9562000008</v>
      </c>
      <c r="Q17" s="37">
        <f t="shared" si="30"/>
        <v>0</v>
      </c>
      <c r="R17" s="104">
        <f t="shared" si="9"/>
        <v>1153849444.026</v>
      </c>
      <c r="S17" s="112">
        <f t="shared" si="10"/>
        <v>1373080838.39094</v>
      </c>
      <c r="T17" s="52">
        <v>323.25</v>
      </c>
      <c r="U17" s="32">
        <f t="shared" si="22"/>
        <v>490455</v>
      </c>
      <c r="V17" s="111">
        <f t="shared" si="32"/>
        <v>158539578.75</v>
      </c>
      <c r="W17" s="110">
        <v>517125995</v>
      </c>
      <c r="X17" s="37">
        <f t="shared" si="12"/>
        <v>86923708.499549985</v>
      </c>
      <c r="Y17" s="52">
        <v>6.75</v>
      </c>
      <c r="Z17" s="32">
        <f t="shared" si="23"/>
        <v>490455</v>
      </c>
      <c r="AA17" s="40">
        <f t="shared" ref="AA17:AA19" si="36">+Y17*Z17</f>
        <v>3310571.25</v>
      </c>
      <c r="AB17" s="40">
        <v>34162261.155000001</v>
      </c>
      <c r="AC17" s="37">
        <f t="shared" si="13"/>
        <v>119909.53665405</v>
      </c>
      <c r="AD17" s="41">
        <f t="shared" si="14"/>
        <v>248893768.03620404</v>
      </c>
      <c r="AE17" s="42">
        <v>1240</v>
      </c>
      <c r="AF17" s="32">
        <f t="shared" si="24"/>
        <v>22730.799000000003</v>
      </c>
      <c r="AG17" s="53">
        <f t="shared" si="34"/>
        <v>28186190.760000002</v>
      </c>
      <c r="AH17" s="49">
        <v>9570</v>
      </c>
      <c r="AI17" s="32">
        <f t="shared" si="25"/>
        <v>136</v>
      </c>
      <c r="AJ17" s="109">
        <f t="shared" si="28"/>
        <v>1301520</v>
      </c>
      <c r="AK17" s="54">
        <v>21433</v>
      </c>
      <c r="AL17" s="32">
        <f t="shared" si="26"/>
        <v>136</v>
      </c>
      <c r="AM17" s="109">
        <f t="shared" si="5"/>
        <v>2914888</v>
      </c>
      <c r="AN17" s="46">
        <f t="shared" si="15"/>
        <v>32402598.760000002</v>
      </c>
      <c r="AO17" s="47">
        <f t="shared" si="16"/>
        <v>38559092.524400003</v>
      </c>
      <c r="AP17" s="48">
        <f t="shared" si="6"/>
        <v>1411639930.9153399</v>
      </c>
      <c r="AQ17" s="48">
        <f t="shared" si="7"/>
        <v>1660533698.951544</v>
      </c>
    </row>
    <row r="18" spans="1:639" s="1" customFormat="1" ht="15" x14ac:dyDescent="0.2">
      <c r="A18" s="30">
        <v>44136</v>
      </c>
      <c r="B18" s="31">
        <f>15454+5455</f>
        <v>20909</v>
      </c>
      <c r="C18" s="32">
        <f t="shared" si="17"/>
        <v>43455.360000000001</v>
      </c>
      <c r="D18" s="116">
        <f t="shared" si="8"/>
        <v>908608122.24000001</v>
      </c>
      <c r="E18" s="32">
        <f t="shared" si="18"/>
        <v>325725605.09999996</v>
      </c>
      <c r="F18" s="33">
        <v>4672</v>
      </c>
      <c r="G18" s="32">
        <f t="shared" si="18"/>
        <v>8748.264000000001</v>
      </c>
      <c r="H18" s="115">
        <f t="shared" si="29"/>
        <v>40871889.408000007</v>
      </c>
      <c r="I18" s="33">
        <v>20909</v>
      </c>
      <c r="J18" s="32">
        <f t="shared" si="19"/>
        <v>6524.8680000000004</v>
      </c>
      <c r="K18" s="114">
        <f t="shared" si="0"/>
        <v>136428465.01199999</v>
      </c>
      <c r="L18" s="34">
        <v>582</v>
      </c>
      <c r="M18" s="32">
        <f t="shared" si="20"/>
        <v>53348.315999999999</v>
      </c>
      <c r="N18" s="113">
        <f t="shared" si="35"/>
        <v>31048719.912</v>
      </c>
      <c r="O18" s="35"/>
      <c r="P18" s="32">
        <f t="shared" si="21"/>
        <v>7285586.9562000008</v>
      </c>
      <c r="Q18" s="37">
        <f t="shared" si="30"/>
        <v>0</v>
      </c>
      <c r="R18" s="104">
        <f t="shared" si="9"/>
        <v>1442682801.6719999</v>
      </c>
      <c r="S18" s="112">
        <f t="shared" si="10"/>
        <v>1716792533.9896798</v>
      </c>
      <c r="T18" s="52">
        <v>390.75</v>
      </c>
      <c r="U18" s="32">
        <f t="shared" si="22"/>
        <v>490455</v>
      </c>
      <c r="V18" s="111">
        <f t="shared" si="32"/>
        <v>191645291.25</v>
      </c>
      <c r="W18" s="110">
        <v>517870415.74074072</v>
      </c>
      <c r="X18" s="37">
        <f t="shared" si="12"/>
        <v>105226089.7743611</v>
      </c>
      <c r="Y18" s="52">
        <v>5</v>
      </c>
      <c r="Z18" s="32">
        <f t="shared" si="23"/>
        <v>490455</v>
      </c>
      <c r="AA18" s="40">
        <f t="shared" si="36"/>
        <v>2452275</v>
      </c>
      <c r="AB18" s="40">
        <v>34162261.155000001</v>
      </c>
      <c r="AC18" s="37">
        <f t="shared" si="13"/>
        <v>88821.879002999995</v>
      </c>
      <c r="AD18" s="41">
        <f t="shared" si="14"/>
        <v>299412477.90336412</v>
      </c>
      <c r="AE18" s="42">
        <v>3067</v>
      </c>
      <c r="AF18" s="32">
        <f t="shared" si="24"/>
        <v>22730.799000000003</v>
      </c>
      <c r="AG18" s="53">
        <f t="shared" si="34"/>
        <v>69715360.533000007</v>
      </c>
      <c r="AH18" s="49">
        <v>51701</v>
      </c>
      <c r="AI18" s="32">
        <f t="shared" si="25"/>
        <v>136</v>
      </c>
      <c r="AJ18" s="109">
        <f t="shared" si="28"/>
        <v>7031336</v>
      </c>
      <c r="AK18" s="54">
        <v>4927</v>
      </c>
      <c r="AL18" s="32">
        <f t="shared" si="26"/>
        <v>136</v>
      </c>
      <c r="AM18" s="109">
        <f t="shared" si="5"/>
        <v>670072</v>
      </c>
      <c r="AN18" s="46">
        <f t="shared" si="15"/>
        <v>77416768.533000007</v>
      </c>
      <c r="AO18" s="47">
        <f t="shared" si="16"/>
        <v>92125954.554269999</v>
      </c>
      <c r="AP18" s="48">
        <f t="shared" si="6"/>
        <v>1808918488.5439498</v>
      </c>
      <c r="AQ18" s="48">
        <f t="shared" si="7"/>
        <v>2108330966.447314</v>
      </c>
    </row>
    <row r="19" spans="1:639" s="1" customFormat="1" ht="15.75" thickBot="1" x14ac:dyDescent="0.25">
      <c r="A19" s="55">
        <v>44166</v>
      </c>
      <c r="B19" s="56">
        <f>15454+6364</f>
        <v>21818</v>
      </c>
      <c r="C19" s="32">
        <f t="shared" si="17"/>
        <v>43455.360000000001</v>
      </c>
      <c r="D19" s="116">
        <f t="shared" si="8"/>
        <v>948109044.48000002</v>
      </c>
      <c r="E19" s="32">
        <f t="shared" si="18"/>
        <v>325725605.09999996</v>
      </c>
      <c r="F19" s="57">
        <v>4672</v>
      </c>
      <c r="G19" s="32">
        <f t="shared" si="18"/>
        <v>8748.264000000001</v>
      </c>
      <c r="H19" s="107">
        <f t="shared" si="29"/>
        <v>40871889.408000007</v>
      </c>
      <c r="I19" s="57">
        <v>21818</v>
      </c>
      <c r="J19" s="32">
        <f t="shared" si="19"/>
        <v>6524.8680000000004</v>
      </c>
      <c r="K19" s="106">
        <f t="shared" si="0"/>
        <v>142359570.02400002</v>
      </c>
      <c r="L19" s="58">
        <v>426.25</v>
      </c>
      <c r="M19" s="32">
        <f t="shared" si="20"/>
        <v>53348.315999999999</v>
      </c>
      <c r="N19" s="105">
        <f t="shared" si="35"/>
        <v>22739719.695</v>
      </c>
      <c r="O19" s="59"/>
      <c r="P19" s="32">
        <f t="shared" si="21"/>
        <v>7285586.9562000008</v>
      </c>
      <c r="Q19" s="60">
        <f t="shared" si="30"/>
        <v>0</v>
      </c>
      <c r="R19" s="104">
        <f t="shared" si="9"/>
        <v>1479805828.7069998</v>
      </c>
      <c r="S19" s="103">
        <f t="shared" si="10"/>
        <v>1760968936.1613297</v>
      </c>
      <c r="T19" s="61">
        <v>380.25</v>
      </c>
      <c r="U19" s="32">
        <f t="shared" si="22"/>
        <v>490455</v>
      </c>
      <c r="V19" s="102">
        <f t="shared" si="32"/>
        <v>186495513.75</v>
      </c>
      <c r="W19" s="101">
        <v>477569253.80952382</v>
      </c>
      <c r="X19" s="37">
        <f t="shared" si="12"/>
        <v>94429768.555757135</v>
      </c>
      <c r="Y19" s="61">
        <v>5</v>
      </c>
      <c r="Z19" s="32">
        <f t="shared" si="23"/>
        <v>490455</v>
      </c>
      <c r="AA19" s="62">
        <f t="shared" si="36"/>
        <v>2452275</v>
      </c>
      <c r="AB19" s="62">
        <v>34162261.155000001</v>
      </c>
      <c r="AC19" s="37">
        <f t="shared" si="13"/>
        <v>88821.879002999995</v>
      </c>
      <c r="AD19" s="63">
        <f>+V19+X19+AA19+AC19</f>
        <v>283466379.18476015</v>
      </c>
      <c r="AE19" s="42">
        <v>3650</v>
      </c>
      <c r="AF19" s="32">
        <f t="shared" si="24"/>
        <v>22730.799000000003</v>
      </c>
      <c r="AG19" s="64">
        <f t="shared" si="34"/>
        <v>82967416.350000009</v>
      </c>
      <c r="AH19" s="65">
        <f>1800+12060</f>
        <v>13860</v>
      </c>
      <c r="AI19" s="32">
        <f t="shared" si="25"/>
        <v>136</v>
      </c>
      <c r="AJ19" s="99">
        <f t="shared" si="28"/>
        <v>1884960</v>
      </c>
      <c r="AK19" s="66">
        <v>1232</v>
      </c>
      <c r="AL19" s="32">
        <f t="shared" si="26"/>
        <v>136</v>
      </c>
      <c r="AM19" s="99">
        <f t="shared" si="5"/>
        <v>167552</v>
      </c>
      <c r="AN19" s="67">
        <f t="shared" si="15"/>
        <v>85019928.350000009</v>
      </c>
      <c r="AO19" s="68">
        <f>+AN19*1.19</f>
        <v>101173714.73650001</v>
      </c>
      <c r="AP19" s="48">
        <f t="shared" si="6"/>
        <v>1862142650.8978298</v>
      </c>
      <c r="AQ19" s="48">
        <f t="shared" si="7"/>
        <v>2145609030.0825899</v>
      </c>
    </row>
    <row r="20" spans="1:639" s="89" customFormat="1" ht="15.75" customHeight="1" thickBot="1" x14ac:dyDescent="0.25">
      <c r="A20" s="69" t="s">
        <v>56</v>
      </c>
      <c r="B20" s="70"/>
      <c r="C20" s="93"/>
      <c r="D20" s="94">
        <f>SUM(D9:D19)</f>
        <v>8355075156.4800014</v>
      </c>
      <c r="E20" s="94">
        <f>SUM(E9:E19)</f>
        <v>3582981656.0999994</v>
      </c>
      <c r="F20" s="71"/>
      <c r="G20" s="96"/>
      <c r="H20" s="94">
        <f>SUM(H9:H19)</f>
        <v>449590783.48799998</v>
      </c>
      <c r="I20" s="71"/>
      <c r="J20" s="96"/>
      <c r="K20" s="72">
        <f>SUM(K9:K19)</f>
        <v>1254523320.6240001</v>
      </c>
      <c r="L20" s="95">
        <f>SUM(L9:L19)</f>
        <v>3624.0833333333335</v>
      </c>
      <c r="M20" s="96"/>
      <c r="N20" s="72">
        <f>SUM(N9:N19)</f>
        <v>193338742.87700003</v>
      </c>
      <c r="O20" s="71"/>
      <c r="P20" s="96"/>
      <c r="Q20" s="72">
        <f>SUM(Q9:Q19)</f>
        <v>0</v>
      </c>
      <c r="R20" s="73">
        <f>+D20+E20+H20+N20+Q20+K20</f>
        <v>13835509659.569004</v>
      </c>
      <c r="S20" s="74">
        <f>+R20*1.19</f>
        <v>16464256494.887114</v>
      </c>
      <c r="T20" s="75"/>
      <c r="U20" s="96"/>
      <c r="V20" s="76">
        <f>SUM(V9:V19)</f>
        <v>1167895968.75</v>
      </c>
      <c r="W20" s="76"/>
      <c r="X20" s="76">
        <f>SUM(X9:X19)</f>
        <v>633324849.79686785</v>
      </c>
      <c r="Y20" s="75"/>
      <c r="Z20" s="96"/>
      <c r="AA20" s="76">
        <f>SUM(AA9:AA19)</f>
        <v>30776051.25</v>
      </c>
      <c r="AB20" s="76"/>
      <c r="AC20" s="76">
        <f>SUM(AC9:AC19)</f>
        <v>1114714.5814876501</v>
      </c>
      <c r="AD20" s="74">
        <f>SUM(AD9:AD19)</f>
        <v>1833111584.3783555</v>
      </c>
      <c r="AE20" s="77"/>
      <c r="AF20" s="96"/>
      <c r="AG20" s="72">
        <f>SUM(AG9:AG19)</f>
        <v>231479091.61650002</v>
      </c>
      <c r="AH20" s="75"/>
      <c r="AI20" s="96"/>
      <c r="AJ20" s="72">
        <f>SUM(AJ9:AJ19)</f>
        <v>128059636.11428577</v>
      </c>
      <c r="AK20" s="75"/>
      <c r="AL20" s="96"/>
      <c r="AM20" s="72">
        <f>SUM(AM9:AM19)</f>
        <v>7190592</v>
      </c>
      <c r="AN20" s="75">
        <f t="shared" si="15"/>
        <v>366729319.73078579</v>
      </c>
      <c r="AO20" s="76">
        <f>SUM(AO9:AO19)</f>
        <v>436407890.47963506</v>
      </c>
      <c r="AP20" s="78">
        <f>SUM(AP9:AP19)</f>
        <v>16900664385.366741</v>
      </c>
      <c r="AQ20" s="78">
        <f>SUM(AQ9:AQ19)</f>
        <v>18733775969.745098</v>
      </c>
      <c r="AR20" s="90"/>
      <c r="AS20" s="90"/>
      <c r="AT20" s="90"/>
      <c r="AU20" s="90"/>
      <c r="AV20" s="90"/>
      <c r="AW20" s="90"/>
      <c r="AX20" s="90"/>
      <c r="AY20" s="90"/>
      <c r="AZ20" s="90"/>
      <c r="BA20" s="90"/>
      <c r="BB20" s="90"/>
      <c r="BC20" s="90"/>
      <c r="BD20" s="90"/>
      <c r="BE20" s="90"/>
      <c r="BF20" s="90"/>
      <c r="BG20" s="90"/>
      <c r="BH20" s="90"/>
      <c r="BI20" s="90"/>
      <c r="BJ20" s="90"/>
      <c r="BK20" s="90"/>
      <c r="BL20" s="90"/>
      <c r="BM20" s="90"/>
      <c r="BN20" s="90"/>
      <c r="BO20" s="90"/>
      <c r="BP20" s="90"/>
      <c r="BQ20" s="90"/>
      <c r="BR20" s="90"/>
      <c r="BS20" s="90"/>
      <c r="BT20" s="90"/>
      <c r="BU20" s="90"/>
      <c r="BV20" s="90"/>
      <c r="BW20" s="90"/>
      <c r="BX20" s="90"/>
      <c r="BY20" s="90"/>
      <c r="BZ20" s="90"/>
      <c r="CA20" s="90"/>
      <c r="CB20" s="90"/>
      <c r="CC20" s="90"/>
      <c r="CD20" s="90"/>
      <c r="CE20" s="90"/>
      <c r="CF20" s="90"/>
      <c r="CG20" s="90"/>
      <c r="CH20" s="90"/>
      <c r="CI20" s="90"/>
      <c r="CJ20" s="90"/>
      <c r="CK20" s="90"/>
      <c r="CL20" s="90"/>
      <c r="CM20" s="90"/>
      <c r="CN20" s="90"/>
      <c r="CO20" s="90"/>
      <c r="CP20" s="90"/>
      <c r="CQ20" s="90"/>
      <c r="CR20" s="90"/>
      <c r="CS20" s="90"/>
      <c r="CT20" s="90"/>
      <c r="CU20" s="90"/>
      <c r="CV20" s="90"/>
      <c r="CW20" s="90"/>
      <c r="CX20" s="90"/>
      <c r="CY20" s="90"/>
      <c r="CZ20" s="90"/>
      <c r="DA20" s="90"/>
      <c r="DB20" s="90"/>
      <c r="DC20" s="90"/>
      <c r="DD20" s="90"/>
      <c r="DE20" s="90"/>
      <c r="DF20" s="90"/>
      <c r="DG20" s="90"/>
      <c r="DH20" s="90"/>
      <c r="DI20" s="90"/>
      <c r="DJ20" s="90"/>
      <c r="DK20" s="90"/>
      <c r="DL20" s="90"/>
      <c r="DM20" s="90"/>
      <c r="DN20" s="90"/>
      <c r="DO20" s="90"/>
      <c r="DP20" s="90"/>
      <c r="DQ20" s="90"/>
      <c r="DR20" s="90"/>
      <c r="DS20" s="90"/>
      <c r="DT20" s="90"/>
      <c r="DU20" s="90"/>
      <c r="DV20" s="90"/>
      <c r="DW20" s="90"/>
      <c r="DX20" s="90"/>
      <c r="DY20" s="90"/>
      <c r="DZ20" s="90"/>
      <c r="EA20" s="90"/>
      <c r="EB20" s="90"/>
      <c r="EC20" s="90"/>
      <c r="ED20" s="90"/>
      <c r="EE20" s="90"/>
      <c r="EF20" s="90"/>
      <c r="EG20" s="90"/>
      <c r="EH20" s="90"/>
      <c r="EI20" s="90"/>
      <c r="EJ20" s="90"/>
      <c r="EK20" s="90"/>
      <c r="EL20" s="90"/>
      <c r="EM20" s="90"/>
      <c r="EN20" s="90"/>
      <c r="EO20" s="90"/>
      <c r="EP20" s="90"/>
      <c r="EQ20" s="90"/>
      <c r="ER20" s="90"/>
      <c r="ES20" s="90"/>
      <c r="ET20" s="90"/>
      <c r="EU20" s="90"/>
      <c r="EV20" s="90"/>
      <c r="EW20" s="90"/>
      <c r="EX20" s="90"/>
      <c r="EY20" s="90"/>
      <c r="EZ20" s="90"/>
      <c r="FA20" s="90"/>
      <c r="FB20" s="90"/>
      <c r="FC20" s="90"/>
      <c r="FD20" s="90"/>
      <c r="FE20" s="90"/>
      <c r="FF20" s="90"/>
      <c r="FG20" s="90"/>
      <c r="FH20" s="90"/>
      <c r="FI20" s="90"/>
      <c r="FJ20" s="90"/>
      <c r="FK20" s="90"/>
      <c r="FL20" s="90"/>
      <c r="FM20" s="90"/>
      <c r="FN20" s="90"/>
      <c r="FO20" s="90"/>
      <c r="FP20" s="90"/>
      <c r="FQ20" s="90"/>
      <c r="FR20" s="90"/>
      <c r="FS20" s="90"/>
      <c r="FT20" s="90"/>
      <c r="FU20" s="90"/>
      <c r="FV20" s="90"/>
      <c r="FW20" s="90"/>
      <c r="FX20" s="90"/>
      <c r="FY20" s="90"/>
      <c r="FZ20" s="90"/>
      <c r="GA20" s="90"/>
      <c r="GB20" s="90"/>
      <c r="GC20" s="90"/>
      <c r="GD20" s="90"/>
      <c r="GE20" s="90"/>
      <c r="GF20" s="90"/>
      <c r="GG20" s="90"/>
      <c r="GH20" s="90"/>
      <c r="GI20" s="90"/>
      <c r="GJ20" s="90"/>
      <c r="GK20" s="90"/>
      <c r="GL20" s="90"/>
      <c r="GM20" s="90"/>
      <c r="GN20" s="90"/>
      <c r="GO20" s="90"/>
      <c r="GP20" s="90"/>
      <c r="GQ20" s="90"/>
      <c r="GR20" s="90"/>
      <c r="GS20" s="90"/>
      <c r="GT20" s="90"/>
      <c r="GU20" s="90"/>
      <c r="GV20" s="90"/>
      <c r="GW20" s="90"/>
      <c r="GX20" s="90"/>
      <c r="GY20" s="90"/>
      <c r="GZ20" s="90"/>
      <c r="HA20" s="90"/>
      <c r="HB20" s="90"/>
      <c r="HC20" s="90"/>
      <c r="HD20" s="90"/>
      <c r="HE20" s="90"/>
      <c r="HF20" s="90"/>
      <c r="HG20" s="90"/>
      <c r="HH20" s="90"/>
      <c r="HI20" s="90"/>
      <c r="HJ20" s="90"/>
      <c r="HK20" s="90"/>
      <c r="HL20" s="90"/>
      <c r="HM20" s="90"/>
      <c r="HN20" s="90"/>
      <c r="HO20" s="90"/>
      <c r="HP20" s="90"/>
      <c r="HQ20" s="90"/>
      <c r="HR20" s="90"/>
      <c r="HS20" s="90"/>
      <c r="HT20" s="90"/>
      <c r="HU20" s="90"/>
      <c r="HV20" s="90"/>
      <c r="HW20" s="90"/>
      <c r="HX20" s="90"/>
      <c r="HY20" s="90"/>
      <c r="HZ20" s="90"/>
      <c r="IA20" s="90"/>
      <c r="IB20" s="90"/>
      <c r="IC20" s="90"/>
      <c r="ID20" s="90"/>
      <c r="IE20" s="90"/>
      <c r="IF20" s="90"/>
      <c r="IG20" s="90"/>
      <c r="IH20" s="90"/>
      <c r="II20" s="90"/>
      <c r="IJ20" s="90"/>
      <c r="IK20" s="90"/>
      <c r="IL20" s="90"/>
      <c r="IM20" s="90"/>
      <c r="IN20" s="90"/>
      <c r="IO20" s="90"/>
      <c r="IP20" s="90"/>
      <c r="IQ20" s="90"/>
      <c r="IR20" s="90"/>
      <c r="IS20" s="90"/>
      <c r="IT20" s="90"/>
      <c r="IU20" s="90"/>
      <c r="IV20" s="90"/>
      <c r="IW20" s="90"/>
      <c r="IX20" s="90"/>
      <c r="IY20" s="90"/>
      <c r="IZ20" s="90"/>
      <c r="JA20" s="90"/>
      <c r="JB20" s="90"/>
      <c r="JC20" s="90"/>
      <c r="JD20" s="90"/>
      <c r="JE20" s="90"/>
      <c r="JF20" s="90"/>
      <c r="JG20" s="90"/>
      <c r="JH20" s="90"/>
      <c r="JI20" s="90"/>
      <c r="JJ20" s="90"/>
      <c r="JK20" s="90"/>
      <c r="JL20" s="90"/>
      <c r="JM20" s="90"/>
      <c r="JN20" s="90"/>
      <c r="JO20" s="90"/>
      <c r="JP20" s="90"/>
      <c r="JQ20" s="90"/>
      <c r="JR20" s="90"/>
      <c r="JS20" s="90"/>
      <c r="JT20" s="90"/>
      <c r="JU20" s="90"/>
      <c r="JV20" s="90"/>
      <c r="JW20" s="90"/>
      <c r="JX20" s="90"/>
      <c r="JY20" s="90"/>
      <c r="JZ20" s="90"/>
      <c r="KA20" s="90"/>
      <c r="KB20" s="90"/>
      <c r="KC20" s="90"/>
      <c r="KD20" s="90"/>
      <c r="KE20" s="90"/>
      <c r="KF20" s="90"/>
      <c r="KG20" s="90"/>
      <c r="KH20" s="90"/>
      <c r="KI20" s="90"/>
      <c r="KJ20" s="90"/>
      <c r="KK20" s="90"/>
      <c r="KL20" s="90"/>
      <c r="KM20" s="90"/>
      <c r="KN20" s="90"/>
      <c r="KO20" s="90"/>
      <c r="KP20" s="90"/>
      <c r="KQ20" s="90"/>
      <c r="KR20" s="90"/>
      <c r="KS20" s="90"/>
      <c r="KT20" s="90"/>
      <c r="KU20" s="90"/>
      <c r="KV20" s="90"/>
      <c r="KW20" s="90"/>
      <c r="KX20" s="90"/>
      <c r="KY20" s="90"/>
      <c r="KZ20" s="90"/>
      <c r="LA20" s="90"/>
      <c r="LB20" s="90"/>
      <c r="LC20" s="90"/>
      <c r="LD20" s="90"/>
      <c r="LE20" s="90"/>
      <c r="LF20" s="90"/>
      <c r="LG20" s="90"/>
      <c r="LH20" s="90"/>
      <c r="LI20" s="90"/>
      <c r="LJ20" s="90"/>
      <c r="LK20" s="90"/>
      <c r="LL20" s="90"/>
      <c r="LM20" s="90"/>
      <c r="LN20" s="90"/>
      <c r="LO20" s="90"/>
      <c r="LP20" s="90"/>
      <c r="LQ20" s="90"/>
      <c r="LR20" s="90"/>
      <c r="LS20" s="90"/>
      <c r="LT20" s="90"/>
      <c r="LU20" s="90"/>
      <c r="LV20" s="90"/>
      <c r="LW20" s="90"/>
      <c r="LX20" s="90"/>
      <c r="LY20" s="90"/>
      <c r="LZ20" s="90"/>
      <c r="MA20" s="90"/>
      <c r="MB20" s="90"/>
      <c r="MC20" s="90"/>
      <c r="MD20" s="90"/>
      <c r="ME20" s="90"/>
      <c r="MF20" s="90"/>
      <c r="MG20" s="90"/>
      <c r="MH20" s="90"/>
      <c r="MI20" s="90"/>
      <c r="MJ20" s="90"/>
      <c r="MK20" s="90"/>
      <c r="ML20" s="90"/>
      <c r="MM20" s="90"/>
      <c r="MN20" s="90"/>
      <c r="MO20" s="90"/>
      <c r="MP20" s="90"/>
      <c r="MQ20" s="90"/>
      <c r="MR20" s="90"/>
      <c r="MS20" s="90"/>
      <c r="MT20" s="90"/>
      <c r="MU20" s="90"/>
      <c r="MV20" s="90"/>
      <c r="MW20" s="90"/>
      <c r="MX20" s="90"/>
      <c r="MY20" s="90"/>
      <c r="MZ20" s="90"/>
      <c r="NA20" s="90"/>
      <c r="NB20" s="90"/>
      <c r="NC20" s="90"/>
      <c r="ND20" s="90"/>
      <c r="NE20" s="90"/>
      <c r="NF20" s="90"/>
      <c r="NG20" s="90"/>
      <c r="NH20" s="90"/>
      <c r="NI20" s="90"/>
      <c r="NJ20" s="90"/>
      <c r="NK20" s="90"/>
      <c r="NL20" s="90"/>
      <c r="NM20" s="90"/>
      <c r="NN20" s="90"/>
      <c r="NO20" s="90"/>
      <c r="NP20" s="90"/>
      <c r="NQ20" s="90"/>
      <c r="NR20" s="90"/>
      <c r="NS20" s="90"/>
      <c r="NT20" s="90"/>
      <c r="NU20" s="90"/>
      <c r="NV20" s="90"/>
      <c r="NW20" s="90"/>
      <c r="NX20" s="90"/>
      <c r="NY20" s="90"/>
      <c r="NZ20" s="90"/>
      <c r="OA20" s="90"/>
      <c r="OB20" s="90"/>
      <c r="OC20" s="90"/>
      <c r="OD20" s="90"/>
      <c r="OE20" s="90"/>
      <c r="OF20" s="90"/>
      <c r="OG20" s="90"/>
      <c r="OH20" s="90"/>
      <c r="OI20" s="90"/>
      <c r="OJ20" s="90"/>
      <c r="OK20" s="90"/>
      <c r="OL20" s="90"/>
      <c r="OM20" s="90"/>
      <c r="ON20" s="90"/>
      <c r="OO20" s="90"/>
      <c r="OP20" s="90"/>
      <c r="OQ20" s="90"/>
      <c r="OR20" s="90"/>
      <c r="OS20" s="90"/>
      <c r="OT20" s="90"/>
      <c r="OU20" s="90"/>
      <c r="OV20" s="90"/>
      <c r="OW20" s="90"/>
      <c r="OX20" s="90"/>
      <c r="OY20" s="90"/>
      <c r="OZ20" s="90"/>
      <c r="PA20" s="90"/>
      <c r="PB20" s="90"/>
      <c r="PC20" s="90"/>
      <c r="PD20" s="90"/>
      <c r="PE20" s="90"/>
      <c r="PF20" s="90"/>
      <c r="PG20" s="90"/>
      <c r="PH20" s="90"/>
      <c r="PI20" s="90"/>
      <c r="PJ20" s="90"/>
      <c r="PK20" s="90"/>
      <c r="PL20" s="90"/>
      <c r="PM20" s="90"/>
      <c r="PN20" s="90"/>
      <c r="PO20" s="90"/>
      <c r="PP20" s="90"/>
      <c r="PQ20" s="90"/>
      <c r="PR20" s="90"/>
      <c r="PS20" s="90"/>
      <c r="PT20" s="90"/>
      <c r="PU20" s="90"/>
      <c r="PV20" s="90"/>
      <c r="PW20" s="90"/>
      <c r="PX20" s="90"/>
      <c r="PY20" s="90"/>
      <c r="PZ20" s="90"/>
      <c r="QA20" s="90"/>
      <c r="QB20" s="90"/>
      <c r="QC20" s="90"/>
      <c r="QD20" s="90"/>
      <c r="QE20" s="90"/>
      <c r="QF20" s="90"/>
      <c r="QG20" s="90"/>
      <c r="QH20" s="90"/>
      <c r="QI20" s="90"/>
      <c r="QJ20" s="90"/>
      <c r="QK20" s="90"/>
      <c r="QL20" s="90"/>
      <c r="QM20" s="90"/>
      <c r="QN20" s="90"/>
      <c r="QO20" s="90"/>
      <c r="QP20" s="90"/>
      <c r="QQ20" s="90"/>
      <c r="QR20" s="90"/>
      <c r="QS20" s="90"/>
      <c r="QT20" s="90"/>
      <c r="QU20" s="90"/>
      <c r="QV20" s="90"/>
      <c r="QW20" s="90"/>
      <c r="QX20" s="90"/>
      <c r="QY20" s="90"/>
      <c r="QZ20" s="90"/>
      <c r="RA20" s="90"/>
      <c r="RB20" s="90"/>
      <c r="RC20" s="90"/>
      <c r="RD20" s="90"/>
      <c r="RE20" s="90"/>
      <c r="RF20" s="90"/>
      <c r="RG20" s="90"/>
      <c r="RH20" s="90"/>
      <c r="RI20" s="90"/>
      <c r="RJ20" s="90"/>
      <c r="RK20" s="90"/>
      <c r="RL20" s="90"/>
      <c r="RM20" s="90"/>
      <c r="RN20" s="90"/>
      <c r="RO20" s="90"/>
      <c r="RP20" s="90"/>
      <c r="RQ20" s="90"/>
      <c r="RR20" s="90"/>
      <c r="RS20" s="90"/>
      <c r="RT20" s="90"/>
      <c r="RU20" s="90"/>
      <c r="RV20" s="90"/>
      <c r="RW20" s="90"/>
      <c r="RX20" s="90"/>
      <c r="RY20" s="90"/>
      <c r="RZ20" s="90"/>
      <c r="SA20" s="90"/>
      <c r="SB20" s="90"/>
      <c r="SC20" s="90"/>
      <c r="SD20" s="90"/>
      <c r="SE20" s="90"/>
      <c r="SF20" s="90"/>
      <c r="SG20" s="90"/>
      <c r="SH20" s="90"/>
      <c r="SI20" s="90"/>
      <c r="SJ20" s="90"/>
      <c r="SK20" s="90"/>
      <c r="SL20" s="90"/>
      <c r="SM20" s="90"/>
      <c r="SN20" s="90"/>
      <c r="SO20" s="90"/>
      <c r="SP20" s="90"/>
      <c r="SQ20" s="90"/>
      <c r="SR20" s="90"/>
      <c r="SS20" s="90"/>
      <c r="ST20" s="90"/>
      <c r="SU20" s="90"/>
      <c r="SV20" s="90"/>
      <c r="SW20" s="90"/>
      <c r="SX20" s="90"/>
      <c r="SY20" s="90"/>
      <c r="SZ20" s="90"/>
      <c r="TA20" s="90"/>
      <c r="TB20" s="90"/>
      <c r="TC20" s="90"/>
      <c r="TD20" s="90"/>
      <c r="TE20" s="90"/>
      <c r="TF20" s="90"/>
      <c r="TG20" s="90"/>
      <c r="TH20" s="90"/>
      <c r="TI20" s="90"/>
      <c r="TJ20" s="90"/>
      <c r="TK20" s="90"/>
      <c r="TL20" s="90"/>
      <c r="TM20" s="90"/>
      <c r="TN20" s="90"/>
      <c r="TO20" s="90"/>
      <c r="TP20" s="90"/>
      <c r="TQ20" s="90"/>
      <c r="TR20" s="90"/>
      <c r="TS20" s="90"/>
      <c r="TT20" s="90"/>
      <c r="TU20" s="90"/>
      <c r="TV20" s="90"/>
      <c r="TW20" s="90"/>
      <c r="TX20" s="90"/>
      <c r="TY20" s="90"/>
      <c r="TZ20" s="90"/>
      <c r="UA20" s="90"/>
      <c r="UB20" s="90"/>
      <c r="UC20" s="90"/>
      <c r="UD20" s="90"/>
      <c r="UE20" s="90"/>
      <c r="UF20" s="90"/>
      <c r="UG20" s="90"/>
      <c r="UH20" s="90"/>
      <c r="UI20" s="90"/>
      <c r="UJ20" s="90"/>
      <c r="UK20" s="90"/>
      <c r="UL20" s="90"/>
      <c r="UM20" s="90"/>
      <c r="UN20" s="90"/>
      <c r="UO20" s="90"/>
      <c r="UP20" s="90"/>
      <c r="UQ20" s="90"/>
      <c r="UR20" s="90"/>
      <c r="US20" s="90"/>
      <c r="UT20" s="90"/>
      <c r="UU20" s="90"/>
      <c r="UV20" s="90"/>
      <c r="UW20" s="90"/>
      <c r="UX20" s="90"/>
      <c r="UY20" s="90"/>
      <c r="UZ20" s="90"/>
      <c r="VA20" s="90"/>
      <c r="VB20" s="90"/>
      <c r="VC20" s="90"/>
      <c r="VD20" s="90"/>
      <c r="VE20" s="90"/>
      <c r="VF20" s="90"/>
      <c r="VG20" s="90"/>
      <c r="VH20" s="90"/>
      <c r="VI20" s="90"/>
      <c r="VJ20" s="90"/>
      <c r="VK20" s="90"/>
      <c r="VL20" s="90"/>
      <c r="VM20" s="90"/>
      <c r="VN20" s="90"/>
      <c r="VO20" s="90"/>
      <c r="VP20" s="90"/>
      <c r="VQ20" s="90"/>
      <c r="VR20" s="90"/>
      <c r="VS20" s="90"/>
      <c r="VT20" s="90"/>
      <c r="VU20" s="90"/>
      <c r="VV20" s="90"/>
      <c r="VW20" s="90"/>
      <c r="VX20" s="90"/>
      <c r="VY20" s="90"/>
      <c r="VZ20" s="90"/>
      <c r="WA20" s="90"/>
      <c r="WB20" s="90"/>
      <c r="WC20" s="90"/>
      <c r="WD20" s="90"/>
      <c r="WE20" s="90"/>
      <c r="WF20" s="90"/>
      <c r="WG20" s="90"/>
      <c r="WH20" s="90"/>
      <c r="WI20" s="90"/>
      <c r="WJ20" s="90"/>
      <c r="WK20" s="90"/>
      <c r="WL20" s="90"/>
      <c r="WM20" s="90"/>
      <c r="WN20" s="90"/>
      <c r="WO20" s="90"/>
      <c r="WP20" s="90"/>
      <c r="WQ20" s="90"/>
      <c r="WR20" s="90"/>
      <c r="WS20" s="90"/>
      <c r="WT20" s="90"/>
      <c r="WU20" s="90"/>
      <c r="WV20" s="90"/>
      <c r="WW20" s="90"/>
      <c r="WX20" s="90"/>
      <c r="WY20" s="90"/>
      <c r="WZ20" s="90"/>
      <c r="XA20" s="90"/>
      <c r="XB20" s="90"/>
      <c r="XC20" s="90"/>
      <c r="XD20" s="90"/>
      <c r="XE20" s="90"/>
      <c r="XF20" s="90"/>
      <c r="XG20" s="90"/>
      <c r="XH20" s="90"/>
      <c r="XI20" s="90"/>
      <c r="XJ20" s="90"/>
      <c r="XK20" s="90"/>
      <c r="XL20" s="90"/>
      <c r="XM20" s="90"/>
      <c r="XN20" s="90"/>
      <c r="XO20" s="90"/>
    </row>
    <row r="21" spans="1:639" s="1" customFormat="1" x14ac:dyDescent="0.2">
      <c r="A21" s="88"/>
      <c r="E21" s="87"/>
      <c r="O21" s="3"/>
      <c r="AE21" s="7"/>
    </row>
    <row r="22" spans="1:639" s="1" customFormat="1" x14ac:dyDescent="0.2">
      <c r="A22" s="88"/>
      <c r="E22" s="87"/>
      <c r="O22" s="3"/>
      <c r="AE22" s="7"/>
    </row>
    <row r="23" spans="1:639" s="1" customFormat="1" x14ac:dyDescent="0.2">
      <c r="A23" s="88"/>
      <c r="E23" s="87"/>
      <c r="O23" s="3"/>
      <c r="AE23" s="7"/>
    </row>
    <row r="24" spans="1:639" s="1" customFormat="1" x14ac:dyDescent="0.2">
      <c r="A24" s="88"/>
      <c r="E24" s="87"/>
      <c r="O24" s="3"/>
      <c r="AE24" s="7"/>
    </row>
    <row r="25" spans="1:639" s="1" customFormat="1" x14ac:dyDescent="0.2">
      <c r="A25" s="88"/>
      <c r="E25" s="87"/>
      <c r="O25" s="3"/>
      <c r="AE25" s="7"/>
    </row>
    <row r="26" spans="1:639" s="1" customFormat="1" x14ac:dyDescent="0.2">
      <c r="A26" s="88"/>
      <c r="E26" s="87"/>
      <c r="O26" s="3"/>
      <c r="AE26" s="7"/>
    </row>
    <row r="27" spans="1:639" s="1" customFormat="1" x14ac:dyDescent="0.2">
      <c r="A27" s="88"/>
      <c r="E27" s="87"/>
      <c r="O27" s="3"/>
      <c r="AE27" s="7"/>
    </row>
    <row r="28" spans="1:639" s="1" customFormat="1" x14ac:dyDescent="0.2">
      <c r="A28" s="88"/>
      <c r="E28" s="87"/>
      <c r="O28" s="3"/>
      <c r="AE28" s="7"/>
    </row>
    <row r="29" spans="1:639" s="1" customFormat="1" x14ac:dyDescent="0.2">
      <c r="A29" s="88"/>
      <c r="E29" s="87"/>
      <c r="O29" s="3"/>
      <c r="AE29" s="7"/>
    </row>
    <row r="30" spans="1:639" s="1" customFormat="1" x14ac:dyDescent="0.2">
      <c r="A30" s="88"/>
      <c r="E30" s="87"/>
      <c r="O30" s="3"/>
      <c r="AE30" s="7"/>
    </row>
    <row r="31" spans="1:639" s="1" customFormat="1" x14ac:dyDescent="0.2">
      <c r="A31" s="88"/>
      <c r="E31" s="87"/>
      <c r="O31" s="3"/>
      <c r="AE31" s="7"/>
    </row>
    <row r="32" spans="1:639" s="1" customFormat="1" x14ac:dyDescent="0.2">
      <c r="A32" s="88"/>
      <c r="E32" s="87"/>
      <c r="O32" s="3"/>
      <c r="AE32" s="7"/>
    </row>
    <row r="33" spans="1:31" s="1" customFormat="1" x14ac:dyDescent="0.2">
      <c r="A33" s="88"/>
      <c r="E33" s="87"/>
      <c r="O33" s="3"/>
      <c r="AE33" s="7"/>
    </row>
    <row r="34" spans="1:31" s="1" customFormat="1" x14ac:dyDescent="0.2">
      <c r="A34" s="88"/>
      <c r="E34" s="87"/>
      <c r="O34" s="3"/>
      <c r="AE34" s="7"/>
    </row>
    <row r="35" spans="1:31" s="1" customFormat="1" x14ac:dyDescent="0.2">
      <c r="A35" s="88"/>
      <c r="E35" s="87"/>
      <c r="O35" s="3"/>
      <c r="AE35" s="7"/>
    </row>
    <row r="36" spans="1:31" s="1" customFormat="1" x14ac:dyDescent="0.2">
      <c r="A36" s="88"/>
      <c r="E36" s="87"/>
      <c r="O36" s="3"/>
      <c r="AE36" s="7"/>
    </row>
    <row r="37" spans="1:31" s="1" customFormat="1" x14ac:dyDescent="0.2">
      <c r="A37" s="88"/>
      <c r="E37" s="87"/>
      <c r="O37" s="3"/>
      <c r="AE37" s="7"/>
    </row>
    <row r="38" spans="1:31" s="1" customFormat="1" x14ac:dyDescent="0.2">
      <c r="A38" s="88"/>
      <c r="E38" s="87"/>
      <c r="O38" s="3"/>
      <c r="AE38" s="7"/>
    </row>
    <row r="39" spans="1:31" s="1" customFormat="1" x14ac:dyDescent="0.2">
      <c r="A39" s="88"/>
      <c r="E39" s="87"/>
      <c r="O39" s="3"/>
      <c r="AE39" s="7"/>
    </row>
    <row r="40" spans="1:31" s="1" customFormat="1" x14ac:dyDescent="0.2">
      <c r="A40" s="88"/>
      <c r="E40" s="87"/>
      <c r="O40" s="3"/>
      <c r="AE40" s="7"/>
    </row>
    <row r="41" spans="1:31" s="1" customFormat="1" x14ac:dyDescent="0.2">
      <c r="A41" s="88"/>
      <c r="E41" s="87"/>
      <c r="O41" s="3"/>
      <c r="AE41" s="7"/>
    </row>
    <row r="42" spans="1:31" s="1" customFormat="1" x14ac:dyDescent="0.2">
      <c r="A42" s="88"/>
      <c r="E42" s="87"/>
      <c r="O42" s="3"/>
      <c r="AE42" s="7"/>
    </row>
    <row r="43" spans="1:31" s="1" customFormat="1" x14ac:dyDescent="0.2">
      <c r="A43" s="88"/>
      <c r="E43" s="87"/>
      <c r="O43" s="3"/>
      <c r="AE43" s="7"/>
    </row>
    <row r="44" spans="1:31" s="1" customFormat="1" x14ac:dyDescent="0.2">
      <c r="A44" s="88"/>
      <c r="E44" s="87"/>
      <c r="O44" s="3"/>
      <c r="AE44" s="7"/>
    </row>
    <row r="45" spans="1:31" s="1" customFormat="1" x14ac:dyDescent="0.2">
      <c r="A45" s="88"/>
      <c r="E45" s="87"/>
      <c r="O45" s="3"/>
      <c r="AE45" s="7"/>
    </row>
    <row r="46" spans="1:31" s="1" customFormat="1" x14ac:dyDescent="0.2">
      <c r="A46" s="88"/>
      <c r="E46" s="87"/>
      <c r="O46" s="3"/>
      <c r="AE46" s="7"/>
    </row>
    <row r="47" spans="1:31" s="1" customFormat="1" x14ac:dyDescent="0.2">
      <c r="A47" s="88"/>
      <c r="E47" s="87"/>
      <c r="O47" s="3"/>
      <c r="AE47" s="7"/>
    </row>
    <row r="48" spans="1:31" s="1" customFormat="1" x14ac:dyDescent="0.2">
      <c r="A48" s="88"/>
      <c r="E48" s="87"/>
      <c r="O48" s="3"/>
      <c r="AE48" s="7"/>
    </row>
    <row r="49" spans="5:31" s="1" customFormat="1" x14ac:dyDescent="0.2">
      <c r="E49" s="87"/>
      <c r="O49" s="3"/>
      <c r="AE49" s="7"/>
    </row>
    <row r="50" spans="5:31" s="1" customFormat="1" x14ac:dyDescent="0.2">
      <c r="E50" s="87"/>
      <c r="O50" s="3"/>
      <c r="AE50" s="7"/>
    </row>
    <row r="51" spans="5:31" s="1" customFormat="1" x14ac:dyDescent="0.2">
      <c r="E51" s="87"/>
      <c r="O51" s="3"/>
      <c r="AE51" s="7"/>
    </row>
    <row r="52" spans="5:31" s="1" customFormat="1" x14ac:dyDescent="0.2">
      <c r="E52" s="87"/>
      <c r="O52" s="3"/>
      <c r="AE52" s="7"/>
    </row>
    <row r="53" spans="5:31" s="1" customFormat="1" x14ac:dyDescent="0.2">
      <c r="E53" s="87"/>
      <c r="O53" s="3"/>
      <c r="AE53" s="7"/>
    </row>
    <row r="54" spans="5:31" s="1" customFormat="1" x14ac:dyDescent="0.2">
      <c r="E54" s="87"/>
      <c r="O54" s="3"/>
      <c r="AE54" s="7"/>
    </row>
    <row r="55" spans="5:31" s="1" customFormat="1" x14ac:dyDescent="0.2">
      <c r="E55" s="87"/>
      <c r="O55" s="3"/>
      <c r="AE55" s="7"/>
    </row>
    <row r="56" spans="5:31" s="1" customFormat="1" x14ac:dyDescent="0.2">
      <c r="E56" s="87"/>
      <c r="O56" s="3"/>
      <c r="AE56" s="7"/>
    </row>
    <row r="57" spans="5:31" s="1" customFormat="1" x14ac:dyDescent="0.2">
      <c r="E57" s="87"/>
      <c r="O57" s="3"/>
      <c r="AE57" s="7"/>
    </row>
    <row r="58" spans="5:31" s="1" customFormat="1" x14ac:dyDescent="0.2">
      <c r="E58" s="87"/>
      <c r="O58" s="3"/>
      <c r="AE58" s="7"/>
    </row>
    <row r="59" spans="5:31" s="1" customFormat="1" x14ac:dyDescent="0.2">
      <c r="E59" s="87"/>
      <c r="O59" s="3"/>
      <c r="AE59" s="7"/>
    </row>
    <row r="60" spans="5:31" s="1" customFormat="1" x14ac:dyDescent="0.2">
      <c r="E60" s="87"/>
      <c r="O60" s="3"/>
      <c r="AE60" s="7"/>
    </row>
    <row r="61" spans="5:31" s="1" customFormat="1" x14ac:dyDescent="0.2">
      <c r="E61" s="87"/>
      <c r="O61" s="3"/>
      <c r="AE61" s="7"/>
    </row>
    <row r="62" spans="5:31" s="1" customFormat="1" x14ac:dyDescent="0.2">
      <c r="E62" s="87"/>
      <c r="O62" s="3"/>
      <c r="AE62" s="7"/>
    </row>
    <row r="63" spans="5:31" s="1" customFormat="1" x14ac:dyDescent="0.2">
      <c r="E63" s="87"/>
      <c r="O63" s="3"/>
      <c r="AE63" s="7"/>
    </row>
    <row r="64" spans="5:31" s="1" customFormat="1" x14ac:dyDescent="0.2">
      <c r="E64" s="87"/>
      <c r="O64" s="3"/>
      <c r="AE64" s="7"/>
    </row>
    <row r="65" spans="5:31" s="1" customFormat="1" x14ac:dyDescent="0.2">
      <c r="E65" s="87"/>
      <c r="O65" s="3"/>
      <c r="AE65" s="7"/>
    </row>
    <row r="66" spans="5:31" s="1" customFormat="1" x14ac:dyDescent="0.2">
      <c r="E66" s="87"/>
      <c r="O66" s="3"/>
      <c r="AE66" s="7"/>
    </row>
    <row r="67" spans="5:31" s="1" customFormat="1" x14ac:dyDescent="0.2">
      <c r="E67" s="87"/>
      <c r="O67" s="3"/>
      <c r="AE67" s="7"/>
    </row>
    <row r="68" spans="5:31" s="1" customFormat="1" x14ac:dyDescent="0.2">
      <c r="E68" s="87"/>
      <c r="O68" s="3"/>
      <c r="AE68" s="7"/>
    </row>
    <row r="69" spans="5:31" s="1" customFormat="1" x14ac:dyDescent="0.2">
      <c r="E69" s="87"/>
      <c r="O69" s="3"/>
      <c r="AE69" s="7"/>
    </row>
    <row r="70" spans="5:31" s="1" customFormat="1" x14ac:dyDescent="0.2">
      <c r="E70" s="87"/>
      <c r="O70" s="3"/>
      <c r="AE70" s="7"/>
    </row>
    <row r="71" spans="5:31" s="1" customFormat="1" x14ac:dyDescent="0.2">
      <c r="E71" s="87"/>
      <c r="O71" s="3"/>
      <c r="AE71" s="7"/>
    </row>
    <row r="72" spans="5:31" s="1" customFormat="1" x14ac:dyDescent="0.2">
      <c r="E72" s="87"/>
      <c r="O72" s="3"/>
      <c r="AE72" s="7"/>
    </row>
    <row r="73" spans="5:31" s="1" customFormat="1" x14ac:dyDescent="0.2">
      <c r="E73" s="87"/>
      <c r="O73" s="3"/>
      <c r="AE73" s="7"/>
    </row>
    <row r="74" spans="5:31" s="1" customFormat="1" x14ac:dyDescent="0.2">
      <c r="E74" s="87"/>
      <c r="O74" s="3"/>
      <c r="AE74" s="7"/>
    </row>
    <row r="75" spans="5:31" s="1" customFormat="1" x14ac:dyDescent="0.2">
      <c r="E75" s="87"/>
      <c r="O75" s="3"/>
      <c r="AE75" s="7"/>
    </row>
    <row r="76" spans="5:31" s="1" customFormat="1" x14ac:dyDescent="0.2">
      <c r="E76" s="87"/>
      <c r="O76" s="3"/>
      <c r="AE76" s="7"/>
    </row>
    <row r="77" spans="5:31" s="1" customFormat="1" x14ac:dyDescent="0.2">
      <c r="E77" s="87"/>
      <c r="O77" s="3"/>
      <c r="AE77" s="7"/>
    </row>
    <row r="78" spans="5:31" s="1" customFormat="1" x14ac:dyDescent="0.2">
      <c r="E78" s="87"/>
      <c r="O78" s="3"/>
      <c r="AE78" s="7"/>
    </row>
    <row r="79" spans="5:31" s="1" customFormat="1" x14ac:dyDescent="0.2">
      <c r="E79" s="87"/>
      <c r="O79" s="3"/>
      <c r="AE79" s="7"/>
    </row>
    <row r="80" spans="5:31" s="1" customFormat="1" x14ac:dyDescent="0.2">
      <c r="E80" s="87"/>
      <c r="O80" s="3"/>
      <c r="AE80" s="7"/>
    </row>
    <row r="81" spans="5:31" s="1" customFormat="1" x14ac:dyDescent="0.2">
      <c r="E81" s="87"/>
      <c r="O81" s="3"/>
      <c r="AE81" s="7"/>
    </row>
    <row r="82" spans="5:31" s="1" customFormat="1" x14ac:dyDescent="0.2">
      <c r="E82" s="87"/>
      <c r="O82" s="3"/>
      <c r="AE82" s="7"/>
    </row>
  </sheetData>
  <sheetProtection algorithmName="SHA-512" hashValue="GIF4TFq+RHQsJ6kVG5bs9bQwHkFZbOm9oPpuWfaMw/q8jwVAiAyeRw5ios0LDbQ1SJPSXHwB6ScsJF8mns5S5Q==" saltValue="5rzgbpFDVMkMPk69bfyXrQ==" spinCount="100000" sheet="1" objects="1" scenarios="1" selectLockedCells="1" selectUnlockedCells="1"/>
  <mergeCells count="22">
    <mergeCell ref="AQ6:AQ7"/>
    <mergeCell ref="L6:N7"/>
    <mergeCell ref="O6:Q7"/>
    <mergeCell ref="R6:S7"/>
    <mergeCell ref="T6:X7"/>
    <mergeCell ref="Y6:AC7"/>
    <mergeCell ref="AD6:AD7"/>
    <mergeCell ref="AE6:AG6"/>
    <mergeCell ref="AH6:AJ6"/>
    <mergeCell ref="AK6:AM6"/>
    <mergeCell ref="AN6:AO7"/>
    <mergeCell ref="AP6:AP7"/>
    <mergeCell ref="A2:AG2"/>
    <mergeCell ref="A3:AG3"/>
    <mergeCell ref="A4:AG4"/>
    <mergeCell ref="T5:W5"/>
    <mergeCell ref="Y5:AB5"/>
    <mergeCell ref="A6:A7"/>
    <mergeCell ref="B6:D7"/>
    <mergeCell ref="E6:E7"/>
    <mergeCell ref="F6:H7"/>
    <mergeCell ref="I6:K7"/>
  </mergeCells>
  <pageMargins left="0.17" right="0.21" top="0.74803149606299213" bottom="0.74803149606299213" header="0.31496062992125984" footer="0.31496062992125984"/>
  <pageSetup scale="8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Cotización Suppla</vt:lpstr>
      <vt:lpstr>Cot Apix</vt:lpstr>
      <vt:lpstr>Cotización ALMAGRARIO</vt:lpstr>
      <vt:lpstr>Presupuesto oficial 2020</vt:lpstr>
      <vt:lpstr>'Cotización Suppla'!Área_de_impresión</vt:lpstr>
      <vt:lpstr>'Presupuesto oficial 2020'!Área_de_impresión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CAROLINA CALLEJAS DIAZ</dc:creator>
  <cp:lastModifiedBy>CELINA CARMONA MARIN</cp:lastModifiedBy>
  <cp:lastPrinted>2020-01-10T16:31:21Z</cp:lastPrinted>
  <dcterms:created xsi:type="dcterms:W3CDTF">2020-01-10T15:43:02Z</dcterms:created>
  <dcterms:modified xsi:type="dcterms:W3CDTF">2020-01-17T16:35:00Z</dcterms:modified>
</cp:coreProperties>
</file>