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drawings/drawing7.xml" ContentType="application/vnd.openxmlformats-officedocument.drawing+xml"/>
  <Override PartName="/xl/embeddings/oleObject7.bin" ContentType="application/vnd.openxmlformats-officedocument.oleObject"/>
  <Override PartName="/xl/drawings/drawing8.xml" ContentType="application/vnd.openxmlformats-officedocument.drawing+xml"/>
  <Override PartName="/xl/embeddings/oleObject8.bin" ContentType="application/vnd.openxmlformats-officedocument.oleObject"/>
  <Override PartName="/xl/drawings/drawing9.xml" ContentType="application/vnd.openxmlformats-officedocument.drawing+xml"/>
  <Override PartName="/xl/embeddings/oleObject9.bin" ContentType="application/vnd.openxmlformats-officedocument.oleObject"/>
  <Override PartName="/xl/drawings/drawing10.xml" ContentType="application/vnd.openxmlformats-officedocument.drawing+xml"/>
  <Override PartName="/xl/embeddings/oleObject10.bin" ContentType="application/vnd.openxmlformats-officedocument.oleObject"/>
  <Override PartName="/xl/drawings/drawing11.xml" ContentType="application/vnd.openxmlformats-officedocument.drawing+xml"/>
  <Override PartName="/xl/embeddings/oleObject11.bin" ContentType="application/vnd.openxmlformats-officedocument.oleObject"/>
  <Override PartName="/xl/drawings/drawing12.xml" ContentType="application/vnd.openxmlformats-officedocument.drawing+xml"/>
  <Override PartName="/xl/embeddings/oleObject12.bin" ContentType="application/vnd.openxmlformats-officedocument.oleObject"/>
  <Override PartName="/xl/drawings/drawing13.xml" ContentType="application/vnd.openxmlformats-officedocument.drawing+xml"/>
  <Override PartName="/xl/embeddings/oleObject13.bin" ContentType="application/vnd.openxmlformats-officedocument.oleObject"/>
  <Override PartName="/xl/drawings/drawing14.xml" ContentType="application/vnd.openxmlformats-officedocument.drawing+xml"/>
  <Override PartName="/xl/embeddings/oleObject14.bin" ContentType="application/vnd.openxmlformats-officedocument.oleObject"/>
  <Override PartName="/xl/drawings/drawing15.xml" ContentType="application/vnd.openxmlformats-officedocument.drawing+xml"/>
  <Override PartName="/xl/embeddings/oleObject15.bin" ContentType="application/vnd.openxmlformats-officedocument.oleObject"/>
  <Override PartName="/xl/drawings/drawing16.xml" ContentType="application/vnd.openxmlformats-officedocument.drawing+xml"/>
  <Override PartName="/xl/embeddings/oleObject16.bin" ContentType="application/vnd.openxmlformats-officedocument.oleObject"/>
  <Override PartName="/xl/drawings/drawing17.xml" ContentType="application/vnd.openxmlformats-officedocument.drawing+xml"/>
  <Override PartName="/xl/embeddings/oleObject17.bin" ContentType="application/vnd.openxmlformats-officedocument.oleObject"/>
  <Override PartName="/xl/drawings/drawing18.xml" ContentType="application/vnd.openxmlformats-officedocument.drawing+xml"/>
  <Override PartName="/xl/embeddings/oleObject18.bin" ContentType="application/vnd.openxmlformats-officedocument.oleObject"/>
  <Override PartName="/xl/drawings/drawing19.xml" ContentType="application/vnd.openxmlformats-officedocument.drawing+xml"/>
  <Override PartName="/xl/embeddings/oleObject19.bin" ContentType="application/vnd.openxmlformats-officedocument.oleObject"/>
  <Override PartName="/xl/drawings/drawing20.xml" ContentType="application/vnd.openxmlformats-officedocument.drawing+xml"/>
  <Override PartName="/xl/embeddings/oleObject20.bin" ContentType="application/vnd.openxmlformats-officedocument.oleObject"/>
  <Override PartName="/xl/drawings/drawing21.xml" ContentType="application/vnd.openxmlformats-officedocument.drawing+xml"/>
  <Override PartName="/xl/embeddings/oleObject21.bin" ContentType="application/vnd.openxmlformats-officedocument.oleObject"/>
  <Override PartName="/xl/drawings/drawing22.xml" ContentType="application/vnd.openxmlformats-officedocument.drawing+xml"/>
  <Override PartName="/xl/embeddings/oleObject22.bin" ContentType="application/vnd.openxmlformats-officedocument.oleObject"/>
  <Override PartName="/xl/drawings/drawing23.xml" ContentType="application/vnd.openxmlformats-officedocument.drawing+xml"/>
  <Override PartName="/xl/embeddings/oleObject23.bin" ContentType="application/vnd.openxmlformats-officedocument.oleObject"/>
  <Override PartName="/xl/drawings/drawing24.xml" ContentType="application/vnd.openxmlformats-officedocument.drawing+xml"/>
  <Override PartName="/xl/embeddings/oleObject2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SA-MC-DT-CUN-009-2018\"/>
    </mc:Choice>
  </mc:AlternateContent>
  <bookViews>
    <workbookView xWindow="0" yWindow="0" windowWidth="20490" windowHeight="6360" firstSheet="19" activeTab="25"/>
  </bookViews>
  <sheets>
    <sheet name="201.7" sheetId="2" r:id="rId1"/>
    <sheet name="201.15" sheetId="3" r:id="rId2"/>
    <sheet name="211.1" sheetId="4" r:id="rId3"/>
    <sheet name="310.1" sheetId="5" r:id="rId4"/>
    <sheet name="311.1" sheetId="6" r:id="rId5"/>
    <sheet name="320.1" sheetId="7" r:id="rId6"/>
    <sheet name="330.1" sheetId="8" r:id="rId7"/>
    <sheet name="600.2.1" sheetId="9" r:id="rId8"/>
    <sheet name="600.2.2" sheetId="10" r:id="rId9"/>
    <sheet name="600.2.3" sheetId="11" r:id="rId10"/>
    <sheet name="600.2.4" sheetId="12" r:id="rId11"/>
    <sheet name="610.2" sheetId="13" r:id="rId12"/>
    <sheet name="610.5" sheetId="14" r:id="rId13"/>
    <sheet name="630.4" sheetId="15" r:id="rId14"/>
    <sheet name="630.5" sheetId="18" r:id="rId15"/>
    <sheet name="630.6" sheetId="16" r:id="rId16"/>
    <sheet name="630.7" sheetId="19" r:id="rId17"/>
    <sheet name="640.1" sheetId="17" r:id="rId18"/>
    <sheet name="661.1" sheetId="20" r:id="rId19"/>
    <sheet name="671.3" sheetId="23" r:id="rId20"/>
    <sheet name="673.1.1" sheetId="24" r:id="rId21"/>
    <sheet name="681.3" sheetId="25" r:id="rId22"/>
    <sheet name="900.2" sheetId="26" r:id="rId23"/>
    <sheet name="900.3" sheetId="27" r:id="rId24"/>
    <sheet name="PRESUPUESTO OBRA" sheetId="1" r:id="rId25"/>
    <sheet name="PROPUESTA ECONOMICA" sheetId="28"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A" localSheetId="25">#REF!</definedName>
    <definedName name="\A">#REF!</definedName>
    <definedName name="\L" localSheetId="25">#REF!</definedName>
    <definedName name="\L">#REF!</definedName>
    <definedName name="\P" localSheetId="25">#REF!</definedName>
    <definedName name="\P">#REF!</definedName>
    <definedName name="\s" localSheetId="25">#REF!</definedName>
    <definedName name="\s">#REF!</definedName>
    <definedName name="\X" localSheetId="0">#N/A</definedName>
    <definedName name="\X" localSheetId="2">#N/A</definedName>
    <definedName name="\X" localSheetId="4">#N/A</definedName>
    <definedName name="\X" localSheetId="5">#N/A</definedName>
    <definedName name="\X" localSheetId="6">#N/A</definedName>
    <definedName name="\X" localSheetId="11">#N/A</definedName>
    <definedName name="\X" localSheetId="20">#N/A</definedName>
    <definedName name="\X" localSheetId="21">#N/A</definedName>
    <definedName name="\X">#N/A</definedName>
    <definedName name="\Z" localSheetId="0">#N/A</definedName>
    <definedName name="\Z" localSheetId="2">#N/A</definedName>
    <definedName name="\Z" localSheetId="4">#N/A</definedName>
    <definedName name="\Z" localSheetId="5">#N/A</definedName>
    <definedName name="\Z" localSheetId="6">#N/A</definedName>
    <definedName name="\Z" localSheetId="11">#N/A</definedName>
    <definedName name="\Z" localSheetId="20">#N/A</definedName>
    <definedName name="\Z" localSheetId="21">#N/A</definedName>
    <definedName name="\Z">#N/A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25">#REF!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25">#REF!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25">#REF!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25">#REF!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25">#REF!</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25">#REF!</definedName>
    <definedName name="__________oa55">#REF!</definedName>
    <definedName name="__________PJ50" localSheetId="2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25">#REF!</definedName>
    <definedName name="_________APU221">#REF!</definedName>
    <definedName name="_________APU465" localSheetId="25">[2]!absc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25">#REF!</definedName>
    <definedName name="_________oa55">#REF!</definedName>
    <definedName name="_________PJ50" localSheetId="0">#REF!</definedName>
    <definedName name="_________PJ50" localSheetId="25">#REF!</definedName>
    <definedName name="_________PJ50">#REF!</definedName>
    <definedName name="_________pj51" localSheetId="25">#REF!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25">#REF!</definedName>
    <definedName name="________APU221">#REF!</definedName>
    <definedName name="________APU465" localSheetId="25">[2]!absc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25">#REF!</definedName>
    <definedName name="________MA2">#REF!</definedName>
    <definedName name="________oa55" localSheetId="25">#REF!</definedName>
    <definedName name="________oa55">#REF!</definedName>
    <definedName name="________PJ50" localSheetId="0">#REF!</definedName>
    <definedName name="________PJ50" localSheetId="25">#REF!</definedName>
    <definedName name="________PJ50">#REF!</definedName>
    <definedName name="________pj51" localSheetId="25">#REF!</definedName>
    <definedName name="________pj51">#REF!</definedName>
    <definedName name="________rc" localSheetId="25">#REF!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 localSheetId="25">#REF!</definedName>
    <definedName name="_______APU221">#REF!</definedName>
    <definedName name="_______APU465" localSheetId="25">[2]!absc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5">#REF!</definedName>
    <definedName name="_______MA2">#REF!</definedName>
    <definedName name="_______oa55" localSheetId="25">#REF!</definedName>
    <definedName name="_______oa55">#REF!</definedName>
    <definedName name="_______PJ50" localSheetId="0">#REF!</definedName>
    <definedName name="_______PJ50" localSheetId="25">#REF!</definedName>
    <definedName name="_______PJ50">#REF!</definedName>
    <definedName name="_______pj51" localSheetId="25">#REF!</definedName>
    <definedName name="_______pj51">#REF!</definedName>
    <definedName name="_______rc" localSheetId="25">#REF!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25">#REF!</definedName>
    <definedName name="______APU221">#REF!</definedName>
    <definedName name="______APU465" localSheetId="25">[2]!absc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5">#REF!</definedName>
    <definedName name="______MA2">#REF!</definedName>
    <definedName name="______oa55" localSheetId="25">#REF!</definedName>
    <definedName name="______oa55">#REF!</definedName>
    <definedName name="______PJ50" localSheetId="0">#REF!</definedName>
    <definedName name="______PJ50" localSheetId="25">#REF!</definedName>
    <definedName name="______PJ50">#REF!</definedName>
    <definedName name="______pj51" localSheetId="25">#REF!</definedName>
    <definedName name="______pj51">#REF!</definedName>
    <definedName name="______rc" localSheetId="25">#REF!</definedName>
    <definedName name="______rc">#REF!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 localSheetId="25">#REF!</definedName>
    <definedName name="_____APU221">#REF!</definedName>
    <definedName name="_____APU465" localSheetId="25">[2]!absc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25">#REF!</definedName>
    <definedName name="_____MA2">#REF!</definedName>
    <definedName name="_____oa55" localSheetId="25">#REF!</definedName>
    <definedName name="_____oa55">#REF!</definedName>
    <definedName name="_____PJ50" localSheetId="0">#REF!</definedName>
    <definedName name="_____PJ50" localSheetId="25">#REF!</definedName>
    <definedName name="_____PJ50">#REF!</definedName>
    <definedName name="_____pj51" localSheetId="0">#REF!</definedName>
    <definedName name="_____pj51" localSheetId="25">#REF!</definedName>
    <definedName name="_____pj51">#REF!</definedName>
    <definedName name="_____rc" localSheetId="25">#REF!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25">#REF!</definedName>
    <definedName name="____APU221">#REF!</definedName>
    <definedName name="____APU465" localSheetId="25">[2]!absc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25">#REF!</definedName>
    <definedName name="____MA2">#REF!</definedName>
    <definedName name="____oa55" localSheetId="25">#REF!</definedName>
    <definedName name="____oa55">#REF!</definedName>
    <definedName name="____PJ50" localSheetId="0">#REF!</definedName>
    <definedName name="____PJ50" localSheetId="25">#REF!</definedName>
    <definedName name="____PJ50">#REF!</definedName>
    <definedName name="____pj51" localSheetId="0">#REF!</definedName>
    <definedName name="____pj51" localSheetId="25">#REF!</definedName>
    <definedName name="____pj51">#REF!</definedName>
    <definedName name="____rc" localSheetId="25">#REF!</definedName>
    <definedName name="____rc">#REF!</definedName>
    <definedName name="____SBC1">[1]INV!$A$12:$D$15</definedName>
    <definedName name="____SBC3">[1]INV!$F$12:$I$15</definedName>
    <definedName name="____SBC5">[1]INV!$K$12:$N$15</definedName>
    <definedName name="____xz2" localSheetId="25">#REF!</definedName>
    <definedName name="____xz2">#REF!</definedName>
    <definedName name="___A1">#N/A</definedName>
    <definedName name="___A17000" localSheetId="25">#REF!</definedName>
    <definedName name="___A17000">#REF!</definedName>
    <definedName name="___A20000" localSheetId="25">#REF!</definedName>
    <definedName name="___A20000">#REF!</definedName>
    <definedName name="___A30000" localSheetId="25">#REF!</definedName>
    <definedName name="___A30000">#REF!</definedName>
    <definedName name="___AFC1">[1]INV!$A$25:$D$28</definedName>
    <definedName name="___AFC3">[1]INV!$F$25:$I$28</definedName>
    <definedName name="___AFC5">[1]INV!$K$25:$N$28</definedName>
    <definedName name="___APU221" localSheetId="25">#REF!</definedName>
    <definedName name="___APU221">#REF!</definedName>
    <definedName name="___APU465" localSheetId="25">[2]!absc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25">#REF!</definedName>
    <definedName name="___IPC2002">#REF!</definedName>
    <definedName name="___MA2" localSheetId="25">#REF!</definedName>
    <definedName name="___MA2">#REF!</definedName>
    <definedName name="___oa55" localSheetId="25">#REF!</definedName>
    <definedName name="___oa55">#REF!</definedName>
    <definedName name="___PJ50" localSheetId="0">#REF!</definedName>
    <definedName name="___PJ50" localSheetId="25">#REF!</definedName>
    <definedName name="___PJ50">#REF!</definedName>
    <definedName name="___pj51" localSheetId="0">#REF!</definedName>
    <definedName name="___pj51" localSheetId="25">#REF!</definedName>
    <definedName name="___pj51">#REF!</definedName>
    <definedName name="___rc" localSheetId="25">#REF!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 localSheetId="2">Scheduled_Payment+Extra_Payment</definedName>
    <definedName name="___v7" localSheetId="4">Scheduled_Payment+Extra_Payment</definedName>
    <definedName name="___v7" localSheetId="5">Scheduled_Payment+Extra_Payment</definedName>
    <definedName name="___v7" localSheetId="6">Scheduled_Payment+Extra_Payment</definedName>
    <definedName name="___v7" localSheetId="11">Scheduled_Payment+Extra_Payment</definedName>
    <definedName name="___v7" localSheetId="20">Scheduled_Payment+Extra_Payment</definedName>
    <definedName name="___v7" localSheetId="21">Scheduled_Payment+Extra_Payment</definedName>
    <definedName name="___v7" localSheetId="25">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2">Scheduled_Payment+Extra_Payment</definedName>
    <definedName name="___w6" localSheetId="4">Scheduled_Payment+Extra_Payment</definedName>
    <definedName name="___w6" localSheetId="5">Scheduled_Payment+Extra_Payment</definedName>
    <definedName name="___w6" localSheetId="6">Scheduled_Payment+Extra_Payment</definedName>
    <definedName name="___w6" localSheetId="11">Scheduled_Payment+Extra_Payment</definedName>
    <definedName name="___w6" localSheetId="20">Scheduled_Payment+Extra_Payment</definedName>
    <definedName name="___w6" localSheetId="21">Scheduled_Payment+Extra_Payment</definedName>
    <definedName name="___w6" localSheetId="25">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2">Scheduled_Payment+Extra_Payment</definedName>
    <definedName name="___X6" localSheetId="4">Scheduled_Payment+Extra_Payment</definedName>
    <definedName name="___X6" localSheetId="5">Scheduled_Payment+Extra_Payment</definedName>
    <definedName name="___X6" localSheetId="6">Scheduled_Payment+Extra_Payment</definedName>
    <definedName name="___X6" localSheetId="11">Scheduled_Payment+Extra_Payment</definedName>
    <definedName name="___X6" localSheetId="20">Scheduled_Payment+Extra_Payment</definedName>
    <definedName name="___X6" localSheetId="21">Scheduled_Payment+Extra_Payment</definedName>
    <definedName name="___X6" localSheetId="25">Scheduled_Payment+Extra_Payment</definedName>
    <definedName name="___X6">Scheduled_Payment+Extra_Payment</definedName>
    <definedName name="___X7">#N/A</definedName>
    <definedName name="___xz2" localSheetId="25">#REF!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2">Scheduled_Payment+Extra_Payment</definedName>
    <definedName name="___y6" localSheetId="4">Scheduled_Payment+Extra_Payment</definedName>
    <definedName name="___y6" localSheetId="5">Scheduled_Payment+Extra_Payment</definedName>
    <definedName name="___y6" localSheetId="6">Scheduled_Payment+Extra_Payment</definedName>
    <definedName name="___y6" localSheetId="11">Scheduled_Payment+Extra_Payment</definedName>
    <definedName name="___y6" localSheetId="20">Scheduled_Payment+Extra_Payment</definedName>
    <definedName name="___y6" localSheetId="21">Scheduled_Payment+Extra_Payment</definedName>
    <definedName name="___y6" localSheetId="25">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 localSheetId="2">Scheduled_Payment+Extra_Payment</definedName>
    <definedName name="___z6" localSheetId="4">Scheduled_Payment+Extra_Payment</definedName>
    <definedName name="___z6" localSheetId="5">Scheduled_Payment+Extra_Payment</definedName>
    <definedName name="___z6" localSheetId="6">Scheduled_Payment+Extra_Payment</definedName>
    <definedName name="___z6" localSheetId="11">Scheduled_Payment+Extra_Payment</definedName>
    <definedName name="___z6" localSheetId="20">Scheduled_Payment+Extra_Payment</definedName>
    <definedName name="___z6" localSheetId="21">Scheduled_Payment+Extra_Payment</definedName>
    <definedName name="___z6" localSheetId="25">Scheduled_Payment+Extra_Payment</definedName>
    <definedName name="___z6">Scheduled_Payment+Extra_Payment</definedName>
    <definedName name="___z7">#N/A</definedName>
    <definedName name="__A1">#N/A</definedName>
    <definedName name="__A17000" localSheetId="25">#REF!</definedName>
    <definedName name="__A17000">#REF!</definedName>
    <definedName name="__A20000" localSheetId="25">#REF!</definedName>
    <definedName name="__A20000">#REF!</definedName>
    <definedName name="__A30000" localSheetId="25">#REF!</definedName>
    <definedName name="__A30000">#REF!</definedName>
    <definedName name="__AFC1">[1]INV!$A$25:$D$28</definedName>
    <definedName name="__AFC3">[1]INV!$F$25:$I$28</definedName>
    <definedName name="__AFC5">[1]INV!$K$25:$N$28</definedName>
    <definedName name="__APU221" localSheetId="0">#REF!</definedName>
    <definedName name="__APU221" localSheetId="25">#REF!</definedName>
    <definedName name="__APU221">#REF!</definedName>
    <definedName name="__APU465" localSheetId="25">[2]!absc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25">#REF!</definedName>
    <definedName name="__EST10">#REF!</definedName>
    <definedName name="__EST11" localSheetId="25">#REF!</definedName>
    <definedName name="__EST11">#REF!</definedName>
    <definedName name="__EST12" localSheetId="25">#REF!</definedName>
    <definedName name="__EST12">#REF!</definedName>
    <definedName name="__EST13" localSheetId="25">#REF!</definedName>
    <definedName name="__EST13">#REF!</definedName>
    <definedName name="__EST14" localSheetId="25">#REF!</definedName>
    <definedName name="__EST14">#REF!</definedName>
    <definedName name="__EST15" localSheetId="25">#REF!</definedName>
    <definedName name="__EST15">#REF!</definedName>
    <definedName name="__EST16" localSheetId="25">#REF!</definedName>
    <definedName name="__EST16">#REF!</definedName>
    <definedName name="__EST17" localSheetId="25">#REF!</definedName>
    <definedName name="__EST17">#REF!</definedName>
    <definedName name="__EST18" localSheetId="25">#REF!</definedName>
    <definedName name="__EST18">#REF!</definedName>
    <definedName name="__EST19" localSheetId="25">#REF!</definedName>
    <definedName name="__EST19">#REF!</definedName>
    <definedName name="__EST2" localSheetId="25">#REF!</definedName>
    <definedName name="__EST2">#REF!</definedName>
    <definedName name="__EST3" localSheetId="25">#REF!</definedName>
    <definedName name="__EST3">#REF!</definedName>
    <definedName name="__EST4" localSheetId="25">#REF!</definedName>
    <definedName name="__EST4">#REF!</definedName>
    <definedName name="__EST5" localSheetId="25">#REF!</definedName>
    <definedName name="__EST5">#REF!</definedName>
    <definedName name="__EST6" localSheetId="25">#REF!</definedName>
    <definedName name="__EST6">#REF!</definedName>
    <definedName name="__EST7" localSheetId="25">#REF!</definedName>
    <definedName name="__EST7">#REF!</definedName>
    <definedName name="__EST8" localSheetId="25">#REF!</definedName>
    <definedName name="__EST8">#REF!</definedName>
    <definedName name="__EST9" localSheetId="25">#REF!</definedName>
    <definedName name="__EST9">#REF!</definedName>
    <definedName name="__EXC1" localSheetId="25">#REF!</definedName>
    <definedName name="__EXC1">#REF!</definedName>
    <definedName name="__EXC10" localSheetId="25">#REF!</definedName>
    <definedName name="__EXC10">#REF!</definedName>
    <definedName name="__EXC11" localSheetId="25">#REF!</definedName>
    <definedName name="__EXC11">#REF!</definedName>
    <definedName name="__EXC12" localSheetId="25">#REF!</definedName>
    <definedName name="__EXC12">#REF!</definedName>
    <definedName name="__EXC2" localSheetId="25">#REF!</definedName>
    <definedName name="__EXC2">#REF!</definedName>
    <definedName name="__EXC3" localSheetId="25">#REF!</definedName>
    <definedName name="__EXC3">#REF!</definedName>
    <definedName name="__EXC4" localSheetId="25">#REF!</definedName>
    <definedName name="__EXC4">#REF!</definedName>
    <definedName name="__EXC5" localSheetId="25">#REF!</definedName>
    <definedName name="__EXC5">#REF!</definedName>
    <definedName name="__EXC6" localSheetId="25">#REF!</definedName>
    <definedName name="__EXC6">#REF!</definedName>
    <definedName name="__EXC7" localSheetId="25">#REF!</definedName>
    <definedName name="__EXC7">#REF!</definedName>
    <definedName name="__EXC8" localSheetId="25">#REF!</definedName>
    <definedName name="__EXC8">#REF!</definedName>
    <definedName name="__EXC9" localSheetId="25">#REF!</definedName>
    <definedName name="__EXC9">#REF!</definedName>
    <definedName name="__F" localSheetId="0">#N/A</definedName>
    <definedName name="__F" localSheetId="2">#N/A</definedName>
    <definedName name="__F" localSheetId="4">#N/A</definedName>
    <definedName name="__F" localSheetId="5">#N/A</definedName>
    <definedName name="__F" localSheetId="6">#N/A</definedName>
    <definedName name="__F" localSheetId="11">#N/A</definedName>
    <definedName name="__F" localSheetId="20">#N/A</definedName>
    <definedName name="__F" localSheetId="21">#N/A</definedName>
    <definedName name="__F">#N/A</definedName>
    <definedName name="__FS01" localSheetId="0">#N/A</definedName>
    <definedName name="__FS01" localSheetId="2">#N/A</definedName>
    <definedName name="__FS01" localSheetId="4">#N/A</definedName>
    <definedName name="__FS01" localSheetId="5">#N/A</definedName>
    <definedName name="__FS01" localSheetId="6">#N/A</definedName>
    <definedName name="__FS01" localSheetId="11">#N/A</definedName>
    <definedName name="__FS01" localSheetId="20">#N/A</definedName>
    <definedName name="__FS01" localSheetId="21">#N/A</definedName>
    <definedName name="__FS01">#N/A</definedName>
    <definedName name="__G1">#N/A</definedName>
    <definedName name="__inf1" localSheetId="25">#REF!</definedName>
    <definedName name="__inf1">#REF!</definedName>
    <definedName name="__IPC2002" localSheetId="25">#REF!</definedName>
    <definedName name="__IPC2002">#REF!</definedName>
    <definedName name="__MA2" localSheetId="25">#REF!</definedName>
    <definedName name="__MA2">#REF!</definedName>
    <definedName name="__mun2" localSheetId="25">[3]PESOS!#REF!</definedName>
    <definedName name="__mun2">[3]PESOS!#REF!</definedName>
    <definedName name="__num10" localSheetId="25">#REF!</definedName>
    <definedName name="__num10">#REF!</definedName>
    <definedName name="__num2" localSheetId="25">#REF!</definedName>
    <definedName name="__num2">#REF!</definedName>
    <definedName name="__num3" localSheetId="25">#REF!</definedName>
    <definedName name="__num3">#REF!</definedName>
    <definedName name="__num4" localSheetId="25">#REF!</definedName>
    <definedName name="__num4">#REF!</definedName>
    <definedName name="__num5" localSheetId="25">#REF!</definedName>
    <definedName name="__num5">#REF!</definedName>
    <definedName name="__num6" localSheetId="25">#REF!</definedName>
    <definedName name="__num6">#REF!</definedName>
    <definedName name="__num7" localSheetId="25">#REF!</definedName>
    <definedName name="__num7">#REF!</definedName>
    <definedName name="__num8" localSheetId="25">#REF!</definedName>
    <definedName name="__num8">#REF!</definedName>
    <definedName name="__num9" localSheetId="25">#REF!</definedName>
    <definedName name="__num9">#REF!</definedName>
    <definedName name="__oa55" localSheetId="25">#REF!</definedName>
    <definedName name="__oa55">#REF!</definedName>
    <definedName name="__PJ50" localSheetId="0">#REF!</definedName>
    <definedName name="__PJ50" localSheetId="25">#REF!</definedName>
    <definedName name="__PJ50">#REF!</definedName>
    <definedName name="__pj51" localSheetId="0">#REF!</definedName>
    <definedName name="__pj51" localSheetId="25">#REF!</definedName>
    <definedName name="__pj51">#REF!</definedName>
    <definedName name="__rc" localSheetId="25">#REF!</definedName>
    <definedName name="__rc">#REF!</definedName>
    <definedName name="__ref4" localSheetId="25">#REF!</definedName>
    <definedName name="__ref4">#REF!</definedName>
    <definedName name="__SBC1">[1]INV!$A$12:$D$15</definedName>
    <definedName name="__SBC3">[1]INV!$F$12:$I$15</definedName>
    <definedName name="__SBC5">[1]INV!$K$12:$N$15</definedName>
    <definedName name="__tab1" localSheetId="25">#REF!</definedName>
    <definedName name="__tab1">#REF!</definedName>
    <definedName name="__tab2" localSheetId="25">#REF!</definedName>
    <definedName name="__tab2">#REF!</definedName>
    <definedName name="__tab3" localSheetId="25">#REF!</definedName>
    <definedName name="__tab3">#REF!</definedName>
    <definedName name="__TAB4" localSheetId="25">#REF!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 localSheetId="2">Scheduled_Payment+Extra_Payment</definedName>
    <definedName name="__v7" localSheetId="4">Scheduled_Payment+Extra_Payment</definedName>
    <definedName name="__v7" localSheetId="5">Scheduled_Payment+Extra_Payment</definedName>
    <definedName name="__v7" localSheetId="6">Scheduled_Payment+Extra_Payment</definedName>
    <definedName name="__v7" localSheetId="11">Scheduled_Payment+Extra_Payment</definedName>
    <definedName name="__v7" localSheetId="20">Scheduled_Payment+Extra_Payment</definedName>
    <definedName name="__v7" localSheetId="21">Scheduled_Payment+Extra_Payment</definedName>
    <definedName name="__v7" localSheetId="25">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2">Scheduled_Payment+Extra_Payment</definedName>
    <definedName name="__w6" localSheetId="4">Scheduled_Payment+Extra_Payment</definedName>
    <definedName name="__w6" localSheetId="5">Scheduled_Payment+Extra_Payment</definedName>
    <definedName name="__w6" localSheetId="6">Scheduled_Payment+Extra_Payment</definedName>
    <definedName name="__w6" localSheetId="11">Scheduled_Payment+Extra_Payment</definedName>
    <definedName name="__w6" localSheetId="20">Scheduled_Payment+Extra_Payment</definedName>
    <definedName name="__w6" localSheetId="21">Scheduled_Payment+Extra_Payment</definedName>
    <definedName name="__w6" localSheetId="25">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 localSheetId="2">Scheduled_Payment+Extra_Payment</definedName>
    <definedName name="__X6" localSheetId="4">Scheduled_Payment+Extra_Payment</definedName>
    <definedName name="__X6" localSheetId="5">Scheduled_Payment+Extra_Payment</definedName>
    <definedName name="__X6" localSheetId="6">Scheduled_Payment+Extra_Payment</definedName>
    <definedName name="__X6" localSheetId="11">Scheduled_Payment+Extra_Payment</definedName>
    <definedName name="__X6" localSheetId="20">Scheduled_Payment+Extra_Payment</definedName>
    <definedName name="__X6" localSheetId="21">Scheduled_Payment+Extra_Payment</definedName>
    <definedName name="__X6" localSheetId="25">Scheduled_Payment+Extra_Payment</definedName>
    <definedName name="__X6">Scheduled_Payment+Extra_Payment</definedName>
    <definedName name="__X7">#N/A</definedName>
    <definedName name="__xlfn.BAHTTEXT" hidden="1">#NAME?</definedName>
    <definedName name="__xz2" localSheetId="25">#REF!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 localSheetId="2">Scheduled_Payment+Extra_Payment</definedName>
    <definedName name="__y6" localSheetId="4">Scheduled_Payment+Extra_Payment</definedName>
    <definedName name="__y6" localSheetId="5">Scheduled_Payment+Extra_Payment</definedName>
    <definedName name="__y6" localSheetId="6">Scheduled_Payment+Extra_Payment</definedName>
    <definedName name="__y6" localSheetId="11">Scheduled_Payment+Extra_Payment</definedName>
    <definedName name="__y6" localSheetId="20">Scheduled_Payment+Extra_Payment</definedName>
    <definedName name="__y6" localSheetId="21">Scheduled_Payment+Extra_Payment</definedName>
    <definedName name="__y6" localSheetId="25">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 localSheetId="2">Scheduled_Payment+Extra_Payment</definedName>
    <definedName name="__z6" localSheetId="4">Scheduled_Payment+Extra_Payment</definedName>
    <definedName name="__z6" localSheetId="5">Scheduled_Payment+Extra_Payment</definedName>
    <definedName name="__z6" localSheetId="6">Scheduled_Payment+Extra_Payment</definedName>
    <definedName name="__z6" localSheetId="11">Scheduled_Payment+Extra_Payment</definedName>
    <definedName name="__z6" localSheetId="20">Scheduled_Payment+Extra_Payment</definedName>
    <definedName name="__z6" localSheetId="21">Scheduled_Payment+Extra_Payment</definedName>
    <definedName name="__z6" localSheetId="25">Scheduled_Payment+Extra_Payment</definedName>
    <definedName name="__z6">Scheduled_Payment+Extra_Payment</definedName>
    <definedName name="__z7">#N/A</definedName>
    <definedName name="_02_DER_K13_000_–_K13_650" localSheetId="25">[4]EST2!#REF!</definedName>
    <definedName name="_02_DER_K13_000_–_K13_650">[4]EST2!#REF!</definedName>
    <definedName name="_02_DER_K15_700_–_K16_100" localSheetId="25">[4]EST2!#REF!</definedName>
    <definedName name="_02_DER_K15_700_–_K16_100">[4]EST2!#REF!</definedName>
    <definedName name="_03_K15_140_–_K20_540" localSheetId="25">[4]EST2!#REF!</definedName>
    <definedName name="_03_K15_140_–_K20_540">[4]EST2!#REF!</definedName>
    <definedName name="_04" localSheetId="25">[4]EST2!#REF!</definedName>
    <definedName name="_04">[4]EST2!#REF!</definedName>
    <definedName name="_05_DER_K35_250_–_K35_605.41" localSheetId="25">[4]EST2!#REF!</definedName>
    <definedName name="_05_DER_K35_250_–_K35_605.41">[4]EST2!#REF!</definedName>
    <definedName name="_05_IZQ_K25_695_–_K35_327.62" localSheetId="25">[4]EST2!#REF!</definedName>
    <definedName name="_05_IZQ_K25_695_–_K35_327.62">[4]EST2!#REF!</definedName>
    <definedName name="_05_IZQ_K35_420_–_K36_462.29" localSheetId="25">[4]EST2!#REF!</definedName>
    <definedName name="_05_IZQ_K35_420_–_K36_462.29">[4]EST2!#REF!</definedName>
    <definedName name="_06_K41_785.67_–_K48_083.55" localSheetId="25">[4]EST2!#REF!</definedName>
    <definedName name="_06_K41_785.67_–_K48_083.55">[4]EST2!#REF!</definedName>
    <definedName name="_07_DER_K48_000_–_K49_563.19" localSheetId="25">[4]EST2!#REF!</definedName>
    <definedName name="_07_DER_K48_000_–_K49_563.19">[4]EST2!#REF!</definedName>
    <definedName name="_07_IZQ_K49_320_–_K52_112.74" localSheetId="25">[4]EST2!#REF!</definedName>
    <definedName name="_07_IZQ_K49_320_–_K52_112.74">[4]EST2!#REF!</definedName>
    <definedName name="_08_DER_K57_040_–_K61_476.50" localSheetId="25">[4]EST2!#REF!</definedName>
    <definedName name="_08_DER_K57_040_–_K61_476.50">[4]EST2!#REF!</definedName>
    <definedName name="_08_IZQ_K52_300_–_K57_577.97" localSheetId="25">[4]EST2!#REF!</definedName>
    <definedName name="_08_IZQ_K52_300_–_K57_577.97">[4]EST2!#REF!</definedName>
    <definedName name="_08_K24_723__A_K55_717.28" localSheetId="25">[4]EST2!#REF!</definedName>
    <definedName name="_08_K24_723__A_K55_717.28">[4]EST2!#REF!</definedName>
    <definedName name="_09_K61_520_A_K61_144" localSheetId="25">[4]EST2!#REF!</definedName>
    <definedName name="_09_K61_520_A_K61_144">[4]EST2!#REF!</definedName>
    <definedName name="_10_PR64_500_–_PR_69_541.49" localSheetId="25">[4]EST2!#REF!</definedName>
    <definedName name="_10_PR64_500_–_PR_69_541.49">[4]EST2!#REF!</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11"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hidden="1">{"TAB1",#N/A,TRUE,"GENERAL";"TAB2",#N/A,TRUE,"GENERAL";"TAB3",#N/A,TRUE,"GENERAL";"TAB4",#N/A,TRUE,"GENERAL";"TAB5",#N/A,TRUE,"GENERAL"}</definedName>
    <definedName name="_A17000" localSheetId="25">#REF!</definedName>
    <definedName name="_A17000">#REF!</definedName>
    <definedName name="_A20000" localSheetId="25">#REF!</definedName>
    <definedName name="_A20000">#REF!</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11"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hidden="1">{"TAB1",#N/A,TRUE,"GENERAL";"TAB2",#N/A,TRUE,"GENERAL";"TAB3",#N/A,TRUE,"GENERAL";"TAB4",#N/A,TRUE,"GENERAL";"TAB5",#N/A,TRUE,"GENERAL"}</definedName>
    <definedName name="_A30000" localSheetId="25">#REF!</definedName>
    <definedName name="_A30000">#REF!</definedName>
    <definedName name="_a4" localSheetId="0" hidden="1">{"via1",#N/A,TRUE,"general";"via2",#N/A,TRUE,"general";"via3",#N/A,TRUE,"general"}</definedName>
    <definedName name="_a4" localSheetId="2"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11"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11"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11"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 localSheetId="25">#REF!</definedName>
    <definedName name="_APU221">#REF!</definedName>
    <definedName name="_APU3" localSheetId="25">#REF!</definedName>
    <definedName name="_APU3">#REF!</definedName>
    <definedName name="_APU465" localSheetId="25">[2]!absc</definedName>
    <definedName name="_APU465">[2]!absc</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11"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11"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11"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11"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11"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11"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11"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11"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25">#REF!</definedName>
    <definedName name="_EST1">#REF!</definedName>
    <definedName name="_EST10" localSheetId="25">#REF!</definedName>
    <definedName name="_EST10">#REF!</definedName>
    <definedName name="_EST11" localSheetId="25">#REF!</definedName>
    <definedName name="_EST11">#REF!</definedName>
    <definedName name="_EST12" localSheetId="25">#REF!</definedName>
    <definedName name="_EST12">#REF!</definedName>
    <definedName name="_EST13" localSheetId="25">#REF!</definedName>
    <definedName name="_EST13">#REF!</definedName>
    <definedName name="_EST14" localSheetId="25">#REF!</definedName>
    <definedName name="_EST14">#REF!</definedName>
    <definedName name="_EST15" localSheetId="25">#REF!</definedName>
    <definedName name="_EST15">#REF!</definedName>
    <definedName name="_EST16" localSheetId="25">#REF!</definedName>
    <definedName name="_EST16">#REF!</definedName>
    <definedName name="_EST17" localSheetId="25">#REF!</definedName>
    <definedName name="_EST17">#REF!</definedName>
    <definedName name="_EST18" localSheetId="25">#REF!</definedName>
    <definedName name="_EST18">#REF!</definedName>
    <definedName name="_EST19" localSheetId="25">#REF!</definedName>
    <definedName name="_EST19">#REF!</definedName>
    <definedName name="_EST2" localSheetId="25">#REF!</definedName>
    <definedName name="_EST2">#REF!</definedName>
    <definedName name="_EST3" localSheetId="25">#REF!</definedName>
    <definedName name="_EST3">#REF!</definedName>
    <definedName name="_EST4" localSheetId="25">#REF!</definedName>
    <definedName name="_EST4">#REF!</definedName>
    <definedName name="_EST5" localSheetId="25">#REF!</definedName>
    <definedName name="_EST5">#REF!</definedName>
    <definedName name="_EST6" localSheetId="25">#REF!</definedName>
    <definedName name="_EST6">#REF!</definedName>
    <definedName name="_EST7" localSheetId="25">#REF!</definedName>
    <definedName name="_EST7">#REF!</definedName>
    <definedName name="_EST8" localSheetId="25">#REF!</definedName>
    <definedName name="_EST8">#REF!</definedName>
    <definedName name="_EST9" localSheetId="25">#REF!</definedName>
    <definedName name="_EST9">#REF!</definedName>
    <definedName name="_EXC1" localSheetId="25">#REF!</definedName>
    <definedName name="_EXC1">#REF!</definedName>
    <definedName name="_EXC10" localSheetId="25">#REF!</definedName>
    <definedName name="_EXC10">#REF!</definedName>
    <definedName name="_EXC11" localSheetId="25">#REF!</definedName>
    <definedName name="_EXC11">#REF!</definedName>
    <definedName name="_EXC12" localSheetId="25">#REF!</definedName>
    <definedName name="_EXC12">#REF!</definedName>
    <definedName name="_EXC2" localSheetId="25">#REF!</definedName>
    <definedName name="_EXC2">#REF!</definedName>
    <definedName name="_EXC3" localSheetId="25">#REF!</definedName>
    <definedName name="_EXC3">#REF!</definedName>
    <definedName name="_EXC4" localSheetId="25">#REF!</definedName>
    <definedName name="_EXC4">#REF!</definedName>
    <definedName name="_EXC5" localSheetId="25">#REF!</definedName>
    <definedName name="_EXC5">#REF!</definedName>
    <definedName name="_EXC6" localSheetId="25">#REF!</definedName>
    <definedName name="_EXC6">#REF!</definedName>
    <definedName name="_EXC7" localSheetId="25">#REF!</definedName>
    <definedName name="_EXC7">#REF!</definedName>
    <definedName name="_EXC8" localSheetId="25">#REF!</definedName>
    <definedName name="_EXC8">#REF!</definedName>
    <definedName name="_EXC9" localSheetId="25">#REF!</definedName>
    <definedName name="_EXC9">#REF!</definedName>
    <definedName name="_F" localSheetId="0">#N/A</definedName>
    <definedName name="_F" localSheetId="2">#N/A</definedName>
    <definedName name="_F" localSheetId="4">#N/A</definedName>
    <definedName name="_F" localSheetId="5">#N/A</definedName>
    <definedName name="_F" localSheetId="6">#N/A</definedName>
    <definedName name="_F" localSheetId="11">#N/A</definedName>
    <definedName name="_F" localSheetId="20">#N/A</definedName>
    <definedName name="_F" localSheetId="21">#N/A</definedName>
    <definedName name="_F">#N/A</definedName>
    <definedName name="_Fill" localSheetId="25" hidden="1">#REF!</definedName>
    <definedName name="_Fill" hidden="1">#REF!</definedName>
    <definedName name="_FS01" localSheetId="0">#N/A</definedName>
    <definedName name="_FS01" localSheetId="2">#N/A</definedName>
    <definedName name="_FS01" localSheetId="4">#N/A</definedName>
    <definedName name="_FS01" localSheetId="5">#N/A</definedName>
    <definedName name="_FS01" localSheetId="6">#N/A</definedName>
    <definedName name="_FS01" localSheetId="11">#N/A</definedName>
    <definedName name="_FS01" localSheetId="20">#N/A</definedName>
    <definedName name="_FS01" localSheetId="21">#N/A</definedName>
    <definedName name="_FS01">#N/A</definedName>
    <definedName name="_G1">#N/A</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11"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11"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11"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11"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11"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11"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11"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11"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11"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11"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11"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11"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11"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11"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11"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11"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11"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11"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11"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11"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11"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11"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11"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hidden="1">{"TAB1",#N/A,TRUE,"GENERAL";"TAB2",#N/A,TRUE,"GENERAL";"TAB3",#N/A,TRUE,"GENERAL";"TAB4",#N/A,TRUE,"GENERAL";"TAB5",#N/A,TRUE,"GENERAL"}</definedName>
    <definedName name="_inf1" localSheetId="25">#REF!</definedName>
    <definedName name="_inf1">#REF!</definedName>
    <definedName name="_IPC2002" localSheetId="25">#REF!</definedName>
    <definedName name="_IPC2002">#REF!</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11"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11"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11"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11"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11"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11"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11"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hidden="1">{"TAB1",#N/A,TRUE,"GENERAL";"TAB2",#N/A,TRUE,"GENERAL";"TAB3",#N/A,TRUE,"GENERAL";"TAB4",#N/A,TRUE,"GENERAL";"TAB5",#N/A,TRUE,"GENERAL"}</definedName>
    <definedName name="_Key1" localSheetId="25" hidden="1">#REF!</definedName>
    <definedName name="_Key1" hidden="1">#REF!</definedName>
    <definedName name="_Key2" localSheetId="25"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hidden="1">{"TAB1",#N/A,TRUE,"GENERAL";"TAB2",#N/A,TRUE,"GENERAL";"TAB3",#N/A,TRUE,"GENERAL";"TAB4",#N/A,TRUE,"GENERAL";"TAB5",#N/A,TRUE,"GENERAL"}</definedName>
    <definedName name="_lar03" localSheetId="25">#REF!</definedName>
    <definedName name="_lar03">#REF!</definedName>
    <definedName name="_m3" localSheetId="0" hidden="1">{"via1",#N/A,TRUE,"general";"via2",#N/A,TRUE,"general";"via3",#N/A,TRUE,"general"}</definedName>
    <definedName name="_m3" localSheetId="2"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11"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11"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11"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11"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11"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11"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11"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hidden="1">{"via1",#N/A,TRUE,"general";"via2",#N/A,TRUE,"general";"via3",#N/A,TRUE,"general"}</definedName>
    <definedName name="_MA2" localSheetId="25">#REF!</definedName>
    <definedName name="_MA2">#REF!</definedName>
    <definedName name="_mun2" localSheetId="25">[3]PESOS!#REF!</definedName>
    <definedName name="_mun2">[3]PESOS!#REF!</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11"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11"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11"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hidden="1">{"TAB1",#N/A,TRUE,"GENERAL";"TAB2",#N/A,TRUE,"GENERAL";"TAB3",#N/A,TRUE,"GENERAL";"TAB4",#N/A,TRUE,"GENERAL";"TAB5",#N/A,TRUE,"GENERAL"}</definedName>
    <definedName name="_num10" localSheetId="25">#REF!</definedName>
    <definedName name="_num10">#REF!</definedName>
    <definedName name="_num2" localSheetId="25">#REF!</definedName>
    <definedName name="_num2">#REF!</definedName>
    <definedName name="_num3" localSheetId="25">#REF!</definedName>
    <definedName name="_num3">#REF!</definedName>
    <definedName name="_num4" localSheetId="25">#REF!</definedName>
    <definedName name="_num4">#REF!</definedName>
    <definedName name="_num5" localSheetId="25">#REF!</definedName>
    <definedName name="_num5">#REF!</definedName>
    <definedName name="_num6" localSheetId="25">#REF!</definedName>
    <definedName name="_num6">#REF!</definedName>
    <definedName name="_num7" localSheetId="25">#REF!</definedName>
    <definedName name="_num7">#REF!</definedName>
    <definedName name="_num8" localSheetId="25">#REF!</definedName>
    <definedName name="_num8">#REF!</definedName>
    <definedName name="_num9" localSheetId="25">#REF!</definedName>
    <definedName name="_num9">#REF!</definedName>
    <definedName name="_nyn7" localSheetId="0" hidden="1">{"via1",#N/A,TRUE,"general";"via2",#N/A,TRUE,"general";"via3",#N/A,TRUE,"general"}</definedName>
    <definedName name="_nyn7" localSheetId="2"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11"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11"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11"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11"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11"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11"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11"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hidden="1">{"TAB1",#N/A,TRUE,"GENERAL";"TAB2",#N/A,TRUE,"GENERAL";"TAB3",#N/A,TRUE,"GENERAL";"TAB4",#N/A,TRUE,"GENERAL";"TAB5",#N/A,TRUE,"GENERAL"}</definedName>
    <definedName name="_oa55" localSheetId="25">#REF!</definedName>
    <definedName name="_oa55">#REF!</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11"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11"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11"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hidden="1">{"TAB1",#N/A,TRUE,"GENERAL";"TAB2",#N/A,TRUE,"GENERAL";"TAB3",#N/A,TRUE,"GENERAL";"TAB4",#N/A,TRUE,"GENERAL";"TAB5",#N/A,TRUE,"GENERAL"}</definedName>
    <definedName name="_Parse_Out" localSheetId="25" hidden="1">#REF!</definedName>
    <definedName name="_Parse_Out" hidden="1">#REF!</definedName>
    <definedName name="_PJ50" localSheetId="0">#REF!</definedName>
    <definedName name="_PJ50" localSheetId="25">#REF!</definedName>
    <definedName name="_PJ50">#REF!</definedName>
    <definedName name="_pj51" localSheetId="0">#REF!</definedName>
    <definedName name="_pj51" localSheetId="25">#REF!</definedName>
    <definedName name="_pj51">#REF!</definedName>
    <definedName name="_PRE1" localSheetId="25">#REF!</definedName>
    <definedName name="_PRE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11"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11"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hidden="1">{"via1",#N/A,TRUE,"general";"via2",#N/A,TRUE,"general";"via3",#N/A,TRUE,"general"}</definedName>
    <definedName name="_rc" localSheetId="25">#REF!</definedName>
    <definedName name="_rc">#REF!</definedName>
    <definedName name="_ref4" localSheetId="25">#REF!</definedName>
    <definedName name="_ref4">#REF!</definedName>
    <definedName name="_rf8" localSheetId="25">#REF!</definedName>
    <definedName name="_rf8">#REF!</definedName>
    <definedName name="_RF9" localSheetId="25">#REF!</definedName>
    <definedName name="_RF9">#REF!</definedName>
    <definedName name="_rtu6" localSheetId="0" hidden="1">{"via1",#N/A,TRUE,"general";"via2",#N/A,TRUE,"general";"via3",#N/A,TRUE,"general"}</definedName>
    <definedName name="_rtu6" localSheetId="2"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11"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11"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11"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11"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11"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11"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11"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11"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5" hidden="1">#REF!</definedName>
    <definedName name="_Sort" hidden="1">#REF!</definedName>
    <definedName name="_srn001" localSheetId="25">#REF!</definedName>
    <definedName name="_srn00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11"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11"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11"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11"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11"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11"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11"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11"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11"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11"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11"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hidden="1">{"via1",#N/A,TRUE,"general";"via2",#N/A,TRUE,"general";"via3",#N/A,TRUE,"general"}</definedName>
    <definedName name="_tab1" localSheetId="25">#REF!</definedName>
    <definedName name="_tab1">#REF!</definedName>
    <definedName name="_tab2" localSheetId="25">#REF!</definedName>
    <definedName name="_tab2">#REF!</definedName>
    <definedName name="_tab3" localSheetId="25">#REF!</definedName>
    <definedName name="_tab3">#REF!</definedName>
    <definedName name="_TAB4" localSheetId="25">#REF!</definedName>
    <definedName name="_TAB4">#REF!</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11"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11"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11"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11"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11"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11"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11"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2"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11"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11"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11"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11"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11"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11"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11"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11"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11"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2">Scheduled_Payment+Extra_Payment</definedName>
    <definedName name="_w6" localSheetId="4">Scheduled_Payment+Extra_Payment</definedName>
    <definedName name="_w6" localSheetId="5">Scheduled_Payment+Extra_Payment</definedName>
    <definedName name="_w6" localSheetId="6">Scheduled_Payment+Extra_Payment</definedName>
    <definedName name="_w6" localSheetId="11">Scheduled_Payment+Extra_Payment</definedName>
    <definedName name="_w6" localSheetId="20">Scheduled_Payment+Extra_Payment</definedName>
    <definedName name="_w6" localSheetId="21">Scheduled_Payment+Extra_Payment</definedName>
    <definedName name="_w6" localSheetId="25">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11"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11"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11"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11"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11"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11"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11"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11"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11"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hidden="1">{"TAB1",#N/A,TRUE,"GENERAL";"TAB2",#N/A,TRUE,"GENERAL";"TAB3",#N/A,TRUE,"GENERAL";"TAB4",#N/A,TRUE,"GENERAL";"TAB5",#N/A,TRUE,"GENERAL"}</definedName>
    <definedName name="_xz2" localSheetId="25">#REF!</definedName>
    <definedName name="_xz2">#REF!</definedName>
    <definedName name="_y1">#N/A</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11"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11"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11"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11"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11"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11"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11"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11"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11"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11"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11"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11"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11"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11"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 localSheetId="25">#REF!</definedName>
    <definedName name="A">#REF!</definedName>
    <definedName name="A_impresión_IM" localSheetId="0">#REF!</definedName>
    <definedName name="A_impresión_IM" localSheetId="24">#REF!</definedName>
    <definedName name="A_impresión_IM" localSheetId="25">#REF!</definedName>
    <definedName name="A_impresión_IM">#REF!</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11"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hidden="1">{"TAB1",#N/A,TRUE,"GENERAL";"TAB2",#N/A,TRUE,"GENERAL";"TAB3",#N/A,TRUE,"GENERAL";"TAB4",#N/A,TRUE,"GENERAL";"TAB5",#N/A,TRUE,"GENERAL"}</definedName>
    <definedName name="aa" localSheetId="25">#REF!</definedName>
    <definedName name="aa">#REF!</definedName>
    <definedName name="AAA" localSheetId="0">#N/A</definedName>
    <definedName name="AAA" localSheetId="2">#N/A</definedName>
    <definedName name="AAA" localSheetId="4">#N/A</definedName>
    <definedName name="AAA" localSheetId="5">#N/A</definedName>
    <definedName name="AAA" localSheetId="6">#N/A</definedName>
    <definedName name="AAA" localSheetId="11">#N/A</definedName>
    <definedName name="AAA" localSheetId="20">#N/A</definedName>
    <definedName name="AAA" localSheetId="21">#N/A</definedName>
    <definedName name="AAA">#N/A</definedName>
    <definedName name="AAAAA" localSheetId="25">#REF!</definedName>
    <definedName name="AAAAA">#REF!</definedName>
    <definedName name="aaaaaa">[5]otros!$C$5</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11"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hidden="1">{"TAB1",#N/A,TRUE,"GENERAL";"TAB2",#N/A,TRUE,"GENERAL";"TAB3",#N/A,TRUE,"GENERAL";"TAB4",#N/A,TRUE,"GENERAL";"TAB5",#N/A,TRUE,"GENERAL"}</definedName>
    <definedName name="abc" localSheetId="25">#REF!</definedName>
    <definedName name="abc">#REF!</definedName>
    <definedName name="ABG">[1]AASHTO!$A$2:$F$5</definedName>
    <definedName name="absc" localSheetId="0">[6]!absc</definedName>
    <definedName name="absc">#N/A</definedName>
    <definedName name="absc_" localSheetId="25">[6]!absc</definedName>
    <definedName name="absc_">[6]!absc</definedName>
    <definedName name="absc_1" localSheetId="25">[6]!absc</definedName>
    <definedName name="absc_1">[6]!absc</definedName>
    <definedName name="absc1" localSheetId="25">[7]!absc</definedName>
    <definedName name="absc1">[7]!absc</definedName>
    <definedName name="AccessDatabase" hidden="1">"A:\SAIN.mdb"</definedName>
    <definedName name="ad" localSheetId="25">#REF!</definedName>
    <definedName name="ad">#REF!</definedName>
    <definedName name="ADFGSDB" localSheetId="0" hidden="1">{"via1",#N/A,TRUE,"general";"via2",#N/A,TRUE,"general";"via3",#N/A,TRUE,"general"}</definedName>
    <definedName name="ADFGSDB" localSheetId="2"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11"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hidden="1">{"via1",#N/A,TRUE,"general";"via2",#N/A,TRUE,"general";"via3",#N/A,TRUE,"general"}</definedName>
    <definedName name="ADI" localSheetId="25">#REF!</definedName>
    <definedName name="ADI">#REF!</definedName>
    <definedName name="ADM">[5]otros!$C$2</definedName>
    <definedName name="administrador">[8]Informacion!$B$15</definedName>
    <definedName name="ADMINISTRADOR_VIAL__ARMANDO_SANCHEZ_SANCHEZ">[9]INDICMICROEMP!$A$20</definedName>
    <definedName name="adoc1" localSheetId="25">[7]!absc</definedName>
    <definedName name="adoc1">[7]!absc</definedName>
    <definedName name="ADOC125" localSheetId="25">[10]!absc</definedName>
    <definedName name="ADOC125">[10]!absc</definedName>
    <definedName name="adoq" localSheetId="0">[7]!absc</definedName>
    <definedName name="adoq" localSheetId="25">[11]!absc</definedName>
    <definedName name="adoq">[11]!absc</definedName>
    <definedName name="ads" localSheetId="25">#REF!</definedName>
    <definedName name="ads">#REF!</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11"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11"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hidden="1">{"via1",#N/A,TRUE,"general";"via2",#N/A,TRUE,"general";"via3",#N/A,TRUE,"general"}</definedName>
    <definedName name="ah" localSheetId="25">#REF!</definedName>
    <definedName name="ah">#REF!</definedName>
    <definedName name="ahe" localSheetId="25">#REF!</definedName>
    <definedName name="ahe">#REF!</definedName>
    <definedName name="AIU" localSheetId="25">#REF!</definedName>
    <definedName name="AIU">#REF!</definedName>
    <definedName name="aj" localSheetId="25">#REF!</definedName>
    <definedName name="aj">#REF!</definedName>
    <definedName name="AjustDelAIU" localSheetId="25">#REF!</definedName>
    <definedName name="AjustDelAIU">#REF!</definedName>
    <definedName name="alc" localSheetId="25">[12]!absc</definedName>
    <definedName name="alc">[12]!absc</definedName>
    <definedName name="ANCLAJE" localSheetId="25">'[13]MC SF GAVIONES'!#REF!</definedName>
    <definedName name="ANCLAJE">'[13]MC SF GAVIONES'!#REF!</definedName>
    <definedName name="ANE" localSheetId="25">'[14]ANEXO 7'!#REF!</definedName>
    <definedName name="ANE">'[14]ANEXO 7'!#REF!</definedName>
    <definedName name="anscount" hidden="1">1</definedName>
    <definedName name="Antic">[15]BASES!$B$33</definedName>
    <definedName name="ANTICIPO">[16]BASES!$B$33</definedName>
    <definedName name="AÑO">[5]PRESUPUESTO!$D$13</definedName>
    <definedName name="AÑOWUIE">'[17]Res-Accide-10'!$R$2:$R$7</definedName>
    <definedName name="ao" localSheetId="25">#REF!</definedName>
    <definedName name="ao">#REF!</definedName>
    <definedName name="APU" localSheetId="0">[7]!absc</definedName>
    <definedName name="APU" localSheetId="25">[18]!absc</definedName>
    <definedName name="APU">[18]!absc</definedName>
    <definedName name="APU_directos" localSheetId="25">#REF!</definedName>
    <definedName name="APU_directos">#REF!</definedName>
    <definedName name="APU221.1" localSheetId="0">#REF!</definedName>
    <definedName name="APU221.1" localSheetId="25">#REF!</definedName>
    <definedName name="APU221.1">#REF!</definedName>
    <definedName name="APU221.2" localSheetId="0">#REF!</definedName>
    <definedName name="APU221.2" localSheetId="25">#REF!</definedName>
    <definedName name="APU221.2">#REF!</definedName>
    <definedName name="aq" localSheetId="0">#N/A</definedName>
    <definedName name="aq" localSheetId="2">#N/A</definedName>
    <definedName name="aq" localSheetId="4">#N/A</definedName>
    <definedName name="aq" localSheetId="5">#N/A</definedName>
    <definedName name="aq" localSheetId="6">#N/A</definedName>
    <definedName name="aq" localSheetId="11">#N/A</definedName>
    <definedName name="aq" localSheetId="20">#N/A</definedName>
    <definedName name="aq" localSheetId="21">#N/A</definedName>
    <definedName name="aq">#N/A</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11"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hidden="1">{"TAB1",#N/A,TRUE,"GENERAL";"TAB2",#N/A,TRUE,"GENERAL";"TAB3",#N/A,TRUE,"GENERAL";"TAB4",#N/A,TRUE,"GENERAL";"TAB5",#N/A,TRUE,"GENERAL"}</definedName>
    <definedName name="_xlnm.Print_Area" localSheetId="0">#N/A</definedName>
    <definedName name="_xlnm.Print_Area" localSheetId="24">'PRESUPUESTO OBRA'!$A$1:$J$59</definedName>
    <definedName name="_xlnm.Print_Area" localSheetId="25">'PROPUESTA ECONOMICA'!$A$1:$J$67</definedName>
    <definedName name="_xlnm.Print_Area">#REF!</definedName>
    <definedName name="armuve" localSheetId="0">#N/A</definedName>
    <definedName name="armuve" localSheetId="2">#N/A</definedName>
    <definedName name="armuve" localSheetId="4">#N/A</definedName>
    <definedName name="armuve" localSheetId="5">#N/A</definedName>
    <definedName name="armuve" localSheetId="6">#N/A</definedName>
    <definedName name="armuve" localSheetId="11">#N/A</definedName>
    <definedName name="armuve" localSheetId="20">#N/A</definedName>
    <definedName name="armuve" localSheetId="21">#N/A</definedName>
    <definedName name="armuve">#N/A</definedName>
    <definedName name="as" localSheetId="25">#REF!</definedName>
    <definedName name="as">#REF!</definedName>
    <definedName name="asasdasd">#N/A</definedName>
    <definedName name="ASB">[1]AASHTO!$A$8:$F$11</definedName>
    <definedName name="ASD" localSheetId="0" hidden="1">{"via1",#N/A,TRUE,"general";"via2",#N/A,TRUE,"general";"via3",#N/A,TRUE,"general"}</definedName>
    <definedName name="ASD" localSheetId="2"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11"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11"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11"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11"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hidden="1">{"via1",#N/A,TRUE,"general";"via2",#N/A,TRUE,"general";"via3",#N/A,TRUE,"general"}</definedName>
    <definedName name="ASDFGHJKLÑ" localSheetId="0">#N/A</definedName>
    <definedName name="ASDFGHJKLÑ" localSheetId="2">#N/A</definedName>
    <definedName name="ASDFGHJKLÑ" localSheetId="4">#N/A</definedName>
    <definedName name="ASDFGHJKLÑ" localSheetId="5">#N/A</definedName>
    <definedName name="ASDFGHJKLÑ" localSheetId="6">#N/A</definedName>
    <definedName name="ASDFGHJKLÑ" localSheetId="11">#N/A</definedName>
    <definedName name="ASDFGHJKLÑ" localSheetId="20">#N/A</definedName>
    <definedName name="ASDFGHJKLÑ" localSheetId="21">#N/A</definedName>
    <definedName name="ASDFGHJKLÑ">#N/A</definedName>
    <definedName name="asdfñk">#N/A</definedName>
    <definedName name="ASFALTO">'[19]5.2'!$D$21</definedName>
    <definedName name="asfasd" localSheetId="0" hidden="1">{"via1",#N/A,TRUE,"general";"via2",#N/A,TRUE,"general";"via3",#N/A,TRUE,"general"}</definedName>
    <definedName name="asfasd" localSheetId="2"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11"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11"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11"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11"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hidden="1">{"TAB1",#N/A,TRUE,"GENERAL";"TAB2",#N/A,TRUE,"GENERAL";"TAB3",#N/A,TRUE,"GENERAL";"TAB4",#N/A,TRUE,"GENERAL";"TAB5",#N/A,TRUE,"GENERAL"}</definedName>
    <definedName name="au" localSheetId="25">#REF!</definedName>
    <definedName name="au">#REF!</definedName>
    <definedName name="aur" localSheetId="25">#REF!</definedName>
    <definedName name="aur">#REF!</definedName>
    <definedName name="auto1" localSheetId="0">#REF!</definedName>
    <definedName name="auto1" localSheetId="25">#REF!</definedName>
    <definedName name="auto1">#REF!</definedName>
    <definedName name="auto123" localSheetId="25">#REF!</definedName>
    <definedName name="auto123">#REF!</definedName>
    <definedName name="auto2" localSheetId="0">#REF!</definedName>
    <definedName name="auto2" localSheetId="25">#REF!</definedName>
    <definedName name="auto2">#REF!</definedName>
    <definedName name="AUTO22" localSheetId="25">#REF!</definedName>
    <definedName name="AUTO22">#REF!</definedName>
    <definedName name="av" localSheetId="25">#REF!</definedName>
    <definedName name="av">#REF!</definedName>
    <definedName name="AW" localSheetId="25">#REF!</definedName>
    <definedName name="AW">#REF!</definedName>
    <definedName name="ax" localSheetId="25">#REF!</definedName>
    <definedName name="ax">#REF!</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11"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5">#REF!</definedName>
    <definedName name="b">#REF!</definedName>
    <definedName name="B_impresión_IM" localSheetId="25">#REF!</definedName>
    <definedName name="B_impresión_IM">#REF!</definedName>
    <definedName name="base" localSheetId="25">#REF!</definedName>
    <definedName name="base">#REF!</definedName>
    <definedName name="base_VaR" localSheetId="25">#REF!</definedName>
    <definedName name="base_VaR">#REF!</definedName>
    <definedName name="BASEDATOS" localSheetId="25">#REF!</definedName>
    <definedName name="BASEDATOS">#REF!</definedName>
    <definedName name="_xlnm.Database" localSheetId="0">#REF!</definedName>
    <definedName name="_xlnm.Database" localSheetId="25">#REF!</definedName>
    <definedName name="_xlnm.Database">#REF!</definedName>
    <definedName name="bb" localSheetId="25">#REF!</definedName>
    <definedName name="bb">#REF!</definedName>
    <definedName name="bbbbbb" localSheetId="0" hidden="1">{"via1",#N/A,TRUE,"general";"via2",#N/A,TRUE,"general";"via3",#N/A,TRUE,"general"}</definedName>
    <definedName name="bbbbbb" localSheetId="2"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11"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11"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11"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11"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hidden="1">{"TAB1",#N/A,TRUE,"GENERAL";"TAB2",#N/A,TRUE,"GENERAL";"TAB3",#N/A,TRUE,"GENERAL";"TAB4",#N/A,TRUE,"GENERAL";"TAB5",#N/A,TRUE,"GENERAL"}</definedName>
    <definedName name="Beg_Bal" localSheetId="25">#REF!</definedName>
    <definedName name="Beg_Bal">#REF!</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11"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11"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11"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hidden="1">{"via1",#N/A,TRUE,"general";"via2",#N/A,TRUE,"general";"via3",#N/A,TRUE,"general"}</definedName>
    <definedName name="bgh" localSheetId="25">#REF!</definedName>
    <definedName name="bgh">#REF!</definedName>
    <definedName name="bgvfcdx" localSheetId="0" hidden="1">{"via1",#N/A,TRUE,"general";"via2",#N/A,TRUE,"general";"via3",#N/A,TRUE,"general"}</definedName>
    <definedName name="bgvfcdx" localSheetId="2"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11"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hidden="1">{"via1",#N/A,TRUE,"general";"via2",#N/A,TRUE,"general";"via3",#N/A,TRUE,"general"}</definedName>
    <definedName name="BHT" localSheetId="25">#REF!</definedName>
    <definedName name="BHT">#REF!</definedName>
    <definedName name="bimestre" localSheetId="0">'[20]ESTADO RED'!$E$8</definedName>
    <definedName name="bimestre">'[21]ESTADO RED'!$E$8</definedName>
    <definedName name="bl" localSheetId="25">#REF!</definedName>
    <definedName name="bl">#REF!</definedName>
    <definedName name="bn" localSheetId="25">#REF!</definedName>
    <definedName name="bn">#REF!</definedName>
    <definedName name="bnm" localSheetId="25">#REF!</definedName>
    <definedName name="bnm">#REF!</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11"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11"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11"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hidden="1">{"TAB1",#N/A,TRUE,"GENERAL";"TAB2",#N/A,TRUE,"GENERAL";"TAB3",#N/A,TRUE,"GENERAL";"TAB4",#N/A,TRUE,"GENERAL";"TAB5",#N/A,TRUE,"GENERAL"}</definedName>
    <definedName name="BUENO" localSheetId="25">'[22]ESTADO VÍA-CRIT.TECNICO'!#REF!&lt;2.5</definedName>
    <definedName name="BUENO">'[22]ESTADO VÍA-CRIT.TECNICO'!#REF!&lt;2.5</definedName>
    <definedName name="BuiltIn_Print_Area" localSheetId="25">#REF!</definedName>
    <definedName name="BuiltIn_Print_Area">#REF!</definedName>
    <definedName name="BuiltIn_Print_Titles" localSheetId="25">#REF!</definedName>
    <definedName name="BuiltIn_Print_Titles">#REF!</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11"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11"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11"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hidden="1">{"via1",#N/A,TRUE,"general";"via2",#N/A,TRUE,"general";"via3",#N/A,TRUE,"general"}</definedName>
    <definedName name="bw" localSheetId="25">#REF!</definedName>
    <definedName name="bw">#REF!</definedName>
    <definedName name="by" localSheetId="0" hidden="1">{"via1",#N/A,TRUE,"general";"via2",#N/A,TRUE,"general";"via3",#N/A,TRUE,"general"}</definedName>
    <definedName name="by" localSheetId="2"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11"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hidden="1">{"via1",#N/A,TRUE,"general";"via2",#N/A,TRUE,"general";"via3",#N/A,TRUE,"general"}</definedName>
    <definedName name="C_" localSheetId="0">#REF!</definedName>
    <definedName name="C_" localSheetId="25">#REF!</definedName>
    <definedName name="C_">#REF!</definedName>
    <definedName name="CAB" localSheetId="25">#REF!</definedName>
    <definedName name="CAB">#REF!</definedName>
    <definedName name="CANT" localSheetId="0">#REF!</definedName>
    <definedName name="CANT" localSheetId="25">#REF!</definedName>
    <definedName name="CANT">#REF!</definedName>
    <definedName name="causa" localSheetId="0">#REF!</definedName>
    <definedName name="causa" localSheetId="25">#REF!</definedName>
    <definedName name="causa">#REF!</definedName>
    <definedName name="cc" localSheetId="25">#REF!</definedName>
    <definedName name="cc">#REF!</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hidden="1">{"TAB1",#N/A,TRUE,"GENERAL";"TAB2",#N/A,TRUE,"GENERAL";"TAB3",#N/A,TRUE,"GENERAL";"TAB4",#N/A,TRUE,"GENERAL";"TAB5",#N/A,TRUE,"GENERAL"}</definedName>
    <definedName name="CCCCCC" localSheetId="0">'[23]A. P. U.'!#REF!</definedName>
    <definedName name="CCCCCC" localSheetId="25">'[23]A. P. U.'!#REF!</definedName>
    <definedName name="CCCCCC">'[23]A. P. U.'!#REF!</definedName>
    <definedName name="ccto210" localSheetId="0">#REF!</definedName>
    <definedName name="ccto210" localSheetId="25">#REF!</definedName>
    <definedName name="ccto210">#REF!</definedName>
    <definedName name="cd" localSheetId="0">[24]Hoja1!$C$81</definedName>
    <definedName name="cd" localSheetId="25">#REF!</definedName>
    <definedName name="cd">#REF!</definedName>
    <definedName name="cdcdc" localSheetId="0" hidden="1">{"via1",#N/A,TRUE,"general";"via2",#N/A,TRUE,"general";"via3",#N/A,TRUE,"general"}</definedName>
    <definedName name="cdcdc" localSheetId="2"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11"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hidden="1">{"via1",#N/A,TRUE,"general";"via2",#N/A,TRUE,"general";"via3",#N/A,TRUE,"general"}</definedName>
    <definedName name="CDctrl">[15]CDItem!$G$8</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hidden="1">{"TAB1",#N/A,TRUE,"GENERAL";"TAB2",#N/A,TRUE,"GENERAL";"TAB3",#N/A,TRUE,"GENERAL";"TAB4",#N/A,TRUE,"GENERAL";"TAB5",#N/A,TRUE,"GENERAL"}</definedName>
    <definedName name="CEMENTO">[25]Insum!$A$3:$H$63</definedName>
    <definedName name="CIRCUITOS">[26]Circuitos!$C$2:$C$891</definedName>
    <definedName name="clase" localSheetId="0">#REF!</definedName>
    <definedName name="clase" localSheetId="25">#REF!</definedName>
    <definedName name="clase">#REF!</definedName>
    <definedName name="co" localSheetId="25">#REF!</definedName>
    <definedName name="co">#REF!</definedName>
    <definedName name="COMPROBANTE_DE_PAGO" localSheetId="25">#REF!</definedName>
    <definedName name="COMPROBANTE_DE_PAGO">#REF!</definedName>
    <definedName name="Consultor">'[27]Datos básicos'!$B$2</definedName>
    <definedName name="Contratante">'[27]Datos básicos'!$B$1</definedName>
    <definedName name="Contrato">'[27]Datos básicos'!$B$3</definedName>
    <definedName name="COPIA" localSheetId="0">#N/A</definedName>
    <definedName name="COPIA" localSheetId="2">#N/A</definedName>
    <definedName name="COPIA" localSheetId="4">#N/A</definedName>
    <definedName name="COPIA" localSheetId="5">#N/A</definedName>
    <definedName name="COPIA" localSheetId="6">#N/A</definedName>
    <definedName name="COPIA" localSheetId="11">#N/A</definedName>
    <definedName name="COPIA" localSheetId="20">#N/A</definedName>
    <definedName name="COPIA" localSheetId="21">#N/A</definedName>
    <definedName name="COPIA">#N/A</definedName>
    <definedName name="copiao4" localSheetId="0">#N/A</definedName>
    <definedName name="copiao4" localSheetId="2">#N/A</definedName>
    <definedName name="copiao4" localSheetId="4">#N/A</definedName>
    <definedName name="copiao4" localSheetId="5">#N/A</definedName>
    <definedName name="copiao4" localSheetId="6">#N/A</definedName>
    <definedName name="copiao4" localSheetId="11">#N/A</definedName>
    <definedName name="copiao4" localSheetId="20">#N/A</definedName>
    <definedName name="copiao4" localSheetId="21">#N/A</definedName>
    <definedName name="copiao4">#N/A</definedName>
    <definedName name="corri" localSheetId="0">#N/A</definedName>
    <definedName name="corri" localSheetId="2">#N/A</definedName>
    <definedName name="corri" localSheetId="4">#N/A</definedName>
    <definedName name="corri" localSheetId="5">#N/A</definedName>
    <definedName name="corri" localSheetId="6">#N/A</definedName>
    <definedName name="corri" localSheetId="11">#N/A</definedName>
    <definedName name="corri" localSheetId="20">#N/A</definedName>
    <definedName name="corri" localSheetId="21">#N/A</definedName>
    <definedName name="corri">#N/A</definedName>
    <definedName name="COSTODIRECTO" localSheetId="25">#REF!</definedName>
    <definedName name="COSTODIRECTO">#REF!</definedName>
    <definedName name="COSTOS">[28]TARIFAS!$A$1:$F$52</definedName>
    <definedName name="cp" localSheetId="25">#REF!</definedName>
    <definedName name="cp">#REF!</definedName>
    <definedName name="Criticos" localSheetId="25">#REF!</definedName>
    <definedName name="Criticos">#REF!</definedName>
    <definedName name="CTA" localSheetId="25">#REF!</definedName>
    <definedName name="CTA">#REF!</definedName>
    <definedName name="cuad1" localSheetId="25">#REF!</definedName>
    <definedName name="cuad1">#REF!</definedName>
    <definedName name="cuad2" localSheetId="25">#REF!</definedName>
    <definedName name="cuad2">#REF!</definedName>
    <definedName name="cuad3" localSheetId="25">#REF!</definedName>
    <definedName name="cuad3">#REF!</definedName>
    <definedName name="cuad4" localSheetId="25">#REF!</definedName>
    <definedName name="cuad4">#REF!</definedName>
    <definedName name="CUAD5" localSheetId="25">#REF!</definedName>
    <definedName name="CUAD5">#REF!</definedName>
    <definedName name="cuado" localSheetId="25">#REF!</definedName>
    <definedName name="cuado">#REF!</definedName>
    <definedName name="CUAL" localSheetId="0">#N/A</definedName>
    <definedName name="CUAL" localSheetId="2">#N/A</definedName>
    <definedName name="CUAL" localSheetId="4">#N/A</definedName>
    <definedName name="CUAL" localSheetId="5">#N/A</definedName>
    <definedName name="CUAL" localSheetId="6">#N/A</definedName>
    <definedName name="CUAL" localSheetId="11">#N/A</definedName>
    <definedName name="CUAL" localSheetId="20">#N/A</definedName>
    <definedName name="CUAL" localSheetId="21">#N/A</definedName>
    <definedName name="CUAL">#N/A</definedName>
    <definedName name="CUBS">[29]Hoja4!$1:$1048576</definedName>
    <definedName name="CUNET" localSheetId="0" hidden="1">{"via1",#N/A,TRUE,"general";"via2",#N/A,TRUE,"general";"via3",#N/A,TRUE,"general"}</definedName>
    <definedName name="CUNET" localSheetId="2"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11"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5">#REF!</definedName>
    <definedName name="cv">#REF!</definedName>
    <definedName name="cv_51" localSheetId="25">#REF!</definedName>
    <definedName name="cv_51">#REF!</definedName>
    <definedName name="cvfvd" localSheetId="0" hidden="1">{"via1",#N/A,TRUE,"general";"via2",#N/A,TRUE,"general";"via3",#N/A,TRUE,"general"}</definedName>
    <definedName name="cvfvd" localSheetId="2"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11"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11"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11"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hidden="1">{"via1",#N/A,TRUE,"general";"via2",#N/A,TRUE,"general";"via3",#N/A,TRUE,"general"}</definedName>
    <definedName name="cx" localSheetId="25">#REF!</definedName>
    <definedName name="cx">#REF!</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11"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hidden="1">{"TAB1",#N/A,TRUE,"GENERAL";"TAB2",#N/A,TRUE,"GENERAL";"TAB3",#N/A,TRUE,"GENERAL";"TAB4",#N/A,TRUE,"GENERAL";"TAB5",#N/A,TRUE,"GENERAL"}</definedName>
    <definedName name="d_percápita">[30]Sanitario!$AC$9:$AD$9</definedName>
    <definedName name="dario" localSheetId="25">'[31]GPI 526'!#REF!</definedName>
    <definedName name="dario">'[31]GPI 526'!#REF!</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11"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hidden="1">{"TAB1",#N/A,TRUE,"GENERAL";"TAB2",#N/A,TRUE,"GENERAL";"TAB3",#N/A,TRUE,"GENERAL";"TAB4",#N/A,TRUE,"GENERAL";"TAB5",#N/A,TRUE,"GENERAL"}</definedName>
    <definedName name="DAT" localSheetId="25">#REF!</definedName>
    <definedName name="DAT">#REF!</definedName>
    <definedName name="Data" localSheetId="25">#REF!</definedName>
    <definedName name="Data">#REF!</definedName>
    <definedName name="Datos" localSheetId="25">#REF!</definedName>
    <definedName name="Datos">#REF!</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hidden="1">{"TAB1",#N/A,TRUE,"GENERAL";"TAB2",#N/A,TRUE,"GENERAL";"TAB3",#N/A,TRUE,"GENERAL";"TAB4",#N/A,TRUE,"GENERAL";"TAB5",#N/A,TRUE,"GENERAL"}</definedName>
    <definedName name="Dbgcm" localSheetId="25">#REF!</definedName>
    <definedName name="Dbgcm">#REF!</definedName>
    <definedName name="dc" localSheetId="25">#REF!</definedName>
    <definedName name="dc">#REF!</definedName>
    <definedName name="Dcacm" localSheetId="25">#REF!</definedName>
    <definedName name="Dcacm">#REF!</definedName>
    <definedName name="DCF" localSheetId="25">#REF!</definedName>
    <definedName name="DCF">#REF!</definedName>
    <definedName name="DCSDCTV" localSheetId="0" hidden="1">{"via1",#N/A,TRUE,"general";"via2",#N/A,TRUE,"general";"via3",#N/A,TRUE,"general"}</definedName>
    <definedName name="DCSDCTV" localSheetId="2"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11"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hidden="1">{"via1",#N/A,TRUE,"general";"via2",#N/A,TRUE,"general";"via3",#N/A,TRUE,"general"}</definedName>
    <definedName name="DD" localSheetId="0">#N/A</definedName>
    <definedName name="dd" localSheetId="25">#REF!</definedName>
    <definedName name="dd">#REF!</definedName>
    <definedName name="ddd" localSheetId="0" hidden="1">{"via1",#N/A,TRUE,"general";"via2",#N/A,TRUE,"general";"via3",#N/A,TRUE,"general"}</definedName>
    <definedName name="ddd" localSheetId="2"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11"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2"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11"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hidden="1">{"via1",#N/A,TRUE,"general";"via2",#N/A,TRUE,"general";"via3",#N/A,TRUE,"general"}</definedName>
    <definedName name="ddee" localSheetId="25">#REF!</definedName>
    <definedName name="ddee">#REF!</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11"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hidden="1">{"via1",#N/A,TRUE,"general";"via2",#N/A,TRUE,"general";"via3",#N/A,TRUE,"general"}</definedName>
    <definedName name="DEFLEXION_GG" localSheetId="25">TRUNC(ABS(#REF!))</definedName>
    <definedName name="DEFLEXION_GG">TRUNC(ABS(#REF!))</definedName>
    <definedName name="DEFLEXION_ID" localSheetId="25">IF(#REF!&lt;0,"I","D")</definedName>
    <definedName name="DEFLEXION_ID">IF(#REF!&lt;0,"I","D")</definedName>
    <definedName name="DEFLEXION_MM" localSheetId="0">TRUNC(60*(ABS(#REF!)-DEFLEXION_GG))</definedName>
    <definedName name="DEFLEXION_MM" localSheetId="2">TRUNC(60*(ABS(#REF!)-DEFLEXION_GG))</definedName>
    <definedName name="DEFLEXION_MM" localSheetId="4">TRUNC(60*(ABS(#REF!)-DEFLEXION_GG))</definedName>
    <definedName name="DEFLEXION_MM" localSheetId="5">TRUNC(60*(ABS(#REF!)-DEFLEXION_GG))</definedName>
    <definedName name="DEFLEXION_MM" localSheetId="6">TRUNC(60*(ABS(#REF!)-DEFLEXION_GG))</definedName>
    <definedName name="DEFLEXION_MM" localSheetId="11">TRUNC(60*(ABS(#REF!)-DEFLEXION_GG))</definedName>
    <definedName name="DEFLEXION_MM" localSheetId="20">TRUNC(60*(ABS(#REF!)-DEFLEXION_GG))</definedName>
    <definedName name="DEFLEXION_MM" localSheetId="21">TRUNC(60*(ABS(#REF!)-DEFLEXION_GG))</definedName>
    <definedName name="DEFLEXION_MM" localSheetId="25">TRUNC(60*(ABS(#REF!)-'PROPUESTA ECONOMICA'!DEFLEXION_GG))</definedName>
    <definedName name="DEFLEXION_MM">TRUNC(60*(ABS(#REF!)-DEFLEXION_GG))</definedName>
    <definedName name="DEFLEXION_SS" localSheetId="0">ROUND(3600*(ABS(#REF!)-DEFLEXION_GG-'201.7'!DEFLEXION_MM/60),0)</definedName>
    <definedName name="DEFLEXION_SS" localSheetId="2">ROUND(3600*(ABS(#REF!)-DEFLEXION_GG-'211.1'!DEFLEXION_MM/60),0)</definedName>
    <definedName name="DEFLEXION_SS" localSheetId="4">ROUND(3600*(ABS(#REF!)-DEFLEXION_GG-'311.1'!DEFLEXION_MM/60),0)</definedName>
    <definedName name="DEFLEXION_SS" localSheetId="5">ROUND(3600*(ABS(#REF!)-DEFLEXION_GG-'320.1'!DEFLEXION_MM/60),0)</definedName>
    <definedName name="DEFLEXION_SS" localSheetId="6">ROUND(3600*(ABS(#REF!)-DEFLEXION_GG-'330.1'!DEFLEXION_MM/60),0)</definedName>
    <definedName name="DEFLEXION_SS" localSheetId="11">ROUND(3600*(ABS(#REF!)-DEFLEXION_GG-'610.2'!DEFLEXION_MM/60),0)</definedName>
    <definedName name="DEFLEXION_SS" localSheetId="20">ROUND(3600*(ABS(#REF!)-DEFLEXION_GG-'673.1.1'!DEFLEXION_MM/60),0)</definedName>
    <definedName name="DEFLEXION_SS" localSheetId="21">ROUND(3600*(ABS(#REF!)-DEFLEXION_GG-'681.3'!DEFLEXION_MM/60),0)</definedName>
    <definedName name="DEFLEXION_SS" localSheetId="25">ROUND(3600*(ABS(#REF!)-'PROPUESTA ECONOMICA'!DEFLEXION_GG-'PROPUESTA ECONOMICA'!DEFLEXION_MM/60),0)</definedName>
    <definedName name="DEFLEXION_SS">ROUND(3600*(ABS(#REF!)-DEFLEXION_GG-DEFLEXION_MM/60),0)</definedName>
    <definedName name="demanto" localSheetId="25">#REF!</definedName>
    <definedName name="demanto">#REF!</definedName>
    <definedName name="demanto_51" localSheetId="25">#REF!</definedName>
    <definedName name="demanto_51">#REF!</definedName>
    <definedName name="DER">[32]DIST!$C$7:$D$2942</definedName>
    <definedName name="DEX" localSheetId="25">#REF!</definedName>
    <definedName name="DEX">#REF!</definedName>
    <definedName name="df" localSheetId="25">#REF!</definedName>
    <definedName name="df">#REF!</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11"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11"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11"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11"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11"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11"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11"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11"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11"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11"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11"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11"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11"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11"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11"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11"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11"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11"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11"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11"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11"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11"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hidden="1">{"via1",#N/A,TRUE,"general";"via2",#N/A,TRUE,"general";"via3",#N/A,TRUE,"general"}</definedName>
    <definedName name="dgsdggh" localSheetId="25">#REF!</definedName>
    <definedName name="dgsdggh">#REF!</definedName>
    <definedName name="DH" localSheetId="0" hidden="1">{"via1",#N/A,TRUE,"general";"via2",#N/A,TRUE,"general";"via3",#N/A,TRUE,"general"}</definedName>
    <definedName name="DH" localSheetId="2"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11"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11"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hidden="1">{"via1",#N/A,TRUE,"general";"via2",#N/A,TRUE,"general";"via3",#N/A,TRUE,"general"}</definedName>
    <definedName name="di" localSheetId="25">#REF!</definedName>
    <definedName name="di">#REF!</definedName>
    <definedName name="DIA">[5]PRESUPUESTO!$B$13</definedName>
    <definedName name="diego" localSheetId="0">#REF!</definedName>
    <definedName name="diego" localSheetId="25">#REF!</definedName>
    <definedName name="diego">#REF!</definedName>
    <definedName name="diego1" localSheetId="0">#REF!</definedName>
    <definedName name="diego1" localSheetId="25">#REF!</definedName>
    <definedName name="diego1">#REF!</definedName>
    <definedName name="DistanciasPRS7801">[33]Hoja1!$K$3:$L$55</definedName>
    <definedName name="DistanciasPRS9003">[33]Hoja1!$A$3:$B$52</definedName>
    <definedName name="DistanciasPRS9004">[33]Hoja1!$F$3:$G$33</definedName>
    <definedName name="dj" localSheetId="25">#REF!</definedName>
    <definedName name="dj">#REF!</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hidden="1">{"TAB1",#N/A,TRUE,"GENERAL";"TAB2",#N/A,TRUE,"GENERAL";"TAB3",#N/A,TRUE,"GENERAL";"TAB4",#N/A,TRUE,"GENERAL";"TAB5",#N/A,TRUE,"GENERAL"}</definedName>
    <definedName name="dl" localSheetId="25">#REF!</definedName>
    <definedName name="dl">#REF!</definedName>
    <definedName name="dm" localSheetId="25">#REF!</definedName>
    <definedName name="dm">#REF!</definedName>
    <definedName name="do" localSheetId="25">#REF!</definedName>
    <definedName name="do">#REF!</definedName>
    <definedName name="DOR" localSheetId="25">#REF!</definedName>
    <definedName name="DOR">#REF!</definedName>
    <definedName name="Dp">[30]Sanitario!$AC$8:$AD$8</definedName>
    <definedName name="drf" localSheetId="25">#REF!</definedName>
    <definedName name="drf">#REF!</definedName>
    <definedName name="dry" localSheetId="0" hidden="1">{"via1",#N/A,TRUE,"general";"via2",#N/A,TRUE,"general";"via3",#N/A,TRUE,"general"}</definedName>
    <definedName name="dry" localSheetId="2"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11"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hidden="1">{"via1",#N/A,TRUE,"general";"via2",#N/A,TRUE,"general";"via3",#N/A,TRUE,"general"}</definedName>
    <definedName name="DSA" localSheetId="25">#REF!</definedName>
    <definedName name="DSA">#REF!</definedName>
    <definedName name="DSAD" localSheetId="0" hidden="1">{"via1",#N/A,TRUE,"general";"via2",#N/A,TRUE,"general";"via3",#N/A,TRUE,"general"}</definedName>
    <definedName name="DSAD" localSheetId="2"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11"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hidden="1">{"TAB1",#N/A,TRUE,"GENERAL";"TAB2",#N/A,TRUE,"GENERAL";"TAB3",#N/A,TRUE,"GENERAL";"TAB4",#N/A,TRUE,"GENERAL";"TAB5",#N/A,TRUE,"GENERAL"}</definedName>
    <definedName name="Dsbcm" localSheetId="25">#REF!</definedName>
    <definedName name="Dsbcm">#REF!</definedName>
    <definedName name="DSD" localSheetId="0" hidden="1">{"via1",#N/A,TRUE,"general";"via2",#N/A,TRUE,"general";"via3",#N/A,TRUE,"general"}</definedName>
    <definedName name="DSD" localSheetId="2"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11"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11"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11"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11"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11"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hidden="1">{"via1",#N/A,TRUE,"general";"via2",#N/A,TRUE,"general";"via3",#N/A,TRUE,"general"}</definedName>
    <definedName name="dt" localSheetId="25">#REF!</definedName>
    <definedName name="dt">#REF!</definedName>
    <definedName name="dtrhj" localSheetId="0" hidden="1">{"via1",#N/A,TRUE,"general";"via2",#N/A,TRUE,"general";"via3",#N/A,TRUE,"general"}</definedName>
    <definedName name="dtrhj" localSheetId="2"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11"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hidden="1">{"via1",#N/A,TRUE,"general";"via2",#N/A,TRUE,"general";"via3",#N/A,TRUE,"general"}</definedName>
    <definedName name="DTS" localSheetId="25">#REF!</definedName>
    <definedName name="DTS">#REF!</definedName>
    <definedName name="Dv">[30]Sanitario!$AC$7:$AD$7</definedName>
    <definedName name="dxfgg" localSheetId="0" hidden="1">{"via1",#N/A,TRUE,"general";"via2",#N/A,TRUE,"general";"via3",#N/A,TRUE,"general"}</definedName>
    <definedName name="dxfgg" localSheetId="2"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11"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hidden="1">{"via1",#N/A,TRUE,"general";"via2",#N/A,TRUE,"general";"via3",#N/A,TRUE,"general"}</definedName>
    <definedName name="E_03" localSheetId="25">#REF!</definedName>
    <definedName name="E_03">#REF!</definedName>
    <definedName name="e3e33" localSheetId="0" hidden="1">{"via1",#N/A,TRUE,"general";"via2",#N/A,TRUE,"general";"via3",#N/A,TRUE,"general"}</definedName>
    <definedName name="e3e33" localSheetId="2"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11"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11"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hidden="1">{"via1",#N/A,TRUE,"general";"via2",#N/A,TRUE,"general";"via3",#N/A,TRUE,"general"}</definedName>
    <definedName name="ee" localSheetId="0">[34]INDICMICROEMP!$A$20</definedName>
    <definedName name="ee" localSheetId="25">#REF!</definedName>
    <definedName name="ee">#REF!</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11"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hidden="1">{"via1",#N/A,TRUE,"general";"via2",#N/A,TRUE,"general";"via3",#N/A,TRUE,"general"}</definedName>
    <definedName name="ef" localSheetId="25">#REF!</definedName>
    <definedName name="ef">#REF!</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11"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11"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11"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hidden="1">{"TAB1",#N/A,TRUE,"GENERAL";"TAB2",#N/A,TRUE,"GENERAL";"TAB3",#N/A,TRUE,"GENERAL";"TAB4",#N/A,TRUE,"GENERAL";"TAB5",#N/A,TRUE,"GENERAL"}</definedName>
    <definedName name="EJEC">[5]PRESUPUESTO!$E$7</definedName>
    <definedName name="el" localSheetId="25">#REF!</definedName>
    <definedName name="el">#REF!</definedName>
    <definedName name="emanto" localSheetId="25">#REF!</definedName>
    <definedName name="emanto">#REF!</definedName>
    <definedName name="emanto_51" localSheetId="25">#REF!</definedName>
    <definedName name="emanto_51">#REF!</definedName>
    <definedName name="eme" localSheetId="0">#N/A</definedName>
    <definedName name="eme" localSheetId="2">#N/A</definedName>
    <definedName name="eme" localSheetId="4">#N/A</definedName>
    <definedName name="eme" localSheetId="5">#N/A</definedName>
    <definedName name="eme" localSheetId="6">#N/A</definedName>
    <definedName name="eme" localSheetId="11">#N/A</definedName>
    <definedName name="eme" localSheetId="20">#N/A</definedName>
    <definedName name="eme" localSheetId="21">#N/A</definedName>
    <definedName name="eme">#N/A</definedName>
    <definedName name="End_Bal" localSheetId="25">#REF!</definedName>
    <definedName name="End_Bal">#REF!</definedName>
    <definedName name="ENTRADASP" localSheetId="25">#REF!</definedName>
    <definedName name="ENTRADASP">#REF!</definedName>
    <definedName name="EQUI">[6]EQUIPOS!$1:$1048576</definedName>
    <definedName name="EQUIPO" localSheetId="0">#REF!</definedName>
    <definedName name="EQUIPO" localSheetId="25">#REF!</definedName>
    <definedName name="EQUIPO">#REF!</definedName>
    <definedName name="eqw" localSheetId="0" hidden="1">{"via1",#N/A,TRUE,"general";"via2",#N/A,TRUE,"general";"via3",#N/A,TRUE,"general"}</definedName>
    <definedName name="eqw" localSheetId="2"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11"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hidden="1">{"via1",#N/A,TRUE,"general";"via2",#N/A,TRUE,"general";"via3",#N/A,TRUE,"general"}</definedName>
    <definedName name="er" localSheetId="25">#REF!</definedName>
    <definedName name="er">#REF!</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11"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11"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11"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11"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11"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11"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11"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4" hidden="1">{"TAB1",#N/A,TRUE,"GENERAL";"TAB2",#N/A,TRUE,"GENERAL";"TAB3",#N/A,TRUE,"GENERAL";"TAB4",#N/A,TRUE,"GENERAL";"TAB5",#N/A,TRUE,"GENERAL"}</definedName>
    <definedName name="err" localSheetId="5" hidden="1">{"TAB1",#N/A,TRUE,"GENERAL";"TAB2",#N/A,TRUE,"GENERAL";"TAB3",#N/A,TRUE,"GENERAL";"TAB4",#N/A,TRUE,"GENERAL";"TAB5",#N/A,TRUE,"GENERAL"}</definedName>
    <definedName name="err" localSheetId="6" hidden="1">{"TAB1",#N/A,TRUE,"GENERAL";"TAB2",#N/A,TRUE,"GENERAL";"TAB3",#N/A,TRUE,"GENERAL";"TAB4",#N/A,TRUE,"GENERAL";"TAB5",#N/A,TRUE,"GENERAL"}</definedName>
    <definedName name="err" localSheetId="11" hidden="1">{"TAB1",#N/A,TRUE,"GENERAL";"TAB2",#N/A,TRUE,"GENERAL";"TAB3",#N/A,TRUE,"GENERAL";"TAB4",#N/A,TRUE,"GENERAL";"TAB5",#N/A,TRUE,"GENERAL"}</definedName>
    <definedName name="err" localSheetId="20" hidden="1">{"TAB1",#N/A,TRUE,"GENERAL";"TAB2",#N/A,TRUE,"GENERAL";"TAB3",#N/A,TRUE,"GENERAL";"TAB4",#N/A,TRUE,"GENERAL";"TAB5",#N/A,TRUE,"GENERAL"}</definedName>
    <definedName name="err" localSheetId="21" hidden="1">{"TAB1",#N/A,TRUE,"GENERAL";"TAB2",#N/A,TRUE,"GENERAL";"TAB3",#N/A,TRUE,"GENERAL";"TAB4",#N/A,TRUE,"GENERAL";"TAB5",#N/A,TRUE,"GENERAL"}</definedName>
    <definedName name="err" hidden="1">{"TAB1",#N/A,TRUE,"GENERAL";"TAB2",#N/A,TRUE,"GENERAL";"TAB3",#N/A,TRUE,"GENERAL";"TAB4",#N/A,TRUE,"GENERAL";"TAB5",#N/A,TRUE,"GENERAL"}</definedName>
    <definedName name="ERROR" localSheetId="25">#REF!</definedName>
    <definedName name="ERROR">#REF!</definedName>
    <definedName name="ERROR1" localSheetId="25">#REF!</definedName>
    <definedName name="ERROR1">#REF!</definedName>
    <definedName name="ERROR2" localSheetId="25">#REF!</definedName>
    <definedName name="ERROR2">#REF!</definedName>
    <definedName name="ERROR3" localSheetId="25">[35]TARIF2002!#REF!</definedName>
    <definedName name="ERROR3">[35]TARIF2002!#REF!</definedName>
    <definedName name="ERROR5" localSheetId="25">[35]TARIF2002!#REF!</definedName>
    <definedName name="ERROR5">[35]TARIF2002!#REF!</definedName>
    <definedName name="ert" localSheetId="0" hidden="1">{"via1",#N/A,TRUE,"general";"via2",#N/A,TRUE,"general";"via3",#N/A,TRUE,"general"}</definedName>
    <definedName name="ert" localSheetId="2"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11"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11"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11"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11"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11"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11"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11"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11"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11"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11"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11"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11"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11"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11"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11"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11"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11"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hidden="1">{"via1",#N/A,TRUE,"general";"via2",#N/A,TRUE,"general";"via3",#N/A,TRUE,"general"}</definedName>
    <definedName name="ES" localSheetId="0">#N/A</definedName>
    <definedName name="ES" localSheetId="2">#N/A</definedName>
    <definedName name="ES" localSheetId="4">#N/A</definedName>
    <definedName name="ES" localSheetId="5">#N/A</definedName>
    <definedName name="ES" localSheetId="6">#N/A</definedName>
    <definedName name="ES" localSheetId="11">#N/A</definedName>
    <definedName name="ES" localSheetId="20">#N/A</definedName>
    <definedName name="ES" localSheetId="21">#N/A</definedName>
    <definedName name="ES">#N/A</definedName>
    <definedName name="ESP220.1">'[36]220.1'!$H$52</definedName>
    <definedName name="ESP320.1">'[37]320.1'!$H$52</definedName>
    <definedName name="ESP330.1">'[36]330.1'!$H$52</definedName>
    <definedName name="ESP330.2">'[37]330.2'!$H$52</definedName>
    <definedName name="ESP640.1.2">'[36]640.1.2'!$H$50</definedName>
    <definedName name="ESP673.1">'[36]673.1'!$H$49</definedName>
    <definedName name="ESP673.2">'[36]673.2'!$H$53</definedName>
    <definedName name="ESP700.1">'[37]700.1'!$H$52</definedName>
    <definedName name="ESPECIFICACION" localSheetId="25">#REF!</definedName>
    <definedName name="ESPECIFICACION">#REF!</definedName>
    <definedName name="Especificación" localSheetId="25">#REF!</definedName>
    <definedName name="Especificación">#REF!</definedName>
    <definedName name="etertgg" localSheetId="0" hidden="1">{"via1",#N/A,TRUE,"general";"via2",#N/A,TRUE,"general";"via3",#N/A,TRUE,"general"}</definedName>
    <definedName name="etertgg" localSheetId="2"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11"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11"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11"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11"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11"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11"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11"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11"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11"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11"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11"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hidden="1">{"TAB1",#N/A,TRUE,"GENERAL";"TAB2",#N/A,TRUE,"GENERAL";"TAB3",#N/A,TRUE,"GENERAL";"TAB4",#N/A,TRUE,"GENERAL";"TAB5",#N/A,TRUE,"GENERAL"}</definedName>
    <definedName name="EXC" localSheetId="25">#REF!</definedName>
    <definedName name="EXC">#REF!</definedName>
    <definedName name="exCEL" localSheetId="25">#REF!</definedName>
    <definedName name="exCEL">#REF!</definedName>
    <definedName name="exCEL_51" localSheetId="25">#REF!</definedName>
    <definedName name="exCEL_51">#REF!</definedName>
    <definedName name="Excel_BuiltIn_Print_Area_3" localSheetId="25">#REF!</definedName>
    <definedName name="Excel_BuiltIn_Print_Area_3">#REF!</definedName>
    <definedName name="Excel_BuiltIn_Print_Area_3_51" localSheetId="25">#REF!</definedName>
    <definedName name="Excel_BuiltIn_Print_Area_3_51">#REF!</definedName>
    <definedName name="Excel_BuiltIn_Print_Area_3_X" localSheetId="25">#REF!</definedName>
    <definedName name="Excel_BuiltIn_Print_Area_3_X">#REF!</definedName>
    <definedName name="Excel_BuiltIn_Print_Area_3_X_51" localSheetId="25">#REF!</definedName>
    <definedName name="Excel_BuiltIn_Print_Area_3_X_51">#REF!</definedName>
    <definedName name="Excel_BuiltIn_Print_Titles_10" localSheetId="25">[31]SKJ452!#REF!</definedName>
    <definedName name="Excel_BuiltIn_Print_Titles_10">[31]SKJ452!#REF!</definedName>
    <definedName name="Excel_BuiltIn_Print_Titles_10_51" localSheetId="25">#REF!</definedName>
    <definedName name="Excel_BuiltIn_Print_Titles_10_51">#REF!</definedName>
    <definedName name="Excel_BuiltIn_Print_Titles_11" localSheetId="25">[31]ITA878!#REF!</definedName>
    <definedName name="Excel_BuiltIn_Print_Titles_11">[31]ITA878!#REF!</definedName>
    <definedName name="Excel_BuiltIn_Print_Titles_11_51" localSheetId="25">#REF!</definedName>
    <definedName name="Excel_BuiltIn_Print_Titles_11_51">#REF!</definedName>
    <definedName name="Excel_BuiltIn_Print_Titles_12" localSheetId="25">'[31]AEA-944'!#REF!</definedName>
    <definedName name="Excel_BuiltIn_Print_Titles_12">'[31]AEA-944'!#REF!</definedName>
    <definedName name="Excel_BuiltIn_Print_Titles_12_51" localSheetId="25">#REF!</definedName>
    <definedName name="Excel_BuiltIn_Print_Titles_12_51">#REF!</definedName>
    <definedName name="Excel_BuiltIn_Print_Titles_13" localSheetId="25">'[31]DUB-823'!#REF!</definedName>
    <definedName name="Excel_BuiltIn_Print_Titles_13">'[31]DUB-823'!#REF!</definedName>
    <definedName name="Excel_BuiltIn_Print_Titles_13_51" localSheetId="25">#REF!</definedName>
    <definedName name="Excel_BuiltIn_Print_Titles_13_51">#REF!</definedName>
    <definedName name="Excel_BuiltIn_Print_Titles_14" localSheetId="25">'[31]GPI 526'!#REF!</definedName>
    <definedName name="Excel_BuiltIn_Print_Titles_14">'[31]GPI 526'!#REF!</definedName>
    <definedName name="Excel_BuiltIn_Print_Titles_14_51" localSheetId="25">#REF!</definedName>
    <definedName name="Excel_BuiltIn_Print_Titles_14_51">#REF!</definedName>
    <definedName name="Excel_BuiltIn_Print_Titles_15" localSheetId="25">#REF!</definedName>
    <definedName name="Excel_BuiltIn_Print_Titles_15">#REF!</definedName>
    <definedName name="Excel_BuiltIn_Print_Titles_15_51" localSheetId="25">#REF!</definedName>
    <definedName name="Excel_BuiltIn_Print_Titles_15_51">#REF!</definedName>
    <definedName name="Excel_BuiltIn_Print_Titles_16" localSheetId="25">#REF!</definedName>
    <definedName name="Excel_BuiltIn_Print_Titles_16">#REF!</definedName>
    <definedName name="Excel_BuiltIn_Print_Titles_16_51" localSheetId="25">#REF!</definedName>
    <definedName name="Excel_BuiltIn_Print_Titles_16_51">#REF!</definedName>
    <definedName name="Excel_BuiltIn_Print_Titles_17" localSheetId="25">#REF!</definedName>
    <definedName name="Excel_BuiltIn_Print_Titles_17">#REF!</definedName>
    <definedName name="Excel_BuiltIn_Print_Titles_17_51" localSheetId="25">#REF!</definedName>
    <definedName name="Excel_BuiltIn_Print_Titles_17_51">#REF!</definedName>
    <definedName name="Excel_BuiltIn_Print_Titles_18" localSheetId="25">#REF!</definedName>
    <definedName name="Excel_BuiltIn_Print_Titles_18">#REF!</definedName>
    <definedName name="Excel_BuiltIn_Print_Titles_18_51" localSheetId="25">#REF!</definedName>
    <definedName name="Excel_BuiltIn_Print_Titles_18_51">#REF!</definedName>
    <definedName name="Excel_BuiltIn_Print_Titles_19" localSheetId="25">[31]XXJ617!#REF!</definedName>
    <definedName name="Excel_BuiltIn_Print_Titles_19">[31]XXJ617!#REF!</definedName>
    <definedName name="Excel_BuiltIn_Print_Titles_19_51" localSheetId="25">#REF!</definedName>
    <definedName name="Excel_BuiltIn_Print_Titles_19_51">#REF!</definedName>
    <definedName name="Excel_BuiltIn_Print_Titles_20" localSheetId="25">#REF!</definedName>
    <definedName name="Excel_BuiltIn_Print_Titles_20">#REF!</definedName>
    <definedName name="Excel_BuiltIn_Print_Titles_20_51" localSheetId="25">#REF!</definedName>
    <definedName name="Excel_BuiltIn_Print_Titles_20_51">#REF!</definedName>
    <definedName name="Excel_BuiltIn_Print_Titles_21" localSheetId="25">[31]SNG_855!#REF!</definedName>
    <definedName name="Excel_BuiltIn_Print_Titles_21">[31]SNG_855!#REF!</definedName>
    <definedName name="Excel_BuiltIn_Print_Titles_21_51" localSheetId="25">#REF!</definedName>
    <definedName name="Excel_BuiltIn_Print_Titles_21_51">#REF!</definedName>
    <definedName name="Excel_BuiltIn_Print_Titles_23" localSheetId="25">#REF!</definedName>
    <definedName name="Excel_BuiltIn_Print_Titles_23">#REF!</definedName>
    <definedName name="Excel_BuiltIn_Print_Titles_23_51" localSheetId="25">#REF!</definedName>
    <definedName name="Excel_BuiltIn_Print_Titles_23_51">#REF!</definedName>
    <definedName name="Excel_BuiltIn_Print_Titles_3" localSheetId="25">#REF!</definedName>
    <definedName name="Excel_BuiltIn_Print_Titles_3">#REF!</definedName>
    <definedName name="Excel_BuiltIn_Print_Titles_3_51" localSheetId="25">#REF!</definedName>
    <definedName name="Excel_BuiltIn_Print_Titles_3_51">#REF!</definedName>
    <definedName name="Excel_BuiltIn_Print_Titles_5" localSheetId="25">'[31]VEA 374'!#REF!</definedName>
    <definedName name="Excel_BuiltIn_Print_Titles_5">'[31]VEA 374'!#REF!</definedName>
    <definedName name="Excel_BuiltIn_Print_Titles_5_51" localSheetId="25">#REF!</definedName>
    <definedName name="Excel_BuiltIn_Print_Titles_5_51">#REF!</definedName>
    <definedName name="Excel_BuiltIn_Print_Titles_5_XX" localSheetId="25">'[31]VEA 374'!#REF!</definedName>
    <definedName name="Excel_BuiltIn_Print_Titles_5_XX">'[31]VEA 374'!#REF!</definedName>
    <definedName name="Excel_BuiltIn_Print_Titles_5_XX_51" localSheetId="25">#REF!</definedName>
    <definedName name="Excel_BuiltIn_Print_Titles_5_XX_51">#REF!</definedName>
    <definedName name="Excel_BuiltIn_Print_Titles_6" localSheetId="25">#REF!</definedName>
    <definedName name="Excel_BuiltIn_Print_Titles_6">#REF!</definedName>
    <definedName name="Excel_BuiltIn_Print_Titles_6_51" localSheetId="25">#REF!</definedName>
    <definedName name="Excel_BuiltIn_Print_Titles_6_51">#REF!</definedName>
    <definedName name="Excel_BuiltIn_Print_Titles_7" localSheetId="25">[31]HFB024!#REF!</definedName>
    <definedName name="Excel_BuiltIn_Print_Titles_7">[31]HFB024!#REF!</definedName>
    <definedName name="Excel_BuiltIn_Print_Titles_7_51" localSheetId="25">#REF!</definedName>
    <definedName name="Excel_BuiltIn_Print_Titles_7_51">#REF!</definedName>
    <definedName name="Excel_BuiltIn_Print_Titles_8" localSheetId="25">#REF!</definedName>
    <definedName name="Excel_BuiltIn_Print_Titles_8">#REF!</definedName>
    <definedName name="Excel_BuiltIn_Print_Titles_8_51" localSheetId="25">#REF!</definedName>
    <definedName name="Excel_BuiltIn_Print_Titles_8_51">#REF!</definedName>
    <definedName name="Excel_BuiltIn_Print_Titles_9" localSheetId="25">[31]PAJ825!#REF!</definedName>
    <definedName name="Excel_BuiltIn_Print_Titles_9">[31]PAJ825!#REF!</definedName>
    <definedName name="Excel_BuiltIn_Print_Titles_9_51" localSheetId="25">#REF!</definedName>
    <definedName name="Excel_BuiltIn_Print_Titles_9_51">#REF!</definedName>
    <definedName name="EXCROC">'[38]Análisis de precios'!$H$52</definedName>
    <definedName name="Extra_Pay" localSheetId="25">#REF!</definedName>
    <definedName name="Extra_Pay">#REF!</definedName>
    <definedName name="fa" localSheetId="25">#REF!</definedName>
    <definedName name="fa">#REF!</definedName>
    <definedName name="FAC" localSheetId="25" hidden="1">#REF!</definedName>
    <definedName name="FAC" hidden="1">#REF!</definedName>
    <definedName name="fb" localSheetId="25">#REF!</definedName>
    <definedName name="fb">#REF!</definedName>
    <definedName name="fd" localSheetId="0">'[23]A. P. U.'!#REF!</definedName>
    <definedName name="fd" localSheetId="25">'[23]A. P. U.'!#REF!</definedName>
    <definedName name="fd">'[23]A. P. U.'!#REF!</definedName>
    <definedName name="fda" localSheetId="0" hidden="1">{"TAB1",#N/A,TRUE,"GENERAL";"TAB2",#N/A,TRUE,"GENERAL";"TAB3",#N/A,TRUE,"GENERAL";"TAB4",#N/A,TRUE,"GENERAL";"TAB5",#N/A,TRUE,"GENERAL"}</definedName>
    <definedName name="fda" localSheetId="25">#REF!</definedName>
    <definedName name="fda">#REF!</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11"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11"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11"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11"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11"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11"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11"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hidden="1">{"TAB1",#N/A,TRUE,"GENERAL";"TAB2",#N/A,TRUE,"GENERAL";"TAB3",#N/A,TRUE,"GENERAL";"TAB4",#N/A,TRUE,"GENERAL";"TAB5",#N/A,TRUE,"GENERAL"}</definedName>
    <definedName name="Fecha">[27]Datos!$B$5</definedName>
    <definedName name="fer" localSheetId="25">'[17]Res-Accide-10'!#REF!</definedName>
    <definedName name="fer">'[17]Res-Accide-10'!#REF!</definedName>
    <definedName name="ferfer" localSheetId="0" hidden="1">{"via1",#N/A,TRUE,"general";"via2",#N/A,TRUE,"general";"via3",#N/A,TRUE,"general"}</definedName>
    <definedName name="ferfer" localSheetId="2"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11"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hidden="1">{"via1",#N/A,TRUE,"general";"via2",#N/A,TRUE,"general";"via3",#N/A,TRUE,"general"}</definedName>
    <definedName name="ff" localSheetId="25">#REF!</definedName>
    <definedName name="ff">#REF!</definedName>
    <definedName name="fff" localSheetId="0" hidden="1">{"via1",#N/A,TRUE,"general";"via2",#N/A,TRUE,"general";"via3",#N/A,TRUE,"general"}</definedName>
    <definedName name="fff" localSheetId="2"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11"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11"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11"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11"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hidden="1">{"TAB1",#N/A,TRUE,"GENERAL";"TAB2",#N/A,TRUE,"GENERAL";"TAB3",#N/A,TRUE,"GENERAL";"TAB4",#N/A,TRUE,"GENERAL";"TAB5",#N/A,TRUE,"GENERAL"}</definedName>
    <definedName name="fg" localSheetId="25">#REF!</definedName>
    <definedName name="fg">#REF!</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11"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11"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11"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11"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11"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11"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11"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11"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hidden="1">{"TAB1",#N/A,TRUE,"GENERAL";"TAB2",#N/A,TRUE,"GENERAL";"TAB3",#N/A,TRUE,"GENERAL";"TAB4",#N/A,TRUE,"GENERAL";"TAB5",#N/A,TRUE,"GENERAL"}</definedName>
    <definedName name="FGV" localSheetId="25">#REF!</definedName>
    <definedName name="FGV">#REF!</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11"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11"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11"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11"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hidden="1">{"via1",#N/A,TRUE,"general";"via2",#N/A,TRUE,"general";"via3",#N/A,TRUE,"general"}</definedName>
    <definedName name="fi" localSheetId="25">#REF!</definedName>
    <definedName name="fi">#REF!</definedName>
    <definedName name="FINANCIACION" localSheetId="0">#N/A</definedName>
    <definedName name="FINANCIACION" localSheetId="2">#N/A</definedName>
    <definedName name="FINANCIACION" localSheetId="4">#N/A</definedName>
    <definedName name="FINANCIACION" localSheetId="5">#N/A</definedName>
    <definedName name="FINANCIACION" localSheetId="6">#N/A</definedName>
    <definedName name="FINANCIACION" localSheetId="11">#N/A</definedName>
    <definedName name="FINANCIACION" localSheetId="20">#N/A</definedName>
    <definedName name="FINANCIACION" localSheetId="21">#N/A</definedName>
    <definedName name="FINANCIACION">#N/A</definedName>
    <definedName name="fk" localSheetId="25">#REF!</definedName>
    <definedName name="fk">#REF!</definedName>
    <definedName name="flq" localSheetId="25">#REF!</definedName>
    <definedName name="flq">#REF!</definedName>
    <definedName name="fm" localSheetId="0">#REF!</definedName>
    <definedName name="fm" localSheetId="25">#REF!</definedName>
    <definedName name="fm">#REF!</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11"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hidden="1">{"via1",#N/A,TRUE,"general";"via2",#N/A,TRUE,"general";"via3",#N/A,TRUE,"general"}</definedName>
    <definedName name="fres" localSheetId="25">#REF!</definedName>
    <definedName name="fres">#REF!</definedName>
    <definedName name="frfa" localSheetId="0" hidden="1">{"via1",#N/A,TRUE,"general";"via2",#N/A,TRUE,"general";"via3",#N/A,TRUE,"general"}</definedName>
    <definedName name="frfa" localSheetId="2"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11"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11"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hidden="1">{"TAB1",#N/A,TRUE,"GENERAL";"TAB2",#N/A,TRUE,"GENERAL";"TAB3",#N/A,TRUE,"GENERAL";"TAB4",#N/A,TRUE,"GENERAL";"TAB5",#N/A,TRUE,"GENERAL"}</definedName>
    <definedName name="fu" localSheetId="25">#REF!</definedName>
    <definedName name="fu">#REF!</definedName>
    <definedName name="Full_Print" localSheetId="25">#REF!</definedName>
    <definedName name="Full_Print">#REF!</definedName>
    <definedName name="fv" localSheetId="25">#REF!</definedName>
    <definedName name="fv">#REF!</definedName>
    <definedName name="fwff" localSheetId="0" hidden="1">{"via1",#N/A,TRUE,"general";"via2",#N/A,TRUE,"general";"via3",#N/A,TRUE,"general"}</definedName>
    <definedName name="fwff" localSheetId="2"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11"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11"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hidden="1">{"via1",#N/A,TRUE,"general";"via2",#N/A,TRUE,"general";"via3",#N/A,TRUE,"general"}</definedName>
    <definedName name="fy" localSheetId="25">#REF!</definedName>
    <definedName name="fy">#REF!</definedName>
    <definedName name="g" localSheetId="25">#REF!</definedName>
    <definedName name="g">#REF!</definedName>
    <definedName name="ga" localSheetId="25">#REF!</definedName>
    <definedName name="ga">#REF!</definedName>
    <definedName name="GAJ" localSheetId="25">#REF!</definedName>
    <definedName name="GAJ">#REF!</definedName>
    <definedName name="gb" localSheetId="25">#REF!</definedName>
    <definedName name="gb">#REF!</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hidden="1">{"TAB1",#N/A,TRUE,"GENERAL";"TAB2",#N/A,TRUE,"GENERAL";"TAB3",#N/A,TRUE,"GENERAL";"TAB4",#N/A,TRUE,"GENERAL";"TAB5",#N/A,TRUE,"GENERAL"}</definedName>
    <definedName name="gc" localSheetId="25">#REF!</definedName>
    <definedName name="gc">#REF!</definedName>
    <definedName name="gd" localSheetId="25">#REF!</definedName>
    <definedName name="gd">#REF!</definedName>
    <definedName name="gddfgdfgdf" localSheetId="25">#REF!</definedName>
    <definedName name="gddfgdfgdf">#REF!</definedName>
    <definedName name="gdj" localSheetId="25">#REF!</definedName>
    <definedName name="gdj">#REF!</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11"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11"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hidden="1">{"via1",#N/A,TRUE,"general";"via2",#N/A,TRUE,"general";"via3",#N/A,TRUE,"general"}</definedName>
    <definedName name="Geotex" localSheetId="25">#REF!</definedName>
    <definedName name="Geotex">#REF!</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11"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11"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hidden="1">{"TAB1",#N/A,TRUE,"GENERAL";"TAB2",#N/A,TRUE,"GENERAL";"TAB3",#N/A,TRUE,"GENERAL";"TAB4",#N/A,TRUE,"GENERAL";"TAB5",#N/A,TRUE,"GENERAL"}</definedName>
    <definedName name="gf" localSheetId="25">#REF!</definedName>
    <definedName name="gf">#REF!</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11"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11"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11"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11"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11"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hidden="1">{"via1",#N/A,TRUE,"general";"via2",#N/A,TRUE,"general";"via3",#N/A,TRUE,"general"}</definedName>
    <definedName name="gft" localSheetId="25">#REF!</definedName>
    <definedName name="gft">#REF!</definedName>
    <definedName name="gfutyj6" localSheetId="0" hidden="1">{"via1",#N/A,TRUE,"general";"via2",#N/A,TRUE,"general";"via3",#N/A,TRUE,"general"}</definedName>
    <definedName name="gfutyj6" localSheetId="2"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11"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5">#REF!</definedName>
    <definedName name="gg">#REF!</definedName>
    <definedName name="ggdr" localSheetId="0" hidden="1">{"via1",#N/A,TRUE,"general";"via2",#N/A,TRUE,"general";"via3",#N/A,TRUE,"general"}</definedName>
    <definedName name="ggdr" localSheetId="2"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11"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hidden="1">{"TAB1",#N/A,TRUE,"GENERAL";"TAB2",#N/A,TRUE,"GENERAL";"TAB3",#N/A,TRUE,"GENERAL";"TAB4",#N/A,TRUE,"GENERAL";"TAB5",#N/A,TRUE,"GENERAL"}</definedName>
    <definedName name="GGG" localSheetId="0">#N/A</definedName>
    <definedName name="GGG" localSheetId="2">#N/A</definedName>
    <definedName name="GGG" localSheetId="4">#N/A</definedName>
    <definedName name="GGG" localSheetId="5">#N/A</definedName>
    <definedName name="GGG" localSheetId="6">#N/A</definedName>
    <definedName name="GGG" localSheetId="11">#N/A</definedName>
    <definedName name="GGG" localSheetId="20">#N/A</definedName>
    <definedName name="GGG" localSheetId="21">#N/A</definedName>
    <definedName name="GGG">#N/A</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11"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11"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11"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11"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11"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hidden="1">{"via1",#N/A,TRUE,"general";"via2",#N/A,TRUE,"general";"via3",#N/A,TRUE,"general"}</definedName>
    <definedName name="GH" localSheetId="0">#N/A</definedName>
    <definedName name="gh" localSheetId="25">#REF!</definedName>
    <definedName name="gh">#REF!</definedName>
    <definedName name="ghdghuy" localSheetId="0" hidden="1">{"via1",#N/A,TRUE,"general";"via2",#N/A,TRUE,"general";"via3",#N/A,TRUE,"general"}</definedName>
    <definedName name="ghdghuy" localSheetId="2"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11"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11"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11"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hidden="1">{"TAB1",#N/A,TRUE,"GENERAL";"TAB2",#N/A,TRUE,"GENERAL";"TAB3",#N/A,TRUE,"GENERAL";"TAB4",#N/A,TRUE,"GENERAL";"TAB5",#N/A,TRUE,"GENERAL"}</definedName>
    <definedName name="ghu" localSheetId="25">#REF!</definedName>
    <definedName name="ghu">#REF!</definedName>
    <definedName name="GI" localSheetId="0">MATCH(0.01,End_Bal,-1)+1</definedName>
    <definedName name="GI" localSheetId="2">MATCH(0.01,End_Bal,-1)+1</definedName>
    <definedName name="GI" localSheetId="4">MATCH(0.01,End_Bal,-1)+1</definedName>
    <definedName name="GI" localSheetId="5">MATCH(0.01,End_Bal,-1)+1</definedName>
    <definedName name="GI" localSheetId="6">MATCH(0.01,End_Bal,-1)+1</definedName>
    <definedName name="GI" localSheetId="11">MATCH(0.01,End_Bal,-1)+1</definedName>
    <definedName name="GI" localSheetId="20">MATCH(0.01,End_Bal,-1)+1</definedName>
    <definedName name="GI" localSheetId="21">MATCH(0.01,End_Bal,-1)+1</definedName>
    <definedName name="GI" localSheetId="25">MATCH(0.01,'PROPUESTA ECONOMICA'!End_Bal,-1)+1</definedName>
    <definedName name="GI">MATCH(0.01,End_Bal,-1)+1</definedName>
    <definedName name="GJ" localSheetId="0">#N/A</definedName>
    <definedName name="gj" localSheetId="25">#REF!</definedName>
    <definedName name="gj">#REF!</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11"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 localSheetId="25">#REF!</definedName>
    <definedName name="gl">#REF!</definedName>
    <definedName name="GM">#N/A</definedName>
    <definedName name="gmt" localSheetId="25">#REF!</definedName>
    <definedName name="gmt">#REF!</definedName>
    <definedName name="gn" localSheetId="25">#REF!</definedName>
    <definedName name="gn">#REF!</definedName>
    <definedName name="gnm" localSheetId="25">#REF!</definedName>
    <definedName name="gnm">#REF!</definedName>
    <definedName name="gñ" localSheetId="25">#REF!</definedName>
    <definedName name="gñ">#REF!</definedName>
    <definedName name="gp" localSheetId="25">#REF!</definedName>
    <definedName name="gp">#REF!</definedName>
    <definedName name="GRAF1ANO" localSheetId="0" hidden="1">{"via1",#N/A,TRUE,"general";"via2",#N/A,TRUE,"general";"via3",#N/A,TRUE,"general"}</definedName>
    <definedName name="GRAF1ANO" localSheetId="2"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11"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hidden="1">{"TAB1",#N/A,TRUE,"GENERAL";"TAB2",#N/A,TRUE,"GENERAL";"TAB3",#N/A,TRUE,"GENERAL";"TAB4",#N/A,TRUE,"GENERAL";"TAB5",#N/A,TRUE,"GENERAL"}</definedName>
    <definedName name="GRAF2" localSheetId="25">#REF!</definedName>
    <definedName name="GRAF2">#REF!</definedName>
    <definedName name="GRAF3" localSheetId="25">#REF!</definedName>
    <definedName name="GRAF3">#REF!</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11"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hidden="1">{"via1",#N/A,TRUE,"general";"via2",#N/A,TRUE,"general";"via3",#N/A,TRUE,"general"}</definedName>
    <definedName name="grl" localSheetId="25">#REF!</definedName>
    <definedName name="grl">#REF!</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25">#REF!</definedName>
    <definedName name="GRUPO1">#REF!</definedName>
    <definedName name="GRUPO123" localSheetId="25">#REF!</definedName>
    <definedName name="GRUPO123">#REF!</definedName>
    <definedName name="GRUPO13" localSheetId="25">#REF!</definedName>
    <definedName name="GRUPO13">#REF!</definedName>
    <definedName name="GRUPO2" localSheetId="0">#REF!</definedName>
    <definedName name="GRUPO2" localSheetId="25">#REF!</definedName>
    <definedName name="GRUPO2">#REF!</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11"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11"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hidden="1">{"via1",#N/A,TRUE,"general";"via2",#N/A,TRUE,"general";"via3",#N/A,TRUE,"general"}</definedName>
    <definedName name="GT">[39]BASE!$C$4:$H$255</definedName>
    <definedName name="gte" localSheetId="25">#REF!</definedName>
    <definedName name="gte">#REF!</definedName>
    <definedName name="gtgt" localSheetId="0" hidden="1">{"via1",#N/A,TRUE,"general";"via2",#N/A,TRUE,"general";"via3",#N/A,TRUE,"general"}</definedName>
    <definedName name="gtgt" localSheetId="2"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11"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11"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11"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hidden="1">{"TAB1",#N/A,TRUE,"GENERAL";"TAB2",#N/A,TRUE,"GENERAL";"TAB3",#N/A,TRUE,"GENERAL";"TAB4",#N/A,TRUE,"GENERAL";"TAB5",#N/A,TRUE,"GENERAL"}</definedName>
    <definedName name="GTI" localSheetId="25">#REF!</definedName>
    <definedName name="GTI">#REF!</definedName>
    <definedName name="GTRE" localSheetId="25">#REF!</definedName>
    <definedName name="GTRE">#REF!</definedName>
    <definedName name="gy" localSheetId="25">#REF!</definedName>
    <definedName name="gy">#REF!</definedName>
    <definedName name="h">[30]perfil!$AG$10:$AG$111</definedName>
    <definedName name="h9h" localSheetId="0" hidden="1">{"via1",#N/A,TRUE,"general";"via2",#N/A,TRUE,"general";"via3",#N/A,TRUE,"general"}</definedName>
    <definedName name="h9h" localSheetId="2"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11"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hidden="1">{"via1",#N/A,TRUE,"general";"via2",#N/A,TRUE,"general";"via3",#N/A,TRUE,"general"}</definedName>
    <definedName name="ha" localSheetId="25">#REF!</definedName>
    <definedName name="ha">#REF!</definedName>
    <definedName name="hab___viv">[30]Sanitario!$AC$6:$AD$6</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11"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11"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11"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hidden="1">{"TAB1",#N/A,TRUE,"GENERAL";"TAB2",#N/A,TRUE,"GENERAL";"TAB3",#N/A,TRUE,"GENERAL";"TAB4",#N/A,TRUE,"GENERAL";"TAB5",#N/A,TRUE,"GENERAL"}</definedName>
    <definedName name="Header_Row" localSheetId="25">ROW(#REF!)</definedName>
    <definedName name="Header_Row">ROW(#REF!)</definedName>
    <definedName name="hfgh" localSheetId="0" hidden="1">{"via1",#N/A,TRUE,"general";"via2",#N/A,TRUE,"general";"via3",#N/A,TRUE,"general"}</definedName>
    <definedName name="hfgh" localSheetId="2"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11"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11"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11"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11"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11"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11"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11"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11"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11"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11"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hidden="1">{"TAB1",#N/A,TRUE,"GENERAL";"TAB2",#N/A,TRUE,"GENERAL";"TAB3",#N/A,TRUE,"GENERAL";"TAB4",#N/A,TRUE,"GENERAL";"TAB5",#N/A,TRUE,"GENERAL"}</definedName>
    <definedName name="hgt" localSheetId="25">#REF!</definedName>
    <definedName name="hgt">#REF!</definedName>
    <definedName name="hgu" localSheetId="25">#REF!</definedName>
    <definedName name="hgu">#REF!</definedName>
    <definedName name="hh" localSheetId="25">#REF!</definedName>
    <definedName name="hh">#REF!</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11"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11"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11"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11"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hidden="1">{"via1",#N/A,TRUE,"general";"via2",#N/A,TRUE,"general";"via3",#N/A,TRUE,"general"}</definedName>
    <definedName name="hj" localSheetId="25">#REF!</definedName>
    <definedName name="hj">#REF!</definedName>
    <definedName name="hjfg" localSheetId="0" hidden="1">{"via1",#N/A,TRUE,"general";"via2",#N/A,TRUE,"general";"via3",#N/A,TRUE,"general"}</definedName>
    <definedName name="hjfg" localSheetId="2"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11"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11"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hidden="1">{"TAB1",#N/A,TRUE,"GENERAL";"TAB2",#N/A,TRUE,"GENERAL";"TAB3",#N/A,TRUE,"GENERAL";"TAB4",#N/A,TRUE,"GENERAL";"TAB5",#N/A,TRUE,"GENERAL"}</definedName>
    <definedName name="hjk" localSheetId="25">#REF!</definedName>
    <definedName name="hjk">#REF!</definedName>
    <definedName name="HJKH" localSheetId="0" hidden="1">{"via1",#N/A,TRUE,"general";"via2",#N/A,TRUE,"general";"via3",#N/A,TRUE,"general"}</definedName>
    <definedName name="HJKH" localSheetId="2"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11"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11"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hidden="1">{"via1",#N/A,TRUE,"general";"via2",#N/A,TRUE,"general";"via3",#N/A,TRUE,"general"}</definedName>
    <definedName name="HK" localSheetId="0">#N/A</definedName>
    <definedName name="HK" localSheetId="2">#N/A</definedName>
    <definedName name="HK" localSheetId="4">#N/A</definedName>
    <definedName name="HK" localSheetId="5">#N/A</definedName>
    <definedName name="HK" localSheetId="6">#N/A</definedName>
    <definedName name="HK" localSheetId="11">#N/A</definedName>
    <definedName name="HK" localSheetId="20">#N/A</definedName>
    <definedName name="HK" localSheetId="21">#N/A</definedName>
    <definedName name="HK">#N/A</definedName>
    <definedName name="hl" localSheetId="25">#REF!</definedName>
    <definedName name="hl">#REF!</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11"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hidden="1">{"TAB1",#N/A,TRUE,"GENERAL";"TAB2",#N/A,TRUE,"GENERAL";"TAB3",#N/A,TRUE,"GENERAL";"TAB4",#N/A,TRUE,"GENERAL";"TAB5",#N/A,TRUE,"GENERAL"}</definedName>
    <definedName name="hnt" localSheetId="25">#REF!</definedName>
    <definedName name="hnt">#REF!</definedName>
    <definedName name="HOJA1" localSheetId="0">#REF!</definedName>
    <definedName name="HOJA1" localSheetId="25">#REF!</definedName>
    <definedName name="HOJA1">#REF!</definedName>
    <definedName name="hp" localSheetId="25">#REF!</definedName>
    <definedName name="hp">#REF!</definedName>
    <definedName name="hqi" localSheetId="25">#REF!</definedName>
    <definedName name="hqi">#REF!</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11"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hidden="1">{"via1",#N/A,TRUE,"general";"via2",#N/A,TRUE,"general";"via3",#N/A,TRUE,"general"}</definedName>
    <definedName name="ht" localSheetId="25">#REF!</definedName>
    <definedName name="ht">#REF!</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hidden="1">{"TAB1",#N/A,TRUE,"GENERAL";"TAB2",#N/A,TRUE,"GENERAL";"TAB3",#N/A,TRUE,"GENERAL";"TAB4",#N/A,TRUE,"GENERAL";"TAB5",#N/A,TRUE,"GENERAL"}</definedName>
    <definedName name="htk" localSheetId="25">#REF!</definedName>
    <definedName name="htk">#REF!</definedName>
    <definedName name="htryrt7" localSheetId="0" hidden="1">{"via1",#N/A,TRUE,"general";"via2",#N/A,TRUE,"general";"via3",#N/A,TRUE,"general"}</definedName>
    <definedName name="htryrt7" localSheetId="2"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11"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hidden="1">{"via1",#N/A,TRUE,"general";"via2",#N/A,TRUE,"general";"via3",#N/A,TRUE,"general"}</definedName>
    <definedName name="HU" localSheetId="25">#REF!</definedName>
    <definedName name="HU">#REF!</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hidden="1">{"TAB1",#N/A,TRUE,"GENERAL";"TAB2",#N/A,TRUE,"GENERAL";"TAB3",#N/A,TRUE,"GENERAL";"TAB4",#N/A,TRUE,"GENERAL";"TAB5",#N/A,TRUE,"GENERAL"}</definedName>
    <definedName name="HYT" localSheetId="25">#REF!</definedName>
    <definedName name="HYT">#REF!</definedName>
    <definedName name="hytirs" localSheetId="0" hidden="1">{"via1",#N/A,TRUE,"general";"via2",#N/A,TRUE,"general";"via3",#N/A,TRUE,"general"}</definedName>
    <definedName name="hytirs" localSheetId="2"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11"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hidden="1">{"via1",#N/A,TRUE,"general";"via2",#N/A,TRUE,"general";"via3",#N/A,TRUE,"general"}</definedName>
    <definedName name="I" localSheetId="0">#REF!</definedName>
    <definedName name="I" localSheetId="25">#REF!</definedName>
    <definedName name="I">#REF!</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11"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hidden="1">{"TAB1",#N/A,TRUE,"GENERAL";"TAB2",#N/A,TRUE,"GENERAL";"TAB3",#N/A,TRUE,"GENERAL";"TAB4",#N/A,TRUE,"GENERAL";"TAB5",#N/A,TRUE,"GENERAL"}</definedName>
    <definedName name="id" localSheetId="25">#REF!</definedName>
    <definedName name="id">#REF!</definedName>
    <definedName name="IF" localSheetId="0">'[40]A. P. U.'!#REF!</definedName>
    <definedName name="IF" localSheetId="25">'[23]A. P. U.'!#REF!</definedName>
    <definedName name="IF">'[23]A. P. U.'!#REF!</definedName>
    <definedName name="ig" localSheetId="25">#REF!</definedName>
    <definedName name="ig">#REF!</definedName>
    <definedName name="ii" localSheetId="0" hidden="1">{"TAB1",#N/A,TRUE,"GENERAL";"TAB2",#N/A,TRUE,"GENERAL";"TAB3",#N/A,TRUE,"GENERAL";"TAB4",#N/A,TRUE,"GENERAL";"TAB5",#N/A,TRUE,"GENERAL"}</definedName>
    <definedName name="ii" localSheetId="25">#REF!</definedName>
    <definedName name="ii">#REF!</definedName>
    <definedName name="iii" localSheetId="0" hidden="1">{"via1",#N/A,TRUE,"general";"via2",#N/A,TRUE,"general";"via3",#N/A,TRUE,"general"}</definedName>
    <definedName name="iii" localSheetId="2"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11"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11"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11"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hidden="1">{"TAB1",#N/A,TRUE,"GENERAL";"TAB2",#N/A,TRUE,"GENERAL";"TAB3",#N/A,TRUE,"GENERAL";"TAB4",#N/A,TRUE,"GENERAL";"TAB5",#N/A,TRUE,"GENERAL"}</definedName>
    <definedName name="ik" localSheetId="25">#REF!</definedName>
    <definedName name="ik">#REF!</definedName>
    <definedName name="ikj" localSheetId="25">#REF!</definedName>
    <definedName name="ikj">#REF!</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hidden="1">{"TAB1",#N/A,TRUE,"GENERAL";"TAB2",#N/A,TRUE,"GENERAL";"TAB3",#N/A,TRUE,"GENERAL";"TAB4",#N/A,TRUE,"GENERAL";"TAB5",#N/A,TRUE,"GENERAL"}</definedName>
    <definedName name="IMP">[5]otros!$C$3</definedName>
    <definedName name="INDI">[41]Indice!$1:$1048576</definedName>
    <definedName name="INDICE">'[6]INDICE ALFABETICO'!$1:$1048576</definedName>
    <definedName name="inf" localSheetId="0">#REF!</definedName>
    <definedName name="inf" localSheetId="24">#REF!</definedName>
    <definedName name="inf" localSheetId="25">#REF!</definedName>
    <definedName name="inf">#REF!</definedName>
    <definedName name="INFG" localSheetId="0">#REF!</definedName>
    <definedName name="INFG" localSheetId="25">#REF!</definedName>
    <definedName name="INFG">#REF!</definedName>
    <definedName name="Inicio">[15]BASES!$E$26</definedName>
    <definedName name="Insumos_auxiliares" localSheetId="25">[42]Insumos!#REF!</definedName>
    <definedName name="Insumos_auxiliares">[42]Insumos!#REF!</definedName>
    <definedName name="Insumos_basicos" localSheetId="25">#REF!</definedName>
    <definedName name="Insumos_basicos">#REF!</definedName>
    <definedName name="Int" localSheetId="25">#REF!</definedName>
    <definedName name="Int">#REF!</definedName>
    <definedName name="Interest_Rate" localSheetId="25">#REF!</definedName>
    <definedName name="Interest_Rate">#REF!</definedName>
    <definedName name="INV" localSheetId="25">#REF!</definedName>
    <definedName name="INV">#REF!</definedName>
    <definedName name="INV_11" localSheetId="0">'[43]PR 1'!$A$2:$N$655</definedName>
    <definedName name="INV_11">'[44]PR 1'!$A$2:$N$655</definedName>
    <definedName name="Io" localSheetId="0">#REF!</definedName>
    <definedName name="io" localSheetId="25">#REF!</definedName>
    <definedName name="io">#REF!</definedName>
    <definedName name="io0ioprhyi0i90ryi90" localSheetId="25">#REF!</definedName>
    <definedName name="io0ioprhyi0i90ryi90">#REF!</definedName>
    <definedName name="IOUHH" localSheetId="0">#N/A</definedName>
    <definedName name="IOUHH" localSheetId="2">#N/A</definedName>
    <definedName name="IOUHH" localSheetId="4">#N/A</definedName>
    <definedName name="IOUHH" localSheetId="5">#N/A</definedName>
    <definedName name="IOUHH" localSheetId="6">#N/A</definedName>
    <definedName name="IOUHH" localSheetId="11">#N/A</definedName>
    <definedName name="IOUHH" localSheetId="20">#N/A</definedName>
    <definedName name="IOUHH" localSheetId="21">#N/A</definedName>
    <definedName name="IOUHH">#N/A</definedName>
    <definedName name="ir" localSheetId="25">#REF!</definedName>
    <definedName name="ir">#REF!</definedName>
    <definedName name="it." localSheetId="25">#REF!</definedName>
    <definedName name="it.">#REF!</definedName>
    <definedName name="Item" localSheetId="0">#REF!</definedName>
    <definedName name="ITEM" localSheetId="25">#REF!</definedName>
    <definedName name="ITEM">#REF!</definedName>
    <definedName name="ITEM1" localSheetId="25">#REF!</definedName>
    <definedName name="ITEM1">#REF!</definedName>
    <definedName name="ITEM1_133" localSheetId="25">#REF!</definedName>
    <definedName name="ITEM1_133">#REF!</definedName>
    <definedName name="ITEM1_149" localSheetId="25">#REF!</definedName>
    <definedName name="ITEM1_149">#REF!</definedName>
    <definedName name="ITEM1_186" localSheetId="25">#REF!</definedName>
    <definedName name="ITEM1_186">#REF!</definedName>
    <definedName name="ITEM1_187" localSheetId="25">#REF!</definedName>
    <definedName name="ITEM1_187">#REF!</definedName>
    <definedName name="ITEM15" localSheetId="25">#REF!</definedName>
    <definedName name="ITEM15">#REF!</definedName>
    <definedName name="ITEM15_133" localSheetId="25">#REF!</definedName>
    <definedName name="ITEM15_133">#REF!</definedName>
    <definedName name="ITEM15_149" localSheetId="25">#REF!</definedName>
    <definedName name="ITEM15_149">#REF!</definedName>
    <definedName name="ITEM15_186" localSheetId="25">#REF!</definedName>
    <definedName name="ITEM15_186">#REF!</definedName>
    <definedName name="ITEM15_187" localSheetId="25">#REF!</definedName>
    <definedName name="ITEM15_187">#REF!</definedName>
    <definedName name="ITEM2" localSheetId="25">#REF!</definedName>
    <definedName name="ITEM2">#REF!</definedName>
    <definedName name="ITEM2_133" localSheetId="25">#REF!</definedName>
    <definedName name="ITEM2_133">#REF!</definedName>
    <definedName name="ITEM2_149" localSheetId="25">#REF!</definedName>
    <definedName name="ITEM2_149">#REF!</definedName>
    <definedName name="ITEM2_186" localSheetId="25">#REF!</definedName>
    <definedName name="ITEM2_186">#REF!</definedName>
    <definedName name="ITEM2_187" localSheetId="25">#REF!</definedName>
    <definedName name="ITEM2_187">#REF!</definedName>
    <definedName name="item210.3" localSheetId="25">#REF!</definedName>
    <definedName name="item210.3">#REF!</definedName>
    <definedName name="item230.1" localSheetId="25">#REF!</definedName>
    <definedName name="item230.1">#REF!</definedName>
    <definedName name="ITEM3" localSheetId="25">#REF!</definedName>
    <definedName name="ITEM3">#REF!</definedName>
    <definedName name="ITEM3_133" localSheetId="25">#REF!</definedName>
    <definedName name="ITEM3_133">#REF!</definedName>
    <definedName name="ITEM3_149" localSheetId="25">#REF!</definedName>
    <definedName name="ITEM3_149">#REF!</definedName>
    <definedName name="ITEM3_186" localSheetId="25">#REF!</definedName>
    <definedName name="ITEM3_186">#REF!</definedName>
    <definedName name="ITEM3_187" localSheetId="25">#REF!</definedName>
    <definedName name="ITEM3_187">#REF!</definedName>
    <definedName name="item310" localSheetId="25">#REF!</definedName>
    <definedName name="item310">#REF!</definedName>
    <definedName name="item320.2" localSheetId="25">#REF!</definedName>
    <definedName name="item320.2">#REF!</definedName>
    <definedName name="item330.1" localSheetId="25">#REF!</definedName>
    <definedName name="item330.1">#REF!</definedName>
    <definedName name="item420" localSheetId="25">#REF!</definedName>
    <definedName name="item420">#REF!</definedName>
    <definedName name="item450.2P" localSheetId="25">#REF!</definedName>
    <definedName name="item450.2P">#REF!</definedName>
    <definedName name="item600.1" localSheetId="25">#REF!</definedName>
    <definedName name="item600.1">#REF!</definedName>
    <definedName name="item610.1" localSheetId="25">#REF!</definedName>
    <definedName name="item610.1">#REF!</definedName>
    <definedName name="item610.2" localSheetId="25">#REF!</definedName>
    <definedName name="item610.2">#REF!</definedName>
    <definedName name="item630.4" localSheetId="25">#REF!</definedName>
    <definedName name="item630.4">#REF!</definedName>
    <definedName name="item630.6" localSheetId="25">#REF!</definedName>
    <definedName name="item630.6">#REF!</definedName>
    <definedName name="item630.7" localSheetId="25">#REF!</definedName>
    <definedName name="item630.7">#REF!</definedName>
    <definedName name="item640.3" localSheetId="25">#REF!</definedName>
    <definedName name="item640.3">#REF!</definedName>
    <definedName name="item661" localSheetId="25">#REF!</definedName>
    <definedName name="item661">#REF!</definedName>
    <definedName name="item671" localSheetId="25">#REF!</definedName>
    <definedName name="item671">#REF!</definedName>
    <definedName name="item673.1" localSheetId="25">#REF!</definedName>
    <definedName name="item673.1">#REF!</definedName>
    <definedName name="item673.3" localSheetId="25">#REF!</definedName>
    <definedName name="item673.3">#REF!</definedName>
    <definedName name="item681" localSheetId="25">#REF!</definedName>
    <definedName name="item681">#REF!</definedName>
    <definedName name="item700.1" localSheetId="25">#REF!</definedName>
    <definedName name="item700.1">#REF!</definedName>
    <definedName name="item710.1" localSheetId="25">#REF!</definedName>
    <definedName name="item710.1">#REF!</definedName>
    <definedName name="item710.2" localSheetId="25">#REF!</definedName>
    <definedName name="item710.2">#REF!</definedName>
    <definedName name="item730.1" localSheetId="25">#REF!</definedName>
    <definedName name="item730.1">#REF!</definedName>
    <definedName name="item730.2" localSheetId="25">#REF!</definedName>
    <definedName name="item730.2">#REF!</definedName>
    <definedName name="item730.2.4" localSheetId="25">#REF!</definedName>
    <definedName name="item730.2.4">#REF!</definedName>
    <definedName name="item900.2" localSheetId="25">#REF!</definedName>
    <definedName name="item900.2">#REF!</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11"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11"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11"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hidden="1">{"TAB1",#N/A,TRUE,"GENERAL";"TAB2",#N/A,TRUE,"GENERAL";"TAB3",#N/A,TRUE,"GENERAL";"TAB4",#N/A,TRUE,"GENERAL";"TAB5",#N/A,TRUE,"GENERAL"}</definedName>
    <definedName name="IVA" localSheetId="25">#REF!</definedName>
    <definedName name="IVA">#REF!</definedName>
    <definedName name="iyuiuyi" localSheetId="0" hidden="1">{"via1",#N/A,TRUE,"general";"via2",#N/A,TRUE,"general";"via3",#N/A,TRUE,"general"}</definedName>
    <definedName name="iyuiuyi" localSheetId="2"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11"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hidden="1">{"via1",#N/A,TRUE,"general";"via2",#N/A,TRUE,"general";"via3",#N/A,TRUE,"general"}</definedName>
    <definedName name="IZQ">[32]DIST!$G$7:$H$2413</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11"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hidden="1">{"TAB1",#N/A,TRUE,"GENERAL";"TAB2",#N/A,TRUE,"GENERAL";"TAB3",#N/A,TRUE,"GENERAL";"TAB4",#N/A,TRUE,"GENERAL";"TAB5",#N/A,TRUE,"GENERAL"}</definedName>
    <definedName name="JA" localSheetId="25">#REF!</definedName>
    <definedName name="JA">#REF!</definedName>
    <definedName name="jd" localSheetId="0" hidden="1">{"via1",#N/A,TRUE,"general";"via2",#N/A,TRUE,"general";"via3",#N/A,TRUE,"general"}</definedName>
    <definedName name="jd" localSheetId="2"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11"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11"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11"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11"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11"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hidden="1">{"TAB1",#N/A,TRUE,"GENERAL";"TAB2",#N/A,TRUE,"GENERAL";"TAB3",#N/A,TRUE,"GENERAL";"TAB4",#N/A,TRUE,"GENERAL";"TAB5",#N/A,TRUE,"GENERAL"}</definedName>
    <definedName name="jh" localSheetId="25">#REF!</definedName>
    <definedName name="jh">#REF!</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11"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11"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11"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5">#REF!</definedName>
    <definedName name="jj">#REF!</definedName>
    <definedName name="jjfq" localSheetId="0" hidden="1">{"via1",#N/A,TRUE,"general";"via2",#N/A,TRUE,"general";"via3",#N/A,TRUE,"general"}</definedName>
    <definedName name="jjfq" localSheetId="2"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11"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11"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11"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11"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hidden="1">{"via1",#N/A,TRUE,"general";"via2",#N/A,TRUE,"general";"via3",#N/A,TRUE,"general"}</definedName>
    <definedName name="jk" localSheetId="25">#REF!</definedName>
    <definedName name="jk">#REF!</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11"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11" hidden="1">{"TAB1",#N/A,TRUE,"GENERAL";"TAB2",#N/A,TRUE,"GENERAL";"TAB3",#N/A,TRUE,"GENERAL";"TAB4",#N/A,TRUE,"GENERAL";"TAB5",#N/A,TRUE,"GENERAL"}</definedName>
    <definedName name="jkl" localSheetId="20" hidden="1">{"TAB1",#N/A,TRUE,"GENERAL";"TAB2",#N/A,TRUE,"GENERAL";"TAB3",#N/A,TRUE,"GENERAL";"TAB4",#N/A,TRUE,"GENERAL";"TAB5",#N/A,TRUE,"GENERAL"}</definedName>
    <definedName name="jkl" localSheetId="21" hidden="1">{"TAB1",#N/A,TRUE,"GENERAL";"TAB2",#N/A,TRUE,"GENERAL";"TAB3",#N/A,TRUE,"GENERAL";"TAB4",#N/A,TRUE,"GENERAL";"TAB5",#N/A,TRUE,"GENERAL"}</definedName>
    <definedName name="jkl" hidden="1">{"TAB1",#N/A,TRUE,"GENERAL";"TAB2",#N/A,TRUE,"GENERAL";"TAB3",#N/A,TRUE,"GENERAL";"TAB4",#N/A,TRUE,"GENERAL";"TAB5",#N/A,TRUE,"GENERAL"}</definedName>
    <definedName name="jn" localSheetId="25">#REF!</definedName>
    <definedName name="jn">#REF!</definedName>
    <definedName name="jñ" localSheetId="25">#REF!</definedName>
    <definedName name="jñ">#REF!</definedName>
    <definedName name="jo" localSheetId="25">#REF!</definedName>
    <definedName name="jo">#REF!</definedName>
    <definedName name="JOHNNY" localSheetId="0">#N/A</definedName>
    <definedName name="JOHNNY" localSheetId="2">#N/A</definedName>
    <definedName name="JOHNNY" localSheetId="4">#N/A</definedName>
    <definedName name="JOHNNY" localSheetId="5">#N/A</definedName>
    <definedName name="JOHNNY" localSheetId="6">#N/A</definedName>
    <definedName name="JOHNNY" localSheetId="11">#N/A</definedName>
    <definedName name="JOHNNY" localSheetId="20">#N/A</definedName>
    <definedName name="JOHNNY" localSheetId="21">#N/A</definedName>
    <definedName name="JOHNNY">#N/A</definedName>
    <definedName name="JRYJ" localSheetId="0" hidden="1">{"via1",#N/A,TRUE,"general";"via2",#N/A,TRUE,"general";"via3",#N/A,TRUE,"general"}</definedName>
    <definedName name="JRYJ" localSheetId="2"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11"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hidden="1">{"via1",#N/A,TRUE,"general";"via2",#N/A,TRUE,"general";"via3",#N/A,TRUE,"general"}</definedName>
    <definedName name="jt" localSheetId="25">#REF!</definedName>
    <definedName name="jt">#REF!</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11"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hidden="1">{"TAB1",#N/A,TRUE,"GENERAL";"TAB2",#N/A,TRUE,"GENERAL";"TAB3",#N/A,TRUE,"GENERAL";"TAB4",#N/A,TRUE,"GENERAL";"TAB5",#N/A,TRUE,"GENERAL"}</definedName>
    <definedName name="jui" localSheetId="25">#REF!</definedName>
    <definedName name="jui">#REF!</definedName>
    <definedName name="juj" localSheetId="0" hidden="1">{"via1",#N/A,TRUE,"general";"via2",#N/A,TRUE,"general";"via3",#N/A,TRUE,"general"}</definedName>
    <definedName name="juj" localSheetId="2"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11"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11"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11"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hidden="1">{"TAB1",#N/A,TRUE,"GENERAL";"TAB2",#N/A,TRUE,"GENERAL";"TAB3",#N/A,TRUE,"GENERAL";"TAB4",#N/A,TRUE,"GENERAL";"TAB5",#N/A,TRUE,"GENERAL"}</definedName>
    <definedName name="jun" localSheetId="25">#REF!</definedName>
    <definedName name="jun">#REF!</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hidden="1">{"TAB1",#N/A,TRUE,"GENERAL";"TAB2",#N/A,TRUE,"GENERAL";"TAB3",#N/A,TRUE,"GENERAL";"TAB4",#N/A,TRUE,"GENERAL";"TAB5",#N/A,TRUE,"GENERAL"}</definedName>
    <definedName name="juy" localSheetId="25">#REF!</definedName>
    <definedName name="juy">#REF!</definedName>
    <definedName name="jvv" localSheetId="25">#REF!</definedName>
    <definedName name="jvv">#REF!</definedName>
    <definedName name="jyjt7" localSheetId="0" hidden="1">{"via1",#N/A,TRUE,"general";"via2",#N/A,TRUE,"general";"via3",#N/A,TRUE,"general"}</definedName>
    <definedName name="jyjt7" localSheetId="2"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11"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11"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11"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11"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11"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hidden="1">{"via1",#N/A,TRUE,"general";"via2",#N/A,TRUE,"general";"via3",#N/A,TRUE,"general"}</definedName>
    <definedName name="K0F1" localSheetId="25">#REF!</definedName>
    <definedName name="K0F1">#REF!</definedName>
    <definedName name="K0F2" localSheetId="25">#REF!</definedName>
    <definedName name="K0F2">#REF!</definedName>
    <definedName name="K10ALO" localSheetId="25">#REF!</definedName>
    <definedName name="K10ALO">#REF!</definedName>
    <definedName name="K11ALO" localSheetId="25">#REF!</definedName>
    <definedName name="K11ALO">#REF!</definedName>
    <definedName name="K1F1" localSheetId="25">#REF!</definedName>
    <definedName name="K1F1">#REF!</definedName>
    <definedName name="K1F2" localSheetId="25">#REF!</definedName>
    <definedName name="K1F2">#REF!</definedName>
    <definedName name="K2F1" localSheetId="25">#REF!</definedName>
    <definedName name="K2F1">#REF!</definedName>
    <definedName name="K2F2" localSheetId="25">#REF!</definedName>
    <definedName name="K2F2">#REF!</definedName>
    <definedName name="K3F1" localSheetId="25">#REF!</definedName>
    <definedName name="K3F1">#REF!</definedName>
    <definedName name="K3F2" localSheetId="25">#REF!</definedName>
    <definedName name="K3F2">#REF!</definedName>
    <definedName name="K4F1" localSheetId="25">#REF!</definedName>
    <definedName name="K4F1">#REF!</definedName>
    <definedName name="K4F2" localSheetId="25">#REF!</definedName>
    <definedName name="K4F2">#REF!</definedName>
    <definedName name="K5F1" localSheetId="25">#REF!</definedName>
    <definedName name="K5F1">#REF!</definedName>
    <definedName name="K5F2" localSheetId="25">#REF!</definedName>
    <definedName name="K5F2">#REF!</definedName>
    <definedName name="K6F1" localSheetId="25">#REF!</definedName>
    <definedName name="K6F1">#REF!</definedName>
    <definedName name="K6F2" localSheetId="25">#REF!</definedName>
    <definedName name="K6F2">#REF!</definedName>
    <definedName name="K7F1" localSheetId="25">#REF!</definedName>
    <definedName name="K7F1">#REF!</definedName>
    <definedName name="K7F2" localSheetId="25">#REF!</definedName>
    <definedName name="K7F2">#REF!</definedName>
    <definedName name="K8ALO" localSheetId="25">#REF!</definedName>
    <definedName name="K8ALO">#REF!</definedName>
    <definedName name="K8F1" localSheetId="25">#REF!</definedName>
    <definedName name="K8F1">#REF!</definedName>
    <definedName name="K8F2" localSheetId="25">#REF!</definedName>
    <definedName name="K8F2">#REF!</definedName>
    <definedName name="K9ALO" localSheetId="25">#REF!</definedName>
    <definedName name="K9ALO">#REF!</definedName>
    <definedName name="KHGGH" localSheetId="0" hidden="1">{"via1",#N/A,TRUE,"general";"via2",#N/A,TRUE,"general";"via3",#N/A,TRUE,"general"}</definedName>
    <definedName name="KHGGH" localSheetId="2"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11"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11"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hidden="1">{"via1",#N/A,TRUE,"general";"via2",#N/A,TRUE,"general";"via3",#N/A,TRUE,"general"}</definedName>
    <definedName name="kio" localSheetId="25">#REF!</definedName>
    <definedName name="kio">#REF!</definedName>
    <definedName name="kip" localSheetId="25">#REF!</definedName>
    <definedName name="kip">#REF!</definedName>
    <definedName name="KJH" localSheetId="25">#REF!</definedName>
    <definedName name="KJH">#REF!</definedName>
    <definedName name="kjhkd" localSheetId="0" hidden="1">{"via1",#N/A,TRUE,"general";"via2",#N/A,TRUE,"general";"via3",#N/A,TRUE,"general"}</definedName>
    <definedName name="kjhkd" localSheetId="2"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11"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11"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11"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2"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11"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hidden="1">{"TAB1",#N/A,TRUE,"GENERAL";"TAB2",#N/A,TRUE,"GENERAL";"TAB3",#N/A,TRUE,"GENERAL";"TAB4",#N/A,TRUE,"GENERAL";"TAB5",#N/A,TRUE,"GENERAL"}</definedName>
    <definedName name="kl" localSheetId="25">#REF!</definedName>
    <definedName name="kl">#REF!</definedName>
    <definedName name="klklk" localSheetId="25">#REF!</definedName>
    <definedName name="klklk">#REF!</definedName>
    <definedName name="kñy" localSheetId="25">#REF!</definedName>
    <definedName name="kñy">#REF!</definedName>
    <definedName name="ko">[45]items!$C$4:$J$247</definedName>
    <definedName name="krtrk" localSheetId="0" hidden="1">{"via1",#N/A,TRUE,"general";"via2",#N/A,TRUE,"general";"via3",#N/A,TRUE,"general"}</definedName>
    <definedName name="krtrk" localSheetId="2"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11"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hidden="1">{"via1",#N/A,TRUE,"general";"via2",#N/A,TRUE,"general";"via3",#N/A,TRUE,"general"}</definedName>
    <definedName name="kuh" localSheetId="25">#REF!</definedName>
    <definedName name="kuh">#REF!</definedName>
    <definedName name="kuy" localSheetId="25">#REF!</definedName>
    <definedName name="kuy">#REF!</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11"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hidden="1">{"TAB1",#N/A,TRUE,"GENERAL";"TAB2",#N/A,TRUE,"GENERAL";"TAB3",#N/A,TRUE,"GENERAL";"TAB4",#N/A,TRUE,"GENERAL";"TAB5",#N/A,TRUE,"GENERAL"}</definedName>
    <definedName name="L" localSheetId="25">#REF!</definedName>
    <definedName name="L">#REF!</definedName>
    <definedName name="L_L">#N/A</definedName>
    <definedName name="Last_Row">#N/A</definedName>
    <definedName name="lia" localSheetId="25">#REF!</definedName>
    <definedName name="lia">#REF!</definedName>
    <definedName name="LICITACION" localSheetId="0">#REF!</definedName>
    <definedName name="LICITACION" localSheetId="25">#REF!</definedName>
    <definedName name="LICITACION">#REF!</definedName>
    <definedName name="LINEA" localSheetId="25">[46]CONT_ADI!#REF!</definedName>
    <definedName name="LINEA">[46]CONT_ADI!#REF!</definedName>
    <definedName name="listequi" localSheetId="25">#REF!</definedName>
    <definedName name="listequi">#REF!</definedName>
    <definedName name="listmat" localSheetId="25">#REF!</definedName>
    <definedName name="listmat">#REF!</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11"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hidden="1">{"TAB1",#N/A,TRUE,"GENERAL";"TAB2",#N/A,TRUE,"GENERAL";"TAB3",#N/A,TRUE,"GENERAL";"TAB4",#N/A,TRUE,"GENERAL";"TAB5",#N/A,TRUE,"GENERAL"}</definedName>
    <definedName name="ll" localSheetId="25">#REF!</definedName>
    <definedName name="ll">#REF!</definedName>
    <definedName name="lll" localSheetId="25">#REF!</definedName>
    <definedName name="lll">#REF!</definedName>
    <definedName name="lllllh" localSheetId="0" hidden="1">{"via1",#N/A,TRUE,"general";"via2",#N/A,TRUE,"general";"via3",#N/A,TRUE,"general"}</definedName>
    <definedName name="lllllh" localSheetId="2"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11"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11"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hidden="1">{"via1",#N/A,TRUE,"general";"via2",#N/A,TRUE,"general";"via3",#N/A,TRUE,"general"}</definedName>
    <definedName name="LÑP" localSheetId="25">#REF!</definedName>
    <definedName name="LÑP">#REF!</definedName>
    <definedName name="Loan_Amount" localSheetId="25">#REF!</definedName>
    <definedName name="Loan_Amount">#REF!</definedName>
    <definedName name="Loan_Start" localSheetId="25">#REF!</definedName>
    <definedName name="Loan_Start">#REF!</definedName>
    <definedName name="Loan_Years" localSheetId="25">#REF!</definedName>
    <definedName name="Loan_Years">#REF!</definedName>
    <definedName name="LOCA" localSheetId="0">[7]!absc</definedName>
    <definedName name="LOCA" localSheetId="25">[47]!absc</definedName>
    <definedName name="LOCA">[47]!absc</definedName>
    <definedName name="LOCA1" localSheetId="0">[7]!absc</definedName>
    <definedName name="LOCA1" localSheetId="25">[18]!absc</definedName>
    <definedName name="LOCA1">[18]!absc</definedName>
    <definedName name="LOCALIZACION_Y_REPLANTEO" localSheetId="25">#REF!</definedName>
    <definedName name="LOCALIZACION_Y_REPLANTEO">#REF!</definedName>
    <definedName name="LOGO" localSheetId="0">#N/A</definedName>
    <definedName name="LOGO" localSheetId="2">#N/A</definedName>
    <definedName name="LOGO" localSheetId="4">#N/A</definedName>
    <definedName name="LOGO" localSheetId="5">#N/A</definedName>
    <definedName name="LOGO" localSheetId="6">#N/A</definedName>
    <definedName name="LOGO" localSheetId="11">#N/A</definedName>
    <definedName name="LOGO" localSheetId="20">#N/A</definedName>
    <definedName name="LOGO" localSheetId="21">#N/A</definedName>
    <definedName name="LOGO">#N/A</definedName>
    <definedName name="LOI" localSheetId="25">#REF!</definedName>
    <definedName name="LOI">#REF!</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hidden="1">{"TAB1",#N/A,TRUE,"GENERAL";"TAB2",#N/A,TRUE,"GENERAL";"TAB3",#N/A,TRUE,"GENERAL";"TAB4",#N/A,TRUE,"GENERAL";"TAB5",#N/A,TRUE,"GENERAL"}</definedName>
    <definedName name="Longitud" localSheetId="25">#REF!</definedName>
    <definedName name="Longitud">#REF!</definedName>
    <definedName name="Longitud1" localSheetId="25">#REF!</definedName>
    <definedName name="Longitud1">#REF!</definedName>
    <definedName name="Longitud2" localSheetId="25">#REF!</definedName>
    <definedName name="Longitud2">#REF!</definedName>
    <definedName name="LongitudTubo">IF(COUNT([48]GENERAL!$A$8)=0,0,ABS([48]GENERAL!$A$8))</definedName>
    <definedName name="lplpl" localSheetId="0" hidden="1">{"via1",#N/A,TRUE,"general";"via2",#N/A,TRUE,"general";"via3",#N/A,TRUE,"general"}</definedName>
    <definedName name="lplpl" localSheetId="2"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11"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hidden="1">{"via1",#N/A,TRUE,"general";"via2",#N/A,TRUE,"general";"via3",#N/A,TRUE,"general"}</definedName>
    <definedName name="lsttros" localSheetId="25">#REF!</definedName>
    <definedName name="lsttros">#REF!</definedName>
    <definedName name="lun" localSheetId="25">'[17]Res-Accide-10'!#REF!</definedName>
    <definedName name="lun">'[17]Res-Accide-10'!#REF!</definedName>
    <definedName name="MA" localSheetId="25">'[17]Res-Accide-10'!#REF!</definedName>
    <definedName name="MA">'[17]Res-Accide-10'!#REF!</definedName>
    <definedName name="mafdsf" localSheetId="0" hidden="1">{"via1",#N/A,TRUE,"general";"via2",#N/A,TRUE,"general";"via3",#N/A,TRUE,"general"}</definedName>
    <definedName name="mafdsf" localSheetId="2"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11"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hidden="1">{"via1",#N/A,TRUE,"general";"via2",#N/A,TRUE,"general";"via3",#N/A,TRUE,"general"}</definedName>
    <definedName name="MAL" localSheetId="0">'[49]Estado Resumen'!#REF!&lt;2.5</definedName>
    <definedName name="MAL" localSheetId="25">'[49]Estado Resumen'!#REF!&lt;2.5</definedName>
    <definedName name="MAL">'[49]Estado Resumen'!#REF!&lt;2.5</definedName>
    <definedName name="MALO" localSheetId="0">'[50]ESTADO VÍA-CRIT.TECNICO'!#REF!&lt;2.5</definedName>
    <definedName name="MALO" localSheetId="25">'[22]ESTADO VÍA-CRIT.TECNICO'!#REF!&lt;2.5</definedName>
    <definedName name="MALO">'[22]ESTADO VÍA-CRIT.TECNICO'!#REF!&lt;2.5</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11"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11"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hidden="1">{"via1",#N/A,TRUE,"general";"via2",#N/A,TRUE,"general";"via3",#N/A,TRUE,"general"}</definedName>
    <definedName name="MAQUINAR">[25]Insum!$A$68:$H$98</definedName>
    <definedName name="Maquinaria">[51]Insum!$A$76:$E$99</definedName>
    <definedName name="mar" localSheetId="25">'[17]Res-Accide-10'!#REF!</definedName>
    <definedName name="mar">'[17]Res-Accide-10'!#REF!</definedName>
    <definedName name="masor" localSheetId="0" hidden="1">{"via1",#N/A,TRUE,"general";"via2",#N/A,TRUE,"general";"via3",#N/A,TRUE,"general"}</definedName>
    <definedName name="masor" localSheetId="2"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11"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hidden="1">{"via1",#N/A,TRUE,"general";"via2",#N/A,TRUE,"general";"via3",#N/A,TRUE,"general"}</definedName>
    <definedName name="MAT" localSheetId="0">#REF!</definedName>
    <definedName name="MAT" localSheetId="25">#REF!</definedName>
    <definedName name="MAT">#REF!</definedName>
    <definedName name="mate">[6]MATERIALES!$1:$1048576</definedName>
    <definedName name="materiales" localSheetId="25">#REF!</definedName>
    <definedName name="materiales">#REF!</definedName>
    <definedName name="MATRIZRICS">'[52]RICS NUEVA HOJA DIARIA'!$A$1:$AB$42</definedName>
    <definedName name="MAX">[53]INDICE!$1:$1048576</definedName>
    <definedName name="mdd" localSheetId="0" hidden="1">{"via1",#N/A,TRUE,"general";"via2",#N/A,TRUE,"general";"via3",#N/A,TRUE,"general"}</definedName>
    <definedName name="mdd" localSheetId="2"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11"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11"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hidden="1">{"TAB1",#N/A,TRUE,"GENERAL";"TAB2",#N/A,TRUE,"GENERAL";"TAB3",#N/A,TRUE,"GENERAL";"TAB4",#N/A,TRUE,"GENERAL";"TAB5",#N/A,TRUE,"GENERAL"}</definedName>
    <definedName name="MES" localSheetId="25">#REF!</definedName>
    <definedName name="MES">#REF!</definedName>
    <definedName name="MESES" localSheetId="25">#REF!</definedName>
    <definedName name="MESES">#REF!</definedName>
    <definedName name="mf" localSheetId="25">#REF!</definedName>
    <definedName name="mf">#REF!</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11"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hidden="1">{"via1",#N/A,TRUE,"general";"via2",#N/A,TRUE,"general";"via3",#N/A,TRUE,"general"}</definedName>
    <definedName name="mhg" localSheetId="25">#REF!</definedName>
    <definedName name="mhg">#REF!</definedName>
    <definedName name="mht" localSheetId="25">#REF!</definedName>
    <definedName name="mht">#REF!</definedName>
    <definedName name="mhy" localSheetId="25">#REF!</definedName>
    <definedName name="mhy">#REF!</definedName>
    <definedName name="MIO">[29]INDICE!$1:$1048576</definedName>
    <definedName name="mjmj" localSheetId="0" hidden="1">{"via1",#N/A,TRUE,"general";"via2",#N/A,TRUE,"general";"via3",#N/A,TRUE,"general"}</definedName>
    <definedName name="mjmj" localSheetId="2"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11"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11"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11"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hidden="1">{"via1",#N/A,TRUE,"general";"via2",#N/A,TRUE,"general";"via3",#N/A,TRUE,"general"}</definedName>
    <definedName name="mju" localSheetId="25">#REF!</definedName>
    <definedName name="mju">#REF!</definedName>
    <definedName name="mkljlk" localSheetId="25">#REF!</definedName>
    <definedName name="mkljlk">#REF!</definedName>
    <definedName name="mku" localSheetId="25">#REF!</definedName>
    <definedName name="mku">#REF!</definedName>
    <definedName name="mm" localSheetId="25">#REF!</definedName>
    <definedName name="mm">#REF!</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5">#REF!</definedName>
    <definedName name="mmm">#REF!</definedName>
    <definedName name="mmmh" localSheetId="0" hidden="1">{"via1",#N/A,TRUE,"general";"via2",#N/A,TRUE,"general";"via3",#N/A,TRUE,"general"}</definedName>
    <definedName name="mmmh" localSheetId="2"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11"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11"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11"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hidden="1">{"via1",#N/A,TRUE,"general";"via2",#N/A,TRUE,"general";"via3",#N/A,TRUE,"general"}</definedName>
    <definedName name="mr" localSheetId="25">#REF!</definedName>
    <definedName name="mr">#REF!</definedName>
    <definedName name="n" localSheetId="0" hidden="1">{"via1",#N/A,TRUE,"general";"via2",#N/A,TRUE,"general";"via3",#N/A,TRUE,"general"}</definedName>
    <definedName name="n" localSheetId="2"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11"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hidden="1">{"via1",#N/A,TRUE,"general";"via2",#N/A,TRUE,"general";"via3",#N/A,TRUE,"general"}</definedName>
    <definedName name="nb" localSheetId="25">#REF!</definedName>
    <definedName name="nb">#REF!</definedName>
    <definedName name="nbv" localSheetId="25">#REF!</definedName>
    <definedName name="nbv">#REF!</definedName>
    <definedName name="nbvnv" localSheetId="0" hidden="1">{"via1",#N/A,TRUE,"general";"via2",#N/A,TRUE,"general";"via3",#N/A,TRUE,"general"}</definedName>
    <definedName name="nbvnv" localSheetId="2"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11"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11"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hidden="1">{"TAB1",#N/A,TRUE,"GENERAL";"TAB2",#N/A,TRUE,"GENERAL";"TAB3",#N/A,TRUE,"GENERAL";"TAB4",#N/A,TRUE,"GENERAL";"TAB5",#N/A,TRUE,"GENERAL"}</definedName>
    <definedName name="nece.cab" localSheetId="25">#REF!</definedName>
    <definedName name="nece.cab">#REF!</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11"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11"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11"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11"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11"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hidden="1">{"via1",#N/A,TRUE,"general";"via2",#N/A,TRUE,"general";"via3",#N/A,TRUE,"general"}</definedName>
    <definedName name="NHG" localSheetId="25">#REF!</definedName>
    <definedName name="NHG">#REF!</definedName>
    <definedName name="nhn" localSheetId="0" hidden="1">{"via1",#N/A,TRUE,"general";"via2",#N/A,TRUE,"general";"via3",#N/A,TRUE,"general"}</definedName>
    <definedName name="nhn" localSheetId="2"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11"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11"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hidden="1">{"via1",#N/A,TRUE,"general";"via2",#N/A,TRUE,"general";"via3",#N/A,TRUE,"general"}</definedName>
    <definedName name="NJH" localSheetId="25">#REF!</definedName>
    <definedName name="NJH">#REF!</definedName>
    <definedName name="NM" localSheetId="0">#REF!</definedName>
    <definedName name="nm" localSheetId="25">#REF!</definedName>
    <definedName name="nm">#REF!</definedName>
    <definedName name="nmmmm" localSheetId="0" hidden="1">{"via1",#N/A,TRUE,"general";"via2",#N/A,TRUE,"general";"via3",#N/A,TRUE,"general"}</definedName>
    <definedName name="nmmmm" localSheetId="2"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11"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11"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5">[2]!absc</definedName>
    <definedName name="NNN">[2]!absc</definedName>
    <definedName name="nnnhd" localSheetId="0" hidden="1">{"via1",#N/A,TRUE,"general";"via2",#N/A,TRUE,"general";"via3",#N/A,TRUE,"general"}</definedName>
    <definedName name="nnnhd" localSheetId="2"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11"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11"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11"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hidden="1">{"via1",#N/A,TRUE,"general";"via2",#N/A,TRUE,"general";"via3",#N/A,TRUE,"general"}</definedName>
    <definedName name="NO" localSheetId="0">#N/A</definedName>
    <definedName name="NO" localSheetId="2">#N/A</definedName>
    <definedName name="NO" localSheetId="4">#N/A</definedName>
    <definedName name="NO" localSheetId="5">#N/A</definedName>
    <definedName name="NO" localSheetId="6">#N/A</definedName>
    <definedName name="NO" localSheetId="11">#N/A</definedName>
    <definedName name="NO" localSheetId="20">#N/A</definedName>
    <definedName name="NO" localSheetId="21">#N/A</definedName>
    <definedName name="NO">#N/A</definedName>
    <definedName name="NOMBRE" localSheetId="0">#REF!</definedName>
    <definedName name="NOMBRE" localSheetId="25">#REF!</definedName>
    <definedName name="NOMBRE">#REF!</definedName>
    <definedName name="nr" localSheetId="25">#REF!</definedName>
    <definedName name="nr">#REF!</definedName>
    <definedName name="nt" localSheetId="25">#REF!</definedName>
    <definedName name="nt">#REF!</definedName>
    <definedName name="NUEVO" localSheetId="25">#REF!</definedName>
    <definedName name="NUEVO">#REF!</definedName>
    <definedName name="Num_Pmt_Per_Year" localSheetId="25">#REF!</definedName>
    <definedName name="Num_Pmt_Per_Year">#REF!</definedName>
    <definedName name="Number_of_Payments" localSheetId="0">MATCH(0.01,End_Bal,-1)+1</definedName>
    <definedName name="Number_of_Payments" localSheetId="2">MATCH(0.01,End_Bal,-1)+1</definedName>
    <definedName name="Number_of_Payments" localSheetId="4">MATCH(0.01,End_Bal,-1)+1</definedName>
    <definedName name="Number_of_Payments" localSheetId="5">MATCH(0.01,End_Bal,-1)+1</definedName>
    <definedName name="Number_of_Payments" localSheetId="6">MATCH(0.01,End_Bal,-1)+1</definedName>
    <definedName name="Number_of_Payments" localSheetId="11">MATCH(0.01,End_Bal,-1)+1</definedName>
    <definedName name="Number_of_Payments" localSheetId="20">MATCH(0.01,End_Bal,-1)+1</definedName>
    <definedName name="Number_of_Payments" localSheetId="21">MATCH(0.01,End_Bal,-1)+1</definedName>
    <definedName name="Number_of_Payments" localSheetId="25">MATCH(0.01,'PROPUESTA ECONOMICA'!End_Bal,-1)+1</definedName>
    <definedName name="Number_of_Payments">MATCH(0.01,End_Bal,-1)+1</definedName>
    <definedName name="nxn" localSheetId="0" hidden="1">{"via1",#N/A,TRUE,"general";"via2",#N/A,TRUE,"general";"via3",#N/A,TRUE,"general"}</definedName>
    <definedName name="nxn" localSheetId="2"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11"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hidden="1">{"via1",#N/A,TRUE,"general";"via2",#N/A,TRUE,"general";"via3",#N/A,TRUE,"general"}</definedName>
    <definedName name="ñl" localSheetId="25">#REF!</definedName>
    <definedName name="ñl">#REF!</definedName>
    <definedName name="ññ" localSheetId="25">#REF!</definedName>
    <definedName name="ññ">#REF!</definedName>
    <definedName name="ñok" localSheetId="25">#REF!</definedName>
    <definedName name="ñok">#REF!</definedName>
    <definedName name="ñp" localSheetId="25">#REF!</definedName>
    <definedName name="ñp">#REF!</definedName>
    <definedName name="ñpñpñ" localSheetId="0" hidden="1">{"via1",#N/A,TRUE,"general";"via2",#N/A,TRUE,"general";"via3",#N/A,TRUE,"general"}</definedName>
    <definedName name="ñpñpñ" localSheetId="2"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11"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hidden="1">{"via1",#N/A,TRUE,"general";"via2",#N/A,TRUE,"general";"via3",#N/A,TRUE,"general"}</definedName>
    <definedName name="ñpo" localSheetId="25">#REF!</definedName>
    <definedName name="ñpo">#REF!</definedName>
    <definedName name="O" localSheetId="25">#REF!</definedName>
    <definedName name="O">#REF!</definedName>
    <definedName name="º1" localSheetId="25">#REF!</definedName>
    <definedName name="º1">#REF!</definedName>
    <definedName name="o9o9" localSheetId="0" hidden="1">{"via1",#N/A,TRUE,"general";"via2",#N/A,TRUE,"general";"via3",#N/A,TRUE,"general"}</definedName>
    <definedName name="o9o9" localSheetId="2"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11"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hidden="1">{"via1",#N/A,TRUE,"general";"via2",#N/A,TRUE,"general";"via3",#N/A,TRUE,"general"}</definedName>
    <definedName name="OBJ">[5]PRESUPUESTO!$C$10</definedName>
    <definedName name="Objeto">'[27]Datos básicos'!$B$4</definedName>
    <definedName name="Obra" localSheetId="25">#REF!</definedName>
    <definedName name="Obra">#REF!</definedName>
    <definedName name="OF" localSheetId="25">#REF!</definedName>
    <definedName name="OF">#REF!</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11"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hidden="1">{"via1",#N/A,TRUE,"general";"via2",#N/A,TRUE,"general";"via3",#N/A,TRUE,"general"}</definedName>
    <definedName name="oo" localSheetId="25">#REF!</definedName>
    <definedName name="oo">#REF!</definedName>
    <definedName name="ooo" localSheetId="0" hidden="1">{"via1",#N/A,TRUE,"general";"via2",#N/A,TRUE,"general";"via3",#N/A,TRUE,"general"}</definedName>
    <definedName name="ooo" localSheetId="25">#REF!</definedName>
    <definedName name="ooo">#REF!</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11"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hidden="1">{"via1",#N/A,TRUE,"general";"via2",#N/A,TRUE,"general";"via3",#N/A,TRUE,"general"}</definedName>
    <definedName name="os" localSheetId="25">#REF!</definedName>
    <definedName name="os">#REF!</definedName>
    <definedName name="OTR" localSheetId="25">[54]Otros!#REF!</definedName>
    <definedName name="OTR">[54]Otros!#REF!</definedName>
    <definedName name="OTRO">[6]OTROS!$1:$1048576</definedName>
    <definedName name="OTROS" localSheetId="25">#REF!</definedName>
    <definedName name="OTROS">#REF!</definedName>
    <definedName name="P" localSheetId="25">#REF!</definedName>
    <definedName name="P">#REF!</definedName>
    <definedName name="p0p0" localSheetId="0" hidden="1">{"via1",#N/A,TRUE,"general";"via2",#N/A,TRUE,"general";"via3",#N/A,TRUE,"general"}</definedName>
    <definedName name="p0p0" localSheetId="2"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11"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hidden="1">{"via1",#N/A,TRUE,"general";"via2",#N/A,TRUE,"general";"via3",#N/A,TRUE,"general"}</definedName>
    <definedName name="Pay_Date" localSheetId="25">#REF!</definedName>
    <definedName name="Pay_Date">#REF!</definedName>
    <definedName name="Pay_Num" localSheetId="25">#REF!</definedName>
    <definedName name="Pay_Num">#REF!</definedName>
    <definedName name="Payment_Date" localSheetId="0">DATE(YEAR(Loan_Start),MONTH(Loan_Start)+Payment_Number,DAY(Loan_Start))</definedName>
    <definedName name="Payment_Date" localSheetId="2">DATE(YEAR(Loan_Start),MONTH(Loan_Start)+Payment_Number,DAY(Loan_Start))</definedName>
    <definedName name="Payment_Date" localSheetId="4">DATE(YEAR(Loan_Start),MONTH(Loan_Start)+Payment_Number,DAY(Loan_Start))</definedName>
    <definedName name="Payment_Date" localSheetId="5">DATE(YEAR(Loan_Start),MONTH(Loan_Start)+Payment_Number,DAY(Loan_Start))</definedName>
    <definedName name="Payment_Date" localSheetId="6">DATE(YEAR(Loan_Start),MONTH(Loan_Start)+Payment_Number,DAY(Loan_Start))</definedName>
    <definedName name="Payment_Date" localSheetId="11">DATE(YEAR(Loan_Start),MONTH(Loan_Start)+Payment_Number,DAY(Loan_Start))</definedName>
    <definedName name="Payment_Date" localSheetId="20">DATE(YEAR(Loan_Start),MONTH(Loan_Start)+Payment_Number,DAY(Loan_Start))</definedName>
    <definedName name="Payment_Date" localSheetId="21">DATE(YEAR(Loan_Start),MONTH(Loan_Start)+Payment_Number,DAY(Loan_Start))</definedName>
    <definedName name="Payment_Date" localSheetId="25">DATE(YEAR('PROPUESTA ECONOMICA'!Loan_Start),MONTH('PROPUESTA ECONOMICA'!Loan_Start)+Payment_Number,DAY('PROPUESTA ECONOMICA'!Loan_Start))</definedName>
    <definedName name="Payment_Date">DATE(YEAR(Loan_Start),MONTH(Loan_Start)+Payment_Number,DAY(Loan_Start))</definedName>
    <definedName name="PEPE" localSheetId="0">#N/A</definedName>
    <definedName name="PEPE" localSheetId="2">#N/A</definedName>
    <definedName name="PEPE" localSheetId="4">#N/A</definedName>
    <definedName name="PEPE" localSheetId="5">#N/A</definedName>
    <definedName name="PEPE" localSheetId="6">#N/A</definedName>
    <definedName name="PEPE" localSheetId="11">#N/A</definedName>
    <definedName name="PEPE" localSheetId="20">#N/A</definedName>
    <definedName name="PEPE" localSheetId="21">#N/A</definedName>
    <definedName name="PEPE">#N/A</definedName>
    <definedName name="PERRD" localSheetId="25">#REF!</definedName>
    <definedName name="PERRD">#REF!</definedName>
    <definedName name="pk" localSheetId="0">#REF!</definedName>
    <definedName name="pk" localSheetId="25">#REF!</definedName>
    <definedName name="pk">#REF!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11"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11"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11"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hidden="1">{"TAB1",#N/A,TRUE,"GENERAL";"TAB2",#N/A,TRUE,"GENERAL";"TAB3",#N/A,TRUE,"GENERAL";"TAB4",#N/A,TRUE,"GENERAL";"TAB5",#N/A,TRUE,"GENERAL"}</definedName>
    <definedName name="Plazo">[15]BASES!$E$27</definedName>
    <definedName name="PlazoAIU" localSheetId="25">#REF!</definedName>
    <definedName name="PlazoAIU">#REF!</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hidden="1">{"TAB1",#N/A,TRUE,"GENERAL";"TAB2",#N/A,TRUE,"GENERAL";"TAB3",#N/A,TRUE,"GENERAL";"TAB4",#N/A,TRUE,"GENERAL";"TAB5",#N/A,TRUE,"GENERAL"}</definedName>
    <definedName name="pñ" localSheetId="25">#REF!</definedName>
    <definedName name="pñ">#REF!</definedName>
    <definedName name="po" localSheetId="25">#REF!</definedName>
    <definedName name="po">#REF!</definedName>
    <definedName name="POCETAS" localSheetId="25">#REF!</definedName>
    <definedName name="POCETAS">#REF!</definedName>
    <definedName name="poi" localSheetId="25">#REF!</definedName>
    <definedName name="poi">#REF!</definedName>
    <definedName name="POIUP" localSheetId="0" hidden="1">{"via1",#N/A,TRUE,"general";"via2",#N/A,TRUE,"general";"via3",#N/A,TRUE,"general"}</definedName>
    <definedName name="POIUP" localSheetId="2"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11"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hidden="1">{"via1",#N/A,TRUE,"general";"via2",#N/A,TRUE,"general";"via3",#N/A,TRUE,"general"}</definedName>
    <definedName name="POO" localSheetId="25">#REF!</definedName>
    <definedName name="POO">#REF!</definedName>
    <definedName name="popop" localSheetId="0" hidden="1">{"via1",#N/A,TRUE,"general";"via2",#N/A,TRUE,"general";"via3",#N/A,TRUE,"general"}</definedName>
    <definedName name="popop" localSheetId="2"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11"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11"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hidden="1">{"via1",#N/A,TRUE,"general";"via2",#N/A,TRUE,"general";"via3",#N/A,TRUE,"general"}</definedName>
    <definedName name="popu" localSheetId="25">#REF!</definedName>
    <definedName name="popu">#REF!</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hidden="1">{"TAB1",#N/A,TRUE,"GENERAL";"TAB2",#N/A,TRUE,"GENERAL";"TAB3",#N/A,TRUE,"GENERAL";"TAB4",#N/A,TRUE,"GENERAL";"TAB5",#N/A,TRUE,"GENERAL"}</definedName>
    <definedName name="porc" localSheetId="25">#REF!</definedName>
    <definedName name="porc">#REF!</definedName>
    <definedName name="PORCE">[16]BASES!$E$26</definedName>
    <definedName name="pouig" localSheetId="0" hidden="1">{"via1",#N/A,TRUE,"general";"via2",#N/A,TRUE,"general";"via3",#N/A,TRUE,"general"}</definedName>
    <definedName name="pouig" localSheetId="2"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11"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hidden="1">{"via1",#N/A,TRUE,"general";"via2",#N/A,TRUE,"general";"via3",#N/A,TRUE,"general"}</definedName>
    <definedName name="pp" localSheetId="25">#REF!</definedName>
    <definedName name="pp">#REF!</definedName>
    <definedName name="ppppp9" localSheetId="0" hidden="1">{"via1",#N/A,TRUE,"general";"via2",#N/A,TRUE,"general";"via3",#N/A,TRUE,"general"}</definedName>
    <definedName name="ppppp9" localSheetId="2"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11"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11"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hidden="1">{"via1",#N/A,TRUE,"general";"via2",#N/A,TRUE,"general";"via3",#N/A,TRUE,"general"}</definedName>
    <definedName name="PRE" localSheetId="0">#REF!</definedName>
    <definedName name="PRE" localSheetId="25">#REF!</definedName>
    <definedName name="PRE">#REF!</definedName>
    <definedName name="PRECIO" localSheetId="0">[55]PRECIOS!$A$5:$M$150</definedName>
    <definedName name="PRECIO" localSheetId="25">#REF!</definedName>
    <definedName name="PRECIO">#REF!</definedName>
    <definedName name="precios" localSheetId="25">#REF!</definedName>
    <definedName name="precios">#REF!</definedName>
    <definedName name="PREST" localSheetId="25">#REF!</definedName>
    <definedName name="PREST">#REF!</definedName>
    <definedName name="PRIMER" localSheetId="0" hidden="1">{"via1",#N/A,TRUE,"general";"via2",#N/A,TRUE,"general";"via3",#N/A,TRUE,"general"}</definedName>
    <definedName name="PRIMER" localSheetId="2"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11"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hidden="1">{"via1",#N/A,TRUE,"general";"via2",#N/A,TRUE,"general";"via3",#N/A,TRUE,"general"}</definedName>
    <definedName name="PRIMERO" localSheetId="25">#REF!</definedName>
    <definedName name="PRIMERO">#REF!</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hidden="1">{"TAB1",#N/A,TRUE,"GENERAL";"TAB2",#N/A,TRUE,"GENERAL";"TAB3",#N/A,TRUE,"GENERAL";"TAB4",#N/A,TRUE,"GENERAL";"TAB5",#N/A,TRUE,"GENERAL"}</definedName>
    <definedName name="Princ" localSheetId="25">#REF!</definedName>
    <definedName name="Princ">#REF!</definedName>
    <definedName name="PRINT_AREA">#N/A</definedName>
    <definedName name="Print_Area_MI" localSheetId="0">#REF!</definedName>
    <definedName name="Print_Area_MI" localSheetId="25">#REF!</definedName>
    <definedName name="Print_Area_MI">#REF!</definedName>
    <definedName name="Print_Area_Reset" localSheetId="0">OFFSET(Full_Print,0,0,Last_Row)</definedName>
    <definedName name="Print_Area_Reset" localSheetId="2">OFFSET(Full_Print,0,0,Last_Row)</definedName>
    <definedName name="Print_Area_Reset" localSheetId="4">OFFSET(Full_Print,0,0,Last_Row)</definedName>
    <definedName name="Print_Area_Reset" localSheetId="5">OFFSET(Full_Print,0,0,Last_Row)</definedName>
    <definedName name="Print_Area_Reset" localSheetId="6">OFFSET(Full_Print,0,0,Last_Row)</definedName>
    <definedName name="Print_Area_Reset" localSheetId="11">OFFSET(Full_Print,0,0,Last_Row)</definedName>
    <definedName name="Print_Area_Reset" localSheetId="20">OFFSET(Full_Print,0,0,Last_Row)</definedName>
    <definedName name="Print_Area_Reset" localSheetId="21">OFFSET(Full_Print,0,0,Last_Row)</definedName>
    <definedName name="Print_Area_Reset" localSheetId="25">OFFSET('PROPUESTA ECONOMICA'!Full_Print,0,0,[0]!Last_Row)</definedName>
    <definedName name="Print_Area_Reset">OFFSET(Full_Print,0,0,Last_Row)</definedName>
    <definedName name="PRINT_TITLES">#N/A</definedName>
    <definedName name="PRINT_TITLES_MI">#N/A</definedName>
    <definedName name="PrOfic">[15]BASES!$B$31</definedName>
    <definedName name="PROG" localSheetId="25" hidden="1">#REF!</definedName>
    <definedName name="PROG" hidden="1">#REF!</definedName>
    <definedName name="programainv" localSheetId="0">#N/A</definedName>
    <definedName name="programainv" localSheetId="2">#N/A</definedName>
    <definedName name="programainv" localSheetId="4">#N/A</definedName>
    <definedName name="programainv" localSheetId="5">#N/A</definedName>
    <definedName name="programainv" localSheetId="6">#N/A</definedName>
    <definedName name="programainv" localSheetId="11">#N/A</definedName>
    <definedName name="programainv" localSheetId="20">#N/A</definedName>
    <definedName name="programainv" localSheetId="21">#N/A</definedName>
    <definedName name="programainv">#N/A</definedName>
    <definedName name="Proponente" localSheetId="25">#REF!</definedName>
    <definedName name="Proponente">#REF!</definedName>
    <definedName name="PRUEBA" localSheetId="0">[6]!absc</definedName>
    <definedName name="PRUEBA">#N/A</definedName>
    <definedName name="prueba1" localSheetId="25">[6]!absc</definedName>
    <definedName name="prueba1">[6]!absc</definedName>
    <definedName name="PRUEBA2" localSheetId="0">#REF!</definedName>
    <definedName name="PRUEBA2" localSheetId="25">#REF!</definedName>
    <definedName name="PRUEBA2">#REF!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11"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5">#REF!</definedName>
    <definedName name="q">#REF!</definedName>
    <definedName name="q1q1q" localSheetId="0" hidden="1">{"via1",#N/A,TRUE,"general";"via2",#N/A,TRUE,"general";"via3",#N/A,TRUE,"general"}</definedName>
    <definedName name="q1q1q" localSheetId="2"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11"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11"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11"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11"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hidden="1">{"via1",#N/A,TRUE,"general";"via2",#N/A,TRUE,"general";"via3",#N/A,TRUE,"general"}</definedName>
    <definedName name="qaz" localSheetId="25">#REF!</definedName>
    <definedName name="qaz">#REF!</definedName>
    <definedName name="QE" localSheetId="25">[35]TARIF2002!#REF!</definedName>
    <definedName name="QE">[35]TARIF2002!#REF!</definedName>
    <definedName name="QE_TE" localSheetId="25">[35]TARIF2002!#REF!</definedName>
    <definedName name="QE_TE">[35]TARIF2002!#REF!</definedName>
    <definedName name="qedcd" localSheetId="0" hidden="1">{"via1",#N/A,TRUE,"general";"via2",#N/A,TRUE,"general";"via3",#N/A,TRUE,"general"}</definedName>
    <definedName name="qedcd" localSheetId="2"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11"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11"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hidden="1">{"via1",#N/A,TRUE,"general";"via2",#N/A,TRUE,"general";"via3",#N/A,TRUE,"general"}</definedName>
    <definedName name="QI" localSheetId="25">[35]TARIF2002!#REF!</definedName>
    <definedName name="QI">[35]TARIF2002!#REF!</definedName>
    <definedName name="QI_TI" localSheetId="25">[35]TARIF2002!#REF!</definedName>
    <definedName name="QI_TI">[35]TARIF2002!#REF!</definedName>
    <definedName name="QN" localSheetId="25">[35]TARIF2002!#REF!</definedName>
    <definedName name="QN">[35]TARIF2002!#REF!</definedName>
    <definedName name="QN_QI" localSheetId="25">[35]TARIF2002!#REF!</definedName>
    <definedName name="QN_QI">[35]TARIF2002!#REF!</definedName>
    <definedName name="QNS" localSheetId="25">[56]TARIF2002!#REF!</definedName>
    <definedName name="QNS">[56]TARIF2002!#REF!</definedName>
    <definedName name="qq" localSheetId="25">#REF!</definedName>
    <definedName name="qq">#REF!</definedName>
    <definedName name="QQQ" localSheetId="0">DATE(YEAR(Loan_Start),MONTH(Loan_Start)+Payment_Number,DAY(Loan_Start))</definedName>
    <definedName name="QQQ" localSheetId="2">DATE(YEAR(Loan_Start),MONTH(Loan_Start)+Payment_Number,DAY(Loan_Start))</definedName>
    <definedName name="QQQ" localSheetId="4">DATE(YEAR(Loan_Start),MONTH(Loan_Start)+Payment_Number,DAY(Loan_Start))</definedName>
    <definedName name="QQQ" localSheetId="5">DATE(YEAR(Loan_Start),MONTH(Loan_Start)+Payment_Number,DAY(Loan_Start))</definedName>
    <definedName name="QQQ" localSheetId="6">DATE(YEAR(Loan_Start),MONTH(Loan_Start)+Payment_Number,DAY(Loan_Start))</definedName>
    <definedName name="QQQ" localSheetId="11">DATE(YEAR(Loan_Start),MONTH(Loan_Start)+Payment_Number,DAY(Loan_Start))</definedName>
    <definedName name="QQQ" localSheetId="20">DATE(YEAR(Loan_Start),MONTH(Loan_Start)+Payment_Number,DAY(Loan_Start))</definedName>
    <definedName name="QQQ" localSheetId="21">DATE(YEAR(Loan_Start),MONTH(Loan_Start)+Payment_Number,DAY(Loan_Start))</definedName>
    <definedName name="QQQ" localSheetId="25">DATE(YEAR('PROPUESTA ECONOMICA'!Loan_Start),MONTH('PROPUESTA ECONOMICA'!Loan_Start)+Payment_Number,DAY('PROPUESTA ECONOMICA'!Loan_Start))</definedName>
    <definedName name="QQQ">DATE(YEAR(Loan_Start),MONTH(Loan_Start)+Payment_Number,DAY(Loan_Start))</definedName>
    <definedName name="qqqqqw" localSheetId="0" hidden="1">{"via1",#N/A,TRUE,"general";"via2",#N/A,TRUE,"general";"via3",#N/A,TRUE,"general"}</definedName>
    <definedName name="qqqqqw" localSheetId="2"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11"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5">#REF!</definedName>
    <definedName name="qw">#REF!</definedName>
    <definedName name="qwdas2" localSheetId="0" hidden="1">{"via1",#N/A,TRUE,"general";"via2",#N/A,TRUE,"general";"via3",#N/A,TRUE,"general"}</definedName>
    <definedName name="qwdas2" localSheetId="2"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11"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hidden="1">{"TAB1",#N/A,TRUE,"GENERAL";"TAB2",#N/A,TRUE,"GENERAL";"TAB3",#N/A,TRUE,"GENERAL";"TAB4",#N/A,TRUE,"GENERAL";"TAB5",#N/A,TRUE,"GENERAL"}</definedName>
    <definedName name="QWERTY" localSheetId="0">#N/A</definedName>
    <definedName name="QWERTY" localSheetId="2">#N/A</definedName>
    <definedName name="QWERTY" localSheetId="4">#N/A</definedName>
    <definedName name="QWERTY" localSheetId="5">#N/A</definedName>
    <definedName name="QWERTY" localSheetId="6">#N/A</definedName>
    <definedName name="QWERTY" localSheetId="11">#N/A</definedName>
    <definedName name="QWERTY" localSheetId="20">#N/A</definedName>
    <definedName name="QWERTY" localSheetId="21">#N/A</definedName>
    <definedName name="QWERTY">#N/A</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hidden="1">{"TAB1",#N/A,TRUE,"GENERAL";"TAB2",#N/A,TRUE,"GENERAL";"TAB3",#N/A,TRUE,"GENERAL";"TAB4",#N/A,TRUE,"GENERAL";"TAB5",#N/A,TRUE,"GENERAL"}</definedName>
    <definedName name="radios" localSheetId="25">[4]Hoja2!#REF!</definedName>
    <definedName name="radios">[4]Hoja2!#REF!</definedName>
    <definedName name="rds" localSheetId="25">#REF!</definedName>
    <definedName name="rds">#REF!</definedName>
    <definedName name="RE">#N/A</definedName>
    <definedName name="RED">[4]EST2!$AQ$2</definedName>
    <definedName name="REG" localSheetId="0">#REF!</definedName>
    <definedName name="REG">'[49]Estado Resumen'!XFC1&gt;2.5</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11"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hidden="1">{"TAB1",#N/A,TRUE,"GENERAL";"TAB2",#N/A,TRUE,"GENERAL";"TAB3",#N/A,TRUE,"GENERAL";"TAB4",#N/A,TRUE,"GENERAL";"TAB5",#N/A,TRUE,"GENERAL"}</definedName>
    <definedName name="regional" localSheetId="0">[20]CARRETERAS!$A$2</definedName>
    <definedName name="regional">[21]CARRETERAS!$A$2</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hidden="1">{"TAB1",#N/A,TRUE,"GENERAL";"TAB2",#N/A,TRUE,"GENERAL";"TAB3",#N/A,TRUE,"GENERAL";"TAB4",#N/A,TRUE,"GENERAL";"TAB5",#N/A,TRUE,"GENERAL"}</definedName>
    <definedName name="REGULAR" localSheetId="0">#REF!</definedName>
    <definedName name="REGULAR">'[22]ESTADO VÍA-CRIT.TECNICO'!XFC1&gt;2.5</definedName>
    <definedName name="REICIO" localSheetId="0">#N/A</definedName>
    <definedName name="REICIO" localSheetId="2">#N/A</definedName>
    <definedName name="REICIO" localSheetId="4">#N/A</definedName>
    <definedName name="REICIO" localSheetId="5">#N/A</definedName>
    <definedName name="REICIO" localSheetId="6">#N/A</definedName>
    <definedName name="REICIO" localSheetId="11">#N/A</definedName>
    <definedName name="REICIO" localSheetId="20">#N/A</definedName>
    <definedName name="REICIO" localSheetId="21">#N/A</definedName>
    <definedName name="REICIO">#N/A</definedName>
    <definedName name="reinicio" localSheetId="0">#N/A</definedName>
    <definedName name="reinicio" localSheetId="2">#N/A</definedName>
    <definedName name="reinicio" localSheetId="4">#N/A</definedName>
    <definedName name="reinicio" localSheetId="5">#N/A</definedName>
    <definedName name="reinicio" localSheetId="6">#N/A</definedName>
    <definedName name="reinicio" localSheetId="11">#N/A</definedName>
    <definedName name="reinicio" localSheetId="20">#N/A</definedName>
    <definedName name="reinicio" localSheetId="21">#N/A</definedName>
    <definedName name="reinicio">#N/A</definedName>
    <definedName name="REJHE" localSheetId="0" hidden="1">{"via1",#N/A,TRUE,"general";"via2",#N/A,TRUE,"general";"via3",#N/A,TRUE,"general"}</definedName>
    <definedName name="REJHE" localSheetId="2"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11"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hidden="1">{"via1",#N/A,TRUE,"general";"via2",#N/A,TRUE,"general";"via3",#N/A,TRUE,"general"}</definedName>
    <definedName name="rell" localSheetId="0">#REF!</definedName>
    <definedName name="rell" localSheetId="25">#REF!</definedName>
    <definedName name="rell">#REF!</definedName>
    <definedName name="RELLG" localSheetId="0">#REF!</definedName>
    <definedName name="RELLG" localSheetId="25">#REF!</definedName>
    <definedName name="RELLG">#REF!</definedName>
    <definedName name="REPROGRAMACION" localSheetId="25">#REF!</definedName>
    <definedName name="REPROGRAMACION">#REF!</definedName>
    <definedName name="rer" localSheetId="0" hidden="1">{"via1",#N/A,TRUE,"general";"via2",#N/A,TRUE,"general";"via3",#N/A,TRUE,"general"}</definedName>
    <definedName name="rer" localSheetId="2"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11"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11"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hidden="1">{"TAB1",#N/A,TRUE,"GENERAL";"TAB2",#N/A,TRUE,"GENERAL";"TAB3",#N/A,TRUE,"GENERAL";"TAB4",#N/A,TRUE,"GENERAL";"TAB5",#N/A,TRUE,"GENERAL"}</definedName>
    <definedName name="residente" localSheetId="0">'[20]GENERALIDADES '!$E$9</definedName>
    <definedName name="residente">'[21]GENERALIDADES '!$E$9</definedName>
    <definedName name="resul" localSheetId="25">#REF!</definedName>
    <definedName name="resul">#REF!</definedName>
    <definedName name="Retenc">[15]BASES!$E$31</definedName>
    <definedName name="RETTRE" localSheetId="0" hidden="1">{"via1",#N/A,TRUE,"general";"via2",#N/A,TRUE,"general";"via3",#N/A,TRUE,"general"}</definedName>
    <definedName name="RETTRE" localSheetId="2"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11"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11"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11"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11"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11"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11"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11"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hidden="1">{"via1",#N/A,TRUE,"general";"via2",#N/A,TRUE,"general";"via3",#N/A,TRUE,"general"}</definedName>
    <definedName name="RFEMER" localSheetId="25">#REF!</definedName>
    <definedName name="RFEMER">#REF!</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11"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11"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11"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11"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11"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11"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11"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11"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hidden="1">{"TAB1",#N/A,TRUE,"GENERAL";"TAB2",#N/A,TRUE,"GENERAL";"TAB3",#N/A,TRUE,"GENERAL";"TAB4",#N/A,TRUE,"GENERAL";"TAB5",#N/A,TRUE,"GENERAL"}</definedName>
    <definedName name="rl" localSheetId="25">#REF!</definedName>
    <definedName name="rl">#REF!</definedName>
    <definedName name="rlo" localSheetId="25">#REF!</definedName>
    <definedName name="rlo">#REF!</definedName>
    <definedName name="rm" localSheetId="25">#REF!</definedName>
    <definedName name="rm">#REF!</definedName>
    <definedName name="rñ" localSheetId="25">#REF!</definedName>
    <definedName name="rñ">#REF!</definedName>
    <definedName name="rr" localSheetId="25">#REF!</definedName>
    <definedName name="rr">#REF!</definedName>
    <definedName name="rrr" localSheetId="0" hidden="1">{"via1",#N/A,TRUE,"general";"via2",#N/A,TRUE,"general";"via3",#N/A,TRUE,"general"}</definedName>
    <definedName name="rrr" localSheetId="2"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11"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11"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11"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5">#REF!</definedName>
    <definedName name="rt">#REF!</definedName>
    <definedName name="rte" localSheetId="0" hidden="1">{"TAB1",#N/A,TRUE,"GENERAL";"TAB2",#N/A,TRUE,"GENERAL";"TAB3",#N/A,TRUE,"GENERAL";"TAB4",#N/A,TRUE,"GENERAL";"TAB5",#N/A,TRUE,"GENERAL"}</definedName>
    <definedName name="rte" localSheetId="25">#REF!</definedName>
    <definedName name="rte">#REF!</definedName>
    <definedName name="rteg" localSheetId="0" hidden="1">{"via1",#N/A,TRUE,"general";"via2",#N/A,TRUE,"general";"via3",#N/A,TRUE,"general"}</definedName>
    <definedName name="rteg" localSheetId="2"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11"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11"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11"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11"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11"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11"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11"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11"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11"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11"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11"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11"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11"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hidden="1">{"via1",#N/A,TRUE,"general";"via2",#N/A,TRUE,"general";"via3",#N/A,TRUE,"general"}</definedName>
    <definedName name="rty" localSheetId="25">#REF!</definedName>
    <definedName name="rty">#REF!</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11"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11"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11"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11"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11"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11"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11"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hidden="1">{"via1",#N/A,TRUE,"general";"via2",#N/A,TRUE,"general";"via3",#N/A,TRUE,"general"}</definedName>
    <definedName name="RW">[57]items!$C$4:$J$248</definedName>
    <definedName name="rwt" localSheetId="0" hidden="1">{"via1",#N/A,TRUE,"general";"via2",#N/A,TRUE,"general";"via3",#N/A,TRUE,"general"}</definedName>
    <definedName name="rwt" localSheetId="2"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11"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5">#REF!</definedName>
    <definedName name="ry">#REF!</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11"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hidden="1">{"via1",#N/A,TRUE,"general";"via2",#N/A,TRUE,"general";"via3",#N/A,TRUE,"general"}</definedName>
    <definedName name="s" localSheetId="25">#REF!</definedName>
    <definedName name="s">#REF!</definedName>
    <definedName name="SA" localSheetId="25">[4]Hoja2!#REF!</definedName>
    <definedName name="SA">[4]Hoja2!#REF!</definedName>
    <definedName name="saa" localSheetId="0" hidden="1">{"via1",#N/A,TRUE,"general";"via2",#N/A,TRUE,"general";"via3",#N/A,TRUE,"general"}</definedName>
    <definedName name="saa" localSheetId="2"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11"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11"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11"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11"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hidden="1">{"TAB1",#N/A,TRUE,"GENERAL";"TAB2",#N/A,TRUE,"GENERAL";"TAB3",#N/A,TRUE,"GENERAL";"TAB4",#N/A,TRUE,"GENERAL";"TAB5",#N/A,TRUE,"GENERAL"}</definedName>
    <definedName name="salarios" localSheetId="0">#N/A</definedName>
    <definedName name="salarios" localSheetId="2">#N/A</definedName>
    <definedName name="salarios" localSheetId="4">#N/A</definedName>
    <definedName name="salarios" localSheetId="5">#N/A</definedName>
    <definedName name="salarios" localSheetId="6">#N/A</definedName>
    <definedName name="salarios" localSheetId="11">#N/A</definedName>
    <definedName name="salarios" localSheetId="20">#N/A</definedName>
    <definedName name="salarios" localSheetId="21">#N/A</definedName>
    <definedName name="salarios">#N/A</definedName>
    <definedName name="SalMinimo">[15]BASES!$E$41</definedName>
    <definedName name="sbe" localSheetId="25">#REF!</definedName>
    <definedName name="sbe">#REF!</definedName>
    <definedName name="sbgfbgdr" localSheetId="0" hidden="1">{"via1",#N/A,TRUE,"general";"via2",#N/A,TRUE,"general";"via3",#N/A,TRUE,"general"}</definedName>
    <definedName name="sbgfbgdr" localSheetId="2"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11"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hidden="1">{"via1",#N/A,TRUE,"general";"via2",#N/A,TRUE,"general";"via3",#N/A,TRUE,"general"}</definedName>
    <definedName name="sc" localSheetId="25">#REF!</definedName>
    <definedName name="sc">#REF!</definedName>
    <definedName name="Sched_Pay" localSheetId="25">#REF!</definedName>
    <definedName name="Sched_Pay">#REF!</definedName>
    <definedName name="Scheduled_Extra_Payments" localSheetId="25">#REF!</definedName>
    <definedName name="Scheduled_Extra_Payments">#REF!</definedName>
    <definedName name="Scheduled_Interest_Rate" localSheetId="25">#REF!</definedName>
    <definedName name="Scheduled_Interest_Rate">#REF!</definedName>
    <definedName name="Scheduled_Monthly_Payment" localSheetId="25">#REF!</definedName>
    <definedName name="Scheduled_Monthly_Payment">#REF!</definedName>
    <definedName name="sd" localSheetId="0" hidden="1">{"TAB1",#N/A,TRUE,"GENERAL";"TAB2",#N/A,TRUE,"GENERAL";"TAB3",#N/A,TRUE,"GENERAL";"TAB4",#N/A,TRUE,"GENERAL";"TAB5",#N/A,TRUE,"GENERAL"}</definedName>
    <definedName name="sd" localSheetId="25">#REF!</definedName>
    <definedName name="sd">#REF!</definedName>
    <definedName name="sdaf" localSheetId="0" hidden="1">{"via1",#N/A,TRUE,"general";"via2",#N/A,TRUE,"general";"via3",#N/A,TRUE,"general"}</definedName>
    <definedName name="sdaf" localSheetId="2"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11"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11"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11"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hidden="1">{"TAB1",#N/A,TRUE,"GENERAL";"TAB2",#N/A,TRUE,"GENERAL";"TAB3",#N/A,TRUE,"GENERAL";"TAB4",#N/A,TRUE,"GENERAL";"TAB5",#N/A,TRUE,"GENERAL"}</definedName>
    <definedName name="SDE" localSheetId="25">#REF!</definedName>
    <definedName name="SDE">#REF!</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11"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11"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11"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11"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11"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11"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11"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11"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11"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11"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11"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11"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11"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hidden="1">{"via1",#N/A,TRUE,"general";"via2",#N/A,TRUE,"general";"via3",#N/A,TRUE,"general"}</definedName>
    <definedName name="seccion1" localSheetId="25">#REF!</definedName>
    <definedName name="seccion1">#REF!</definedName>
    <definedName name="seccion2" localSheetId="25">#REF!</definedName>
    <definedName name="seccion2">#REF!</definedName>
    <definedName name="SECTOR" localSheetId="25">#REF!</definedName>
    <definedName name="SECTOR">#REF!</definedName>
    <definedName name="SEGUNDO" localSheetId="25">#REF!</definedName>
    <definedName name="SEGUNDO">#REF!</definedName>
    <definedName name="SERO" localSheetId="0">#N/A</definedName>
    <definedName name="SERO" localSheetId="2">#N/A</definedName>
    <definedName name="SERO" localSheetId="4">#N/A</definedName>
    <definedName name="SERO" localSheetId="5">#N/A</definedName>
    <definedName name="SERO" localSheetId="6">#N/A</definedName>
    <definedName name="SERO" localSheetId="11">#N/A</definedName>
    <definedName name="SERO" localSheetId="20">#N/A</definedName>
    <definedName name="SERO" localSheetId="21">#N/A</definedName>
    <definedName name="SERO">#N/A</definedName>
    <definedName name="setrj" localSheetId="0" hidden="1">{"via1",#N/A,TRUE,"general";"via2",#N/A,TRUE,"general";"via3",#N/A,TRUE,"general"}</definedName>
    <definedName name="setrj" localSheetId="2"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11"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11"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11"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hidden="1">{"TAB1",#N/A,TRUE,"GENERAL";"TAB2",#N/A,TRUE,"GENERAL";"TAB3",#N/A,TRUE,"GENERAL";"TAB4",#N/A,TRUE,"GENERAL";"TAB5",#N/A,TRUE,"GENERAL"}</definedName>
    <definedName name="si" localSheetId="25">#REF!</definedName>
    <definedName name="si">#REF!</definedName>
    <definedName name="SISISIS" localSheetId="0">#N/A</definedName>
    <definedName name="SISISIS" localSheetId="2">#N/A</definedName>
    <definedName name="SISISIS" localSheetId="4">#N/A</definedName>
    <definedName name="SISISIS" localSheetId="5">#N/A</definedName>
    <definedName name="SISISIS" localSheetId="6">#N/A</definedName>
    <definedName name="SISISIS" localSheetId="11">#N/A</definedName>
    <definedName name="SISISIS" localSheetId="20">#N/A</definedName>
    <definedName name="SISISIS" localSheetId="21">#N/A</definedName>
    <definedName name="SISISIS">#N/A</definedName>
    <definedName name="sk" localSheetId="25">#REF!</definedName>
    <definedName name="sk">#REF!</definedName>
    <definedName name="sm" localSheetId="25">#REF!</definedName>
    <definedName name="sm">#REF!</definedName>
    <definedName name="sn" localSheetId="25">#REF!</definedName>
    <definedName name="sn">#REF!</definedName>
    <definedName name="snw" localSheetId="25">#REF!</definedName>
    <definedName name="snw">#REF!</definedName>
    <definedName name="sñ" localSheetId="25">#REF!</definedName>
    <definedName name="sñ">#REF!</definedName>
    <definedName name="so" localSheetId="25">#REF!</definedName>
    <definedName name="so">#REF!</definedName>
    <definedName name="SOBREANCHO" localSheetId="25">[4]Hoja2!#REF!</definedName>
    <definedName name="SOBREANCHO">[4]Hoja2!#REF!</definedName>
    <definedName name="SOL" localSheetId="25">#REF!</definedName>
    <definedName name="SOL">#REF!</definedName>
    <definedName name="Spanner_Auto_File">"F:\Proyectos\CEI\Tunja-Barbosa\tra2b.x2a"</definedName>
    <definedName name="Spanner_Auto_Select" localSheetId="25">'[58]A-HOR'!#REF!</definedName>
    <definedName name="Spanner_Auto_Select">'[58]A-HOR'!#REF!</definedName>
    <definedName name="sr" localSheetId="25">#REF!</definedName>
    <definedName name="sr">#REF!</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 localSheetId="25">#REF!</definedName>
    <definedName name="ss">#REF!</definedName>
    <definedName name="SSSS" localSheetId="0">#N/A</definedName>
    <definedName name="SSSS" localSheetId="2">#N/A</definedName>
    <definedName name="SSSS" localSheetId="4">#N/A</definedName>
    <definedName name="SSSS" localSheetId="5">#N/A</definedName>
    <definedName name="SSSS" localSheetId="6">#N/A</definedName>
    <definedName name="SSSS" localSheetId="11">#N/A</definedName>
    <definedName name="SSSS" localSheetId="20">#N/A</definedName>
    <definedName name="SSSS" localSheetId="21">#N/A</definedName>
    <definedName name="SSSS">#N/A</definedName>
    <definedName name="sssss7" localSheetId="0" hidden="1">{"via1",#N/A,TRUE,"general";"via2",#N/A,TRUE,"general";"via3",#N/A,TRUE,"general"}</definedName>
    <definedName name="sssss7" localSheetId="2"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11"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11"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11"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hidden="1">{"via1",#N/A,TRUE,"general";"via2",#N/A,TRUE,"general";"via3",#N/A,TRUE,"general"}</definedName>
    <definedName name="suma">[24]Hoja1!$F$60</definedName>
    <definedName name="Summary" localSheetId="25">#REF!</definedName>
    <definedName name="Summary">#REF!</definedName>
    <definedName name="sw" localSheetId="0">#N/A</definedName>
    <definedName name="sw" localSheetId="2">#N/A</definedName>
    <definedName name="sw" localSheetId="4">#N/A</definedName>
    <definedName name="sw" localSheetId="5">#N/A</definedName>
    <definedName name="sw" localSheetId="6">#N/A</definedName>
    <definedName name="sw" localSheetId="11">#N/A</definedName>
    <definedName name="sw" localSheetId="20">#N/A</definedName>
    <definedName name="sw" localSheetId="21">#N/A</definedName>
    <definedName name="sw">#N/A</definedName>
    <definedName name="swsw" localSheetId="0" hidden="1">{"via1",#N/A,TRUE,"general";"via2",#N/A,TRUE,"general";"via3",#N/A,TRUE,"general"}</definedName>
    <definedName name="swsw" localSheetId="2"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11"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hidden="1">{"TAB1",#N/A,TRUE,"GENERAL";"TAB2",#N/A,TRUE,"GENERAL";"TAB3",#N/A,TRUE,"GENERAL";"TAB4",#N/A,TRUE,"GENERAL";"TAB5",#N/A,TRUE,"GENERAL"}</definedName>
    <definedName name="t" localSheetId="25">[2]!absc</definedName>
    <definedName name="t">[2]!absc</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11"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hidden="1">{"TAB1",#N/A,TRUE,"GENERAL";"TAB2",#N/A,TRUE,"GENERAL";"TAB3",#N/A,TRUE,"GENERAL";"TAB4",#N/A,TRUE,"GENERAL";"TAB5",#N/A,TRUE,"GENERAL"}</definedName>
    <definedName name="TABLA" localSheetId="0">#REF!</definedName>
    <definedName name="TABLA" localSheetId="25">#REF!</definedName>
    <definedName name="TABLA">#REF!</definedName>
    <definedName name="TABLA_DE_CONTENIDO__A1" localSheetId="25">#REF!</definedName>
    <definedName name="TABLA_DE_CONTENIDO__A1">#REF!</definedName>
    <definedName name="tabla2" localSheetId="25">#REF!</definedName>
    <definedName name="tabla2">#REF!</definedName>
    <definedName name="TARIFAS">[59]TARIFAS!$A$1:$F$52</definedName>
    <definedName name="tb" localSheetId="25">#REF!</definedName>
    <definedName name="tb">#REF!</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11"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hidden="1">{"TAB1",#N/A,TRUE,"GENERAL";"TAB2",#N/A,TRUE,"GENERAL";"TAB3",#N/A,TRUE,"GENERAL";"TAB4",#N/A,TRUE,"GENERAL";"TAB5",#N/A,TRUE,"GENERAL"}</definedName>
    <definedName name="TE" localSheetId="25">[35]TARIF2002!#REF!</definedName>
    <definedName name="TE">[35]TARIF2002!#REF!</definedName>
    <definedName name="TER" localSheetId="0">#N/A</definedName>
    <definedName name="TER" localSheetId="2">#N/A</definedName>
    <definedName name="TER" localSheetId="4">#N/A</definedName>
    <definedName name="TER" localSheetId="5">#N/A</definedName>
    <definedName name="TER" localSheetId="6">#N/A</definedName>
    <definedName name="TER" localSheetId="11">#N/A</definedName>
    <definedName name="TER" localSheetId="20">#N/A</definedName>
    <definedName name="TER" localSheetId="21">#N/A</definedName>
    <definedName name="TER">#N/A</definedName>
    <definedName name="TERM" localSheetId="0">#N/A</definedName>
    <definedName name="TERM" localSheetId="2">#N/A</definedName>
    <definedName name="TERM" localSheetId="4">#N/A</definedName>
    <definedName name="TERM" localSheetId="5">#N/A</definedName>
    <definedName name="TERM" localSheetId="6">#N/A</definedName>
    <definedName name="TERM" localSheetId="11">#N/A</definedName>
    <definedName name="TERM" localSheetId="20">#N/A</definedName>
    <definedName name="TERM" localSheetId="21">#N/A</definedName>
    <definedName name="TERM">#N/A</definedName>
    <definedName name="TÉRMINOS" localSheetId="0">#N/A</definedName>
    <definedName name="TÉRMINOS" localSheetId="2">#N/A</definedName>
    <definedName name="TÉRMINOS" localSheetId="4">#N/A</definedName>
    <definedName name="TÉRMINOS" localSheetId="5">#N/A</definedName>
    <definedName name="TÉRMINOS" localSheetId="6">#N/A</definedName>
    <definedName name="TÉRMINOS" localSheetId="11">#N/A</definedName>
    <definedName name="TÉRMINOS" localSheetId="20">#N/A</definedName>
    <definedName name="TÉRMINOS" localSheetId="21">#N/A</definedName>
    <definedName name="TÉRMINOS">#N/A</definedName>
    <definedName name="TERR">[5]PRESUPUESTO!$I$7</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11"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hidden="1">{"via1",#N/A,TRUE,"general";"via2",#N/A,TRUE,"general";"via3",#N/A,TRUE,"general"}</definedName>
    <definedName name="th" localSheetId="25">#REF!</definedName>
    <definedName name="th">#REF!</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11"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11"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hidden="1">{"via1",#N/A,TRUE,"general";"via2",#N/A,TRUE,"general";"via3",#N/A,TRUE,"general"}</definedName>
    <definedName name="TI" localSheetId="25">[35]TARIF2002!#REF!</definedName>
    <definedName name="TI">[35]TARIF2002!#REF!</definedName>
    <definedName name="TIEMPO">[16]BASES!$E$27</definedName>
    <definedName name="tipov" localSheetId="0">#REF!</definedName>
    <definedName name="tipov" localSheetId="25">#REF!</definedName>
    <definedName name="tipov">#REF!</definedName>
    <definedName name="TITU" localSheetId="25">#REF!</definedName>
    <definedName name="TITU">#REF!</definedName>
    <definedName name="TITULO" localSheetId="0">#REF!</definedName>
    <definedName name="TITULO" localSheetId="25">#REF!</definedName>
    <definedName name="TITULO">#REF!</definedName>
    <definedName name="_xlnm.Print_Titles" localSheetId="24">'PRESUPUESTO OBRA'!$7:$10</definedName>
    <definedName name="_xlnm.Print_Titles" localSheetId="25">'PROPUESTA ECONOMICA'!$7:$10</definedName>
    <definedName name="_xlnm.Print_Titles">#N/A</definedName>
    <definedName name="Títulos_a_imprimir_IM" localSheetId="25">#REF!</definedName>
    <definedName name="Títulos_a_imprimir_IM">#REF!</definedName>
    <definedName name="tj" localSheetId="25">#REF!</definedName>
    <definedName name="tj">#REF!</definedName>
    <definedName name="tl" localSheetId="25">#REF!</definedName>
    <definedName name="tl">#REF!</definedName>
    <definedName name="tn" localSheetId="25">#REF!</definedName>
    <definedName name="tn">#REF!</definedName>
    <definedName name="To" localSheetId="25">#REF!</definedName>
    <definedName name="To">#REF!</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11"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hidden="1">{"via1",#N/A,TRUE,"general";"via2",#N/A,TRUE,"general";"via3",#N/A,TRUE,"general"}</definedName>
    <definedName name="TOT" localSheetId="25">#REF!</definedName>
    <definedName name="TOT">#REF!</definedName>
    <definedName name="TOTAL" localSheetId="0">#REF!</definedName>
    <definedName name="TOTAL" localSheetId="25">#REF!</definedName>
    <definedName name="TOTAL">#REF!</definedName>
    <definedName name="Total_Interest" localSheetId="25">#REF!</definedName>
    <definedName name="Total_Interest">#REF!</definedName>
    <definedName name="Total_Pay" localSheetId="25">#REF!</definedName>
    <definedName name="Total_Pay">#REF!</definedName>
    <definedName name="Total_Payment" localSheetId="0">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11">Scheduled_Payment+Extra_Payment</definedName>
    <definedName name="Total_Payment" localSheetId="20">Scheduled_Payment+Extra_Payment</definedName>
    <definedName name="Total_Payment" localSheetId="21">Scheduled_Payment+Extra_Payment</definedName>
    <definedName name="Total_Payment" localSheetId="25">Scheduled_Payment+Extra_Payment</definedName>
    <definedName name="Total_Payment">Scheduled_Payment+Extra_Payment</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11"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hidden="1">{"TAB1",#N/A,TRUE,"GENERAL";"TAB2",#N/A,TRUE,"GENERAL";"TAB3",#N/A,TRUE,"GENERAL";"TAB4",#N/A,TRUE,"GENERAL";"TAB5",#N/A,TRUE,"GENERAL"}</definedName>
    <definedName name="TRANS" localSheetId="25">[4]Hoja2!#REF!</definedName>
    <definedName name="TRANS">[4]Hoja2!#REF!</definedName>
    <definedName name="TRAT">[60]desmonte!$E$48</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11"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11"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11"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11"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hidden="1">{"via1",#N/A,TRUE,"general";"via2",#N/A,TRUE,"general";"via3",#N/A,TRUE,"general"}</definedName>
    <definedName name="TRM">[61]VrEqpBasica!$I$2</definedName>
    <definedName name="tru" localSheetId="0" hidden="1">{"via1",#N/A,TRUE,"general";"via2",#N/A,TRUE,"general";"via3",#N/A,TRUE,"general"}</definedName>
    <definedName name="tru" localSheetId="2"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11"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11"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11"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11"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11"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11"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 localSheetId="25">#REF!</definedName>
    <definedName name="tt">#REF!</definedName>
    <definedName name="TtCD" localSheetId="25">#REF!</definedName>
    <definedName name="TtCD">#REF!</definedName>
    <definedName name="TTR" localSheetId="0" hidden="1">{"via1",#N/A,TRUE,"general";"via2",#N/A,TRUE,"general";"via3",#N/A,TRUE,"general"}</definedName>
    <definedName name="TTR" localSheetId="2"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11"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11"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11"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11"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11"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11"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11"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11"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11"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11"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5">#REF!</definedName>
    <definedName name="ty">#REF!</definedName>
    <definedName name="tyery" localSheetId="0" hidden="1">{"via1",#N/A,TRUE,"general";"via2",#N/A,TRUE,"general";"via3",#N/A,TRUE,"general"}</definedName>
    <definedName name="tyery" localSheetId="2"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11"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11"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11"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11"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11"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11"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hidden="1">{"TAB1",#N/A,TRUE,"GENERAL";"TAB2",#N/A,TRUE,"GENERAL";"TAB3",#N/A,TRUE,"GENERAL";"TAB4",#N/A,TRUE,"GENERAL";"TAB5",#N/A,TRUE,"GENERAL"}</definedName>
    <definedName name="tyu" localSheetId="25">#REF!</definedName>
    <definedName name="tyu">#REF!</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11"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11"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hidden="1">{"via1",#N/A,TRUE,"general";"via2",#N/A,TRUE,"general";"via3",#N/A,TRUE,"general"}</definedName>
    <definedName name="U" localSheetId="0">#REF!</definedName>
    <definedName name="U" localSheetId="25">#REF!</definedName>
    <definedName name="U">#REF!</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11"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11"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hidden="1">{"TAB1",#N/A,TRUE,"GENERAL";"TAB2",#N/A,TRUE,"GENERAL";"TAB3",#N/A,TRUE,"GENERAL";"TAB4",#N/A,TRUE,"GENERAL";"TAB5",#N/A,TRUE,"GENERAL"}</definedName>
    <definedName name="Ubicación" localSheetId="25">#REF!</definedName>
    <definedName name="Ubicación">#REF!</definedName>
    <definedName name="UI" localSheetId="0" hidden="1">{"via1",#N/A,TRUE,"general";"via2",#N/A,TRUE,"general";"via3",#N/A,TRUE,"general"}</definedName>
    <definedName name="ui" localSheetId="25">#REF!</definedName>
    <definedName name="ui">#REF!</definedName>
    <definedName name="uijhj" localSheetId="0" hidden="1">{"via1",#N/A,TRUE,"general";"via2",#N/A,TRUE,"general";"via3",#N/A,TRUE,"general"}</definedName>
    <definedName name="uijhj" localSheetId="2"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11"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11"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11"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11"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11"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hidden="1">{"TAB1",#N/A,TRUE,"GENERAL";"TAB2",#N/A,TRUE,"GENERAL";"TAB3",#N/A,TRUE,"GENERAL";"TAB4",#N/A,TRUE,"GENERAL";"TAB5",#N/A,TRUE,"GENERAL"}</definedName>
    <definedName name="UNITARIO">[62]Unitarios!$A$3:$D$13</definedName>
    <definedName name="Unitarios" localSheetId="25">#REF!</definedName>
    <definedName name="Unitarios">#REF!</definedName>
    <definedName name="uno" localSheetId="0">#N/A</definedName>
    <definedName name="uno" localSheetId="2">#N/A</definedName>
    <definedName name="uno" localSheetId="4">#N/A</definedName>
    <definedName name="uno" localSheetId="5">#N/A</definedName>
    <definedName name="uno" localSheetId="6">#N/A</definedName>
    <definedName name="uno" localSheetId="11">#N/A</definedName>
    <definedName name="uno" localSheetId="20">#N/A</definedName>
    <definedName name="uno" localSheetId="21">#N/A</definedName>
    <definedName name="uno">#N/A</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hidden="1">{"TAB1",#N/A,TRUE,"GENERAL";"TAB2",#N/A,TRUE,"GENERAL";"TAB3",#N/A,TRUE,"GENERAL";"TAB4",#N/A,TRUE,"GENERAL";"TAB5",#N/A,TRUE,"GENERAL"}</definedName>
    <definedName name="uriel" localSheetId="0">#N/A</definedName>
    <definedName name="uriel" localSheetId="2">#N/A</definedName>
    <definedName name="uriel" localSheetId="4">#N/A</definedName>
    <definedName name="uriel" localSheetId="5">#N/A</definedName>
    <definedName name="uriel" localSheetId="6">#N/A</definedName>
    <definedName name="uriel" localSheetId="11">#N/A</definedName>
    <definedName name="uriel" localSheetId="20">#N/A</definedName>
    <definedName name="uriel" localSheetId="21">#N/A</definedName>
    <definedName name="uriel">#N/A</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hidden="1">{"TAB1",#N/A,TRUE,"GENERAL";"TAB2",#N/A,TRUE,"GENERAL";"TAB3",#N/A,TRUE,"GENERAL";"TAB4",#N/A,TRUE,"GENERAL";"TAB5",#N/A,TRUE,"GENERAL"}</definedName>
    <definedName name="ut" localSheetId="25">#REF!</definedName>
    <definedName name="ut">#REF!</definedName>
    <definedName name="UTL">[5]otros!$C$4</definedName>
    <definedName name="uu" localSheetId="0" hidden="1">{"TAB1",#N/A,TRUE,"GENERAL";"TAB2",#N/A,TRUE,"GENERAL";"TAB3",#N/A,TRUE,"GENERAL";"TAB4",#N/A,TRUE,"GENERAL";"TAB5",#N/A,TRUE,"GENERAL"}</definedName>
    <definedName name="uu" localSheetId="25">#REF!</definedName>
    <definedName name="uu">#REF!</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11"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11"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hidden="1">{"TAB1",#N/A,TRUE,"GENERAL";"TAB2",#N/A,TRUE,"GENERAL";"TAB3",#N/A,TRUE,"GENERAL";"TAB4",#N/A,TRUE,"GENERAL";"TAB5",#N/A,TRUE,"GENERAL"}</definedName>
    <definedName name="uxd" localSheetId="25">#REF!</definedName>
    <definedName name="uxd">#REF!</definedName>
    <definedName name="uy" localSheetId="25">#REF!</definedName>
    <definedName name="uy">#REF!</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11"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11"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11"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hidden="1">{"TAB1",#N/A,TRUE,"GENERAL";"TAB2",#N/A,TRUE,"GENERAL";"TAB3",#N/A,TRUE,"GENERAL";"TAB4",#N/A,TRUE,"GENERAL";"TAB5",#N/A,TRUE,"GENERAL"}</definedName>
    <definedName name="VALDES" localSheetId="25">#REF!</definedName>
    <definedName name="VALDES">#REF!</definedName>
    <definedName name="valor1" localSheetId="0">#REF!</definedName>
    <definedName name="valor1" localSheetId="25">#REF!</definedName>
    <definedName name="valor1">#REF!</definedName>
    <definedName name="valor2" localSheetId="0">#REF!</definedName>
    <definedName name="valor2" localSheetId="25">#REF!</definedName>
    <definedName name="valor2">#REF!</definedName>
    <definedName name="VALOR3" localSheetId="0">#REF!</definedName>
    <definedName name="VALOR3" localSheetId="25">#REF!</definedName>
    <definedName name="VALOR3">#REF!</definedName>
    <definedName name="Values_Entered" localSheetId="0">IF(Loan_Amount*Interest_Rate*Loan_Years*Loan_Start&gt;0,1,0)</definedName>
    <definedName name="Values_Entered" localSheetId="2">IF(Loan_Amount*Interest_Rate*Loan_Years*Loan_Start&gt;0,1,0)</definedName>
    <definedName name="Values_Entered" localSheetId="4">IF(Loan_Amount*Interest_Rate*Loan_Years*Loan_Start&gt;0,1,0)</definedName>
    <definedName name="Values_Entered" localSheetId="5">IF(Loan_Amount*Interest_Rate*Loan_Years*Loan_Start&gt;0,1,0)</definedName>
    <definedName name="Values_Entered" localSheetId="6">IF(Loan_Amount*Interest_Rate*Loan_Years*Loan_Start&gt;0,1,0)</definedName>
    <definedName name="Values_Entered" localSheetId="11">IF(Loan_Amount*Interest_Rate*Loan_Years*Loan_Start&gt;0,1,0)</definedName>
    <definedName name="Values_Entered" localSheetId="20">IF(Loan_Amount*Interest_Rate*Loan_Years*Loan_Start&gt;0,1,0)</definedName>
    <definedName name="Values_Entered" localSheetId="21">IF(Loan_Amount*Interest_Rate*Loan_Years*Loan_Start&gt;0,1,0)</definedName>
    <definedName name="Values_Entered" localSheetId="25">IF('PROPUESTA ECONOMICA'!Loan_Amount*'PROPUESTA ECONOMICA'!Interest_Rate*'PROPUESTA ECONOMICA'!Loan_Years*'PROPUESTA ECONOMICA'!Loan_Start&gt;0,1,0)</definedName>
    <definedName name="Values_Entered">IF(Loan_Amount*Interest_Rate*Loan_Years*Loan_Start&gt;0,1,0)</definedName>
    <definedName name="Varios" localSheetId="25">#REF!</definedName>
    <definedName name="Varios">#REF!</definedName>
    <definedName name="Varios2" localSheetId="25">#REF!</definedName>
    <definedName name="Varios2">#REF!</definedName>
    <definedName name="vb" localSheetId="25">#REF!</definedName>
    <definedName name="vb">#REF!</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hidden="1">{"TAB1",#N/A,TRUE,"GENERAL";"TAB2",#N/A,TRUE,"GENERAL";"TAB3",#N/A,TRUE,"GENERAL";"TAB4",#N/A,TRUE,"GENERAL";"TAB5",#N/A,TRUE,"GENERAL"}</definedName>
    <definedName name="vc" localSheetId="25">#REF!</definedName>
    <definedName name="vc">#REF!</definedName>
    <definedName name="vck" localSheetId="25">#REF!</definedName>
    <definedName name="vck">#REF!</definedName>
    <definedName name="vd" localSheetId="25">#REF!</definedName>
    <definedName name="vd">#REF!</definedName>
    <definedName name="vdfvuio" localSheetId="0" hidden="1">{"via1",#N/A,TRUE,"general";"via2",#N/A,TRUE,"general";"via3",#N/A,TRUE,"general"}</definedName>
    <definedName name="vdfvuio" localSheetId="2"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11"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11"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hidden="1">{"via1",#N/A,TRUE,"general";"via2",#N/A,TRUE,"general";"via3",#N/A,TRUE,"general"}</definedName>
    <definedName name="VentaAiu" localSheetId="25">#REF!</definedName>
    <definedName name="VentaAiu">#REF!</definedName>
    <definedName name="vfbgnhyt" localSheetId="0" hidden="1">{"via1",#N/A,TRUE,"general";"via2",#N/A,TRUE,"general";"via3",#N/A,TRUE,"general"}</definedName>
    <definedName name="vfbgnhyt" localSheetId="2"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11"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hidden="1">{"via1",#N/A,TRUE,"general";"via2",#N/A,TRUE,"general";"via3",#N/A,TRUE,"general"}</definedName>
    <definedName name="vfn" localSheetId="25">#REF!</definedName>
    <definedName name="vfn">#REF!</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11"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hidden="1">{"TAB1",#N/A,TRUE,"GENERAL";"TAB2",#N/A,TRUE,"GENERAL";"TAB3",#N/A,TRUE,"GENERAL";"TAB4",#N/A,TRUE,"GENERAL";"TAB5",#N/A,TRUE,"GENERAL"}</definedName>
    <definedName name="vg" localSheetId="25">#REF!</definedName>
    <definedName name="vg">#REF!</definedName>
    <definedName name="villa" localSheetId="25">#REF!</definedName>
    <definedName name="villa">#REF!</definedName>
    <definedName name="vk" localSheetId="0" hidden="1">{"via1",#N/A,TRUE,"general";"via2",#N/A,TRUE,"general";"via3",#N/A,TRUE,"general"}</definedName>
    <definedName name="vk" localSheetId="2"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11"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hidden="1">{"via1",#N/A,TRUE,"general";"via2",#N/A,TRUE,"general";"via3",#N/A,TRUE,"general"}</definedName>
    <definedName name="vm" localSheetId="25">#REF!</definedName>
    <definedName name="vm">#REF!</definedName>
    <definedName name="vnbvxb" localSheetId="0" hidden="1">{"via1",#N/A,TRUE,"general";"via2",#N/A,TRUE,"general";"via3",#N/A,TRUE,"general"}</definedName>
    <definedName name="vnbvxb" localSheetId="2"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11"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11"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11"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hidden="1">{"via1",#N/A,TRUE,"general";"via2",#N/A,TRUE,"general";"via3",#N/A,TRUE,"general"}</definedName>
    <definedName name="vv" localSheetId="25">#REF!</definedName>
    <definedName name="vv">#REF!</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 localSheetId="25">#REF!</definedName>
    <definedName name="VVV">#REF!</definedName>
    <definedName name="vvvvt" localSheetId="0" hidden="1">{"via1",#N/A,TRUE,"general";"via2",#N/A,TRUE,"general";"via3",#N/A,TRUE,"general"}</definedName>
    <definedName name="vvvvt" localSheetId="2"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11"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11"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11"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11"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hidden="1">{"via1",#N/A,TRUE,"general";"via2",#N/A,TRUE,"general";"via3",#N/A,TRUE,"general"}</definedName>
    <definedName name="WDFSDF" localSheetId="25">'[17]Res-Accide-10'!#REF!</definedName>
    <definedName name="WDFSDF">'[17]Res-Accide-10'!#REF!</definedName>
    <definedName name="WE" localSheetId="0">#N/A</definedName>
    <definedName name="we" localSheetId="25">#REF!</definedName>
    <definedName name="we">#REF!</definedName>
    <definedName name="WEFWE" localSheetId="25">'[17]Res-Accide-10'!#REF!</definedName>
    <definedName name="WEFWE">'[17]Res-Accide-10'!#REF!</definedName>
    <definedName name="WER">'[17]Res-Accide-10'!$S$2:$S$7</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11"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11"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11"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11"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11"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11"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11"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11"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11"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hidden="1">{"via1",#N/A,TRUE,"general";"via2",#N/A,TRUE,"general";"via3",#N/A,TRUE,"general"}</definedName>
    <definedName name="WILSON" localSheetId="0">'[17]Res-Accide-10'!#REF!</definedName>
    <definedName name="WILSON" localSheetId="25">'[17]Res-Accide-10'!#REF!</definedName>
    <definedName name="WILSON">'[17]Res-Accide-10'!#REF!</definedName>
    <definedName name="wj" localSheetId="25">#REF!</definedName>
    <definedName name="wj">#REF!</definedName>
    <definedName name="wl" localSheetId="25">#REF!</definedName>
    <definedName name="wl">#REF!</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11"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hidden="1">{"via1",#N/A,TRUE,"general";"via2",#N/A,TRUE,"general";"via3",#N/A,TRUE,"general"}</definedName>
    <definedName name="ws" localSheetId="25">#REF!</definedName>
    <definedName name="ws">#REF!</definedName>
    <definedName name="wsnhed" localSheetId="0" hidden="1">{"via1",#N/A,TRUE,"general";"via2",#N/A,TRUE,"general";"via3",#N/A,TRUE,"general"}</definedName>
    <definedName name="wsnhed" localSheetId="2"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11"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11"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11"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hidden="1">{"TAB1",#N/A,TRUE,"GENERAL";"TAB2",#N/A,TRUE,"GENERAL";"TAB3",#N/A,TRUE,"GENERAL";"TAB4",#N/A,TRUE,"GENERAL";"TAB5",#N/A,TRUE,"GENERAL"}</definedName>
    <definedName name="ww" localSheetId="25">#REF!</definedName>
    <definedName name="ww">#REF!</definedName>
    <definedName name="wwded3" localSheetId="0" hidden="1">{"via1",#N/A,TRUE,"general";"via2",#N/A,TRUE,"general";"via3",#N/A,TRUE,"general"}</definedName>
    <definedName name="wwded3" localSheetId="2"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11"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hidden="1">{"via1",#N/A,TRUE,"general";"via2",#N/A,TRUE,"general";"via3",#N/A,TRUE,"general"}</definedName>
    <definedName name="www">[63]INDICE!$1:$1048576</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2"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11"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hidden="1">{"via1",#N/A,TRUE,"general";"via2",#N/A,TRUE,"general";"via3",#N/A,TRUE,"general"}</definedName>
    <definedName name="x" localSheetId="25">#REF!</definedName>
    <definedName name="x">#REF!</definedName>
    <definedName name="xb" localSheetId="25">#REF!</definedName>
    <definedName name="xb">#REF!</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hidden="1">{"TAB1",#N/A,TRUE,"GENERAL";"TAB2",#N/A,TRUE,"GENERAL";"TAB3",#N/A,TRUE,"GENERAL";"TAB4",#N/A,TRUE,"GENERAL";"TAB5",#N/A,TRUE,"GENERAL"}</definedName>
    <definedName name="xo" localSheetId="25">#REF!</definedName>
    <definedName name="xo">#REF!</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11"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 localSheetId="25">#REF!</definedName>
    <definedName name="xx">#REF!</definedName>
    <definedName name="XX_51" localSheetId="25">#REF!</definedName>
    <definedName name="XX_51">#REF!</definedName>
    <definedName name="xxfg" localSheetId="0" hidden="1">{"via1",#N/A,TRUE,"general";"via2",#N/A,TRUE,"general";"via3",#N/A,TRUE,"general"}</definedName>
    <definedName name="xxfg" localSheetId="2"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11"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hidden="1">{"via1",#N/A,TRUE,"general";"via2",#N/A,TRUE,"general";"via3",#N/A,TRUE,"general"}</definedName>
    <definedName name="xxx" localSheetId="25">#REF!</definedName>
    <definedName name="xxx">#REF!</definedName>
    <definedName name="XXXX" localSheetId="25">#REF!</definedName>
    <definedName name="XXXX">#REF!</definedName>
    <definedName name="xxxxx" localSheetId="25">[6]!absc</definedName>
    <definedName name="xxxxx">[6]!absc</definedName>
    <definedName name="xxxxxds" localSheetId="0" hidden="1">{"via1",#N/A,TRUE,"general";"via2",#N/A,TRUE,"general";"via3",#N/A,TRUE,"general"}</definedName>
    <definedName name="xxxxxds" localSheetId="2"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11"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hidden="1">{"via1",#N/A,TRUE,"general";"via2",#N/A,TRUE,"general";"via3",#N/A,TRUE,"general"}</definedName>
    <definedName name="XXXXXXXXXX" localSheetId="0">#REF!</definedName>
    <definedName name="XXXXXXXXXX" localSheetId="25">#REF!</definedName>
    <definedName name="XXXXXXXXXX">#REF!</definedName>
    <definedName name="xxxxxxxxxx29" localSheetId="0" hidden="1">{"via1",#N/A,TRUE,"general";"via2",#N/A,TRUE,"general";"via3",#N/A,TRUE,"general"}</definedName>
    <definedName name="xxxxxxxxxx29" localSheetId="2"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11"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hidden="1">{"via1",#N/A,TRUE,"general";"via2",#N/A,TRUE,"general";"via3",#N/A,TRUE,"general"}</definedName>
    <definedName name="XXXXXXXXXXXX" localSheetId="0">#REF!</definedName>
    <definedName name="XXXXXXXXXXXX" localSheetId="25">#REF!</definedName>
    <definedName name="XXXXXXXXXXXX">#REF!</definedName>
    <definedName name="XZXZV" localSheetId="0" hidden="1">{"via1",#N/A,TRUE,"general";"via2",#N/A,TRUE,"general";"via3",#N/A,TRUE,"general"}</definedName>
    <definedName name="XZXZV" localSheetId="2"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11"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hidden="1">{"via1",#N/A,TRUE,"general";"via2",#N/A,TRUE,"general";"via3",#N/A,TRUE,"general"}</definedName>
    <definedName name="Y" localSheetId="25">[7]!absc</definedName>
    <definedName name="Y">[7]!absc</definedName>
    <definedName name="y6y6" localSheetId="0" hidden="1">{"via1",#N/A,TRUE,"general";"via2",#N/A,TRUE,"general";"via3",#N/A,TRUE,"general"}</definedName>
    <definedName name="y6y6" localSheetId="2"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11"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hidden="1">{"via1",#N/A,TRUE,"general";"via2",#N/A,TRUE,"general";"via3",#N/A,TRUE,"general"}</definedName>
    <definedName name="YA" localSheetId="25">#REF!</definedName>
    <definedName name="YA">#REF!</definedName>
    <definedName name="yery" localSheetId="0" hidden="1">{"via1",#N/A,TRUE,"general";"via2",#N/A,TRUE,"general";"via3",#N/A,TRUE,"general"}</definedName>
    <definedName name="yery" localSheetId="2"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11"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11"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11"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hidden="1">{"TAB1",#N/A,TRUE,"GENERAL";"TAB2",#N/A,TRUE,"GENERAL";"TAB3",#N/A,TRUE,"GENERAL";"TAB4",#N/A,TRUE,"GENERAL";"TAB5",#N/A,TRUE,"GENERAL"}</definedName>
    <definedName name="yn" localSheetId="25">#REF!</definedName>
    <definedName name="yn">#REF!</definedName>
    <definedName name="yrey" localSheetId="0" hidden="1">{"via1",#N/A,TRUE,"general";"via2",#N/A,TRUE,"general";"via3",#N/A,TRUE,"general"}</definedName>
    <definedName name="yrey" localSheetId="2"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11"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11"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11"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11"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11"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11"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11"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11"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11"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5">#REF!</definedName>
    <definedName name="yu">#REF!</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hidden="1">{"TAB1",#N/A,TRUE,"GENERAL";"TAB2",#N/A,TRUE,"GENERAL";"TAB3",#N/A,TRUE,"GENERAL";"TAB4",#N/A,TRUE,"GENERAL";"TAB5",#N/A,TRUE,"GENERAL"}</definedName>
    <definedName name="yui" localSheetId="25">#REF!</definedName>
    <definedName name="yui">#REF!</definedName>
    <definedName name="yutu" localSheetId="0" hidden="1">{"via1",#N/A,TRUE,"general";"via2",#N/A,TRUE,"general";"via3",#N/A,TRUE,"general"}</definedName>
    <definedName name="yutu" localSheetId="2"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11"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11"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11"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5">#REF!</definedName>
    <definedName name="yy">#REF!</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11"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11"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hidden="1">{"via1",#N/A,TRUE,"general";"via2",#N/A,TRUE,"general";"via3",#N/A,TRUE,"general"}</definedName>
    <definedName name="zc" localSheetId="25">#REF!</definedName>
    <definedName name="zc">#REF!</definedName>
    <definedName name="zd" localSheetId="25">#REF!</definedName>
    <definedName name="zd">#REF!</definedName>
    <definedName name="zdervr" localSheetId="0" hidden="1">{"via1",#N/A,TRUE,"general";"via2",#N/A,TRUE,"general";"via3",#N/A,TRUE,"general"}</definedName>
    <definedName name="zdervr" localSheetId="2"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11"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hidden="1">{"via1",#N/A,TRUE,"general";"via2",#N/A,TRUE,"general";"via3",#N/A,TRUE,"general"}</definedName>
    <definedName name="ZDF" localSheetId="25">#REF!</definedName>
    <definedName name="ZDF">#REF!</definedName>
    <definedName name="zdr" localSheetId="25">#REF!</definedName>
    <definedName name="zdr">#REF!</definedName>
    <definedName name="zx" localSheetId="25">#REF!</definedName>
    <definedName name="zx">#REF!</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11"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11"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hidden="1">{"via1",#N/A,TRUE,"general";"via2",#N/A,TRUE,"general";"via3",#N/A,TRUE,"general"}</definedName>
    <definedName name="ZZ" localSheetId="0">MATCH(0.01,End_Bal,-1)+1</definedName>
    <definedName name="zz" localSheetId="25">#REF!</definedName>
    <definedName name="zz">#REF!</definedName>
    <definedName name="ZZZZZZZZZZZ" localSheetId="0">'[23]A. P. U.'!#REF!</definedName>
    <definedName name="ZZZZZZZZZZZ" localSheetId="25">'[23]A. P. U.'!#REF!</definedName>
    <definedName name="ZZZZZZZZZZZ">'[23]A. P. U.'!#REF!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8" i="28" l="1"/>
  <c r="J44" i="28"/>
  <c r="J47" i="28"/>
  <c r="J17" i="28" l="1"/>
  <c r="J24" i="28"/>
  <c r="J28" i="28"/>
  <c r="J32" i="28"/>
  <c r="J36" i="28"/>
  <c r="J51" i="28"/>
  <c r="J52" i="28" s="1"/>
  <c r="H42" i="28"/>
  <c r="J42" i="28" s="1"/>
  <c r="J41" i="28"/>
  <c r="J39" i="28"/>
  <c r="J38" i="28" s="1"/>
  <c r="J37" i="28"/>
  <c r="J35" i="28"/>
  <c r="J34" i="28"/>
  <c r="J33" i="28"/>
  <c r="H33" i="28"/>
  <c r="J31" i="28"/>
  <c r="J30" i="28"/>
  <c r="J29" i="28"/>
  <c r="J27" i="28"/>
  <c r="J26" i="28"/>
  <c r="J25" i="28"/>
  <c r="J23" i="28"/>
  <c r="J21" i="28"/>
  <c r="J20" i="28" s="1"/>
  <c r="J19" i="28"/>
  <c r="J18" i="28"/>
  <c r="J16" i="28"/>
  <c r="J14" i="28"/>
  <c r="J13" i="28"/>
  <c r="J12" i="28"/>
  <c r="J11" i="28" l="1"/>
  <c r="J40" i="28"/>
  <c r="J15" i="28"/>
  <c r="J22" i="28"/>
  <c r="H33" i="1"/>
  <c r="H42" i="1"/>
  <c r="K36" i="27"/>
  <c r="N36" i="27" s="1"/>
  <c r="N43" i="27" s="1"/>
  <c r="N78" i="27" s="1"/>
  <c r="B36" i="27"/>
  <c r="K36" i="26"/>
  <c r="N36" i="26" s="1"/>
  <c r="N43" i="26" s="1"/>
  <c r="N78" i="26" s="1"/>
  <c r="B36" i="26"/>
  <c r="C16" i="25"/>
  <c r="C16" i="24"/>
  <c r="K72" i="25"/>
  <c r="I72" i="25" s="1"/>
  <c r="B72" i="25"/>
  <c r="N71" i="25"/>
  <c r="K71" i="25"/>
  <c r="I71" i="25" s="1"/>
  <c r="B71" i="25"/>
  <c r="L60" i="25"/>
  <c r="K60" i="25"/>
  <c r="N60" i="25" s="1"/>
  <c r="N66" i="25" s="1"/>
  <c r="B60" i="25"/>
  <c r="M51" i="25"/>
  <c r="N51" i="25" s="1"/>
  <c r="J51" i="25"/>
  <c r="B51" i="25"/>
  <c r="M50" i="25"/>
  <c r="N50" i="25" s="1"/>
  <c r="J50" i="25"/>
  <c r="B50" i="25"/>
  <c r="M49" i="25"/>
  <c r="N49" i="25" s="1"/>
  <c r="J49" i="25"/>
  <c r="B49" i="25"/>
  <c r="M48" i="25"/>
  <c r="N48" i="25" s="1"/>
  <c r="J48" i="25"/>
  <c r="B48" i="25"/>
  <c r="K69" i="24"/>
  <c r="I69" i="24" s="1"/>
  <c r="B69" i="24"/>
  <c r="M48" i="24"/>
  <c r="N48" i="24" s="1"/>
  <c r="N53" i="24" s="1"/>
  <c r="J48" i="24"/>
  <c r="B48" i="24"/>
  <c r="C16" i="23"/>
  <c r="C16" i="20"/>
  <c r="C16" i="17"/>
  <c r="C16" i="19"/>
  <c r="D24" i="19"/>
  <c r="C16" i="16"/>
  <c r="C16" i="18"/>
  <c r="C16" i="15"/>
  <c r="K70" i="23"/>
  <c r="I70" i="23" s="1"/>
  <c r="B70" i="23"/>
  <c r="N69" i="23"/>
  <c r="K69" i="23"/>
  <c r="I69" i="23" s="1"/>
  <c r="B69" i="23"/>
  <c r="L59" i="23"/>
  <c r="K59" i="23"/>
  <c r="N59" i="23" s="1"/>
  <c r="B59" i="23"/>
  <c r="L58" i="23"/>
  <c r="K58" i="23"/>
  <c r="N58" i="23" s="1"/>
  <c r="B58" i="23"/>
  <c r="M51" i="23"/>
  <c r="N51" i="23" s="1"/>
  <c r="J51" i="23"/>
  <c r="B51" i="23"/>
  <c r="M50" i="23"/>
  <c r="N50" i="23" s="1"/>
  <c r="J50" i="23"/>
  <c r="B50" i="23"/>
  <c r="M49" i="23"/>
  <c r="N49" i="23" s="1"/>
  <c r="J49" i="23"/>
  <c r="B49" i="23"/>
  <c r="M48" i="23"/>
  <c r="N48" i="23" s="1"/>
  <c r="J48" i="23"/>
  <c r="B48" i="23"/>
  <c r="K36" i="23"/>
  <c r="N36" i="23" s="1"/>
  <c r="B36" i="23"/>
  <c r="K70" i="20"/>
  <c r="N70" i="20" s="1"/>
  <c r="I70" i="20"/>
  <c r="B70" i="20"/>
  <c r="K69" i="20"/>
  <c r="N69" i="20" s="1"/>
  <c r="N75" i="20" s="1"/>
  <c r="N41" i="20" s="1"/>
  <c r="I69" i="20"/>
  <c r="B69" i="20"/>
  <c r="L59" i="20"/>
  <c r="K59" i="20"/>
  <c r="N59" i="20" s="1"/>
  <c r="B59" i="20"/>
  <c r="L58" i="20"/>
  <c r="K58" i="20"/>
  <c r="N58" i="20" s="1"/>
  <c r="B58" i="20"/>
  <c r="M50" i="20"/>
  <c r="N50" i="20" s="1"/>
  <c r="J50" i="20"/>
  <c r="B50" i="20"/>
  <c r="M49" i="20"/>
  <c r="N49" i="20" s="1"/>
  <c r="J49" i="20"/>
  <c r="B49" i="20"/>
  <c r="M48" i="20"/>
  <c r="N48" i="20" s="1"/>
  <c r="J48" i="20"/>
  <c r="B48" i="20"/>
  <c r="K36" i="20"/>
  <c r="N36" i="20" s="1"/>
  <c r="B36" i="20"/>
  <c r="K76" i="19"/>
  <c r="I76" i="19" s="1"/>
  <c r="B76" i="19"/>
  <c r="K75" i="19"/>
  <c r="I75" i="19" s="1"/>
  <c r="B75" i="19"/>
  <c r="L66" i="19"/>
  <c r="K66" i="19"/>
  <c r="B66" i="19"/>
  <c r="L65" i="19"/>
  <c r="K65" i="19"/>
  <c r="N65" i="19" s="1"/>
  <c r="B65" i="19"/>
  <c r="L64" i="19"/>
  <c r="K64" i="19"/>
  <c r="N64" i="19" s="1"/>
  <c r="B64" i="19"/>
  <c r="M52" i="19"/>
  <c r="N52" i="19" s="1"/>
  <c r="J52" i="19"/>
  <c r="B52" i="19"/>
  <c r="M51" i="19"/>
  <c r="N51" i="19" s="1"/>
  <c r="J51" i="19"/>
  <c r="B51" i="19"/>
  <c r="M50" i="19"/>
  <c r="N50" i="19" s="1"/>
  <c r="J50" i="19"/>
  <c r="B50" i="19"/>
  <c r="M49" i="19"/>
  <c r="N49" i="19" s="1"/>
  <c r="J49" i="19"/>
  <c r="B49" i="19"/>
  <c r="M48" i="19"/>
  <c r="N48" i="19" s="1"/>
  <c r="J48" i="19"/>
  <c r="B48" i="19"/>
  <c r="N36" i="19"/>
  <c r="K36" i="19"/>
  <c r="B36" i="19"/>
  <c r="K76" i="18"/>
  <c r="I76" i="18" s="1"/>
  <c r="B76" i="18"/>
  <c r="K75" i="18"/>
  <c r="I75" i="18" s="1"/>
  <c r="B75" i="18"/>
  <c r="L65" i="18"/>
  <c r="K65" i="18"/>
  <c r="N65" i="18" s="1"/>
  <c r="B65" i="18"/>
  <c r="L64" i="18"/>
  <c r="K64" i="18"/>
  <c r="B64" i="18"/>
  <c r="M52" i="18"/>
  <c r="N52" i="18" s="1"/>
  <c r="J52" i="18"/>
  <c r="B52" i="18"/>
  <c r="M51" i="18"/>
  <c r="N51" i="18" s="1"/>
  <c r="J51" i="18"/>
  <c r="B51" i="18"/>
  <c r="M50" i="18"/>
  <c r="N50" i="18" s="1"/>
  <c r="J50" i="18"/>
  <c r="B50" i="18"/>
  <c r="M49" i="18"/>
  <c r="N49" i="18" s="1"/>
  <c r="J49" i="18"/>
  <c r="B49" i="18"/>
  <c r="M48" i="18"/>
  <c r="N48" i="18" s="1"/>
  <c r="J48" i="18"/>
  <c r="B48" i="18"/>
  <c r="K37" i="18"/>
  <c r="N37" i="18" s="1"/>
  <c r="B37" i="18"/>
  <c r="K36" i="18"/>
  <c r="N36" i="18" s="1"/>
  <c r="B36" i="18"/>
  <c r="K73" i="17"/>
  <c r="N73" i="17" s="1"/>
  <c r="I73" i="17"/>
  <c r="B73" i="17"/>
  <c r="K72" i="17"/>
  <c r="N72" i="17" s="1"/>
  <c r="I72" i="17"/>
  <c r="B72" i="17"/>
  <c r="L61" i="17"/>
  <c r="N61" i="17" s="1"/>
  <c r="N67" i="17" s="1"/>
  <c r="K61" i="17"/>
  <c r="B61" i="17"/>
  <c r="M49" i="17"/>
  <c r="N49" i="17" s="1"/>
  <c r="J49" i="17"/>
  <c r="B49" i="17"/>
  <c r="M48" i="17"/>
  <c r="N48" i="17" s="1"/>
  <c r="N56" i="17" s="1"/>
  <c r="J48" i="17"/>
  <c r="B48" i="17"/>
  <c r="K36" i="17"/>
  <c r="N36" i="17" s="1"/>
  <c r="B36" i="17"/>
  <c r="K76" i="16"/>
  <c r="N76" i="16" s="1"/>
  <c r="I76" i="16"/>
  <c r="B76" i="16"/>
  <c r="K75" i="16"/>
  <c r="N75" i="16" s="1"/>
  <c r="N81" i="16" s="1"/>
  <c r="N41" i="16" s="1"/>
  <c r="I75" i="16"/>
  <c r="B75" i="16"/>
  <c r="L65" i="16"/>
  <c r="N65" i="16" s="1"/>
  <c r="K65" i="16"/>
  <c r="B65" i="16"/>
  <c r="L64" i="16"/>
  <c r="N64" i="16" s="1"/>
  <c r="K64" i="16"/>
  <c r="B64" i="16"/>
  <c r="N51" i="16"/>
  <c r="M51" i="16"/>
  <c r="J51" i="16"/>
  <c r="B51" i="16"/>
  <c r="N50" i="16"/>
  <c r="M50" i="16"/>
  <c r="J50" i="16"/>
  <c r="B50" i="16"/>
  <c r="N49" i="16"/>
  <c r="M49" i="16"/>
  <c r="J49" i="16"/>
  <c r="B49" i="16"/>
  <c r="N48" i="16"/>
  <c r="N59" i="16" s="1"/>
  <c r="M48" i="16"/>
  <c r="J48" i="16"/>
  <c r="B48" i="16"/>
  <c r="N36" i="16"/>
  <c r="K36" i="16"/>
  <c r="B36" i="16"/>
  <c r="N72" i="15"/>
  <c r="K72" i="15"/>
  <c r="I72" i="15"/>
  <c r="B72" i="15"/>
  <c r="N71" i="15"/>
  <c r="N77" i="15" s="1"/>
  <c r="N41" i="15" s="1"/>
  <c r="K71" i="15"/>
  <c r="I71" i="15"/>
  <c r="B71" i="15"/>
  <c r="N60" i="15"/>
  <c r="N66" i="15" s="1"/>
  <c r="L60" i="15"/>
  <c r="K60" i="15"/>
  <c r="B60" i="15"/>
  <c r="M50" i="15"/>
  <c r="N50" i="15" s="1"/>
  <c r="J50" i="15"/>
  <c r="B50" i="15"/>
  <c r="M49" i="15"/>
  <c r="N49" i="15" s="1"/>
  <c r="J49" i="15"/>
  <c r="B49" i="15"/>
  <c r="M48" i="15"/>
  <c r="N48" i="15" s="1"/>
  <c r="J48" i="15"/>
  <c r="B48" i="15"/>
  <c r="K37" i="15"/>
  <c r="N37" i="15" s="1"/>
  <c r="B37" i="15"/>
  <c r="K36" i="15"/>
  <c r="N36" i="15" s="1"/>
  <c r="B36" i="15"/>
  <c r="C16" i="14"/>
  <c r="K71" i="14"/>
  <c r="I71" i="14" s="1"/>
  <c r="B71" i="14"/>
  <c r="L60" i="14"/>
  <c r="K60" i="14"/>
  <c r="N60" i="14" s="1"/>
  <c r="N66" i="14" s="1"/>
  <c r="B60" i="14"/>
  <c r="M48" i="14"/>
  <c r="N48" i="14" s="1"/>
  <c r="N55" i="14" s="1"/>
  <c r="J48" i="14"/>
  <c r="B48" i="14"/>
  <c r="C16" i="13"/>
  <c r="K71" i="13"/>
  <c r="I71" i="13" s="1"/>
  <c r="B71" i="13"/>
  <c r="L60" i="13"/>
  <c r="K60" i="13"/>
  <c r="N60" i="13" s="1"/>
  <c r="N66" i="13" s="1"/>
  <c r="B60" i="13"/>
  <c r="M49" i="13"/>
  <c r="N49" i="13" s="1"/>
  <c r="J49" i="13"/>
  <c r="B49" i="13"/>
  <c r="M48" i="13"/>
  <c r="N48" i="13" s="1"/>
  <c r="J48" i="13"/>
  <c r="B48" i="13"/>
  <c r="K36" i="13"/>
  <c r="N36" i="13" s="1"/>
  <c r="B36" i="13"/>
  <c r="C16" i="12"/>
  <c r="C16" i="11"/>
  <c r="C16" i="10"/>
  <c r="C16" i="9"/>
  <c r="N71" i="12"/>
  <c r="K71" i="12"/>
  <c r="I71" i="12"/>
  <c r="B71" i="12"/>
  <c r="N70" i="12"/>
  <c r="N76" i="12" s="1"/>
  <c r="N40" i="12" s="1"/>
  <c r="K70" i="12"/>
  <c r="I70" i="12"/>
  <c r="B70" i="12"/>
  <c r="L59" i="12"/>
  <c r="K59" i="12"/>
  <c r="N59" i="12" s="1"/>
  <c r="N65" i="12" s="1"/>
  <c r="B59" i="12"/>
  <c r="M47" i="12"/>
  <c r="N47" i="12" s="1"/>
  <c r="N54" i="12" s="1"/>
  <c r="J47" i="12"/>
  <c r="B47" i="12"/>
  <c r="K37" i="12"/>
  <c r="N37" i="12" s="1"/>
  <c r="B37" i="12"/>
  <c r="N36" i="12"/>
  <c r="K36" i="12"/>
  <c r="B36" i="12"/>
  <c r="K35" i="12"/>
  <c r="N35" i="12" s="1"/>
  <c r="B35" i="12"/>
  <c r="K72" i="11"/>
  <c r="I72" i="11" s="1"/>
  <c r="B72" i="11"/>
  <c r="K71" i="11"/>
  <c r="I71" i="11" s="1"/>
  <c r="B71" i="11"/>
  <c r="L60" i="11"/>
  <c r="N60" i="11" s="1"/>
  <c r="N66" i="11" s="1"/>
  <c r="K60" i="11"/>
  <c r="B60" i="11"/>
  <c r="N54" i="11"/>
  <c r="N48" i="11"/>
  <c r="N55" i="11" s="1"/>
  <c r="M48" i="11"/>
  <c r="J48" i="11"/>
  <c r="B48" i="11"/>
  <c r="N37" i="11"/>
  <c r="K37" i="11"/>
  <c r="B37" i="11"/>
  <c r="K36" i="11"/>
  <c r="N36" i="11" s="1"/>
  <c r="B36" i="11"/>
  <c r="K73" i="10"/>
  <c r="N73" i="10" s="1"/>
  <c r="I73" i="10"/>
  <c r="B73" i="10"/>
  <c r="K72" i="10"/>
  <c r="N72" i="10" s="1"/>
  <c r="N78" i="10" s="1"/>
  <c r="N41" i="10" s="1"/>
  <c r="I72" i="10"/>
  <c r="B72" i="10"/>
  <c r="L61" i="10"/>
  <c r="K61" i="10"/>
  <c r="N61" i="10" s="1"/>
  <c r="N67" i="10" s="1"/>
  <c r="B61" i="10"/>
  <c r="M54" i="10"/>
  <c r="N54" i="10" s="1"/>
  <c r="J54" i="10"/>
  <c r="B54" i="10"/>
  <c r="M53" i="10"/>
  <c r="N53" i="10" s="1"/>
  <c r="J53" i="10"/>
  <c r="B53" i="10"/>
  <c r="M52" i="10"/>
  <c r="N52" i="10" s="1"/>
  <c r="J52" i="10"/>
  <c r="B52" i="10"/>
  <c r="M51" i="10"/>
  <c r="N51" i="10" s="1"/>
  <c r="J51" i="10"/>
  <c r="B51" i="10"/>
  <c r="M50" i="10"/>
  <c r="N50" i="10" s="1"/>
  <c r="J50" i="10"/>
  <c r="B50" i="10"/>
  <c r="M49" i="10"/>
  <c r="N49" i="10" s="1"/>
  <c r="J49" i="10"/>
  <c r="B49" i="10"/>
  <c r="M48" i="10"/>
  <c r="N48" i="10" s="1"/>
  <c r="J48" i="10"/>
  <c r="B48" i="10"/>
  <c r="K39" i="10"/>
  <c r="N39" i="10" s="1"/>
  <c r="B39" i="10"/>
  <c r="N38" i="10"/>
  <c r="K38" i="10"/>
  <c r="B38" i="10"/>
  <c r="K37" i="10"/>
  <c r="N37" i="10" s="1"/>
  <c r="B37" i="10"/>
  <c r="K36" i="10"/>
  <c r="N36" i="10" s="1"/>
  <c r="B36" i="10"/>
  <c r="K71" i="9"/>
  <c r="N71" i="9" s="1"/>
  <c r="I71" i="9"/>
  <c r="B71" i="9"/>
  <c r="K70" i="9"/>
  <c r="N70" i="9" s="1"/>
  <c r="N76" i="9" s="1"/>
  <c r="N40" i="9" s="1"/>
  <c r="I70" i="9"/>
  <c r="B70" i="9"/>
  <c r="L59" i="9"/>
  <c r="K59" i="9"/>
  <c r="N59" i="9" s="1"/>
  <c r="N65" i="9" s="1"/>
  <c r="B59" i="9"/>
  <c r="N53" i="9"/>
  <c r="M53" i="9"/>
  <c r="J53" i="9"/>
  <c r="B53" i="9"/>
  <c r="N52" i="9"/>
  <c r="M52" i="9"/>
  <c r="J52" i="9"/>
  <c r="B52" i="9"/>
  <c r="N51" i="9"/>
  <c r="M51" i="9"/>
  <c r="J51" i="9"/>
  <c r="B51" i="9"/>
  <c r="N50" i="9"/>
  <c r="M50" i="9"/>
  <c r="J50" i="9"/>
  <c r="B50" i="9"/>
  <c r="N49" i="9"/>
  <c r="M49" i="9"/>
  <c r="J49" i="9"/>
  <c r="B49" i="9"/>
  <c r="N48" i="9"/>
  <c r="M48" i="9"/>
  <c r="J48" i="9"/>
  <c r="B48" i="9"/>
  <c r="N47" i="9"/>
  <c r="N54" i="9" s="1"/>
  <c r="M47" i="9"/>
  <c r="J47" i="9"/>
  <c r="B47" i="9"/>
  <c r="N38" i="9"/>
  <c r="K38" i="9"/>
  <c r="B38" i="9"/>
  <c r="K37" i="9"/>
  <c r="N37" i="9" s="1"/>
  <c r="B37" i="9"/>
  <c r="K36" i="9"/>
  <c r="N36" i="9" s="1"/>
  <c r="B36" i="9"/>
  <c r="C16" i="8"/>
  <c r="K71" i="8"/>
  <c r="I71" i="8" s="1"/>
  <c r="B71" i="8"/>
  <c r="K70" i="8"/>
  <c r="I70" i="8" s="1"/>
  <c r="B70" i="8"/>
  <c r="L59" i="8"/>
  <c r="K59" i="8"/>
  <c r="B59" i="8"/>
  <c r="M49" i="8"/>
  <c r="N49" i="8" s="1"/>
  <c r="J49" i="8"/>
  <c r="B49" i="8"/>
  <c r="M48" i="8"/>
  <c r="N48" i="8" s="1"/>
  <c r="J48" i="8"/>
  <c r="B48" i="8"/>
  <c r="K38" i="8"/>
  <c r="N38" i="8" s="1"/>
  <c r="B38" i="8"/>
  <c r="K37" i="8"/>
  <c r="N37" i="8" s="1"/>
  <c r="B37" i="8"/>
  <c r="K36" i="8"/>
  <c r="N36" i="8" s="1"/>
  <c r="B36" i="8"/>
  <c r="C16" i="7"/>
  <c r="N71" i="7"/>
  <c r="K71" i="7"/>
  <c r="I71" i="7" s="1"/>
  <c r="B71" i="7"/>
  <c r="K70" i="7"/>
  <c r="I70" i="7" s="1"/>
  <c r="B70" i="7"/>
  <c r="L59" i="7"/>
  <c r="K59" i="7"/>
  <c r="N59" i="7" s="1"/>
  <c r="N65" i="7" s="1"/>
  <c r="B59" i="7"/>
  <c r="M49" i="7"/>
  <c r="N49" i="7" s="1"/>
  <c r="J49" i="7"/>
  <c r="B49" i="7"/>
  <c r="M48" i="7"/>
  <c r="N48" i="7" s="1"/>
  <c r="J48" i="7"/>
  <c r="B48" i="7"/>
  <c r="K38" i="7"/>
  <c r="N38" i="7" s="1"/>
  <c r="B38" i="7"/>
  <c r="K37" i="7"/>
  <c r="N37" i="7" s="1"/>
  <c r="B37" i="7"/>
  <c r="K36" i="7"/>
  <c r="N36" i="7" s="1"/>
  <c r="B36" i="7"/>
  <c r="C16" i="6"/>
  <c r="K70" i="6"/>
  <c r="I70" i="6" s="1"/>
  <c r="B70" i="6"/>
  <c r="K69" i="6"/>
  <c r="I69" i="6" s="1"/>
  <c r="B69" i="6"/>
  <c r="L58" i="6"/>
  <c r="K58" i="6"/>
  <c r="N58" i="6" s="1"/>
  <c r="N64" i="6" s="1"/>
  <c r="B58" i="6"/>
  <c r="M49" i="6"/>
  <c r="N49" i="6" s="1"/>
  <c r="J49" i="6"/>
  <c r="B49" i="6"/>
  <c r="M48" i="6"/>
  <c r="N48" i="6" s="1"/>
  <c r="J48" i="6"/>
  <c r="B48" i="6"/>
  <c r="K38" i="6"/>
  <c r="N38" i="6" s="1"/>
  <c r="B38" i="6"/>
  <c r="K37" i="6"/>
  <c r="N37" i="6" s="1"/>
  <c r="B37" i="6"/>
  <c r="N36" i="6"/>
  <c r="K36" i="6"/>
  <c r="B36" i="6"/>
  <c r="C16" i="5"/>
  <c r="C16" i="4"/>
  <c r="K70" i="5"/>
  <c r="I70" i="5" s="1"/>
  <c r="B70" i="5"/>
  <c r="K69" i="5"/>
  <c r="I69" i="5" s="1"/>
  <c r="B69" i="5"/>
  <c r="M48" i="5"/>
  <c r="N48" i="5" s="1"/>
  <c r="N53" i="5" s="1"/>
  <c r="J48" i="5"/>
  <c r="B48" i="5"/>
  <c r="K38" i="5"/>
  <c r="N38" i="5" s="1"/>
  <c r="B38" i="5"/>
  <c r="K37" i="5"/>
  <c r="N37" i="5" s="1"/>
  <c r="B37" i="5"/>
  <c r="K36" i="5"/>
  <c r="N36" i="5" s="1"/>
  <c r="B36" i="5"/>
  <c r="J49" i="28" l="1"/>
  <c r="J53" i="28" s="1"/>
  <c r="N43" i="15"/>
  <c r="N78" i="17"/>
  <c r="N41" i="17" s="1"/>
  <c r="N43" i="17" s="1"/>
  <c r="N53" i="20"/>
  <c r="N64" i="20"/>
  <c r="N55" i="15"/>
  <c r="N70" i="16"/>
  <c r="N43" i="20"/>
  <c r="N56" i="10"/>
  <c r="N70" i="7"/>
  <c r="N76" i="7" s="1"/>
  <c r="N41" i="7" s="1"/>
  <c r="N76" i="18"/>
  <c r="N69" i="24"/>
  <c r="N75" i="24" s="1"/>
  <c r="N41" i="24" s="1"/>
  <c r="N43" i="24" s="1"/>
  <c r="N69" i="6"/>
  <c r="N70" i="6"/>
  <c r="N71" i="11"/>
  <c r="N72" i="11"/>
  <c r="N70" i="5"/>
  <c r="N71" i="8"/>
  <c r="N71" i="14"/>
  <c r="N77" i="14" s="1"/>
  <c r="N41" i="14" s="1"/>
  <c r="N43" i="14" s="1"/>
  <c r="N75" i="18"/>
  <c r="N81" i="18" s="1"/>
  <c r="N41" i="18" s="1"/>
  <c r="N43" i="18" s="1"/>
  <c r="N76" i="19"/>
  <c r="N69" i="5"/>
  <c r="N75" i="5" s="1"/>
  <c r="N41" i="5" s="1"/>
  <c r="N43" i="8"/>
  <c r="N59" i="8"/>
  <c r="N65" i="8" s="1"/>
  <c r="N70" i="8"/>
  <c r="N76" i="8" s="1"/>
  <c r="N41" i="8" s="1"/>
  <c r="N55" i="13"/>
  <c r="N64" i="18"/>
  <c r="N70" i="18" s="1"/>
  <c r="N66" i="19"/>
  <c r="N75" i="19"/>
  <c r="N81" i="19" s="1"/>
  <c r="N41" i="19" s="1"/>
  <c r="N70" i="23"/>
  <c r="N75" i="23" s="1"/>
  <c r="N41" i="23" s="1"/>
  <c r="N43" i="23" s="1"/>
  <c r="N72" i="25"/>
  <c r="N77" i="25" s="1"/>
  <c r="N41" i="25" s="1"/>
  <c r="N43" i="25" s="1"/>
  <c r="L85" i="27"/>
  <c r="L84" i="27"/>
  <c r="L83" i="27"/>
  <c r="N86" i="27" s="1"/>
  <c r="N88" i="27" s="1"/>
  <c r="I42" i="1" s="1"/>
  <c r="L85" i="26"/>
  <c r="L84" i="26"/>
  <c r="L83" i="26"/>
  <c r="N55" i="25"/>
  <c r="N77" i="24"/>
  <c r="N64" i="23"/>
  <c r="N53" i="23"/>
  <c r="N59" i="19"/>
  <c r="N43" i="19"/>
  <c r="N70" i="19"/>
  <c r="N59" i="18"/>
  <c r="N43" i="16"/>
  <c r="N83" i="16" s="1"/>
  <c r="N80" i="17"/>
  <c r="N79" i="14"/>
  <c r="N71" i="13"/>
  <c r="N77" i="13" s="1"/>
  <c r="N41" i="13" s="1"/>
  <c r="N43" i="13" s="1"/>
  <c r="N79" i="13" s="1"/>
  <c r="N42" i="9"/>
  <c r="N78" i="9" s="1"/>
  <c r="N43" i="10"/>
  <c r="N42" i="12"/>
  <c r="N78" i="12" s="1"/>
  <c r="N54" i="8"/>
  <c r="N54" i="7"/>
  <c r="N43" i="7"/>
  <c r="N53" i="6"/>
  <c r="N43" i="5"/>
  <c r="N77" i="5" s="1"/>
  <c r="N77" i="11" l="1"/>
  <c r="N41" i="11" s="1"/>
  <c r="N43" i="11" s="1"/>
  <c r="N79" i="11" s="1"/>
  <c r="N77" i="20"/>
  <c r="N80" i="10"/>
  <c r="L85" i="10" s="1"/>
  <c r="N86" i="26"/>
  <c r="N88" i="26" s="1"/>
  <c r="I41" i="1" s="1"/>
  <c r="N79" i="25"/>
  <c r="N78" i="8"/>
  <c r="N75" i="6"/>
  <c r="N41" i="6" s="1"/>
  <c r="N43" i="6" s="1"/>
  <c r="N77" i="6" s="1"/>
  <c r="L82" i="6" s="1"/>
  <c r="N79" i="15"/>
  <c r="N77" i="23"/>
  <c r="L83" i="23" s="1"/>
  <c r="L84" i="25"/>
  <c r="L86" i="25"/>
  <c r="L85" i="25"/>
  <c r="L82" i="24"/>
  <c r="L83" i="24"/>
  <c r="L84" i="24"/>
  <c r="L82" i="23"/>
  <c r="L84" i="23"/>
  <c r="N83" i="19"/>
  <c r="N83" i="18"/>
  <c r="L85" i="17"/>
  <c r="L87" i="17"/>
  <c r="L86" i="17"/>
  <c r="L88" i="16"/>
  <c r="L90" i="16"/>
  <c r="L89" i="16"/>
  <c r="L84" i="14"/>
  <c r="L85" i="14"/>
  <c r="L86" i="14"/>
  <c r="L84" i="13"/>
  <c r="L86" i="13"/>
  <c r="L85" i="13"/>
  <c r="L86" i="10"/>
  <c r="L83" i="9"/>
  <c r="L85" i="9"/>
  <c r="L84" i="9"/>
  <c r="L83" i="12"/>
  <c r="L85" i="12"/>
  <c r="L84" i="12"/>
  <c r="L85" i="11"/>
  <c r="L84" i="11"/>
  <c r="N87" i="11" s="1"/>
  <c r="N89" i="11" s="1"/>
  <c r="I25" i="1" s="1"/>
  <c r="L86" i="11"/>
  <c r="L83" i="8"/>
  <c r="L85" i="8"/>
  <c r="L84" i="8"/>
  <c r="N78" i="7"/>
  <c r="L83" i="6"/>
  <c r="L82" i="5"/>
  <c r="L84" i="5"/>
  <c r="L83" i="5"/>
  <c r="L84" i="6" l="1"/>
  <c r="L87" i="10"/>
  <c r="L83" i="20"/>
  <c r="L82" i="20"/>
  <c r="N85" i="20" s="1"/>
  <c r="N87" i="20" s="1"/>
  <c r="I34" i="1" s="1"/>
  <c r="L84" i="20"/>
  <c r="L86" i="15"/>
  <c r="L85" i="15"/>
  <c r="L84" i="15"/>
  <c r="N87" i="15" s="1"/>
  <c r="N89" i="15" s="1"/>
  <c r="I29" i="1" s="1"/>
  <c r="N87" i="25"/>
  <c r="N89" i="25" s="1"/>
  <c r="I37" i="1" s="1"/>
  <c r="N85" i="24"/>
  <c r="N87" i="24" s="1"/>
  <c r="I36" i="1" s="1"/>
  <c r="N85" i="23"/>
  <c r="N87" i="23" s="1"/>
  <c r="I35" i="1" s="1"/>
  <c r="L88" i="19"/>
  <c r="L89" i="19"/>
  <c r="L90" i="19"/>
  <c r="L88" i="18"/>
  <c r="L90" i="18"/>
  <c r="L89" i="18"/>
  <c r="N91" i="16"/>
  <c r="N93" i="16" s="1"/>
  <c r="I31" i="1" s="1"/>
  <c r="N88" i="17"/>
  <c r="N90" i="17" s="1"/>
  <c r="I33" i="1" s="1"/>
  <c r="N87" i="14"/>
  <c r="N89" i="14" s="1"/>
  <c r="I28" i="1" s="1"/>
  <c r="N87" i="13"/>
  <c r="N89" i="13" s="1"/>
  <c r="I27" i="1" s="1"/>
  <c r="N86" i="12"/>
  <c r="N88" i="12" s="1"/>
  <c r="I26" i="1" s="1"/>
  <c r="N86" i="9"/>
  <c r="N88" i="9" s="1"/>
  <c r="I23" i="1" s="1"/>
  <c r="N88" i="10"/>
  <c r="N90" i="10" s="1"/>
  <c r="I24" i="1" s="1"/>
  <c r="N86" i="8"/>
  <c r="N88" i="8" s="1"/>
  <c r="I19" i="1" s="1"/>
  <c r="L83" i="7"/>
  <c r="L84" i="7"/>
  <c r="L85" i="7"/>
  <c r="N85" i="6"/>
  <c r="N87" i="6" s="1"/>
  <c r="I17" i="1" s="1"/>
  <c r="J17" i="1" s="1"/>
  <c r="N85" i="5"/>
  <c r="N87" i="5" s="1"/>
  <c r="I16" i="1" s="1"/>
  <c r="N86" i="7" l="1"/>
  <c r="N88" i="7" s="1"/>
  <c r="I18" i="1" s="1"/>
  <c r="N91" i="19"/>
  <c r="N93" i="19" s="1"/>
  <c r="I32" i="1" s="1"/>
  <c r="N91" i="18"/>
  <c r="N93" i="18" s="1"/>
  <c r="I30" i="1" s="1"/>
  <c r="K70" i="4" l="1"/>
  <c r="I70" i="4" s="1"/>
  <c r="B70" i="4"/>
  <c r="M48" i="4"/>
  <c r="N48" i="4" s="1"/>
  <c r="N54" i="4" s="1"/>
  <c r="J48" i="4"/>
  <c r="B48" i="4"/>
  <c r="K37" i="4"/>
  <c r="N37" i="4" s="1"/>
  <c r="B37" i="4"/>
  <c r="K36" i="4"/>
  <c r="N36" i="4" s="1"/>
  <c r="B36" i="4"/>
  <c r="C16" i="3"/>
  <c r="N70" i="3"/>
  <c r="N76" i="3" s="1"/>
  <c r="N42" i="3" s="1"/>
  <c r="K70" i="3"/>
  <c r="I70" i="3" s="1"/>
  <c r="B70" i="3"/>
  <c r="L59" i="3"/>
  <c r="K59" i="3"/>
  <c r="H59" i="3"/>
  <c r="B59" i="3"/>
  <c r="N54" i="3"/>
  <c r="K36" i="3"/>
  <c r="N36" i="3" s="1"/>
  <c r="B36" i="3"/>
  <c r="N70" i="4" l="1"/>
  <c r="N76" i="4" s="1"/>
  <c r="N42" i="4" s="1"/>
  <c r="N43" i="4" s="1"/>
  <c r="N78" i="4" s="1"/>
  <c r="N59" i="3"/>
  <c r="N65" i="3" s="1"/>
  <c r="N43" i="3"/>
  <c r="N78" i="3" l="1"/>
  <c r="L85" i="3" s="1"/>
  <c r="L83" i="4"/>
  <c r="L84" i="4"/>
  <c r="L85" i="4"/>
  <c r="L83" i="3"/>
  <c r="L84" i="3"/>
  <c r="N86" i="4" l="1"/>
  <c r="N88" i="4" s="1"/>
  <c r="I14" i="1" s="1"/>
  <c r="N86" i="3"/>
  <c r="N88" i="3" s="1"/>
  <c r="I13" i="1" s="1"/>
  <c r="K71" i="2" l="1"/>
  <c r="K70" i="2"/>
  <c r="M37" i="2"/>
  <c r="M38" i="2"/>
  <c r="N38" i="2" s="1"/>
  <c r="M36" i="2"/>
  <c r="K37" i="2"/>
  <c r="K38" i="2"/>
  <c r="K36" i="2"/>
  <c r="B37" i="2"/>
  <c r="B38" i="2"/>
  <c r="B36" i="2"/>
  <c r="C16" i="2"/>
  <c r="N71" i="2"/>
  <c r="K59" i="2"/>
  <c r="N59" i="2" s="1"/>
  <c r="N65" i="2" s="1"/>
  <c r="J59" i="1"/>
  <c r="J51" i="1"/>
  <c r="J52" i="1" s="1"/>
  <c r="J39" i="1"/>
  <c r="N37" i="2" l="1"/>
  <c r="N36" i="2"/>
  <c r="J14" i="1"/>
  <c r="J13" i="1"/>
  <c r="J38" i="1"/>
  <c r="J42" i="1" l="1"/>
  <c r="J41" i="1"/>
  <c r="J40" i="1" l="1"/>
  <c r="J21" i="1"/>
  <c r="J16" i="1" l="1"/>
  <c r="J28" i="1"/>
  <c r="J31" i="1"/>
  <c r="J36" i="1"/>
  <c r="J33" i="1"/>
  <c r="J25" i="1"/>
  <c r="J18" i="1"/>
  <c r="J34" i="1"/>
  <c r="J37" i="1"/>
  <c r="J30" i="1" l="1"/>
  <c r="J23" i="1"/>
  <c r="J20" i="1"/>
  <c r="J32" i="1"/>
  <c r="J19" i="1"/>
  <c r="J15" i="1" s="1"/>
  <c r="J29" i="1"/>
  <c r="J35" i="1"/>
  <c r="J24" i="1"/>
  <c r="J27" i="1"/>
  <c r="J26" i="1"/>
  <c r="J22" i="1" l="1"/>
  <c r="N70" i="2" l="1"/>
  <c r="N76" i="2" s="1"/>
  <c r="N42" i="2" s="1"/>
  <c r="N43" i="2" s="1"/>
  <c r="N78" i="2" s="1"/>
  <c r="L85" i="2" l="1"/>
  <c r="L83" i="2"/>
  <c r="L84" i="2"/>
  <c r="N86" i="2" l="1"/>
  <c r="N88" i="2" s="1"/>
  <c r="I12" i="1" s="1"/>
  <c r="J12" i="1" s="1"/>
  <c r="J11" i="1" s="1"/>
  <c r="J44" i="1" s="1"/>
  <c r="J45" i="1" l="1"/>
  <c r="J47" i="1" l="1"/>
  <c r="J48" i="1" s="1"/>
  <c r="J49" i="1" s="1"/>
  <c r="J53" i="1" s="1"/>
</calcChain>
</file>

<file path=xl/sharedStrings.xml><?xml version="1.0" encoding="utf-8"?>
<sst xmlns="http://schemas.openxmlformats.org/spreadsheetml/2006/main" count="2963" uniqueCount="296">
  <si>
    <t>INSTITUTO NACIONAL DE VIAS</t>
  </si>
  <si>
    <t>DIRECCIÓN TERRITORIAL CUNDINAMARCA</t>
  </si>
  <si>
    <t>No</t>
  </si>
  <si>
    <t>ITEM DE PAGO</t>
  </si>
  <si>
    <t>ESPECIFICACIONES</t>
  </si>
  <si>
    <t>DESCRIPCION</t>
  </si>
  <si>
    <t>UNID</t>
  </si>
  <si>
    <t>VALOR UNITARIO</t>
  </si>
  <si>
    <t>VALOR TOTAL</t>
  </si>
  <si>
    <t>ESPECIFICACIÓN GENERAL 2013</t>
  </si>
  <si>
    <t>ESPECIFICACIÓN PARTICULAR</t>
  </si>
  <si>
    <t>CANTIDAD</t>
  </si>
  <si>
    <t>I - EXPLANACIONES</t>
  </si>
  <si>
    <t>201-13</t>
  </si>
  <si>
    <t>DEMOLICION DE ESTRUCTURAS</t>
  </si>
  <si>
    <t>M3</t>
  </si>
  <si>
    <t>M2</t>
  </si>
  <si>
    <t>REMOCION DE DERRUMBES INCLUYE DISPOSICION FINAL</t>
  </si>
  <si>
    <t>II - SUBBASES, BASES Y AFIRMADOS</t>
  </si>
  <si>
    <t>311-13</t>
  </si>
  <si>
    <t>AFIRMADO</t>
  </si>
  <si>
    <t>330-13</t>
  </si>
  <si>
    <t>III - PAVIMENTOS ASFALTICOS</t>
  </si>
  <si>
    <t>600-13</t>
  </si>
  <si>
    <t>600.2.1</t>
  </si>
  <si>
    <t>600.2.2</t>
  </si>
  <si>
    <t>600.2.3</t>
  </si>
  <si>
    <t>600.2.4</t>
  </si>
  <si>
    <t>m3</t>
  </si>
  <si>
    <t>610-13</t>
  </si>
  <si>
    <t>RELLENO PARA ESTRUCTURAS CON RECEBO</t>
  </si>
  <si>
    <t>M</t>
  </si>
  <si>
    <t>630-13</t>
  </si>
  <si>
    <t>640-13</t>
  </si>
  <si>
    <t>KG</t>
  </si>
  <si>
    <t>661-13</t>
  </si>
  <si>
    <t>671-13</t>
  </si>
  <si>
    <t>673.1.1</t>
  </si>
  <si>
    <t>673-13</t>
  </si>
  <si>
    <t>681-13</t>
  </si>
  <si>
    <t>VI- SEÑALIZACION Y SEGURIDAD</t>
  </si>
  <si>
    <t>UNIDAD</t>
  </si>
  <si>
    <t>VIII - TRANSPORTE DE MATERIALES</t>
  </si>
  <si>
    <t>900-13</t>
  </si>
  <si>
    <t>M3-KM</t>
  </si>
  <si>
    <t>TRANSPORTE DE MATERIALES  PROVENIENTES DE DERRUMBES</t>
  </si>
  <si>
    <t>SUBTOTAL OBRAS</t>
  </si>
  <si>
    <t xml:space="preserve">PROVISIÓN PARA AJUSTES, OBRAS COMPLEMENTARIAS Y/O ADICIONALES, (INCLUYE OBRAS AMBIENTALES DEL PAGA)   </t>
  </si>
  <si>
    <t>NO MODIFICAR</t>
  </si>
  <si>
    <t>PROVISION PARA JORNADAS DE TRABAJO 24 HORAS DIARIAS  7 DIAS DE LA SEMANA</t>
  </si>
  <si>
    <t>VALOR TOTAL BÁSICO DE OBRAS</t>
  </si>
  <si>
    <t xml:space="preserve">VALOR IVA (OBRA) </t>
  </si>
  <si>
    <t>SUBTOTAL OBRAS (INCLUYE IVA)</t>
  </si>
  <si>
    <t>6P</t>
  </si>
  <si>
    <t>ACTUALIZACION Y/O ELABORACIÓN DE CALCULOS ESTRUCTURALES PARA EL MEJORAMIENTO DE LA CARRETERA</t>
  </si>
  <si>
    <t>IVA ACTUALIZACION Y/O ELABORACIÓN DE CALCULOS ESTRUCTURALES PARA EL MEJORAMIENTO  DE LA CARRETERA</t>
  </si>
  <si>
    <t xml:space="preserve">TOTAL ACTUALIZACION Y/O ELABORACIÓN DE CALCULOS ESTRUCTURALES PARA EL MEJORAMIENTO  DE LA CARRETERA </t>
  </si>
  <si>
    <t>VALOR TOTAL DEL CONTRATO</t>
  </si>
  <si>
    <t>PORCENTAJE</t>
  </si>
  <si>
    <t>ADMINISTRACION</t>
  </si>
  <si>
    <t>A=</t>
  </si>
  <si>
    <t>IMPREVISTO</t>
  </si>
  <si>
    <t>I=</t>
  </si>
  <si>
    <t>UTILIDAD</t>
  </si>
  <si>
    <t>U=</t>
  </si>
  <si>
    <t>TOTAL A.I.U</t>
  </si>
  <si>
    <t>A.I.U.=</t>
  </si>
  <si>
    <t>Código CIUU</t>
  </si>
  <si>
    <t>201.7</t>
  </si>
  <si>
    <t>201.15</t>
  </si>
  <si>
    <t>211.1</t>
  </si>
  <si>
    <t>REMOCION DE ALCANTARILLAS</t>
  </si>
  <si>
    <t>ML</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</si>
  <si>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</si>
  <si>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</si>
  <si>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</si>
  <si>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</si>
  <si>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</si>
  <si>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</si>
  <si>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</si>
  <si>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</si>
  <si>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</si>
  <si>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</si>
  <si>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</si>
  <si>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</si>
  <si>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</si>
  <si>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</si>
  <si>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</si>
  <si>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</si>
  <si>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</si>
  <si>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</si>
  <si>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</si>
  <si>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</si>
  <si>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</si>
  <si>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</si>
  <si>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</si>
  <si>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</si>
  <si>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</si>
  <si>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</si>
  <si>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</si>
  <si>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</si>
  <si>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</si>
  <si>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</si>
  <si>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</si>
  <si>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DEMOLICIÓN DE ESTRUCTURAS</t>
  </si>
  <si>
    <t>I. EQUIPO</t>
  </si>
  <si>
    <t>TIPO</t>
  </si>
  <si>
    <t>TARIFA/HORA</t>
  </si>
  <si>
    <t>RENDIMIENTO</t>
  </si>
  <si>
    <t>Vr. UNITARIO</t>
  </si>
  <si>
    <t>C0010790</t>
  </si>
  <si>
    <t>C0010270</t>
  </si>
  <si>
    <t>C0010330</t>
  </si>
  <si>
    <t>HERRAMIENTA MENOR (%)</t>
  </si>
  <si>
    <t>SUBTOTAL $</t>
  </si>
  <si>
    <t>II. MATERIALES</t>
  </si>
  <si>
    <t>PRECIO UNIT.</t>
  </si>
  <si>
    <t>III. TRANSPORTES</t>
  </si>
  <si>
    <t>MATERIAL</t>
  </si>
  <si>
    <t>CANTIDAD      (1)</t>
  </si>
  <si>
    <t>DISTANCIA (2)</t>
  </si>
  <si>
    <t>(1) * (2)</t>
  </si>
  <si>
    <t>TARIFA</t>
  </si>
  <si>
    <t>T0010032</t>
  </si>
  <si>
    <t>Transporte de material de demolición</t>
  </si>
  <si>
    <t>m3k</t>
  </si>
  <si>
    <t>IV. MANO DE OBRA</t>
  </si>
  <si>
    <t>TRABAJADOR</t>
  </si>
  <si>
    <t>JORNAL</t>
  </si>
  <si>
    <t>PRESTACIONES (%)</t>
  </si>
  <si>
    <t>JORNAL TOTAL</t>
  </si>
  <si>
    <t>A0030020</t>
  </si>
  <si>
    <t>A0040010</t>
  </si>
  <si>
    <t>Oficial</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</si>
  <si>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</si>
  <si>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</si>
  <si>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</si>
  <si>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</si>
  <si>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</si>
  <si>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</si>
  <si>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</si>
  <si>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</si>
  <si>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</si>
  <si>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</si>
  <si>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</si>
  <si>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</si>
  <si>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</si>
  <si>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</si>
  <si>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</si>
  <si>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</si>
  <si>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</si>
  <si>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</si>
  <si>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</si>
  <si>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</si>
  <si>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ATENCION OBRAS DE EMERGENCIA POR EL SISTEMA DE MONTO AGOTABLE EN LAS VÍAS A CARGO DE LA DIRECCION TERRITORIAL CUNDINAMARCA DEL INVIAS, DEPARTAMENTO DE CUNDINAMARCA</t>
  </si>
  <si>
    <t>Obrero (3)</t>
  </si>
  <si>
    <t>REMOCIÓN DE ALCANTARILLAS</t>
  </si>
  <si>
    <t>m</t>
  </si>
  <si>
    <t>C0010765</t>
  </si>
  <si>
    <t>REMOCIÓN DE DERRUMBES</t>
  </si>
  <si>
    <t>C0010130</t>
  </si>
  <si>
    <t>C0010052</t>
  </si>
  <si>
    <t>B0013820</t>
  </si>
  <si>
    <t>310.1</t>
  </si>
  <si>
    <t>310-13</t>
  </si>
  <si>
    <t>311.1</t>
  </si>
  <si>
    <t>320.1</t>
  </si>
  <si>
    <t xml:space="preserve"> 320-13</t>
  </si>
  <si>
    <t>330.1</t>
  </si>
  <si>
    <t>CONFORMACION DE  LA CALZADA EXISTENTE</t>
  </si>
  <si>
    <t>SUB-BASE GRANULAR CLASE A</t>
  </si>
  <si>
    <t xml:space="preserve">BASE GRANULAR CLASE A   </t>
  </si>
  <si>
    <t>CONFORMACIÓN DE LA CALZADA EXISTENTE</t>
  </si>
  <si>
    <t>m2</t>
  </si>
  <si>
    <t>C0010150</t>
  </si>
  <si>
    <t>C0010610</t>
  </si>
  <si>
    <t>C0010923</t>
  </si>
  <si>
    <t>B0063200</t>
  </si>
  <si>
    <t>B0014281</t>
  </si>
  <si>
    <t>T0010089</t>
  </si>
  <si>
    <t>m3km</t>
  </si>
  <si>
    <t>B0014340</t>
  </si>
  <si>
    <t>T0010030</t>
  </si>
  <si>
    <t>BASE GRANULAR CLASE A</t>
  </si>
  <si>
    <t>B0014300</t>
  </si>
  <si>
    <t>610.2</t>
  </si>
  <si>
    <t>610.5</t>
  </si>
  <si>
    <t>630.4</t>
  </si>
  <si>
    <t>630.5</t>
  </si>
  <si>
    <t>630.6</t>
  </si>
  <si>
    <t>630.7</t>
  </si>
  <si>
    <t>640.1</t>
  </si>
  <si>
    <t>671.3</t>
  </si>
  <si>
    <t>681.1</t>
  </si>
  <si>
    <t>Excavaciones Varias en Roca en Seco.</t>
  </si>
  <si>
    <t>B0013270</t>
  </si>
  <si>
    <t>B0013730</t>
  </si>
  <si>
    <t>B0013980</t>
  </si>
  <si>
    <t>B0014040</t>
  </si>
  <si>
    <t>B0014420</t>
  </si>
  <si>
    <t>B015012</t>
  </si>
  <si>
    <t>B0013790</t>
  </si>
  <si>
    <t>T0010025</t>
  </si>
  <si>
    <t>A0030040</t>
  </si>
  <si>
    <t>Excavaciones Varias en Roca Bajo Agua.</t>
  </si>
  <si>
    <t>C0010570</t>
  </si>
  <si>
    <t>A0030060</t>
  </si>
  <si>
    <t>Excavaciones Varias en Material Comun en Seco</t>
  </si>
  <si>
    <t>Excavaciones Varias en Material Común Bajo Agua.</t>
  </si>
  <si>
    <t>C0010580</t>
  </si>
  <si>
    <t>EXCAVACIONES VARIAS EN ROCA EN SECO</t>
  </si>
  <si>
    <t>EXCAVACIONES VARIAS EN ROCA BAJO AGUA</t>
  </si>
  <si>
    <t>EXCAVACIONES VARIAS EN MATERIAL COMUN EN SECO</t>
  </si>
  <si>
    <t>EXCAVACIONES VARIAS EN MATERIAL COMUN BAJO AGUA</t>
  </si>
  <si>
    <t>RELLENO  PARA ESTRUCTURAS CON MATERIAL FILTRANTE</t>
  </si>
  <si>
    <t>CONCRETO CLASE  D   (210 K/cm2),  21 Mpa, 3000 PSI)</t>
  </si>
  <si>
    <t>CONCRETO CLASE E    (175 K/cm2,  17,5 Mpa,  2500 PSI)</t>
  </si>
  <si>
    <t>CONCRETO CLASE F   (140 k/cm2,  14 Mpa,  2000 PSI)</t>
  </si>
  <si>
    <t>CONCRETO CLASE G  (140 k/cm2,  14 Mpa,  2000 PSI)</t>
  </si>
  <si>
    <t>ACERO REFUERZO FY 4200  MPA.</t>
  </si>
  <si>
    <t>TUBERIA EN CONCRETO CLASE D REFORZADO DE DIAMETRO 90 CM</t>
  </si>
  <si>
    <t>CUNETAS DE CONCRETO VACIADA IN SITU; INCLUYE LA CONFORMACIÓN DE LA SUPERFICIE DE APOYO</t>
  </si>
  <si>
    <t xml:space="preserve">GEOTEXTIL NO TEJIDO TIPO NT-2500 o similar </t>
  </si>
  <si>
    <t>GAVIONES DE MALLA DE ALAMBRE DE ACERO ENTRELAZADO CLASE 1: RECUBRIMIENTO DE ZINC (GALVANIZADO)</t>
  </si>
  <si>
    <t>Rellenos Para Estructuras con Recebo.</t>
  </si>
  <si>
    <t>C0010200</t>
  </si>
  <si>
    <t>B0014373</t>
  </si>
  <si>
    <t>T0010062</t>
  </si>
  <si>
    <t>A0030030</t>
  </si>
  <si>
    <t>Rellenos con Material Filtrante</t>
  </si>
  <si>
    <t>B0014390</t>
  </si>
  <si>
    <t>Concreto Resistencia 21MPa (D)</t>
  </si>
  <si>
    <t>C0010010</t>
  </si>
  <si>
    <t>C0010922</t>
  </si>
  <si>
    <t>B0123650</t>
  </si>
  <si>
    <t>B0063290</t>
  </si>
  <si>
    <t>B021001</t>
  </si>
  <si>
    <t>T0010009</t>
  </si>
  <si>
    <t>Concreto Resistencia 14MPa  (F)</t>
  </si>
  <si>
    <t>C0010550</t>
  </si>
  <si>
    <t>B0053100</t>
  </si>
  <si>
    <t>B0093350</t>
  </si>
  <si>
    <t>B0100001</t>
  </si>
  <si>
    <t>T0010004</t>
  </si>
  <si>
    <t>T0010042</t>
  </si>
  <si>
    <t>A0030080</t>
  </si>
  <si>
    <t>Acero de Refuerzo Fy 4200 MPa.</t>
  </si>
  <si>
    <t>kg</t>
  </si>
  <si>
    <t>C0010170</t>
  </si>
  <si>
    <t>B0020003</t>
  </si>
  <si>
    <t>B026012</t>
  </si>
  <si>
    <t>T0010001</t>
  </si>
  <si>
    <t>kg/km</t>
  </si>
  <si>
    <t>A0030010</t>
  </si>
  <si>
    <t>Concreto Resistencia 17.5MPa (E )</t>
  </si>
  <si>
    <t>Concreto Resistencia 14MPa  (G) (Ciclopeo)</t>
  </si>
  <si>
    <t>B0014700</t>
  </si>
  <si>
    <t>T0010091</t>
  </si>
  <si>
    <t>661.1</t>
  </si>
  <si>
    <t>Tubería de Concreto Reforzado  21 Mpa de 900 mm de diametro interior</t>
  </si>
  <si>
    <t>C0010780</t>
  </si>
  <si>
    <t>B0014236</t>
  </si>
  <si>
    <t>B0014402</t>
  </si>
  <si>
    <t>B0015240</t>
  </si>
  <si>
    <t>T0010115</t>
  </si>
  <si>
    <t>kgk</t>
  </si>
  <si>
    <t>T0010141</t>
  </si>
  <si>
    <t>B0014710</t>
  </si>
  <si>
    <t>B0073220</t>
  </si>
  <si>
    <t>T0010094</t>
  </si>
  <si>
    <t>B0103490</t>
  </si>
  <si>
    <t>B0123660</t>
  </si>
  <si>
    <t>Cuneta de Concreto Vaciada In Situ; incluye la conformacion de la superficie de apoyo</t>
  </si>
  <si>
    <t>C0010190</t>
  </si>
  <si>
    <t>B0014410</t>
  </si>
  <si>
    <t>m3/km</t>
  </si>
  <si>
    <t>A0030050</t>
  </si>
  <si>
    <t>Geotextil Tipo NT-2500 o similar no tejido</t>
  </si>
  <si>
    <t>B025005</t>
  </si>
  <si>
    <t>681.3</t>
  </si>
  <si>
    <t>Gavión de Malla de Alambre de Acero Entrelazado  Clase 3; recubrimiento de Zinc (galvanizado) y PVC</t>
  </si>
  <si>
    <t>B033006</t>
  </si>
  <si>
    <t>900.2</t>
  </si>
  <si>
    <t>Transporte de Materiales Provenientes de la Excavación de la Explanación, Canales y Préstamos para distancias mayores de mil metros (1.000 m) Medidos a partir de cien metros (100 m).</t>
  </si>
  <si>
    <t>C0010960</t>
  </si>
  <si>
    <t>900.3</t>
  </si>
  <si>
    <t>Transporte de Materiales Provenientes de Derrumbes, medido a partir de cien metros (100 m)</t>
  </si>
  <si>
    <t xml:space="preserve">TRANSPORTE DE MATERIALES PROVENIENTES DE LA EXCAVACIÓN DE LA EXPLANACIÓN, CANALES Y PRÉSTAMOS PARA DISTANCIAS MAYORES DE MIL METROS (1.000 m) </t>
  </si>
  <si>
    <t>VALOR TOTAL DE LA PROPUESTA</t>
  </si>
  <si>
    <t>VALOR EN LETRAS:</t>
  </si>
  <si>
    <t>NOMBRE DEL PROPONENTE: ______________________________________</t>
  </si>
  <si>
    <t>REPRESENTANTE LEGAL (nombre y firma):_________________________</t>
  </si>
  <si>
    <t xml:space="preserve">FECHA: </t>
  </si>
  <si>
    <t>$</t>
  </si>
  <si>
    <t>Formulario No. 1 Presupuesto Oficial  SA-MC-DT-CUN-009-2018</t>
  </si>
  <si>
    <t>PROPUESTA ECONOMICA  SA-MC-DT-CUN-009-2018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</si>
</sst>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1" formatCode="_-* #,##0_-;\-* #,##0_-;_-* &quot;-&quot;_-;_-@_-"/>
    <numFmt numFmtId="43" formatCode="_-* #,##0.00_-;\-* #,##0.00_-;_-* &quot;-&quot;??_-;_-@_-"/>
    <numFmt numFmtId="164" formatCode="_-[$$-240A]* #,##0.00_-;\-[$$-240A]* #,##0.00_-;_-[$$-240A]* &quot;-&quot;??_-;_-@_-"/>
    <numFmt numFmtId="165" formatCode="_ * #,##0_ ;_ * \-#,##0_ ;_ * &quot;-&quot;_ ;_ @_ "/>
    <numFmt numFmtId="166" formatCode="_(* #,##0.00_);_(* \(#,##0.00\);_(* &quot;-&quot;??_);_(@_)"/>
    <numFmt numFmtId="167" formatCode="_ &quot;$&quot;\ * #,##0_ ;_ &quot;$&quot;\ * \-#,##0_ ;_ &quot;$&quot;\ * &quot;-&quot;_ ;_ @_ "/>
    <numFmt numFmtId="168" formatCode="&quot;$&quot;\ #,##0.0;\-&quot;$&quot;\ #,##0.0"/>
    <numFmt numFmtId="169" formatCode="_ * #,##0.00_ ;_ * \-#,##0.00_ ;_ * &quot;-&quot;??_ ;_ @_ "/>
    <numFmt numFmtId="170" formatCode="&quot;$&quot;\ #,##0.0"/>
    <numFmt numFmtId="171" formatCode="&quot;$&quot;\ #,##0.00;&quot;$&quot;\ \-#,##0.00"/>
    <numFmt numFmtId="172" formatCode="0.0"/>
    <numFmt numFmtId="173" formatCode="_ &quot;$&quot;\ * #,##0.00_ ;_ &quot;$&quot;\ * \-#,##0.00_ ;_ &quot;$&quot;\ * &quot;-&quot;??_ ;_ @_ "/>
    <numFmt numFmtId="174" formatCode="_ &quot;$&quot;\ * #,##0.00_ ;_ &quot;$&quot;\ * \-#,##0.00_ ;_ &quot;$&quot;\ * &quot;-&quot;_ ;_ @_ "/>
    <numFmt numFmtId="175" formatCode="_([$$-240A]\ * #,##0.00_);_([$$-240A]\ * \(#,##0.00\);_([$$-240A]\ * &quot;-&quot;??_);_(@_)"/>
    <numFmt numFmtId="176" formatCode="0.000"/>
    <numFmt numFmtId="177" formatCode="_(&quot;$&quot;\ * #,##0.00_);_(&quot;$&quot;\ * \(#,##0.00\);_(&quot;$&quot;\ * &quot;-&quot;??_);_(@_)"/>
    <numFmt numFmtId="178" formatCode="_(* #,##0_);_(* \(#,##0\);_(* &quot;-&quot;??_);_(@_)"/>
  </numFmts>
  <fonts count="32">
    <font>
      <sz val="11"/>
      <color theme="1"/>
      <name val="Calibri"/>
      <family val="2"/>
      <scheme val="minor"/>
    </font>
    <font>
      <sz val="10"/>
      <name val="Arial"/>
      <family val="2"/>
    </font>
    <font>
      <b/>
      <sz val="14"/>
      <name val="Arial"/>
      <family val="2"/>
    </font>
    <font>
      <sz val="10"/>
      <name val="Arial Narrow"/>
      <family val="2"/>
    </font>
    <font>
      <sz val="14"/>
      <name val="Arial"/>
      <family val="2"/>
    </font>
    <font>
      <b/>
      <sz val="12"/>
      <name val="Arial"/>
      <family val="2"/>
    </font>
    <font>
      <sz val="12"/>
      <name val="Arial"/>
      <family val="2"/>
    </font>
    <font>
      <sz val="9"/>
      <name val="Arial Narrow"/>
      <family val="2"/>
    </font>
    <font>
      <b/>
      <i/>
      <sz val="10"/>
      <name val="Arial Narrow"/>
      <family val="2"/>
    </font>
    <font>
      <b/>
      <sz val="9"/>
      <name val="Arial Narrow"/>
      <family val="2"/>
    </font>
    <font>
      <b/>
      <sz val="10"/>
      <name val="Arial Narrow"/>
      <family val="2"/>
    </font>
    <font>
      <b/>
      <sz val="7"/>
      <name val="Arial"/>
      <family val="2"/>
    </font>
    <font>
      <b/>
      <sz val="12"/>
      <name val="Arial Narrow"/>
      <family val="2"/>
    </font>
    <font>
      <sz val="10"/>
      <name val="Geneva"/>
    </font>
    <font>
      <u/>
      <sz val="10"/>
      <color indexed="12"/>
      <name val="Arial"/>
      <family val="2"/>
    </font>
    <font>
      <sz val="11"/>
      <name val="Arial"/>
      <family val="2"/>
    </font>
    <font>
      <sz val="10"/>
      <color indexed="8"/>
      <name val="Arial"/>
      <family val="2"/>
    </font>
    <font>
      <b/>
      <sz val="10"/>
      <name val="Arial"/>
      <family val="2"/>
    </font>
    <font>
      <b/>
      <sz val="10"/>
      <color rgb="FFFF0000"/>
      <name val="Arial"/>
      <family val="2"/>
    </font>
    <font>
      <b/>
      <sz val="10"/>
      <color indexed="10"/>
      <name val="Arial"/>
      <family val="2"/>
    </font>
    <font>
      <b/>
      <sz val="9"/>
      <name val="Arial"/>
      <family val="2"/>
    </font>
    <font>
      <sz val="11"/>
      <color rgb="FF000000"/>
      <name val="Calibri"/>
      <family val="2"/>
    </font>
    <font>
      <sz val="10"/>
      <name val="Geneva"/>
      <family val="2"/>
    </font>
    <font>
      <b/>
      <sz val="28"/>
      <name val="Calibri"/>
      <family val="2"/>
    </font>
    <font>
      <sz val="28"/>
      <name val="Calibri"/>
      <family val="2"/>
    </font>
    <font>
      <sz val="10"/>
      <color rgb="FF7030A0"/>
      <name val="Arial"/>
      <family val="2"/>
    </font>
    <font>
      <sz val="8"/>
      <name val="Arial"/>
      <family val="2"/>
    </font>
    <font>
      <sz val="11"/>
      <name val="Calibri"/>
      <family val="2"/>
      <scheme val="minor"/>
    </font>
    <font>
      <b/>
      <sz val="8"/>
      <name val="Arial"/>
      <family val="2"/>
    </font>
    <font>
      <b/>
      <sz val="11"/>
      <name val="Arial Narrow"/>
      <family val="2"/>
    </font>
    <font>
      <sz val="11"/>
      <name val="Arial Narrow"/>
      <family val="2"/>
    </font>
    <font>
      <b/>
      <sz val="8"/>
      <name val="Arial Narrow"/>
      <family val="2"/>
    </font>
  </fonts>
  <fills count="16">
    <fill>
      <patternFill patternType="none"/>
    </fill>
    <fill>
      <patternFill patternType="gray125"/>
    </fill>
    <fill>
      <patternFill patternType="solid">
        <fgColor indexed="9"/>
        <bgColor indexed="64"/>
      </patternFill>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s>
  <borders count="8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3"/>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3"/>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double">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s>
  <cellStyleXfs count="21">
    <xf numFmtId="0" fontId="0" fillId="0" borderId="0"/>
    <xf numFmtId="164" fontId="1" fillId="0" borderId="0"/>
    <xf numFmtId="166" fontId="1" fillId="0" borderId="0" applyFont="0" applyFill="0" applyBorder="0" applyAlignment="0" applyProtection="0"/>
    <xf numFmtId="164" fontId="13" fillId="0" borderId="0"/>
    <xf numFmtId="41" fontId="1" fillId="0" borderId="0" applyFont="0" applyFill="0" applyBorder="0" applyAlignment="0" applyProtection="0"/>
    <xf numFmtId="164" fontId="14" fillId="0" borderId="0" applyNumberFormat="0" applyFill="0" applyBorder="0" applyAlignment="0" applyProtection="0">
      <alignment vertical="top"/>
      <protection locked="0"/>
    </xf>
    <xf numFmtId="171" fontId="1" fillId="0" borderId="0" applyFont="0" applyFill="0" applyBorder="0" applyAlignment="0" applyProtection="0"/>
    <xf numFmtId="166"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64" fontId="1" fillId="0" borderId="0"/>
    <xf numFmtId="169" fontId="1" fillId="0" borderId="0" applyFont="0" applyFill="0" applyBorder="0" applyAlignment="0" applyProtection="0"/>
    <xf numFmtId="0" fontId="1" fillId="0" borderId="0"/>
    <xf numFmtId="0" fontId="21" fillId="0" borderId="0" applyNumberFormat="0" applyBorder="0" applyAlignment="0"/>
    <xf numFmtId="0" fontId="22" fillId="0" borderId="0"/>
    <xf numFmtId="0" fontId="1" fillId="0" borderId="0"/>
    <xf numFmtId="9" fontId="1" fillId="0" borderId="0" applyFont="0" applyFill="0" applyBorder="0" applyAlignment="0" applyProtection="0"/>
    <xf numFmtId="177" fontId="21" fillId="0" borderId="0" applyFont="0" applyFill="0" applyBorder="0" applyAlignment="0" applyProtection="0"/>
    <xf numFmtId="166" fontId="21" fillId="0" borderId="0" applyFont="0" applyFill="0" applyBorder="0" applyAlignment="0" applyProtection="0"/>
    <xf numFmtId="9" fontId="21" fillId="0" borderId="0" applyFont="0" applyFill="0" applyBorder="0" applyAlignment="0" applyProtection="0"/>
    <xf numFmtId="173" fontId="1" fillId="0" borderId="0" applyFont="0" applyFill="0" applyBorder="0" applyAlignment="0" applyProtection="0"/>
  </cellStyleXfs>
  <cellXfs count="606">
    <xf numFmtId="0" fontId="0" fillId="0" borderId="0" xfId="0"/>
    <xf numFmtId="164" fontId="3" fillId="0" borderId="0" xfId="1" applyFont="1" applyFill="1" applyAlignment="1">
      <alignment vertical="center"/>
    </xf>
    <xf numFmtId="164" fontId="7" fillId="0" borderId="4" xfId="1" applyFont="1" applyFill="1" applyBorder="1" applyAlignment="1">
      <alignment horizontal="center" vertical="center"/>
    </xf>
    <xf numFmtId="164" fontId="7" fillId="0" borderId="0" xfId="1" applyFont="1" applyFill="1" applyBorder="1" applyAlignment="1">
      <alignment vertical="center"/>
    </xf>
    <xf numFmtId="164" fontId="3" fillId="0" borderId="0" xfId="1" applyFont="1" applyFill="1" applyBorder="1" applyAlignment="1">
      <alignment vertical="center"/>
    </xf>
    <xf numFmtId="165" fontId="3" fillId="0" borderId="0" xfId="1" applyNumberFormat="1" applyFont="1" applyFill="1" applyBorder="1" applyAlignment="1">
      <alignment vertical="center"/>
    </xf>
    <xf numFmtId="166" fontId="8" fillId="0" borderId="0" xfId="2" applyFont="1" applyFill="1" applyBorder="1" applyAlignment="1">
      <alignment horizontal="right" vertical="center"/>
    </xf>
    <xf numFmtId="167" fontId="3" fillId="0" borderId="5" xfId="1" applyNumberFormat="1" applyFont="1" applyFill="1" applyBorder="1" applyAlignment="1">
      <alignment vertical="center"/>
    </xf>
    <xf numFmtId="165" fontId="10" fillId="0" borderId="11" xfId="1" applyNumberFormat="1" applyFont="1" applyFill="1" applyBorder="1" applyAlignment="1">
      <alignment horizontal="center" vertical="center" wrapText="1"/>
    </xf>
    <xf numFmtId="165" fontId="10" fillId="0" borderId="16" xfId="1" applyNumberFormat="1" applyFont="1" applyFill="1" applyBorder="1" applyAlignment="1">
      <alignment horizontal="center" vertical="center" wrapText="1"/>
    </xf>
    <xf numFmtId="164" fontId="10" fillId="3" borderId="22" xfId="1" applyFont="1" applyFill="1" applyBorder="1" applyAlignment="1">
      <alignment vertical="center"/>
    </xf>
    <xf numFmtId="164" fontId="10" fillId="3" borderId="23" xfId="1" applyFont="1" applyFill="1" applyBorder="1" applyAlignment="1">
      <alignment vertical="center"/>
    </xf>
    <xf numFmtId="168" fontId="12" fillId="3" borderId="24" xfId="1" applyNumberFormat="1" applyFont="1" applyFill="1" applyBorder="1" applyAlignment="1">
      <alignment vertical="center"/>
    </xf>
    <xf numFmtId="1" fontId="3" fillId="0" borderId="25" xfId="1" applyNumberFormat="1" applyFont="1" applyFill="1" applyBorder="1" applyAlignment="1">
      <alignment horizontal="center" vertical="center"/>
    </xf>
    <xf numFmtId="2" fontId="1" fillId="0" borderId="26" xfId="1" applyNumberFormat="1" applyFont="1" applyFill="1" applyBorder="1" applyAlignment="1">
      <alignment horizontal="center" vertical="center"/>
    </xf>
    <xf numFmtId="164" fontId="1" fillId="0" borderId="26" xfId="1" applyFont="1" applyFill="1" applyBorder="1" applyAlignment="1">
      <alignment horizontal="center" vertical="center"/>
    </xf>
    <xf numFmtId="164" fontId="1" fillId="0" borderId="26" xfId="3" applyFont="1" applyFill="1" applyBorder="1" applyAlignment="1">
      <alignment vertical="center" wrapText="1"/>
    </xf>
    <xf numFmtId="43" fontId="1" fillId="0" borderId="26" xfId="4" applyNumberFormat="1" applyFont="1" applyFill="1" applyBorder="1" applyAlignment="1">
      <alignment vertical="center"/>
    </xf>
    <xf numFmtId="169" fontId="15" fillId="0" borderId="15" xfId="5" applyNumberFormat="1" applyFont="1" applyBorder="1" applyAlignment="1" applyProtection="1">
      <alignment vertical="center"/>
    </xf>
    <xf numFmtId="170" fontId="1" fillId="0" borderId="27" xfId="1" applyNumberFormat="1" applyFont="1" applyFill="1" applyBorder="1" applyAlignment="1">
      <alignment vertical="center"/>
    </xf>
    <xf numFmtId="164" fontId="1" fillId="0" borderId="15" xfId="1" applyFont="1" applyFill="1" applyBorder="1" applyAlignment="1">
      <alignment horizontal="center" vertical="center"/>
    </xf>
    <xf numFmtId="164" fontId="1" fillId="0" borderId="15" xfId="3" applyFont="1" applyFill="1" applyBorder="1" applyAlignment="1">
      <alignment vertical="center" wrapText="1"/>
    </xf>
    <xf numFmtId="164" fontId="1" fillId="0" borderId="15" xfId="3" applyFont="1" applyFill="1" applyBorder="1" applyAlignment="1">
      <alignment horizontal="center" vertical="center" wrapText="1"/>
    </xf>
    <xf numFmtId="43" fontId="1" fillId="0" borderId="15" xfId="4" applyNumberFormat="1" applyFont="1" applyFill="1" applyBorder="1" applyAlignment="1">
      <alignment vertical="center" wrapText="1"/>
    </xf>
    <xf numFmtId="2" fontId="10" fillId="3" borderId="23" xfId="1" applyNumberFormat="1" applyFont="1" applyFill="1" applyBorder="1" applyAlignment="1">
      <alignment vertical="center"/>
    </xf>
    <xf numFmtId="2" fontId="1" fillId="0" borderId="15" xfId="1" applyNumberFormat="1" applyFont="1" applyFill="1" applyBorder="1" applyAlignment="1">
      <alignment horizontal="center" vertical="center"/>
    </xf>
    <xf numFmtId="164" fontId="1" fillId="0" borderId="28" xfId="1" applyFont="1" applyFill="1" applyBorder="1" applyAlignment="1">
      <alignment horizontal="center" vertical="center"/>
    </xf>
    <xf numFmtId="43" fontId="1" fillId="0" borderId="15" xfId="4" applyNumberFormat="1" applyFont="1" applyFill="1" applyBorder="1" applyAlignment="1">
      <alignment horizontal="right" vertical="center"/>
    </xf>
    <xf numFmtId="170" fontId="1" fillId="0" borderId="17" xfId="1" applyNumberFormat="1" applyFont="1" applyFill="1" applyBorder="1" applyAlignment="1">
      <alignment vertical="center"/>
    </xf>
    <xf numFmtId="164" fontId="3" fillId="0" borderId="0" xfId="1" applyFont="1" applyFill="1" applyAlignment="1">
      <alignment horizontal="justify" vertical="center"/>
    </xf>
    <xf numFmtId="164" fontId="1" fillId="0" borderId="15" xfId="1" applyFont="1" applyBorder="1" applyAlignment="1">
      <alignment horizontal="center" vertical="center"/>
    </xf>
    <xf numFmtId="168" fontId="1" fillId="0" borderId="15" xfId="6" applyNumberFormat="1" applyFont="1" applyFill="1" applyBorder="1" applyAlignment="1">
      <alignment horizontal="right" vertical="center"/>
    </xf>
    <xf numFmtId="170" fontId="1" fillId="2" borderId="17" xfId="1" applyNumberFormat="1" applyFont="1" applyFill="1" applyBorder="1" applyAlignment="1">
      <alignment vertical="center"/>
    </xf>
    <xf numFmtId="168" fontId="1" fillId="0" borderId="26" xfId="6" applyNumberFormat="1" applyFont="1" applyFill="1" applyBorder="1" applyAlignment="1">
      <alignment horizontal="right" vertical="center"/>
    </xf>
    <xf numFmtId="2" fontId="1" fillId="0" borderId="15" xfId="1" applyNumberFormat="1" applyFont="1" applyBorder="1" applyAlignment="1">
      <alignment horizontal="center" vertical="center"/>
    </xf>
    <xf numFmtId="172" fontId="1" fillId="0" borderId="15" xfId="1" applyNumberFormat="1" applyFont="1" applyFill="1" applyBorder="1" applyAlignment="1">
      <alignment horizontal="center" vertical="center"/>
    </xf>
    <xf numFmtId="166" fontId="15" fillId="0" borderId="29" xfId="7" applyFont="1" applyFill="1" applyBorder="1" applyAlignment="1">
      <alignment vertical="center"/>
    </xf>
    <xf numFmtId="164" fontId="3" fillId="0" borderId="32" xfId="1" applyFont="1" applyFill="1" applyBorder="1" applyAlignment="1">
      <alignment horizontal="center" vertical="center"/>
    </xf>
    <xf numFmtId="164" fontId="1" fillId="0" borderId="20" xfId="1" applyFont="1" applyBorder="1" applyAlignment="1">
      <alignment horizontal="center" vertical="center"/>
    </xf>
    <xf numFmtId="164" fontId="1" fillId="0" borderId="20" xfId="1" applyFont="1" applyFill="1" applyBorder="1" applyAlignment="1">
      <alignment vertical="justify"/>
    </xf>
    <xf numFmtId="164" fontId="16" fillId="0" borderId="20" xfId="1" applyFont="1" applyFill="1" applyBorder="1" applyAlignment="1" applyProtection="1">
      <alignment horizontal="center" vertical="center"/>
    </xf>
    <xf numFmtId="4" fontId="1" fillId="0" borderId="20" xfId="8" applyNumberFormat="1" applyFont="1" applyFill="1" applyBorder="1" applyAlignment="1">
      <alignment horizontal="right" vertical="center"/>
    </xf>
    <xf numFmtId="174" fontId="1" fillId="0" borderId="20" xfId="1" applyNumberFormat="1" applyFont="1" applyFill="1" applyBorder="1" applyAlignment="1">
      <alignment vertical="center"/>
    </xf>
    <xf numFmtId="170" fontId="1" fillId="0" borderId="21" xfId="1" applyNumberFormat="1" applyFont="1" applyFill="1" applyBorder="1" applyAlignment="1">
      <alignment vertical="center"/>
    </xf>
    <xf numFmtId="165" fontId="1" fillId="0" borderId="33" xfId="1" applyNumberFormat="1" applyFont="1" applyFill="1" applyBorder="1" applyAlignment="1">
      <alignment horizontal="center" vertical="center"/>
    </xf>
    <xf numFmtId="165" fontId="17" fillId="0" borderId="26" xfId="1" applyNumberFormat="1" applyFont="1" applyFill="1" applyBorder="1" applyAlignment="1">
      <alignment horizontal="center" vertical="center"/>
    </xf>
    <xf numFmtId="166" fontId="3" fillId="0" borderId="34" xfId="2" applyFont="1" applyFill="1" applyBorder="1" applyAlignment="1">
      <alignment vertical="center"/>
    </xf>
    <xf numFmtId="170" fontId="5" fillId="0" borderId="37" xfId="1" applyNumberFormat="1" applyFont="1" applyFill="1" applyBorder="1" applyAlignment="1">
      <alignment vertical="center"/>
    </xf>
    <xf numFmtId="170" fontId="17" fillId="4" borderId="17" xfId="10" applyNumberFormat="1" applyFont="1" applyFill="1" applyBorder="1" applyAlignment="1">
      <alignment vertical="center"/>
    </xf>
    <xf numFmtId="170" fontId="17" fillId="0" borderId="41" xfId="1" applyNumberFormat="1" applyFont="1" applyFill="1" applyBorder="1" applyAlignment="1">
      <alignment vertical="center"/>
    </xf>
    <xf numFmtId="170" fontId="5" fillId="4" borderId="17" xfId="10" applyNumberFormat="1" applyFont="1" applyFill="1" applyBorder="1" applyAlignment="1">
      <alignment vertical="center"/>
    </xf>
    <xf numFmtId="49" fontId="1" fillId="4" borderId="15" xfId="1" applyNumberFormat="1" applyFont="1" applyFill="1" applyBorder="1" applyAlignment="1">
      <alignment horizontal="center" vertical="center"/>
    </xf>
    <xf numFmtId="166" fontId="19" fillId="4" borderId="15" xfId="2" applyFont="1" applyFill="1" applyBorder="1" applyAlignment="1">
      <alignment horizontal="center" vertical="center"/>
    </xf>
    <xf numFmtId="165" fontId="17" fillId="4" borderId="38" xfId="1" applyNumberFormat="1" applyFont="1" applyFill="1" applyBorder="1" applyAlignment="1">
      <alignment horizontal="center" vertical="center"/>
    </xf>
    <xf numFmtId="165" fontId="17" fillId="4" borderId="39" xfId="1" applyNumberFormat="1" applyFont="1" applyFill="1" applyBorder="1" applyAlignment="1">
      <alignment horizontal="center" vertical="center"/>
    </xf>
    <xf numFmtId="170" fontId="2" fillId="4" borderId="21" xfId="10" applyNumberFormat="1" applyFont="1" applyFill="1" applyBorder="1" applyAlignment="1">
      <alignment vertical="center"/>
    </xf>
    <xf numFmtId="164" fontId="1" fillId="0" borderId="0" xfId="1" applyFont="1" applyFill="1"/>
    <xf numFmtId="169" fontId="20" fillId="0" borderId="48" xfId="11" applyFont="1" applyFill="1" applyBorder="1" applyAlignment="1">
      <alignment horizontal="center" vertical="center"/>
    </xf>
    <xf numFmtId="164" fontId="1" fillId="0" borderId="0" xfId="1" applyFill="1"/>
    <xf numFmtId="10" fontId="20" fillId="0" borderId="15" xfId="11" applyNumberFormat="1" applyFont="1" applyFill="1" applyBorder="1" applyAlignment="1">
      <alignment horizontal="center" vertical="center"/>
    </xf>
    <xf numFmtId="9" fontId="20" fillId="0" borderId="17" xfId="11" applyNumberFormat="1" applyFont="1" applyFill="1" applyBorder="1" applyAlignment="1">
      <alignment horizontal="center" vertical="center"/>
    </xf>
    <xf numFmtId="10" fontId="20" fillId="0" borderId="20" xfId="11" applyNumberFormat="1" applyFont="1" applyFill="1" applyBorder="1" applyAlignment="1">
      <alignment horizontal="center" vertical="center"/>
    </xf>
    <xf numFmtId="9" fontId="20" fillId="0" borderId="21" xfId="11" applyNumberFormat="1" applyFont="1" applyFill="1" applyBorder="1" applyAlignment="1">
      <alignment horizontal="center" vertical="center"/>
    </xf>
    <xf numFmtId="170" fontId="3" fillId="0" borderId="0" xfId="1" applyNumberFormat="1" applyFont="1" applyFill="1" applyAlignment="1">
      <alignment vertical="center"/>
    </xf>
    <xf numFmtId="164" fontId="7" fillId="0" borderId="0" xfId="1" applyFont="1" applyFill="1" applyAlignment="1">
      <alignment horizontal="center" vertical="center"/>
    </xf>
    <xf numFmtId="164" fontId="7" fillId="0" borderId="0" xfId="1" applyFont="1" applyFill="1" applyAlignment="1">
      <alignment vertical="center"/>
    </xf>
    <xf numFmtId="165" fontId="3" fillId="0" borderId="0" xfId="1" applyNumberFormat="1" applyFont="1" applyFill="1" applyAlignment="1">
      <alignment vertical="center"/>
    </xf>
    <xf numFmtId="166" fontId="3" fillId="0" borderId="0" xfId="2" applyFont="1" applyFill="1" applyAlignment="1">
      <alignment vertical="center"/>
    </xf>
    <xf numFmtId="164" fontId="1" fillId="0" borderId="14" xfId="1" applyFont="1" applyFill="1" applyBorder="1" applyAlignment="1">
      <alignment horizontal="center" vertical="center"/>
    </xf>
    <xf numFmtId="0" fontId="21" fillId="0" borderId="0" xfId="13" applyFill="1" applyProtection="1"/>
    <xf numFmtId="0" fontId="1" fillId="5" borderId="22" xfId="13" applyFont="1" applyFill="1" applyBorder="1" applyAlignment="1">
      <alignment horizontal="center"/>
    </xf>
    <xf numFmtId="0" fontId="17" fillId="5" borderId="23" xfId="13" applyFont="1" applyFill="1" applyBorder="1" applyAlignment="1">
      <alignment horizontal="center"/>
    </xf>
    <xf numFmtId="0" fontId="1" fillId="5" borderId="23" xfId="13" applyFont="1" applyFill="1" applyBorder="1" applyAlignment="1">
      <alignment vertical="center"/>
    </xf>
    <xf numFmtId="0" fontId="1" fillId="5" borderId="24" xfId="13" applyFont="1" applyFill="1" applyBorder="1" applyAlignment="1">
      <alignment vertical="center"/>
    </xf>
    <xf numFmtId="0" fontId="1" fillId="5" borderId="1" xfId="13" applyFont="1" applyFill="1" applyBorder="1" applyAlignment="1">
      <alignment horizontal="center"/>
    </xf>
    <xf numFmtId="0" fontId="17" fillId="5" borderId="2" xfId="13" applyFont="1" applyFill="1" applyBorder="1" applyAlignment="1">
      <alignment horizontal="center"/>
    </xf>
    <xf numFmtId="0" fontId="17" fillId="5" borderId="2" xfId="13" applyFont="1" applyFill="1" applyBorder="1" applyAlignment="1">
      <alignment horizontal="left"/>
    </xf>
    <xf numFmtId="0" fontId="1" fillId="5" borderId="2" xfId="13" applyFont="1" applyFill="1" applyBorder="1" applyAlignment="1">
      <alignment horizontal="center" vertical="center"/>
    </xf>
    <xf numFmtId="0" fontId="1" fillId="5" borderId="44" xfId="13" applyFont="1" applyFill="1" applyBorder="1" applyAlignment="1">
      <alignment horizontal="center" vertical="center"/>
    </xf>
    <xf numFmtId="0" fontId="1" fillId="5" borderId="48" xfId="13" applyFont="1" applyFill="1" applyBorder="1" applyAlignment="1">
      <alignment horizontal="center" vertical="center"/>
    </xf>
    <xf numFmtId="0" fontId="1" fillId="5" borderId="4" xfId="13" applyFont="1" applyFill="1" applyBorder="1" applyAlignment="1">
      <alignment horizontal="center"/>
    </xf>
    <xf numFmtId="0" fontId="17" fillId="5" borderId="0" xfId="13" applyFont="1" applyFill="1" applyBorder="1" applyAlignment="1">
      <alignment horizontal="center"/>
    </xf>
    <xf numFmtId="0" fontId="17" fillId="5" borderId="0" xfId="13" applyFont="1" applyFill="1" applyBorder="1" applyAlignment="1">
      <alignment horizontal="left"/>
    </xf>
    <xf numFmtId="0" fontId="1" fillId="5" borderId="0" xfId="13" applyFont="1" applyFill="1" applyBorder="1" applyAlignment="1">
      <alignment horizontal="right" vertical="center"/>
    </xf>
    <xf numFmtId="0" fontId="1" fillId="5" borderId="0" xfId="13" applyFont="1" applyFill="1" applyBorder="1" applyAlignment="1">
      <alignment horizontal="center" vertical="center"/>
    </xf>
    <xf numFmtId="0" fontId="1" fillId="5" borderId="5" xfId="13" applyFont="1" applyFill="1" applyBorder="1" applyAlignment="1">
      <alignment horizontal="center" vertical="center"/>
    </xf>
    <xf numFmtId="0" fontId="23" fillId="5" borderId="0" xfId="13" applyFont="1" applyFill="1" applyBorder="1" applyAlignment="1">
      <alignment horizontal="center"/>
    </xf>
    <xf numFmtId="0" fontId="1" fillId="5" borderId="0" xfId="13" applyFont="1" applyFill="1" applyBorder="1"/>
    <xf numFmtId="0" fontId="24" fillId="5" borderId="0" xfId="13" applyFont="1" applyFill="1" applyBorder="1" applyAlignment="1">
      <alignment horizontal="left" vertical="center"/>
    </xf>
    <xf numFmtId="0" fontId="17" fillId="7" borderId="4" xfId="13" applyFont="1" applyFill="1" applyBorder="1" applyAlignment="1">
      <alignment horizontal="left"/>
    </xf>
    <xf numFmtId="0" fontId="1" fillId="7" borderId="0" xfId="13" applyFont="1" applyFill="1" applyBorder="1" applyAlignment="1">
      <alignment horizontal="right"/>
    </xf>
    <xf numFmtId="0" fontId="1" fillId="7" borderId="35" xfId="13" applyFont="1" applyFill="1" applyBorder="1" applyAlignment="1">
      <alignment horizontal="center"/>
    </xf>
    <xf numFmtId="0" fontId="1" fillId="7" borderId="0" xfId="13" applyFont="1" applyFill="1" applyBorder="1" applyAlignment="1">
      <alignment horizontal="center"/>
    </xf>
    <xf numFmtId="0" fontId="1" fillId="7" borderId="0" xfId="13" applyFont="1" applyFill="1" applyBorder="1"/>
    <xf numFmtId="0" fontId="17" fillId="7" borderId="0" xfId="13" applyFont="1" applyFill="1" applyBorder="1" applyAlignment="1">
      <alignment horizontal="right"/>
    </xf>
    <xf numFmtId="0" fontId="1" fillId="7" borderId="35" xfId="13" applyFont="1" applyFill="1" applyBorder="1" applyAlignment="1">
      <alignment horizontal="right"/>
    </xf>
    <xf numFmtId="0" fontId="1" fillId="7" borderId="5" xfId="13" applyFont="1" applyFill="1" applyBorder="1" applyAlignment="1">
      <alignment horizontal="center"/>
    </xf>
    <xf numFmtId="0" fontId="1" fillId="7" borderId="64" xfId="13" applyFont="1" applyFill="1" applyBorder="1" applyAlignment="1">
      <alignment horizontal="left"/>
    </xf>
    <xf numFmtId="0" fontId="1" fillId="7" borderId="61" xfId="13" applyFont="1" applyFill="1" applyBorder="1" applyAlignment="1">
      <alignment horizontal="right"/>
    </xf>
    <xf numFmtId="0" fontId="1" fillId="7" borderId="61" xfId="13" applyFont="1" applyFill="1" applyBorder="1" applyAlignment="1">
      <alignment horizontal="center"/>
    </xf>
    <xf numFmtId="0" fontId="1" fillId="0" borderId="1" xfId="13" applyFont="1" applyFill="1" applyBorder="1"/>
    <xf numFmtId="0" fontId="1" fillId="0" borderId="2" xfId="13" applyFont="1" applyFill="1" applyBorder="1"/>
    <xf numFmtId="0" fontId="1" fillId="0" borderId="3" xfId="13" applyFont="1" applyFill="1" applyBorder="1"/>
    <xf numFmtId="0" fontId="17" fillId="0" borderId="4" xfId="13" applyFont="1" applyFill="1" applyBorder="1" applyAlignment="1" applyProtection="1">
      <alignment horizontal="left"/>
      <protection locked="0"/>
    </xf>
    <xf numFmtId="0" fontId="17" fillId="0" borderId="35" xfId="13" applyFont="1" applyFill="1" applyBorder="1" applyAlignment="1" applyProtection="1">
      <alignment horizontal="left"/>
      <protection locked="0"/>
    </xf>
    <xf numFmtId="0" fontId="17" fillId="0" borderId="0" xfId="13" applyFont="1" applyFill="1" applyBorder="1" applyAlignment="1" applyProtection="1">
      <alignment horizontal="center"/>
      <protection locked="0"/>
    </xf>
    <xf numFmtId="0" fontId="1" fillId="0" borderId="35" xfId="13" applyFont="1" applyFill="1" applyBorder="1" applyProtection="1">
      <protection locked="0"/>
    </xf>
    <xf numFmtId="0" fontId="1" fillId="0" borderId="0" xfId="13" applyFont="1" applyFill="1" applyBorder="1"/>
    <xf numFmtId="0" fontId="1" fillId="0" borderId="0" xfId="13" applyFont="1" applyFill="1" applyBorder="1" applyProtection="1">
      <protection locked="0"/>
    </xf>
    <xf numFmtId="0" fontId="1" fillId="0" borderId="5" xfId="13" applyFont="1" applyFill="1" applyBorder="1"/>
    <xf numFmtId="0" fontId="17" fillId="0" borderId="4" xfId="13" applyFont="1" applyFill="1" applyBorder="1" applyProtection="1">
      <protection locked="0"/>
    </xf>
    <xf numFmtId="0" fontId="17" fillId="0" borderId="0" xfId="13" applyFont="1" applyFill="1" applyBorder="1"/>
    <xf numFmtId="0" fontId="1" fillId="0" borderId="35" xfId="13" applyFont="1" applyFill="1" applyBorder="1" applyAlignment="1" applyProtection="1">
      <alignment horizontal="center"/>
      <protection locked="0"/>
    </xf>
    <xf numFmtId="0" fontId="1" fillId="0" borderId="0" xfId="13" applyFont="1" applyFill="1" applyBorder="1" applyAlignment="1" applyProtection="1">
      <alignment horizontal="center"/>
      <protection locked="0"/>
    </xf>
    <xf numFmtId="0" fontId="1" fillId="0" borderId="5" xfId="13" applyFont="1" applyFill="1" applyBorder="1" applyAlignment="1" applyProtection="1">
      <alignment horizontal="center"/>
      <protection locked="0"/>
    </xf>
    <xf numFmtId="0" fontId="17" fillId="0" borderId="35" xfId="13" applyFont="1" applyFill="1" applyBorder="1"/>
    <xf numFmtId="0" fontId="1" fillId="0" borderId="35" xfId="13" applyFont="1" applyFill="1" applyBorder="1"/>
    <xf numFmtId="0" fontId="1" fillId="0" borderId="55" xfId="13" applyFont="1" applyFill="1" applyBorder="1" applyAlignment="1" applyProtection="1">
      <alignment horizontal="center"/>
      <protection locked="0"/>
    </xf>
    <xf numFmtId="0" fontId="1" fillId="0" borderId="35" xfId="13" applyFont="1" applyFill="1" applyBorder="1" applyAlignment="1">
      <alignment horizontal="center"/>
    </xf>
    <xf numFmtId="0" fontId="1" fillId="0" borderId="55" xfId="13" applyFont="1" applyFill="1" applyBorder="1" applyAlignment="1">
      <alignment horizontal="center"/>
    </xf>
    <xf numFmtId="0" fontId="1" fillId="0" borderId="0" xfId="13" applyFont="1" applyFill="1" applyBorder="1" applyAlignment="1">
      <alignment horizontal="center"/>
    </xf>
    <xf numFmtId="0" fontId="1" fillId="0" borderId="5" xfId="13" applyFont="1" applyFill="1" applyBorder="1" applyAlignment="1">
      <alignment horizontal="center"/>
    </xf>
    <xf numFmtId="0" fontId="17" fillId="8" borderId="0" xfId="13" applyFont="1" applyFill="1" applyBorder="1" applyAlignment="1">
      <alignment horizontal="center"/>
    </xf>
    <xf numFmtId="0" fontId="1" fillId="8" borderId="35" xfId="13" applyFont="1" applyFill="1" applyBorder="1" applyAlignment="1">
      <alignment horizontal="center"/>
    </xf>
    <xf numFmtId="0" fontId="25" fillId="8" borderId="55" xfId="13" applyFont="1" applyFill="1" applyBorder="1" applyAlignment="1">
      <alignment horizontal="center"/>
    </xf>
    <xf numFmtId="0" fontId="1" fillId="0" borderId="0" xfId="13" applyFont="1" applyFill="1" applyBorder="1" applyAlignment="1">
      <alignment horizontal="center" vertical="center"/>
    </xf>
    <xf numFmtId="0" fontId="1" fillId="0" borderId="35" xfId="13" applyFont="1" applyFill="1" applyBorder="1" applyAlignment="1">
      <alignment horizontal="center" vertical="center"/>
    </xf>
    <xf numFmtId="0" fontId="17" fillId="0" borderId="4" xfId="13" applyFont="1" applyFill="1" applyBorder="1" applyAlignment="1" applyProtection="1">
      <alignment vertical="top"/>
      <protection locked="0"/>
    </xf>
    <xf numFmtId="0" fontId="17" fillId="0" borderId="0" xfId="13" applyFont="1" applyFill="1" applyBorder="1" applyAlignment="1">
      <alignment vertical="top"/>
    </xf>
    <xf numFmtId="0" fontId="1" fillId="0" borderId="0" xfId="13" applyFont="1" applyFill="1" applyBorder="1" applyAlignment="1">
      <alignment horizontal="center" vertical="top"/>
    </xf>
    <xf numFmtId="0" fontId="1" fillId="0" borderId="0" xfId="13" applyFont="1" applyFill="1" applyBorder="1" applyAlignment="1">
      <alignment vertical="top"/>
    </xf>
    <xf numFmtId="0" fontId="1" fillId="0" borderId="5" xfId="13" applyFont="1" applyFill="1" applyBorder="1" applyAlignment="1">
      <alignment horizontal="center" vertical="top"/>
    </xf>
    <xf numFmtId="0" fontId="1" fillId="0" borderId="4" xfId="13" applyFont="1" applyFill="1" applyBorder="1"/>
    <xf numFmtId="0" fontId="1" fillId="8" borderId="4" xfId="13" applyFont="1" applyFill="1" applyBorder="1"/>
    <xf numFmtId="0" fontId="1" fillId="8" borderId="0" xfId="13" applyFont="1" applyFill="1" applyBorder="1"/>
    <xf numFmtId="0" fontId="1" fillId="8" borderId="5" xfId="13" applyFont="1" applyFill="1" applyBorder="1"/>
    <xf numFmtId="0" fontId="17" fillId="10" borderId="66" xfId="13" applyFont="1" applyFill="1" applyBorder="1" applyAlignment="1">
      <alignment horizontal="center" vertical="center"/>
    </xf>
    <xf numFmtId="0" fontId="17" fillId="11" borderId="46" xfId="13" applyFont="1" applyFill="1" applyBorder="1" applyAlignment="1">
      <alignment horizontal="center" vertical="center" wrapText="1"/>
    </xf>
    <xf numFmtId="0" fontId="17" fillId="11" borderId="68" xfId="13" applyFont="1" applyFill="1" applyBorder="1" applyAlignment="1">
      <alignment horizontal="center" vertical="center" wrapText="1"/>
    </xf>
    <xf numFmtId="0" fontId="1" fillId="11" borderId="53" xfId="13" applyFont="1" applyFill="1" applyBorder="1"/>
    <xf numFmtId="0" fontId="17" fillId="12" borderId="70" xfId="13" applyFont="1" applyFill="1" applyBorder="1"/>
    <xf numFmtId="0" fontId="17" fillId="12" borderId="71" xfId="13" applyFont="1" applyFill="1" applyBorder="1" applyAlignment="1"/>
    <xf numFmtId="0" fontId="17" fillId="12" borderId="72" xfId="13" applyFont="1" applyFill="1" applyBorder="1" applyAlignment="1"/>
    <xf numFmtId="0" fontId="17" fillId="7" borderId="72" xfId="13" applyFont="1" applyFill="1" applyBorder="1" applyAlignment="1">
      <alignment horizontal="center"/>
    </xf>
    <xf numFmtId="0" fontId="17" fillId="7" borderId="68" xfId="13" applyFont="1" applyFill="1" applyBorder="1" applyAlignment="1">
      <alignment horizontal="center"/>
    </xf>
    <xf numFmtId="0" fontId="17" fillId="12" borderId="72" xfId="13" applyFont="1" applyFill="1" applyBorder="1" applyAlignment="1">
      <alignment horizontal="right"/>
    </xf>
    <xf numFmtId="0" fontId="17" fillId="12" borderId="73" xfId="13" applyFont="1" applyFill="1" applyBorder="1" applyAlignment="1">
      <alignment horizontal="right"/>
    </xf>
    <xf numFmtId="0" fontId="17" fillId="12" borderId="70" xfId="13" applyFont="1" applyFill="1" applyBorder="1" applyAlignment="1"/>
    <xf numFmtId="0" fontId="1" fillId="13" borderId="4" xfId="13" applyFont="1" applyFill="1" applyBorder="1"/>
    <xf numFmtId="0" fontId="1" fillId="13" borderId="0" xfId="13" applyFont="1" applyFill="1" applyBorder="1"/>
    <xf numFmtId="0" fontId="1" fillId="13" borderId="5" xfId="13" applyFont="1" applyFill="1" applyBorder="1"/>
    <xf numFmtId="0" fontId="17" fillId="12" borderId="74" xfId="13" applyFont="1" applyFill="1" applyBorder="1"/>
    <xf numFmtId="0" fontId="1" fillId="12" borderId="57" xfId="13" applyFont="1" applyFill="1" applyBorder="1"/>
    <xf numFmtId="0" fontId="1" fillId="12" borderId="58" xfId="13" applyFont="1" applyFill="1" applyBorder="1"/>
    <xf numFmtId="0" fontId="17" fillId="12" borderId="4" xfId="13" applyFont="1" applyFill="1" applyBorder="1"/>
    <xf numFmtId="0" fontId="1" fillId="12" borderId="0" xfId="13" applyFont="1" applyFill="1" applyBorder="1"/>
    <xf numFmtId="0" fontId="1" fillId="12" borderId="61" xfId="13" applyFont="1" applyFill="1" applyBorder="1"/>
    <xf numFmtId="0" fontId="1" fillId="12" borderId="5" xfId="13" applyFont="1" applyFill="1" applyBorder="1"/>
    <xf numFmtId="0" fontId="17" fillId="10" borderId="44" xfId="13" applyFont="1" applyFill="1" applyBorder="1" applyAlignment="1">
      <alignment horizontal="center"/>
    </xf>
    <xf numFmtId="0" fontId="17" fillId="10" borderId="48" xfId="13" applyFont="1" applyFill="1" applyBorder="1" applyAlignment="1">
      <alignment horizontal="center"/>
    </xf>
    <xf numFmtId="0" fontId="17" fillId="8" borderId="34" xfId="13" applyFont="1" applyFill="1" applyBorder="1" applyAlignment="1">
      <alignment horizontal="center"/>
    </xf>
    <xf numFmtId="0" fontId="17" fillId="8" borderId="36" xfId="13" applyFont="1" applyFill="1" applyBorder="1" applyAlignment="1">
      <alignment horizontal="center"/>
    </xf>
    <xf numFmtId="175" fontId="1" fillId="8" borderId="26" xfId="13" applyNumberFormat="1" applyFont="1" applyFill="1" applyBorder="1" applyAlignment="1">
      <alignment horizontal="right"/>
    </xf>
    <xf numFmtId="176" fontId="1" fillId="8" borderId="34" xfId="13" applyNumberFormat="1" applyFont="1" applyFill="1" applyBorder="1" applyAlignment="1">
      <alignment horizontal="right"/>
    </xf>
    <xf numFmtId="176" fontId="1" fillId="8" borderId="36" xfId="13" applyNumberFormat="1" applyFont="1" applyFill="1" applyBorder="1" applyAlignment="1">
      <alignment horizontal="right"/>
    </xf>
    <xf numFmtId="175" fontId="1" fillId="8" borderId="27" xfId="13" applyNumberFormat="1" applyFont="1" applyFill="1" applyBorder="1" applyAlignment="1">
      <alignment horizontal="right"/>
    </xf>
    <xf numFmtId="4" fontId="1" fillId="8" borderId="15" xfId="13" applyNumberFormat="1" applyFont="1" applyFill="1" applyBorder="1" applyAlignment="1">
      <alignment horizontal="right"/>
    </xf>
    <xf numFmtId="175" fontId="1" fillId="8" borderId="17" xfId="13" applyNumberFormat="1" applyFont="1" applyFill="1" applyBorder="1" applyAlignment="1">
      <alignment horizontal="right"/>
    </xf>
    <xf numFmtId="0" fontId="1" fillId="8" borderId="56" xfId="13" applyFont="1" applyFill="1" applyBorder="1" applyAlignment="1"/>
    <xf numFmtId="0" fontId="1" fillId="8" borderId="75" xfId="13" applyFont="1" applyFill="1" applyBorder="1" applyAlignment="1"/>
    <xf numFmtId="176" fontId="1" fillId="8" borderId="56" xfId="13" applyNumberFormat="1" applyFont="1" applyFill="1" applyBorder="1" applyAlignment="1">
      <alignment horizontal="right"/>
    </xf>
    <xf numFmtId="176" fontId="1" fillId="8" borderId="75" xfId="13" applyNumberFormat="1" applyFont="1" applyFill="1" applyBorder="1" applyAlignment="1">
      <alignment horizontal="right"/>
    </xf>
    <xf numFmtId="4" fontId="1" fillId="8" borderId="17" xfId="13" applyNumberFormat="1" applyFont="1" applyFill="1" applyBorder="1" applyAlignment="1">
      <alignment horizontal="right"/>
    </xf>
    <xf numFmtId="0" fontId="1" fillId="8" borderId="39" xfId="13" applyFont="1" applyFill="1" applyBorder="1" applyAlignment="1">
      <alignment horizontal="center"/>
    </xf>
    <xf numFmtId="0" fontId="1" fillId="8" borderId="57" xfId="13" applyFont="1" applyFill="1" applyBorder="1" applyAlignment="1">
      <alignment horizontal="center"/>
    </xf>
    <xf numFmtId="0" fontId="1" fillId="8" borderId="75" xfId="13" applyFont="1" applyFill="1" applyBorder="1" applyAlignment="1">
      <alignment horizontal="center"/>
    </xf>
    <xf numFmtId="2" fontId="1" fillId="8" borderId="15" xfId="13" applyNumberFormat="1" applyFont="1" applyFill="1" applyBorder="1"/>
    <xf numFmtId="4" fontId="1" fillId="8" borderId="17" xfId="15" applyNumberFormat="1" applyFont="1" applyFill="1" applyBorder="1"/>
    <xf numFmtId="0" fontId="1" fillId="8" borderId="19" xfId="13" applyFont="1" applyFill="1" applyBorder="1"/>
    <xf numFmtId="4" fontId="1" fillId="8" borderId="63" xfId="13" applyNumberFormat="1" applyFont="1" applyFill="1" applyBorder="1"/>
    <xf numFmtId="4" fontId="1" fillId="8" borderId="68" xfId="13" applyNumberFormat="1" applyFont="1" applyFill="1" applyBorder="1"/>
    <xf numFmtId="0" fontId="17" fillId="8" borderId="4" xfId="13" applyFont="1" applyFill="1" applyBorder="1"/>
    <xf numFmtId="0" fontId="17" fillId="12" borderId="38" xfId="13" applyFont="1" applyFill="1" applyBorder="1"/>
    <xf numFmtId="0" fontId="1" fillId="12" borderId="39" xfId="13" applyFont="1" applyFill="1" applyBorder="1"/>
    <xf numFmtId="0" fontId="1" fillId="12" borderId="77" xfId="13" applyFont="1" applyFill="1" applyBorder="1"/>
    <xf numFmtId="0" fontId="1" fillId="12" borderId="64" xfId="13" applyFont="1" applyFill="1" applyBorder="1"/>
    <xf numFmtId="0" fontId="17" fillId="14" borderId="45" xfId="13" applyFont="1" applyFill="1" applyBorder="1" applyAlignment="1">
      <alignment horizontal="center"/>
    </xf>
    <xf numFmtId="0" fontId="17" fillId="14" borderId="44" xfId="13" applyFont="1" applyFill="1" applyBorder="1" applyAlignment="1">
      <alignment horizontal="center"/>
    </xf>
    <xf numFmtId="0" fontId="17" fillId="14" borderId="48" xfId="13" applyFont="1" applyFill="1" applyBorder="1" applyAlignment="1">
      <alignment horizontal="center"/>
    </xf>
    <xf numFmtId="0" fontId="1" fillId="8" borderId="78" xfId="13" applyFont="1" applyFill="1" applyBorder="1" applyAlignment="1">
      <alignment horizontal="left"/>
    </xf>
    <xf numFmtId="0" fontId="17" fillId="8" borderId="35" xfId="13" applyFont="1" applyFill="1" applyBorder="1" applyAlignment="1">
      <alignment horizontal="center"/>
    </xf>
    <xf numFmtId="176" fontId="1" fillId="8" borderId="26" xfId="13" applyNumberFormat="1" applyFont="1" applyFill="1" applyBorder="1" applyAlignment="1">
      <alignment horizontal="right"/>
    </xf>
    <xf numFmtId="2" fontId="1" fillId="8" borderId="36" xfId="13" applyNumberFormat="1" applyFont="1" applyFill="1" applyBorder="1" applyAlignment="1">
      <alignment horizontal="right"/>
    </xf>
    <xf numFmtId="2" fontId="1" fillId="8" borderId="27" xfId="13" applyNumberFormat="1" applyFont="1" applyFill="1" applyBorder="1" applyAlignment="1">
      <alignment horizontal="right"/>
    </xf>
    <xf numFmtId="0" fontId="1" fillId="8" borderId="39" xfId="13" applyFont="1" applyFill="1" applyBorder="1"/>
    <xf numFmtId="0" fontId="1" fillId="8" borderId="15" xfId="13" applyFont="1" applyFill="1" applyBorder="1"/>
    <xf numFmtId="0" fontId="1" fillId="8" borderId="17" xfId="13" applyFont="1" applyFill="1" applyBorder="1"/>
    <xf numFmtId="2" fontId="1" fillId="8" borderId="68" xfId="13" applyNumberFormat="1" applyFont="1" applyFill="1" applyBorder="1"/>
    <xf numFmtId="0" fontId="1" fillId="12" borderId="4" xfId="13" applyFont="1" applyFill="1" applyBorder="1"/>
    <xf numFmtId="0" fontId="17" fillId="14" borderId="67" xfId="13" applyFont="1" applyFill="1" applyBorder="1" applyAlignment="1">
      <alignment horizontal="center"/>
    </xf>
    <xf numFmtId="0" fontId="17" fillId="14" borderId="46" xfId="13" applyFont="1" applyFill="1" applyBorder="1" applyAlignment="1">
      <alignment horizontal="center"/>
    </xf>
    <xf numFmtId="0" fontId="17" fillId="14" borderId="44" xfId="13" applyFont="1" applyFill="1" applyBorder="1" applyAlignment="1">
      <alignment horizontal="center" vertical="center"/>
    </xf>
    <xf numFmtId="0" fontId="17" fillId="14" borderId="44" xfId="13" applyFont="1" applyFill="1" applyBorder="1" applyAlignment="1">
      <alignment horizontal="center" vertical="center" wrapText="1"/>
    </xf>
    <xf numFmtId="0" fontId="17" fillId="14" borderId="46" xfId="13" applyFont="1" applyFill="1" applyBorder="1" applyAlignment="1">
      <alignment horizontal="center" vertical="center" wrapText="1"/>
    </xf>
    <xf numFmtId="0" fontId="17" fillId="14" borderId="48" xfId="13" applyFont="1" applyFill="1" applyBorder="1" applyAlignment="1">
      <alignment horizontal="center" vertical="center"/>
    </xf>
    <xf numFmtId="0" fontId="1" fillId="0" borderId="38" xfId="15" applyFont="1" applyFill="1" applyBorder="1"/>
    <xf numFmtId="0" fontId="1" fillId="8" borderId="39" xfId="13" applyFont="1" applyFill="1" applyBorder="1" applyAlignment="1"/>
    <xf numFmtId="0" fontId="1" fillId="8" borderId="15" xfId="13" applyFont="1" applyFill="1" applyBorder="1" applyAlignment="1">
      <alignment horizontal="center"/>
    </xf>
    <xf numFmtId="2" fontId="1" fillId="8" borderId="39" xfId="13" applyNumberFormat="1" applyFont="1" applyFill="1" applyBorder="1"/>
    <xf numFmtId="175" fontId="1" fillId="8" borderId="17" xfId="13" applyNumberFormat="1" applyFont="1" applyFill="1" applyBorder="1"/>
    <xf numFmtId="0" fontId="1" fillId="8" borderId="57" xfId="13" applyFont="1" applyFill="1" applyBorder="1" applyAlignment="1"/>
    <xf numFmtId="0" fontId="1" fillId="8" borderId="29" xfId="13" applyFont="1" applyFill="1" applyBorder="1" applyAlignment="1">
      <alignment horizontal="center"/>
    </xf>
    <xf numFmtId="2" fontId="1" fillId="8" borderId="56" xfId="13" applyNumberFormat="1" applyFont="1" applyFill="1" applyBorder="1" applyAlignment="1">
      <alignment horizontal="right"/>
    </xf>
    <xf numFmtId="2" fontId="1" fillId="8" borderId="75" xfId="13" applyNumberFormat="1" applyFont="1" applyFill="1" applyBorder="1" applyAlignment="1">
      <alignment horizontal="right"/>
    </xf>
    <xf numFmtId="2" fontId="1" fillId="8" borderId="17" xfId="13" applyNumberFormat="1" applyFont="1" applyFill="1" applyBorder="1"/>
    <xf numFmtId="0" fontId="1" fillId="8" borderId="71" xfId="13" applyFont="1" applyFill="1" applyBorder="1" applyAlignment="1"/>
    <xf numFmtId="0" fontId="1" fillId="8" borderId="72" xfId="13" applyFont="1" applyFill="1" applyBorder="1" applyAlignment="1"/>
    <xf numFmtId="0" fontId="1" fillId="8" borderId="20" xfId="13" applyFont="1" applyFill="1" applyBorder="1" applyAlignment="1"/>
    <xf numFmtId="0" fontId="1" fillId="8" borderId="20" xfId="13" applyFont="1" applyFill="1" applyBorder="1"/>
    <xf numFmtId="175" fontId="1" fillId="8" borderId="79" xfId="13" applyNumberFormat="1" applyFont="1" applyFill="1" applyBorder="1"/>
    <xf numFmtId="0" fontId="17" fillId="14" borderId="48" xfId="13" applyFont="1" applyFill="1" applyBorder="1" applyAlignment="1">
      <alignment horizontal="center" vertical="center" wrapText="1"/>
    </xf>
    <xf numFmtId="0" fontId="1" fillId="8" borderId="74" xfId="13" applyFont="1" applyFill="1" applyBorder="1" applyAlignment="1"/>
    <xf numFmtId="175" fontId="1" fillId="8" borderId="15" xfId="13" applyNumberFormat="1" applyFont="1" applyFill="1" applyBorder="1"/>
    <xf numFmtId="1" fontId="1" fillId="0" borderId="15" xfId="16" applyNumberFormat="1" applyFont="1" applyFill="1" applyBorder="1" applyAlignment="1">
      <alignment horizontal="center"/>
    </xf>
    <xf numFmtId="175" fontId="1" fillId="0" borderId="15" xfId="17" applyNumberFormat="1" applyFont="1" applyFill="1" applyBorder="1"/>
    <xf numFmtId="0" fontId="1" fillId="8" borderId="34" xfId="13" applyFont="1" applyFill="1" applyBorder="1" applyAlignment="1">
      <alignment horizontal="center"/>
    </xf>
    <xf numFmtId="4" fontId="1" fillId="0" borderId="39" xfId="15" applyNumberFormat="1" applyFont="1" applyFill="1" applyBorder="1"/>
    <xf numFmtId="4" fontId="1" fillId="0" borderId="17" xfId="15" applyNumberFormat="1" applyFont="1" applyFill="1" applyBorder="1"/>
    <xf numFmtId="175" fontId="21" fillId="0" borderId="0" xfId="13" applyNumberFormat="1" applyFill="1" applyProtection="1"/>
    <xf numFmtId="2" fontId="1" fillId="8" borderId="35" xfId="13" applyNumberFormat="1" applyFont="1" applyFill="1" applyBorder="1" applyAlignment="1">
      <alignment horizontal="right"/>
    </xf>
    <xf numFmtId="9" fontId="1" fillId="0" borderId="15" xfId="16" applyFont="1" applyFill="1" applyBorder="1" applyAlignment="1">
      <alignment horizontal="center"/>
    </xf>
    <xf numFmtId="4" fontId="1" fillId="0" borderId="15" xfId="15" applyNumberFormat="1" applyFont="1" applyFill="1" applyBorder="1"/>
    <xf numFmtId="2" fontId="1" fillId="8" borderId="39" xfId="13" applyNumberFormat="1" applyFont="1" applyFill="1" applyBorder="1" applyAlignment="1">
      <alignment horizontal="right"/>
    </xf>
    <xf numFmtId="0" fontId="1" fillId="8" borderId="30" xfId="13" applyFont="1" applyFill="1" applyBorder="1" applyAlignment="1">
      <alignment horizontal="center"/>
    </xf>
    <xf numFmtId="0" fontId="1" fillId="8" borderId="21" xfId="13" applyFont="1" applyFill="1" applyBorder="1"/>
    <xf numFmtId="4" fontId="1" fillId="0" borderId="79" xfId="15" applyNumberFormat="1" applyFont="1" applyFill="1" applyBorder="1"/>
    <xf numFmtId="0" fontId="17" fillId="14" borderId="47" xfId="13" applyFont="1" applyFill="1" applyBorder="1" applyAlignment="1">
      <alignment horizontal="center" wrapText="1"/>
    </xf>
    <xf numFmtId="0" fontId="17" fillId="14" borderId="44" xfId="13" applyFont="1" applyFill="1" applyBorder="1" applyAlignment="1">
      <alignment horizontal="center" wrapText="1"/>
    </xf>
    <xf numFmtId="0" fontId="17" fillId="14" borderId="48" xfId="13" applyFont="1" applyFill="1" applyBorder="1" applyAlignment="1">
      <alignment horizontal="center" wrapText="1"/>
    </xf>
    <xf numFmtId="166" fontId="17" fillId="15" borderId="39" xfId="18" applyFont="1" applyFill="1" applyBorder="1"/>
    <xf numFmtId="9" fontId="17" fillId="15" borderId="31" xfId="19" applyFont="1" applyFill="1" applyBorder="1"/>
    <xf numFmtId="9" fontId="1" fillId="0" borderId="31" xfId="15" applyNumberFormat="1" applyFont="1" applyFill="1" applyBorder="1"/>
    <xf numFmtId="166" fontId="1" fillId="8" borderId="17" xfId="18" applyFont="1" applyFill="1" applyBorder="1"/>
    <xf numFmtId="0" fontId="17" fillId="15" borderId="74" xfId="13" applyFont="1" applyFill="1" applyBorder="1" applyAlignment="1"/>
    <xf numFmtId="0" fontId="17" fillId="15" borderId="57" xfId="13" applyFont="1" applyFill="1" applyBorder="1" applyAlignment="1"/>
    <xf numFmtId="0" fontId="17" fillId="15" borderId="71" xfId="13" applyFont="1" applyFill="1" applyBorder="1" applyAlignment="1"/>
    <xf numFmtId="0" fontId="17" fillId="15" borderId="72" xfId="13" applyFont="1" applyFill="1" applyBorder="1" applyAlignment="1"/>
    <xf numFmtId="166" fontId="17" fillId="15" borderId="72" xfId="18" applyFont="1" applyFill="1" applyBorder="1"/>
    <xf numFmtId="9" fontId="17" fillId="15" borderId="49" xfId="19" applyFont="1" applyFill="1" applyBorder="1"/>
    <xf numFmtId="9" fontId="1" fillId="0" borderId="20" xfId="15" applyNumberFormat="1" applyFont="1" applyFill="1" applyBorder="1"/>
    <xf numFmtId="166" fontId="1" fillId="8" borderId="68" xfId="13" applyNumberFormat="1" applyFont="1" applyFill="1" applyBorder="1"/>
    <xf numFmtId="178" fontId="1" fillId="8" borderId="68" xfId="13" applyNumberFormat="1" applyFont="1" applyFill="1" applyBorder="1"/>
    <xf numFmtId="0" fontId="17" fillId="0" borderId="67" xfId="13" applyFont="1" applyFill="1" applyBorder="1"/>
    <xf numFmtId="0" fontId="1" fillId="0" borderId="46" xfId="13" applyFont="1" applyFill="1" applyBorder="1"/>
    <xf numFmtId="0" fontId="1" fillId="0" borderId="69" xfId="13" applyFont="1" applyFill="1" applyBorder="1"/>
    <xf numFmtId="0" fontId="1" fillId="0" borderId="38" xfId="13" applyFont="1" applyFill="1" applyBorder="1" applyAlignment="1"/>
    <xf numFmtId="0" fontId="1" fillId="0" borderId="39" xfId="13" applyFont="1" applyFill="1" applyBorder="1" applyAlignment="1"/>
    <xf numFmtId="0" fontId="1" fillId="0" borderId="77" xfId="13" applyFont="1" applyFill="1" applyBorder="1" applyAlignment="1"/>
    <xf numFmtId="0" fontId="1" fillId="0" borderId="71" xfId="13" applyFont="1" applyFill="1" applyBorder="1" applyAlignment="1"/>
    <xf numFmtId="0" fontId="1" fillId="0" borderId="72" xfId="13" applyFont="1" applyFill="1" applyBorder="1" applyAlignment="1"/>
    <xf numFmtId="0" fontId="1" fillId="0" borderId="73" xfId="13" applyFont="1" applyFill="1" applyBorder="1" applyAlignment="1"/>
    <xf numFmtId="0" fontId="1" fillId="0" borderId="4" xfId="13" applyFont="1" applyFill="1" applyBorder="1" applyAlignment="1"/>
    <xf numFmtId="0" fontId="1" fillId="0" borderId="0" xfId="13" applyFont="1" applyFill="1" applyBorder="1" applyAlignment="1"/>
    <xf numFmtId="0" fontId="1" fillId="0" borderId="5" xfId="13" applyFont="1" applyFill="1" applyBorder="1" applyAlignment="1"/>
    <xf numFmtId="0" fontId="17" fillId="0" borderId="4" xfId="13" applyFont="1" applyFill="1" applyBorder="1" applyAlignment="1">
      <alignment horizontal="left"/>
    </xf>
    <xf numFmtId="0" fontId="17" fillId="0" borderId="4" xfId="13" applyFont="1" applyFill="1" applyBorder="1" applyAlignment="1">
      <alignment horizontal="justify" vertical="center" wrapText="1"/>
    </xf>
    <xf numFmtId="0" fontId="17" fillId="0" borderId="0" xfId="13" applyFont="1" applyFill="1" applyBorder="1" applyAlignment="1">
      <alignment horizontal="justify" vertical="center" wrapText="1"/>
    </xf>
    <xf numFmtId="0" fontId="17" fillId="0" borderId="5" xfId="13" applyFont="1" applyFill="1" applyBorder="1" applyAlignment="1">
      <alignment horizontal="justify" vertical="center" wrapText="1"/>
    </xf>
    <xf numFmtId="0" fontId="1" fillId="0" borderId="57" xfId="13" applyFont="1" applyFill="1" applyBorder="1"/>
    <xf numFmtId="0" fontId="1" fillId="0" borderId="0" xfId="13" applyFont="1" applyFill="1" applyBorder="1" applyAlignment="1">
      <alignment horizontal="left"/>
    </xf>
    <xf numFmtId="0" fontId="1" fillId="0" borderId="4" xfId="13" applyFont="1" applyFill="1" applyBorder="1" applyAlignment="1">
      <alignment horizontal="left"/>
    </xf>
    <xf numFmtId="0" fontId="1" fillId="0" borderId="64" xfId="13" applyFont="1" applyFill="1" applyBorder="1" applyAlignment="1">
      <alignment horizontal="left"/>
    </xf>
    <xf numFmtId="0" fontId="1" fillId="0" borderId="61" xfId="13" applyFont="1" applyFill="1" applyBorder="1" applyAlignment="1">
      <alignment horizontal="left"/>
    </xf>
    <xf numFmtId="0" fontId="1" fillId="0" borderId="61" xfId="13" applyFont="1" applyFill="1" applyBorder="1"/>
    <xf numFmtId="0" fontId="1" fillId="8" borderId="38" xfId="13" applyFont="1" applyFill="1" applyBorder="1" applyAlignment="1">
      <alignment horizontal="left"/>
    </xf>
    <xf numFmtId="0" fontId="1" fillId="8" borderId="39" xfId="13" applyFont="1" applyFill="1" applyBorder="1" applyAlignment="1">
      <alignment horizontal="left"/>
    </xf>
    <xf numFmtId="0" fontId="26" fillId="0" borderId="0" xfId="13" applyFont="1" applyFill="1" applyAlignment="1" applyProtection="1">
      <alignment horizontal="left" vertical="top" wrapText="1"/>
    </xf>
    <xf numFmtId="175" fontId="1" fillId="8" borderId="68" xfId="13" applyNumberFormat="1" applyFont="1" applyFill="1" applyBorder="1"/>
    <xf numFmtId="175" fontId="1" fillId="0" borderId="17" xfId="15" applyNumberFormat="1" applyFont="1" applyFill="1" applyBorder="1"/>
    <xf numFmtId="4" fontId="1" fillId="0" borderId="68" xfId="15" applyNumberFormat="1" applyFont="1" applyFill="1" applyBorder="1"/>
    <xf numFmtId="0" fontId="27" fillId="0" borderId="0" xfId="13" applyFont="1" applyFill="1" applyAlignment="1" applyProtection="1">
      <alignment horizontal="left" vertical="top" wrapText="1"/>
    </xf>
    <xf numFmtId="9" fontId="1" fillId="8" borderId="75" xfId="19" applyFont="1" applyFill="1" applyBorder="1" applyAlignment="1">
      <alignment horizontal="left"/>
    </xf>
    <xf numFmtId="177" fontId="1" fillId="8" borderId="36" xfId="17" applyFont="1" applyFill="1" applyBorder="1" applyAlignment="1">
      <alignment horizontal="right"/>
    </xf>
    <xf numFmtId="0" fontId="27" fillId="0" borderId="0" xfId="13" applyFont="1" applyFill="1" applyAlignment="1" applyProtection="1">
      <alignment horizontal="left" vertical="center" wrapText="1"/>
    </xf>
    <xf numFmtId="0" fontId="17" fillId="12" borderId="68" xfId="13" applyFont="1" applyFill="1" applyBorder="1" applyAlignment="1"/>
    <xf numFmtId="0" fontId="17" fillId="8" borderId="30" xfId="13" applyFont="1" applyFill="1" applyBorder="1" applyAlignment="1">
      <alignment horizontal="center"/>
    </xf>
    <xf numFmtId="0" fontId="17" fillId="8" borderId="31" xfId="13" applyFont="1" applyFill="1" applyBorder="1" applyAlignment="1">
      <alignment horizontal="center"/>
    </xf>
    <xf numFmtId="176" fontId="1" fillId="8" borderId="30" xfId="13" applyNumberFormat="1" applyFont="1" applyFill="1" applyBorder="1" applyAlignment="1">
      <alignment horizontal="right"/>
    </xf>
    <xf numFmtId="176" fontId="1" fillId="8" borderId="31" xfId="13" applyNumberFormat="1" applyFont="1" applyFill="1" applyBorder="1" applyAlignment="1">
      <alignment horizontal="right"/>
    </xf>
    <xf numFmtId="0" fontId="17" fillId="8" borderId="16" xfId="13" applyFont="1" applyFill="1" applyBorder="1" applyAlignment="1">
      <alignment horizontal="center"/>
    </xf>
    <xf numFmtId="0" fontId="17" fillId="8" borderId="54" xfId="13" applyFont="1" applyFill="1" applyBorder="1" applyAlignment="1">
      <alignment horizontal="center"/>
    </xf>
    <xf numFmtId="176" fontId="1" fillId="8" borderId="16" xfId="13" applyNumberFormat="1" applyFont="1" applyFill="1" applyBorder="1" applyAlignment="1">
      <alignment horizontal="right"/>
    </xf>
    <xf numFmtId="176" fontId="1" fillId="8" borderId="54" xfId="13" applyNumberFormat="1" applyFont="1" applyFill="1" applyBorder="1" applyAlignment="1">
      <alignment horizontal="right"/>
    </xf>
    <xf numFmtId="0" fontId="17" fillId="8" borderId="39" xfId="13" applyFont="1" applyFill="1" applyBorder="1" applyAlignment="1">
      <alignment horizontal="center"/>
    </xf>
    <xf numFmtId="176" fontId="1" fillId="8" borderId="15" xfId="13" applyNumberFormat="1" applyFont="1" applyFill="1" applyBorder="1" applyAlignment="1">
      <alignment horizontal="right"/>
    </xf>
    <xf numFmtId="0" fontId="1" fillId="8" borderId="26" xfId="13" applyFont="1" applyFill="1" applyBorder="1" applyAlignment="1">
      <alignment horizontal="center"/>
    </xf>
    <xf numFmtId="0" fontId="1" fillId="8" borderId="19" xfId="13" applyFont="1" applyFill="1" applyBorder="1" applyAlignment="1">
      <alignment horizontal="center"/>
    </xf>
    <xf numFmtId="0" fontId="1" fillId="8" borderId="76" xfId="13" applyFont="1" applyFill="1" applyBorder="1" applyAlignment="1">
      <alignment horizontal="center"/>
    </xf>
    <xf numFmtId="49" fontId="26" fillId="0" borderId="0" xfId="13" applyNumberFormat="1" applyFont="1" applyFill="1" applyAlignment="1" applyProtection="1">
      <alignment horizontal="left" vertical="top" wrapText="1"/>
    </xf>
    <xf numFmtId="166" fontId="1" fillId="0" borderId="36" xfId="18" applyFont="1" applyFill="1" applyBorder="1" applyAlignment="1" applyProtection="1">
      <alignment horizontal="right" vertical="top" wrapText="1"/>
    </xf>
    <xf numFmtId="166" fontId="1" fillId="0" borderId="0" xfId="18" applyFont="1" applyFill="1" applyBorder="1" applyAlignment="1" applyProtection="1">
      <alignment horizontal="right" vertical="top" wrapText="1"/>
    </xf>
    <xf numFmtId="0" fontId="1" fillId="0" borderId="1" xfId="13" applyFont="1" applyBorder="1"/>
    <xf numFmtId="0" fontId="1" fillId="0" borderId="2" xfId="13" applyFont="1" applyBorder="1"/>
    <xf numFmtId="0" fontId="1" fillId="0" borderId="3" xfId="13" applyFont="1" applyBorder="1"/>
    <xf numFmtId="0" fontId="1" fillId="0" borderId="4" xfId="13" applyFont="1" applyBorder="1"/>
    <xf numFmtId="0" fontId="1" fillId="0" borderId="0" xfId="13" applyFont="1" applyBorder="1"/>
    <xf numFmtId="0" fontId="1" fillId="0" borderId="5" xfId="13" applyFont="1" applyBorder="1"/>
    <xf numFmtId="0" fontId="1" fillId="0" borderId="35" xfId="13" applyFont="1" applyBorder="1"/>
    <xf numFmtId="0" fontId="1" fillId="0" borderId="38" xfId="13" applyFont="1" applyBorder="1" applyAlignment="1"/>
    <xf numFmtId="0" fontId="1" fillId="0" borderId="39" xfId="13" applyFont="1" applyBorder="1" applyAlignment="1"/>
    <xf numFmtId="0" fontId="1" fillId="0" borderId="77" xfId="13" applyFont="1" applyBorder="1" applyAlignment="1"/>
    <xf numFmtId="0" fontId="1" fillId="0" borderId="71" xfId="13" applyFont="1" applyBorder="1" applyAlignment="1"/>
    <xf numFmtId="0" fontId="1" fillId="0" borderId="72" xfId="13" applyFont="1" applyBorder="1" applyAlignment="1"/>
    <xf numFmtId="0" fontId="1" fillId="0" borderId="73" xfId="13" applyFont="1" applyBorder="1" applyAlignment="1"/>
    <xf numFmtId="0" fontId="1" fillId="0" borderId="4" xfId="13" applyFont="1" applyBorder="1" applyAlignment="1"/>
    <xf numFmtId="0" fontId="1" fillId="0" borderId="0" xfId="13" applyFont="1" applyBorder="1" applyAlignment="1"/>
    <xf numFmtId="0" fontId="1" fillId="0" borderId="5" xfId="13" applyFont="1" applyBorder="1" applyAlignment="1"/>
    <xf numFmtId="0" fontId="17" fillId="0" borderId="4" xfId="13" applyFont="1" applyBorder="1" applyAlignment="1">
      <alignment horizontal="left"/>
    </xf>
    <xf numFmtId="0" fontId="1" fillId="0" borderId="0" xfId="13" applyFont="1" applyBorder="1" applyAlignment="1">
      <alignment horizontal="center"/>
    </xf>
    <xf numFmtId="0" fontId="1" fillId="0" borderId="5" xfId="13" applyFont="1" applyBorder="1" applyAlignment="1">
      <alignment horizontal="center"/>
    </xf>
    <xf numFmtId="0" fontId="17" fillId="0" borderId="4" xfId="13" applyFont="1" applyBorder="1" applyAlignment="1">
      <alignment horizontal="justify" vertical="center" wrapText="1"/>
    </xf>
    <xf numFmtId="0" fontId="17" fillId="0" borderId="0" xfId="13" applyFont="1" applyBorder="1" applyAlignment="1">
      <alignment horizontal="justify" vertical="center" wrapText="1"/>
    </xf>
    <xf numFmtId="0" fontId="17" fillId="0" borderId="5" xfId="13" applyFont="1" applyBorder="1" applyAlignment="1">
      <alignment horizontal="justify" vertical="center" wrapText="1"/>
    </xf>
    <xf numFmtId="0" fontId="1" fillId="0" borderId="57" xfId="13" applyFont="1" applyBorder="1"/>
    <xf numFmtId="0" fontId="1" fillId="0" borderId="0" xfId="13" applyFont="1" applyBorder="1" applyAlignment="1">
      <alignment horizontal="left"/>
    </xf>
    <xf numFmtId="0" fontId="1" fillId="0" borderId="4" xfId="13" applyFont="1" applyBorder="1" applyAlignment="1">
      <alignment horizontal="left"/>
    </xf>
    <xf numFmtId="0" fontId="1" fillId="0" borderId="64" xfId="13" applyFont="1" applyBorder="1" applyAlignment="1">
      <alignment horizontal="left"/>
    </xf>
    <xf numFmtId="0" fontId="1" fillId="0" borderId="61" xfId="13" applyFont="1" applyBorder="1" applyAlignment="1">
      <alignment horizontal="left"/>
    </xf>
    <xf numFmtId="0" fontId="1" fillId="0" borderId="61" xfId="13" applyFont="1" applyBorder="1"/>
    <xf numFmtId="0" fontId="1" fillId="8" borderId="57" xfId="13" applyFont="1" applyFill="1" applyBorder="1" applyAlignment="1">
      <alignment horizontal="left"/>
    </xf>
    <xf numFmtId="0" fontId="1" fillId="8" borderId="75" xfId="13" applyFont="1" applyFill="1" applyBorder="1" applyAlignment="1">
      <alignment horizontal="left"/>
    </xf>
    <xf numFmtId="0" fontId="1" fillId="8" borderId="20" xfId="13" applyFont="1" applyFill="1" applyBorder="1" applyAlignment="1">
      <alignment horizontal="center"/>
    </xf>
    <xf numFmtId="4" fontId="21" fillId="0" borderId="0" xfId="13" applyNumberFormat="1" applyFill="1" applyProtection="1"/>
    <xf numFmtId="0" fontId="1" fillId="8" borderId="29" xfId="13" applyFont="1" applyFill="1" applyBorder="1"/>
    <xf numFmtId="177" fontId="1" fillId="8" borderId="31" xfId="17" applyFont="1" applyFill="1" applyBorder="1" applyAlignment="1">
      <alignment horizontal="right"/>
    </xf>
    <xf numFmtId="0" fontId="1" fillId="8" borderId="4" xfId="13" applyFont="1" applyFill="1" applyBorder="1" applyAlignment="1">
      <alignment horizontal="left"/>
    </xf>
    <xf numFmtId="0" fontId="1" fillId="8" borderId="71" xfId="13" applyFont="1" applyFill="1" applyBorder="1" applyAlignment="1">
      <alignment horizontal="left"/>
    </xf>
    <xf numFmtId="177" fontId="1" fillId="8" borderId="49" xfId="17" applyFont="1" applyFill="1" applyBorder="1" applyAlignment="1">
      <alignment horizontal="right"/>
    </xf>
    <xf numFmtId="175" fontId="1" fillId="8" borderId="21" xfId="13" applyNumberFormat="1" applyFont="1" applyFill="1" applyBorder="1" applyAlignment="1">
      <alignment horizontal="right"/>
    </xf>
    <xf numFmtId="0" fontId="17" fillId="12" borderId="70" xfId="13" applyFont="1" applyFill="1" applyBorder="1" applyAlignment="1">
      <alignment horizontal="left" vertical="center"/>
    </xf>
    <xf numFmtId="0" fontId="17" fillId="12" borderId="68" xfId="13" applyFont="1" applyFill="1" applyBorder="1" applyAlignment="1">
      <alignment vertical="center" wrapText="1"/>
    </xf>
    <xf numFmtId="0" fontId="17" fillId="12" borderId="72" xfId="13" applyFont="1" applyFill="1" applyBorder="1" applyAlignment="1">
      <alignment horizontal="right" vertical="center"/>
    </xf>
    <xf numFmtId="0" fontId="17" fillId="12" borderId="73" xfId="13" applyFont="1" applyFill="1" applyBorder="1" applyAlignment="1">
      <alignment horizontal="right" vertical="center"/>
    </xf>
    <xf numFmtId="0" fontId="1" fillId="8" borderId="17" xfId="13" applyNumberFormat="1" applyFont="1" applyFill="1" applyBorder="1" applyAlignment="1">
      <alignment horizontal="right"/>
    </xf>
    <xf numFmtId="0" fontId="1" fillId="8" borderId="29" xfId="13" applyFont="1" applyFill="1" applyBorder="1" applyAlignment="1"/>
    <xf numFmtId="0" fontId="1" fillId="8" borderId="59" xfId="13" applyFont="1" applyFill="1" applyBorder="1"/>
    <xf numFmtId="0" fontId="17" fillId="12" borderId="71" xfId="13" applyFont="1" applyFill="1" applyBorder="1" applyAlignment="1">
      <alignment vertical="center"/>
    </xf>
    <xf numFmtId="0" fontId="17" fillId="12" borderId="72" xfId="13" applyFont="1" applyFill="1" applyBorder="1" applyAlignment="1">
      <alignment vertical="center"/>
    </xf>
    <xf numFmtId="0" fontId="17" fillId="12" borderId="68" xfId="13" applyFont="1" applyFill="1" applyBorder="1" applyAlignment="1">
      <alignment vertical="center"/>
    </xf>
    <xf numFmtId="170" fontId="18" fillId="4" borderId="30" xfId="10" applyNumberFormat="1" applyFont="1" applyFill="1" applyBorder="1" applyAlignment="1">
      <alignment vertical="center"/>
    </xf>
    <xf numFmtId="170" fontId="17" fillId="4" borderId="30" xfId="10" applyNumberFormat="1" applyFont="1" applyFill="1" applyBorder="1" applyAlignment="1">
      <alignment vertical="center"/>
    </xf>
    <xf numFmtId="170" fontId="17" fillId="4" borderId="0" xfId="10" applyNumberFormat="1" applyFont="1" applyFill="1" applyBorder="1" applyAlignment="1">
      <alignment vertical="center"/>
    </xf>
    <xf numFmtId="0" fontId="26" fillId="0" borderId="0" xfId="12" applyFont="1" applyFill="1" applyAlignment="1">
      <alignment horizontal="center"/>
    </xf>
    <xf numFmtId="0" fontId="28" fillId="0" borderId="0" xfId="12" applyFont="1" applyFill="1" applyAlignment="1">
      <alignment horizontal="centerContinuous"/>
    </xf>
    <xf numFmtId="0" fontId="28" fillId="0" borderId="0" xfId="12" applyFont="1" applyFill="1" applyAlignment="1">
      <alignment horizontal="right" vertical="center"/>
    </xf>
    <xf numFmtId="169" fontId="26" fillId="0" borderId="0" xfId="11" applyFont="1" applyFill="1" applyAlignment="1">
      <alignment horizontal="center"/>
    </xf>
    <xf numFmtId="0" fontId="26" fillId="0" borderId="0" xfId="12" applyFont="1" applyFill="1"/>
    <xf numFmtId="169" fontId="26" fillId="0" borderId="0" xfId="11" applyFont="1" applyFill="1" applyAlignment="1">
      <alignment horizontal="right" vertical="center"/>
    </xf>
    <xf numFmtId="0" fontId="26" fillId="0" borderId="0" xfId="12" applyFont="1" applyFill="1" applyBorder="1" applyAlignment="1">
      <alignment horizontal="right" vertical="center" wrapText="1"/>
    </xf>
    <xf numFmtId="0" fontId="26" fillId="0" borderId="0" xfId="12" applyFont="1" applyFill="1" applyBorder="1" applyAlignment="1">
      <alignment horizontal="center" vertical="justify" wrapText="1"/>
    </xf>
    <xf numFmtId="169" fontId="26" fillId="0" borderId="0" xfId="11" applyFont="1" applyFill="1" applyBorder="1" applyAlignment="1">
      <alignment horizontal="right" vertical="center"/>
    </xf>
    <xf numFmtId="169" fontId="26" fillId="0" borderId="0" xfId="11" applyFont="1" applyFill="1" applyBorder="1" applyAlignment="1">
      <alignment horizontal="center"/>
    </xf>
    <xf numFmtId="0" fontId="28" fillId="0" borderId="0" xfId="12" applyFont="1" applyBorder="1"/>
    <xf numFmtId="0" fontId="26" fillId="0" borderId="0" xfId="12" applyFont="1" applyFill="1" applyBorder="1" applyAlignment="1">
      <alignment horizontal="center"/>
    </xf>
    <xf numFmtId="0" fontId="26" fillId="0" borderId="0" xfId="12" applyFont="1" applyFill="1" applyBorder="1"/>
    <xf numFmtId="0" fontId="31" fillId="0" borderId="0" xfId="12" applyFont="1" applyBorder="1"/>
    <xf numFmtId="0" fontId="28" fillId="0" borderId="61" xfId="12" applyFont="1" applyBorder="1"/>
    <xf numFmtId="0" fontId="28" fillId="0" borderId="0" xfId="12" applyFont="1"/>
    <xf numFmtId="0" fontId="26" fillId="0" borderId="0" xfId="12" applyFont="1" applyBorder="1" applyAlignment="1">
      <alignment horizontal="center"/>
    </xf>
    <xf numFmtId="0" fontId="26" fillId="0" borderId="0" xfId="12" applyFont="1" applyBorder="1"/>
    <xf numFmtId="169" fontId="26" fillId="0" borderId="0" xfId="11" applyFont="1" applyBorder="1" applyAlignment="1">
      <alignment horizontal="center"/>
    </xf>
    <xf numFmtId="169" fontId="26" fillId="0" borderId="0" xfId="11" applyFont="1" applyBorder="1" applyAlignment="1">
      <alignment horizontal="right" vertical="center"/>
    </xf>
    <xf numFmtId="164" fontId="3" fillId="0" borderId="68" xfId="1" applyFont="1" applyFill="1" applyBorder="1" applyAlignment="1">
      <alignment vertical="center"/>
    </xf>
    <xf numFmtId="0" fontId="1" fillId="0" borderId="0" xfId="13" applyFont="1" applyFill="1" applyBorder="1" applyAlignment="1">
      <alignment horizontal="right"/>
    </xf>
    <xf numFmtId="0" fontId="1" fillId="0" borderId="5" xfId="13" applyFont="1" applyFill="1" applyBorder="1" applyAlignment="1">
      <alignment horizontal="right"/>
    </xf>
    <xf numFmtId="0" fontId="1" fillId="0" borderId="61" xfId="13" applyFont="1" applyFill="1" applyBorder="1" applyAlignment="1">
      <alignment horizontal="right"/>
    </xf>
    <xf numFmtId="0" fontId="1" fillId="0" borderId="65" xfId="13" applyFont="1" applyFill="1" applyBorder="1" applyAlignment="1">
      <alignment horizontal="right"/>
    </xf>
    <xf numFmtId="0" fontId="17" fillId="8" borderId="22" xfId="13" applyFont="1" applyFill="1" applyBorder="1" applyAlignment="1">
      <alignment horizontal="right"/>
    </xf>
    <xf numFmtId="0" fontId="17" fillId="8" borderId="23" xfId="13" applyFont="1" applyFill="1" applyBorder="1" applyAlignment="1">
      <alignment horizontal="right"/>
    </xf>
    <xf numFmtId="0" fontId="17" fillId="8" borderId="24" xfId="13" applyFont="1" applyFill="1" applyBorder="1" applyAlignment="1">
      <alignment horizontal="right"/>
    </xf>
    <xf numFmtId="0" fontId="17" fillId="14" borderId="67" xfId="13" applyFont="1" applyFill="1" applyBorder="1" applyAlignment="1">
      <alignment horizontal="center"/>
    </xf>
    <xf numFmtId="0" fontId="17" fillId="14" borderId="46" xfId="13" applyFont="1" applyFill="1" applyBorder="1" applyAlignment="1">
      <alignment horizontal="center"/>
    </xf>
    <xf numFmtId="0" fontId="17" fillId="14" borderId="45" xfId="13" applyFont="1" applyFill="1" applyBorder="1" applyAlignment="1">
      <alignment horizontal="center" wrapText="1"/>
    </xf>
    <xf numFmtId="0" fontId="17" fillId="14" borderId="47" xfId="13" applyFont="1" applyFill="1" applyBorder="1" applyAlignment="1">
      <alignment horizontal="center" wrapText="1"/>
    </xf>
    <xf numFmtId="0" fontId="17" fillId="15" borderId="38" xfId="13" applyFont="1" applyFill="1" applyBorder="1" applyAlignment="1"/>
    <xf numFmtId="0" fontId="17" fillId="15" borderId="39" xfId="13" applyFont="1" applyFill="1" applyBorder="1" applyAlignment="1"/>
    <xf numFmtId="166" fontId="1" fillId="8" borderId="30" xfId="18" applyFont="1" applyFill="1" applyBorder="1" applyAlignment="1">
      <alignment horizontal="right"/>
    </xf>
    <xf numFmtId="166" fontId="1" fillId="8" borderId="31" xfId="18" applyFont="1" applyFill="1" applyBorder="1" applyAlignment="1">
      <alignment horizontal="right"/>
    </xf>
    <xf numFmtId="166" fontId="1" fillId="8" borderId="76" xfId="18" applyFont="1" applyFill="1" applyBorder="1" applyAlignment="1">
      <alignment horizontal="right"/>
    </xf>
    <xf numFmtId="166" fontId="1" fillId="8" borderId="49" xfId="18" applyFont="1" applyFill="1" applyBorder="1" applyAlignment="1">
      <alignment horizontal="right"/>
    </xf>
    <xf numFmtId="0" fontId="17" fillId="0" borderId="4" xfId="13" applyFont="1" applyFill="1" applyBorder="1" applyAlignment="1">
      <alignment horizontal="justify" vertical="center" wrapText="1"/>
    </xf>
    <xf numFmtId="0" fontId="17" fillId="0" borderId="0" xfId="13" applyFont="1" applyFill="1" applyBorder="1" applyAlignment="1">
      <alignment horizontal="justify" vertical="center" wrapText="1"/>
    </xf>
    <xf numFmtId="0" fontId="17" fillId="0" borderId="5" xfId="13" applyFont="1" applyFill="1" applyBorder="1" applyAlignment="1">
      <alignment horizontal="justify" vertical="center" wrapText="1"/>
    </xf>
    <xf numFmtId="0" fontId="17" fillId="0" borderId="4" xfId="13" applyFont="1" applyFill="1" applyBorder="1" applyAlignment="1">
      <alignment horizontal="justify" wrapText="1"/>
    </xf>
    <xf numFmtId="0" fontId="17" fillId="0" borderId="0" xfId="13" applyFont="1" applyFill="1" applyBorder="1" applyAlignment="1">
      <alignment horizontal="justify" wrapText="1"/>
    </xf>
    <xf numFmtId="0" fontId="17" fillId="0" borderId="5" xfId="13" applyFont="1" applyFill="1" applyBorder="1" applyAlignment="1">
      <alignment horizontal="justify" wrapText="1"/>
    </xf>
    <xf numFmtId="0" fontId="17" fillId="8" borderId="61" xfId="13" applyFont="1" applyFill="1" applyBorder="1" applyAlignment="1">
      <alignment horizontal="right"/>
    </xf>
    <xf numFmtId="0" fontId="17" fillId="8" borderId="65" xfId="13" applyFont="1" applyFill="1" applyBorder="1" applyAlignment="1">
      <alignment horizontal="right"/>
    </xf>
    <xf numFmtId="0" fontId="1" fillId="8" borderId="38" xfId="13" applyFont="1" applyFill="1" applyBorder="1" applyAlignment="1"/>
    <xf numFmtId="0" fontId="1" fillId="8" borderId="39" xfId="13" applyFont="1" applyFill="1" applyBorder="1" applyAlignment="1"/>
    <xf numFmtId="0" fontId="1" fillId="8" borderId="31" xfId="13" applyFont="1" applyFill="1" applyBorder="1" applyAlignment="1"/>
    <xf numFmtId="0" fontId="1" fillId="8" borderId="30" xfId="13" applyFont="1" applyFill="1" applyBorder="1" applyAlignment="1">
      <alignment horizontal="center"/>
    </xf>
    <xf numFmtId="0" fontId="1" fillId="8" borderId="31" xfId="13" applyFont="1" applyFill="1" applyBorder="1" applyAlignment="1">
      <alignment horizontal="center"/>
    </xf>
    <xf numFmtId="0" fontId="17" fillId="14" borderId="45" xfId="13" applyFont="1" applyFill="1" applyBorder="1" applyAlignment="1">
      <alignment horizontal="center" vertical="center"/>
    </xf>
    <xf numFmtId="0" fontId="17" fillId="14" borderId="47" xfId="13" applyFont="1" applyFill="1" applyBorder="1" applyAlignment="1">
      <alignment horizontal="center" vertical="center"/>
    </xf>
    <xf numFmtId="175" fontId="1" fillId="8" borderId="30" xfId="13" applyNumberFormat="1" applyFont="1" applyFill="1" applyBorder="1" applyAlignment="1">
      <alignment horizontal="right"/>
    </xf>
    <xf numFmtId="175" fontId="1" fillId="8" borderId="31" xfId="13" applyNumberFormat="1" applyFont="1" applyFill="1" applyBorder="1" applyAlignment="1">
      <alignment horizontal="right"/>
    </xf>
    <xf numFmtId="2" fontId="1" fillId="8" borderId="76" xfId="13" applyNumberFormat="1" applyFont="1" applyFill="1" applyBorder="1" applyAlignment="1">
      <alignment horizontal="right"/>
    </xf>
    <xf numFmtId="2" fontId="1" fillId="8" borderId="49" xfId="13" applyNumberFormat="1" applyFont="1" applyFill="1" applyBorder="1" applyAlignment="1">
      <alignment horizontal="right"/>
    </xf>
    <xf numFmtId="0" fontId="17" fillId="8" borderId="64" xfId="13" applyFont="1" applyFill="1" applyBorder="1" applyAlignment="1">
      <alignment horizontal="right"/>
    </xf>
    <xf numFmtId="0" fontId="17" fillId="9" borderId="67" xfId="13" applyFont="1" applyFill="1" applyBorder="1" applyAlignment="1">
      <alignment horizontal="center" vertical="center"/>
    </xf>
    <xf numFmtId="0" fontId="17" fillId="9" borderId="46" xfId="13" applyFont="1" applyFill="1" applyBorder="1" applyAlignment="1">
      <alignment horizontal="center" vertical="center"/>
    </xf>
    <xf numFmtId="0" fontId="17" fillId="14" borderId="45" xfId="13" applyFont="1" applyFill="1" applyBorder="1" applyAlignment="1">
      <alignment horizontal="center" vertical="center" wrapText="1"/>
    </xf>
    <xf numFmtId="0" fontId="17" fillId="14" borderId="53" xfId="13" applyFont="1" applyFill="1" applyBorder="1" applyAlignment="1">
      <alignment horizontal="center" vertical="center" wrapText="1"/>
    </xf>
    <xf numFmtId="0" fontId="1" fillId="8" borderId="71" xfId="13" applyFont="1" applyFill="1" applyBorder="1" applyAlignment="1"/>
    <xf numFmtId="0" fontId="1" fillId="8" borderId="72" xfId="13" applyFont="1" applyFill="1" applyBorder="1" applyAlignment="1"/>
    <xf numFmtId="0" fontId="1" fillId="8" borderId="20" xfId="13" applyFont="1" applyFill="1" applyBorder="1" applyAlignment="1">
      <alignment horizontal="center"/>
    </xf>
    <xf numFmtId="0" fontId="17" fillId="10" borderId="45" xfId="13" applyFont="1" applyFill="1" applyBorder="1" applyAlignment="1">
      <alignment horizontal="center"/>
    </xf>
    <xf numFmtId="0" fontId="17" fillId="10" borderId="47" xfId="13" applyFont="1" applyFill="1" applyBorder="1" applyAlignment="1">
      <alignment horizontal="center"/>
    </xf>
    <xf numFmtId="0" fontId="17" fillId="14" borderId="47" xfId="13" applyFont="1" applyFill="1" applyBorder="1" applyAlignment="1">
      <alignment horizontal="center"/>
    </xf>
    <xf numFmtId="0" fontId="17" fillId="14" borderId="45" xfId="13" applyFont="1" applyFill="1" applyBorder="1" applyAlignment="1">
      <alignment horizontal="center"/>
    </xf>
    <xf numFmtId="0" fontId="1" fillId="8" borderId="38" xfId="13" applyFont="1" applyFill="1" applyBorder="1" applyAlignment="1">
      <alignment horizontal="left"/>
    </xf>
    <xf numFmtId="0" fontId="1" fillId="8" borderId="39" xfId="13" applyFont="1" applyFill="1" applyBorder="1" applyAlignment="1">
      <alignment horizontal="left"/>
    </xf>
    <xf numFmtId="0" fontId="1" fillId="8" borderId="31" xfId="13" applyFont="1" applyFill="1" applyBorder="1" applyAlignment="1">
      <alignment horizontal="left"/>
    </xf>
    <xf numFmtId="0" fontId="1" fillId="8" borderId="30" xfId="13" applyFont="1" applyFill="1" applyBorder="1" applyAlignment="1"/>
    <xf numFmtId="176" fontId="1" fillId="8" borderId="30" xfId="13" applyNumberFormat="1" applyFont="1" applyFill="1" applyBorder="1" applyAlignment="1">
      <alignment horizontal="right"/>
    </xf>
    <xf numFmtId="176" fontId="1" fillId="8" borderId="31" xfId="13" applyNumberFormat="1" applyFont="1" applyFill="1" applyBorder="1" applyAlignment="1">
      <alignment horizontal="right"/>
    </xf>
    <xf numFmtId="0" fontId="1" fillId="8" borderId="57" xfId="13" applyFont="1" applyFill="1" applyBorder="1" applyAlignment="1">
      <alignment horizontal="left"/>
    </xf>
    <xf numFmtId="0" fontId="1" fillId="0" borderId="38" xfId="15" applyFont="1" applyFill="1" applyBorder="1" applyAlignment="1">
      <alignment horizontal="left"/>
    </xf>
    <xf numFmtId="0" fontId="1" fillId="0" borderId="39" xfId="13" applyFont="1" applyFill="1" applyBorder="1"/>
    <xf numFmtId="0" fontId="1" fillId="8" borderId="76" xfId="13" applyFont="1" applyFill="1" applyBorder="1" applyAlignment="1"/>
    <xf numFmtId="0" fontId="1" fillId="8" borderId="49" xfId="13" applyFont="1" applyFill="1" applyBorder="1" applyAlignment="1"/>
    <xf numFmtId="9" fontId="1" fillId="8" borderId="76" xfId="13" applyNumberFormat="1" applyFont="1" applyFill="1" applyBorder="1" applyAlignment="1">
      <alignment horizontal="center"/>
    </xf>
    <xf numFmtId="0" fontId="1" fillId="8" borderId="49" xfId="13" applyFont="1" applyFill="1" applyBorder="1" applyAlignment="1">
      <alignment horizontal="center"/>
    </xf>
    <xf numFmtId="0" fontId="1" fillId="6" borderId="29" xfId="14" applyFont="1" applyFill="1" applyBorder="1" applyAlignment="1">
      <alignment horizontal="center" vertical="center"/>
    </xf>
    <xf numFmtId="0" fontId="1" fillId="6" borderId="19" xfId="14" applyFont="1" applyFill="1" applyBorder="1" applyAlignment="1">
      <alignment horizontal="center" vertical="center"/>
    </xf>
    <xf numFmtId="0" fontId="1" fillId="6" borderId="59" xfId="14" applyFont="1" applyFill="1" applyBorder="1" applyAlignment="1">
      <alignment horizontal="center" vertical="center"/>
    </xf>
    <xf numFmtId="0" fontId="1" fillId="6" borderId="63" xfId="14" applyFont="1" applyFill="1" applyBorder="1" applyAlignment="1">
      <alignment horizontal="center" vertical="center"/>
    </xf>
    <xf numFmtId="0" fontId="17" fillId="6" borderId="60" xfId="13" applyFont="1" applyFill="1" applyBorder="1" applyAlignment="1">
      <alignment horizontal="center"/>
    </xf>
    <xf numFmtId="0" fontId="17" fillId="6" borderId="61" xfId="13" applyFont="1" applyFill="1" applyBorder="1" applyAlignment="1">
      <alignment horizontal="center"/>
    </xf>
    <xf numFmtId="0" fontId="17" fillId="6" borderId="62" xfId="13" applyFont="1" applyFill="1" applyBorder="1" applyAlignment="1">
      <alignment horizontal="center"/>
    </xf>
    <xf numFmtId="0" fontId="1" fillId="7" borderId="35" xfId="13" applyFont="1" applyFill="1" applyBorder="1" applyAlignment="1">
      <alignment horizontal="center"/>
    </xf>
    <xf numFmtId="0" fontId="1" fillId="7" borderId="61" xfId="13" applyFont="1" applyFill="1" applyBorder="1" applyAlignment="1">
      <alignment horizontal="center"/>
    </xf>
    <xf numFmtId="0" fontId="1" fillId="7" borderId="65" xfId="13" applyFont="1" applyFill="1" applyBorder="1" applyAlignment="1">
      <alignment horizontal="center"/>
    </xf>
    <xf numFmtId="0" fontId="17" fillId="0" borderId="35" xfId="13" applyFont="1" applyFill="1" applyBorder="1" applyAlignment="1">
      <alignment horizontal="justify" wrapText="1"/>
    </xf>
    <xf numFmtId="0" fontId="1" fillId="0" borderId="0" xfId="13" applyFont="1" applyFill="1" applyBorder="1" applyAlignment="1">
      <alignment horizontal="center" vertical="top"/>
    </xf>
    <xf numFmtId="0" fontId="1" fillId="0" borderId="57" xfId="13" applyFont="1" applyFill="1" applyBorder="1" applyAlignment="1">
      <alignment horizontal="center" vertical="top"/>
    </xf>
    <xf numFmtId="0" fontId="17" fillId="9" borderId="40" xfId="13" applyFont="1" applyFill="1" applyBorder="1" applyAlignment="1" applyProtection="1">
      <alignment horizontal="center"/>
      <protection locked="0"/>
    </xf>
    <xf numFmtId="0" fontId="17" fillId="9" borderId="15" xfId="13" applyFont="1" applyFill="1" applyBorder="1" applyAlignment="1" applyProtection="1">
      <alignment horizontal="center"/>
      <protection locked="0"/>
    </xf>
    <xf numFmtId="0" fontId="17" fillId="9" borderId="17" xfId="13" applyFont="1" applyFill="1" applyBorder="1" applyAlignment="1" applyProtection="1">
      <alignment horizontal="center"/>
      <protection locked="0"/>
    </xf>
    <xf numFmtId="0" fontId="17" fillId="10" borderId="67" xfId="13" applyFont="1" applyFill="1" applyBorder="1" applyAlignment="1">
      <alignment horizontal="center" vertical="center" wrapText="1"/>
    </xf>
    <xf numFmtId="0" fontId="17" fillId="10" borderId="46" xfId="13" applyFont="1" applyFill="1" applyBorder="1" applyAlignment="1">
      <alignment horizontal="center" vertical="center" wrapText="1"/>
    </xf>
    <xf numFmtId="0" fontId="17" fillId="10" borderId="46" xfId="13" applyFont="1" applyFill="1" applyBorder="1" applyAlignment="1">
      <alignment horizontal="center" vertical="center"/>
    </xf>
    <xf numFmtId="0" fontId="17" fillId="10" borderId="69" xfId="13" applyFont="1" applyFill="1" applyBorder="1" applyAlignment="1">
      <alignment horizontal="center" vertical="center"/>
    </xf>
    <xf numFmtId="0" fontId="17" fillId="10" borderId="67" xfId="13" applyFont="1" applyFill="1" applyBorder="1" applyAlignment="1">
      <alignment horizontal="center"/>
    </xf>
    <xf numFmtId="0" fontId="17" fillId="10" borderId="46" xfId="13" applyFont="1" applyFill="1" applyBorder="1" applyAlignment="1">
      <alignment horizontal="center"/>
    </xf>
    <xf numFmtId="0" fontId="17" fillId="10" borderId="34" xfId="13" applyFont="1" applyFill="1" applyBorder="1" applyAlignment="1">
      <alignment horizontal="center"/>
    </xf>
    <xf numFmtId="0" fontId="17" fillId="10" borderId="36" xfId="13" applyFont="1" applyFill="1" applyBorder="1" applyAlignment="1">
      <alignment horizontal="center"/>
    </xf>
    <xf numFmtId="0" fontId="17" fillId="5" borderId="4" xfId="13" applyFont="1" applyFill="1" applyBorder="1" applyAlignment="1">
      <alignment horizontal="right" vertical="center"/>
    </xf>
    <xf numFmtId="0" fontId="17" fillId="5" borderId="0" xfId="13" applyFont="1" applyFill="1" applyBorder="1" applyAlignment="1">
      <alignment horizontal="right" vertical="center"/>
    </xf>
    <xf numFmtId="0" fontId="17" fillId="5" borderId="0" xfId="13" applyFont="1" applyFill="1" applyBorder="1" applyAlignment="1">
      <alignment horizontal="center" vertical="center"/>
    </xf>
    <xf numFmtId="0" fontId="1" fillId="5" borderId="51" xfId="13" applyFont="1" applyFill="1" applyBorder="1" applyAlignment="1">
      <alignment horizontal="center"/>
    </xf>
    <xf numFmtId="0" fontId="1" fillId="5" borderId="13" xfId="13" applyFont="1" applyFill="1" applyBorder="1" applyAlignment="1">
      <alignment horizontal="center"/>
    </xf>
    <xf numFmtId="0" fontId="1" fillId="5" borderId="18" xfId="13" applyFont="1" applyFill="1" applyBorder="1" applyAlignment="1">
      <alignment horizontal="center"/>
    </xf>
    <xf numFmtId="0" fontId="17" fillId="6" borderId="52" xfId="13" applyFont="1" applyFill="1" applyBorder="1" applyAlignment="1">
      <alignment horizontal="center"/>
    </xf>
    <xf numFmtId="0" fontId="17" fillId="6" borderId="2" xfId="13" applyFont="1" applyFill="1" applyBorder="1" applyAlignment="1">
      <alignment horizontal="center"/>
    </xf>
    <xf numFmtId="0" fontId="17" fillId="6" borderId="53" xfId="13" applyFont="1" applyFill="1" applyBorder="1" applyAlignment="1">
      <alignment horizontal="center"/>
    </xf>
    <xf numFmtId="0" fontId="1" fillId="6" borderId="44" xfId="14" applyFont="1" applyFill="1" applyBorder="1" applyAlignment="1">
      <alignment horizontal="left" vertical="center"/>
    </xf>
    <xf numFmtId="0" fontId="1" fillId="6" borderId="15" xfId="14" applyFont="1" applyFill="1" applyBorder="1" applyAlignment="1">
      <alignment horizontal="left" vertical="center"/>
    </xf>
    <xf numFmtId="0" fontId="17" fillId="6" borderId="16" xfId="13" applyFont="1" applyFill="1" applyBorder="1" applyAlignment="1">
      <alignment horizontal="center"/>
    </xf>
    <xf numFmtId="0" fontId="17" fillId="6" borderId="0" xfId="13" applyFont="1" applyFill="1" applyBorder="1" applyAlignment="1">
      <alignment horizontal="center"/>
    </xf>
    <xf numFmtId="0" fontId="17" fillId="6" borderId="54" xfId="13" applyFont="1" applyFill="1" applyBorder="1" applyAlignment="1">
      <alignment horizontal="center"/>
    </xf>
    <xf numFmtId="0" fontId="1" fillId="6" borderId="29" xfId="14" applyFont="1" applyFill="1" applyBorder="1" applyAlignment="1">
      <alignment horizontal="left" vertical="center"/>
    </xf>
    <xf numFmtId="0" fontId="1" fillId="6" borderId="19" xfId="14" applyFont="1" applyFill="1" applyBorder="1" applyAlignment="1">
      <alignment horizontal="left" vertical="center"/>
    </xf>
    <xf numFmtId="0" fontId="1" fillId="6" borderId="52" xfId="14" applyFont="1" applyFill="1" applyBorder="1" applyAlignment="1">
      <alignment horizontal="center" vertical="center"/>
    </xf>
    <xf numFmtId="0" fontId="1" fillId="6" borderId="2" xfId="14" applyFont="1" applyFill="1" applyBorder="1" applyAlignment="1">
      <alignment horizontal="center" vertical="center"/>
    </xf>
    <xf numFmtId="0" fontId="1" fillId="6" borderId="3" xfId="14" applyFont="1" applyFill="1" applyBorder="1" applyAlignment="1">
      <alignment horizontal="center" vertical="center"/>
    </xf>
    <xf numFmtId="0" fontId="1" fillId="6" borderId="34" xfId="14" applyFont="1" applyFill="1" applyBorder="1" applyAlignment="1">
      <alignment horizontal="center" vertical="center"/>
    </xf>
    <xf numFmtId="0" fontId="1" fillId="6" borderId="35" xfId="14" applyFont="1" applyFill="1" applyBorder="1" applyAlignment="1">
      <alignment horizontal="center" vertical="center"/>
    </xf>
    <xf numFmtId="0" fontId="1" fillId="6" borderId="55" xfId="14" applyFont="1" applyFill="1" applyBorder="1" applyAlignment="1">
      <alignment horizontal="center" vertical="center"/>
    </xf>
    <xf numFmtId="0" fontId="1" fillId="6" borderId="26" xfId="13" applyFont="1" applyFill="1" applyBorder="1" applyAlignment="1">
      <alignment horizontal="left" vertical="center"/>
    </xf>
    <xf numFmtId="0" fontId="1" fillId="6" borderId="56" xfId="14" applyFont="1" applyFill="1" applyBorder="1" applyAlignment="1">
      <alignment horizontal="center" vertical="center"/>
    </xf>
    <xf numFmtId="0" fontId="1" fillId="6" borderId="57" xfId="14" applyFont="1" applyFill="1" applyBorder="1" applyAlignment="1">
      <alignment horizontal="center" vertical="center"/>
    </xf>
    <xf numFmtId="0" fontId="1" fillId="6" borderId="58" xfId="14" applyFont="1" applyFill="1" applyBorder="1" applyAlignment="1">
      <alignment horizontal="center" vertical="center"/>
    </xf>
    <xf numFmtId="0" fontId="1" fillId="6" borderId="34" xfId="13" applyFont="1" applyFill="1" applyBorder="1" applyAlignment="1">
      <alignment horizontal="center" vertical="center"/>
    </xf>
    <xf numFmtId="0" fontId="1" fillId="6" borderId="35" xfId="13" applyFont="1" applyFill="1" applyBorder="1" applyAlignment="1">
      <alignment horizontal="center" vertical="center"/>
    </xf>
    <xf numFmtId="0" fontId="1" fillId="6" borderId="55" xfId="13" applyFont="1" applyFill="1" applyBorder="1" applyAlignment="1">
      <alignment horizontal="center" vertical="center"/>
    </xf>
    <xf numFmtId="0" fontId="17" fillId="0" borderId="4" xfId="13" applyFont="1" applyBorder="1" applyAlignment="1">
      <alignment horizontal="justify" vertical="center" wrapText="1"/>
    </xf>
    <xf numFmtId="0" fontId="17" fillId="0" borderId="0" xfId="13" applyFont="1" applyBorder="1" applyAlignment="1">
      <alignment horizontal="justify" vertical="center" wrapText="1"/>
    </xf>
    <xf numFmtId="0" fontId="17" fillId="0" borderId="5" xfId="13" applyFont="1" applyBorder="1" applyAlignment="1">
      <alignment horizontal="justify" vertical="center" wrapText="1"/>
    </xf>
    <xf numFmtId="0" fontId="17" fillId="0" borderId="4" xfId="13" applyFont="1" applyBorder="1" applyAlignment="1">
      <alignment horizontal="justify" wrapText="1"/>
    </xf>
    <xf numFmtId="0" fontId="17" fillId="0" borderId="0" xfId="13" applyFont="1" applyBorder="1" applyAlignment="1">
      <alignment horizontal="justify" wrapText="1"/>
    </xf>
    <xf numFmtId="0" fontId="17" fillId="0" borderId="5" xfId="13" applyFont="1" applyBorder="1" applyAlignment="1">
      <alignment horizontal="justify" wrapText="1"/>
    </xf>
    <xf numFmtId="0" fontId="1" fillId="0" borderId="0" xfId="13" applyFont="1" applyBorder="1" applyAlignment="1">
      <alignment horizontal="right"/>
    </xf>
    <xf numFmtId="0" fontId="1" fillId="0" borderId="5" xfId="13" applyFont="1" applyBorder="1" applyAlignment="1">
      <alignment horizontal="right"/>
    </xf>
    <xf numFmtId="0" fontId="1" fillId="0" borderId="61" xfId="13" applyFont="1" applyBorder="1" applyAlignment="1">
      <alignment horizontal="right"/>
    </xf>
    <xf numFmtId="0" fontId="1" fillId="0" borderId="65" xfId="13" applyFont="1" applyBorder="1" applyAlignment="1">
      <alignment horizontal="right"/>
    </xf>
    <xf numFmtId="0" fontId="17" fillId="12" borderId="71" xfId="13" applyFont="1" applyFill="1" applyBorder="1" applyAlignment="1">
      <alignment horizontal="left" wrapText="1"/>
    </xf>
    <xf numFmtId="0" fontId="17" fillId="12" borderId="72" xfId="13" applyFont="1" applyFill="1" applyBorder="1" applyAlignment="1">
      <alignment horizontal="left" wrapText="1"/>
    </xf>
    <xf numFmtId="0" fontId="17" fillId="12" borderId="73" xfId="13" applyFont="1" applyFill="1" applyBorder="1" applyAlignment="1">
      <alignment horizontal="left" wrapText="1"/>
    </xf>
    <xf numFmtId="0" fontId="17" fillId="14" borderId="47" xfId="13" applyFont="1" applyFill="1" applyBorder="1" applyAlignment="1">
      <alignment horizontal="center" vertical="center" wrapText="1"/>
    </xf>
    <xf numFmtId="0" fontId="1" fillId="8" borderId="74" xfId="13" applyFont="1" applyFill="1" applyBorder="1" applyAlignment="1"/>
    <xf numFmtId="0" fontId="1" fillId="8" borderId="57" xfId="13" applyFont="1" applyFill="1" applyBorder="1" applyAlignment="1"/>
    <xf numFmtId="0" fontId="1" fillId="8" borderId="29" xfId="13" applyFont="1" applyFill="1" applyBorder="1" applyAlignment="1">
      <alignment horizontal="center"/>
    </xf>
    <xf numFmtId="0" fontId="1" fillId="8" borderId="14" xfId="13" applyFont="1" applyFill="1" applyBorder="1" applyAlignment="1">
      <alignment horizontal="center"/>
    </xf>
    <xf numFmtId="2" fontId="1" fillId="8" borderId="56" xfId="13" applyNumberFormat="1" applyFont="1" applyFill="1" applyBorder="1" applyAlignment="1">
      <alignment horizontal="right"/>
    </xf>
    <xf numFmtId="2" fontId="1" fillId="8" borderId="75" xfId="13" applyNumberFormat="1" applyFont="1" applyFill="1" applyBorder="1" applyAlignment="1">
      <alignment horizontal="right"/>
    </xf>
    <xf numFmtId="0" fontId="17" fillId="12" borderId="71" xfId="13" applyFont="1" applyFill="1" applyBorder="1" applyAlignment="1">
      <alignment horizontal="left" vertical="center" wrapText="1"/>
    </xf>
    <xf numFmtId="0" fontId="17" fillId="12" borderId="72" xfId="13" applyFont="1" applyFill="1" applyBorder="1" applyAlignment="1">
      <alignment horizontal="left" vertical="center" wrapText="1"/>
    </xf>
    <xf numFmtId="0" fontId="17" fillId="9" borderId="38" xfId="13" applyFont="1" applyFill="1" applyBorder="1" applyAlignment="1" applyProtection="1">
      <alignment horizontal="center"/>
      <protection locked="0"/>
    </xf>
    <xf numFmtId="0" fontId="17" fillId="9" borderId="39" xfId="13" applyFont="1" applyFill="1" applyBorder="1" applyAlignment="1" applyProtection="1">
      <alignment horizontal="center"/>
      <protection locked="0"/>
    </xf>
    <xf numFmtId="0" fontId="17" fillId="9" borderId="77" xfId="13" applyFont="1" applyFill="1" applyBorder="1" applyAlignment="1" applyProtection="1">
      <alignment horizontal="center"/>
      <protection locked="0"/>
    </xf>
    <xf numFmtId="0" fontId="17" fillId="10" borderId="22" xfId="13" applyFont="1" applyFill="1" applyBorder="1" applyAlignment="1">
      <alignment horizontal="center" vertical="center" wrapText="1"/>
    </xf>
    <xf numFmtId="0" fontId="17" fillId="10" borderId="23" xfId="13" applyFont="1" applyFill="1" applyBorder="1" applyAlignment="1">
      <alignment horizontal="center" vertical="center" wrapText="1"/>
    </xf>
    <xf numFmtId="0" fontId="17" fillId="10" borderId="22" xfId="13" applyFont="1" applyFill="1" applyBorder="1" applyAlignment="1">
      <alignment horizontal="center" vertical="center"/>
    </xf>
    <xf numFmtId="0" fontId="17" fillId="10" borderId="24" xfId="13" applyFont="1" applyFill="1" applyBorder="1" applyAlignment="1">
      <alignment horizontal="center" vertical="center"/>
    </xf>
    <xf numFmtId="164" fontId="1" fillId="0" borderId="40" xfId="1" applyFont="1" applyFill="1" applyBorder="1" applyAlignment="1">
      <alignment vertical="top" wrapText="1"/>
    </xf>
    <xf numFmtId="164" fontId="1" fillId="0" borderId="15" xfId="1" applyFont="1" applyFill="1" applyBorder="1" applyAlignment="1">
      <alignment vertical="top" wrapText="1"/>
    </xf>
    <xf numFmtId="3" fontId="20" fillId="0" borderId="31" xfId="1" applyNumberFormat="1" applyFont="1" applyFill="1" applyBorder="1" applyAlignment="1">
      <alignment horizontal="center" vertical="center"/>
    </xf>
    <xf numFmtId="3" fontId="20" fillId="0" borderId="15" xfId="1" applyNumberFormat="1" applyFont="1" applyFill="1" applyBorder="1" applyAlignment="1">
      <alignment horizontal="center" vertical="center"/>
    </xf>
    <xf numFmtId="164" fontId="1" fillId="0" borderId="42" xfId="1" applyFont="1" applyFill="1" applyBorder="1" applyAlignment="1">
      <alignment vertical="top" wrapText="1"/>
    </xf>
    <xf numFmtId="164" fontId="1" fillId="0" borderId="20" xfId="1" applyFont="1" applyFill="1" applyBorder="1" applyAlignment="1">
      <alignment vertical="top" wrapText="1"/>
    </xf>
    <xf numFmtId="3" fontId="20" fillId="0" borderId="49" xfId="1" applyNumberFormat="1" applyFont="1" applyFill="1" applyBorder="1" applyAlignment="1">
      <alignment horizontal="center" vertical="center"/>
    </xf>
    <xf numFmtId="3" fontId="20" fillId="0" borderId="20" xfId="1" applyNumberFormat="1" applyFont="1" applyFill="1" applyBorder="1" applyAlignment="1">
      <alignment horizontal="center" vertical="center"/>
    </xf>
    <xf numFmtId="164" fontId="11" fillId="0" borderId="14" xfId="1" applyFont="1" applyFill="1" applyBorder="1" applyAlignment="1">
      <alignment horizontal="center" vertical="center" wrapText="1"/>
    </xf>
    <xf numFmtId="164" fontId="11" fillId="0" borderId="19" xfId="1" applyFont="1" applyFill="1" applyBorder="1" applyAlignment="1">
      <alignment horizontal="center" vertical="center" wrapText="1"/>
    </xf>
    <xf numFmtId="164" fontId="1" fillId="0" borderId="43" xfId="1" applyFont="1" applyFill="1" applyBorder="1" applyAlignment="1">
      <alignment vertical="top" wrapText="1"/>
    </xf>
    <xf numFmtId="164" fontId="1" fillId="0" borderId="44" xfId="1" applyFont="1" applyFill="1" applyBorder="1" applyAlignment="1">
      <alignment vertical="top" wrapText="1"/>
    </xf>
    <xf numFmtId="3" fontId="20" fillId="0" borderId="45" xfId="1" applyNumberFormat="1" applyFont="1" applyFill="1" applyBorder="1" applyAlignment="1">
      <alignment horizontal="center" vertical="center"/>
    </xf>
    <xf numFmtId="3" fontId="20" fillId="0" borderId="46" xfId="1" applyNumberFormat="1" applyFont="1" applyFill="1" applyBorder="1" applyAlignment="1">
      <alignment horizontal="center" vertical="center"/>
    </xf>
    <xf numFmtId="3" fontId="20" fillId="0" borderId="47" xfId="1" applyNumberFormat="1" applyFont="1" applyFill="1" applyBorder="1" applyAlignment="1">
      <alignment horizontal="center" vertical="center"/>
    </xf>
    <xf numFmtId="164" fontId="1" fillId="0" borderId="40" xfId="1" applyFont="1" applyFill="1" applyBorder="1" applyAlignment="1">
      <alignment vertical="center" wrapText="1"/>
    </xf>
    <xf numFmtId="164" fontId="1" fillId="0" borderId="15" xfId="1" applyFont="1" applyFill="1" applyBorder="1" applyAlignment="1">
      <alignment vertical="center" wrapText="1"/>
    </xf>
    <xf numFmtId="164" fontId="20" fillId="0" borderId="31" xfId="1" applyFont="1" applyFill="1" applyBorder="1" applyAlignment="1">
      <alignment horizontal="center" vertical="center"/>
    </xf>
    <xf numFmtId="164" fontId="20" fillId="0" borderId="15" xfId="1" applyFont="1" applyFill="1" applyBorder="1" applyAlignment="1">
      <alignment horizontal="center" vertical="center"/>
    </xf>
    <xf numFmtId="164" fontId="17" fillId="4" borderId="40" xfId="10" applyFont="1" applyFill="1" applyBorder="1" applyAlignment="1">
      <alignment horizontal="right" vertical="center" wrapText="1"/>
    </xf>
    <xf numFmtId="164" fontId="17" fillId="4" borderId="15" xfId="10" applyFont="1" applyFill="1" applyBorder="1" applyAlignment="1">
      <alignment horizontal="right" vertical="center" wrapText="1"/>
    </xf>
    <xf numFmtId="164" fontId="17" fillId="4" borderId="15" xfId="1" applyFont="1" applyFill="1" applyBorder="1" applyAlignment="1">
      <alignment horizontal="right" vertical="center" wrapText="1"/>
    </xf>
    <xf numFmtId="164" fontId="17" fillId="4" borderId="15" xfId="1" applyFont="1" applyFill="1" applyBorder="1"/>
    <xf numFmtId="164" fontId="17" fillId="4" borderId="39" xfId="1" applyFont="1" applyFill="1" applyBorder="1" applyAlignment="1">
      <alignment horizontal="right" vertical="center" wrapText="1"/>
    </xf>
    <xf numFmtId="164" fontId="17" fillId="4" borderId="31" xfId="1" applyFont="1" applyFill="1" applyBorder="1" applyAlignment="1">
      <alignment horizontal="right" vertical="center" wrapText="1"/>
    </xf>
    <xf numFmtId="164" fontId="17" fillId="0" borderId="42" xfId="10" applyFont="1" applyFill="1" applyBorder="1" applyAlignment="1">
      <alignment horizontal="right" vertical="center" wrapText="1"/>
    </xf>
    <xf numFmtId="164" fontId="17" fillId="0" borderId="20" xfId="10" applyFont="1" applyFill="1" applyBorder="1" applyAlignment="1">
      <alignment horizontal="right" vertical="center" wrapText="1"/>
    </xf>
    <xf numFmtId="164" fontId="18" fillId="0" borderId="22" xfId="10" applyFont="1" applyFill="1" applyBorder="1" applyAlignment="1">
      <alignment horizontal="left" vertical="center" wrapText="1"/>
    </xf>
    <xf numFmtId="164" fontId="18" fillId="0" borderId="23" xfId="10" applyFont="1" applyFill="1" applyBorder="1" applyAlignment="1">
      <alignment horizontal="left" vertical="center" wrapText="1"/>
    </xf>
    <xf numFmtId="164" fontId="18" fillId="0" borderId="24" xfId="10" applyFont="1" applyFill="1" applyBorder="1" applyAlignment="1">
      <alignment horizontal="left" vertical="center" wrapText="1"/>
    </xf>
    <xf numFmtId="164" fontId="17" fillId="0" borderId="34" xfId="1" applyFont="1" applyFill="1" applyBorder="1" applyAlignment="1">
      <alignment horizontal="right" vertical="center" wrapText="1"/>
    </xf>
    <xf numFmtId="164" fontId="17" fillId="0" borderId="35" xfId="1" applyFont="1" applyFill="1" applyBorder="1" applyAlignment="1">
      <alignment horizontal="right" vertical="center" wrapText="1"/>
    </xf>
    <xf numFmtId="164" fontId="17" fillId="0" borderId="36" xfId="1" applyFont="1" applyFill="1" applyBorder="1" applyAlignment="1">
      <alignment horizontal="right" vertical="center" wrapText="1"/>
    </xf>
    <xf numFmtId="173" fontId="17" fillId="4" borderId="38" xfId="9" applyFont="1" applyFill="1" applyBorder="1" applyAlignment="1">
      <alignment horizontal="right" vertical="center" wrapText="1"/>
    </xf>
    <xf numFmtId="173" fontId="17" fillId="4" borderId="39" xfId="9" applyFont="1" applyFill="1" applyBorder="1" applyAlignment="1">
      <alignment horizontal="right" vertical="center" wrapText="1"/>
    </xf>
    <xf numFmtId="173" fontId="17" fillId="4" borderId="31" xfId="9" applyFont="1" applyFill="1" applyBorder="1" applyAlignment="1">
      <alignment horizontal="right" vertical="center" wrapText="1"/>
    </xf>
    <xf numFmtId="173" fontId="18" fillId="4" borderId="29" xfId="9" applyFont="1" applyFill="1" applyBorder="1" applyAlignment="1">
      <alignment horizontal="center" vertical="center" wrapText="1"/>
    </xf>
    <xf numFmtId="164" fontId="18" fillId="4" borderId="26" xfId="1" applyFont="1" applyFill="1" applyBorder="1" applyAlignment="1">
      <alignment horizontal="center" vertical="center" wrapText="1"/>
    </xf>
    <xf numFmtId="173" fontId="17" fillId="4" borderId="38" xfId="9" applyFont="1" applyFill="1" applyBorder="1" applyAlignment="1">
      <alignment horizontal="right" vertical="center"/>
    </xf>
    <xf numFmtId="173" fontId="17" fillId="4" borderId="39" xfId="9" applyFont="1" applyFill="1" applyBorder="1" applyAlignment="1">
      <alignment horizontal="right" vertical="center"/>
    </xf>
    <xf numFmtId="173" fontId="17" fillId="4" borderId="31" xfId="9" applyFont="1" applyFill="1" applyBorder="1" applyAlignment="1">
      <alignment horizontal="right" vertical="center"/>
    </xf>
    <xf numFmtId="164" fontId="10" fillId="0" borderId="12" xfId="1" applyFont="1" applyFill="1" applyBorder="1" applyAlignment="1">
      <alignment horizontal="center" vertical="center"/>
    </xf>
    <xf numFmtId="164" fontId="3" fillId="0" borderId="17" xfId="1" applyFont="1" applyFill="1" applyBorder="1" applyAlignment="1">
      <alignment horizontal="center" vertical="center"/>
    </xf>
    <xf numFmtId="164" fontId="3" fillId="0" borderId="21" xfId="1" applyFont="1" applyFill="1" applyBorder="1" applyAlignment="1">
      <alignment horizontal="center" vertical="center"/>
    </xf>
    <xf numFmtId="164" fontId="1" fillId="0" borderId="30" xfId="1" applyFont="1" applyFill="1" applyBorder="1" applyAlignment="1">
      <alignment horizontal="center" vertical="center" wrapText="1"/>
    </xf>
    <xf numFmtId="164" fontId="1" fillId="0" borderId="39" xfId="1" applyFont="1" applyFill="1" applyBorder="1" applyAlignment="1">
      <alignment horizontal="center" vertical="center" wrapText="1"/>
    </xf>
    <xf numFmtId="164" fontId="1" fillId="0" borderId="31" xfId="1" applyFont="1" applyFill="1" applyBorder="1" applyAlignment="1">
      <alignment horizontal="center" vertical="center" wrapText="1"/>
    </xf>
    <xf numFmtId="164" fontId="9" fillId="0" borderId="6" xfId="1" applyFont="1" applyFill="1" applyBorder="1" applyAlignment="1">
      <alignment horizontal="center" vertical="center" wrapText="1"/>
    </xf>
    <xf numFmtId="164" fontId="7" fillId="0" borderId="13" xfId="1" applyFont="1" applyFill="1" applyBorder="1" applyAlignment="1">
      <alignment horizontal="center" vertical="center" wrapText="1"/>
    </xf>
    <xf numFmtId="164" fontId="7" fillId="0" borderId="18" xfId="1" applyFont="1" applyFill="1" applyBorder="1" applyAlignment="1">
      <alignment horizontal="center" vertical="center" wrapText="1"/>
    </xf>
    <xf numFmtId="164" fontId="9" fillId="0" borderId="7" xfId="1" applyFont="1" applyFill="1" applyBorder="1" applyAlignment="1">
      <alignment horizontal="center" vertical="center" wrapText="1"/>
    </xf>
    <xf numFmtId="164" fontId="7" fillId="0" borderId="14" xfId="1" applyFont="1" applyFill="1" applyBorder="1" applyAlignment="1">
      <alignment horizontal="center" vertical="center" wrapText="1"/>
    </xf>
    <xf numFmtId="164" fontId="7" fillId="0" borderId="19" xfId="1" applyFont="1" applyFill="1" applyBorder="1" applyAlignment="1">
      <alignment horizontal="center" vertical="center" wrapText="1"/>
    </xf>
    <xf numFmtId="164" fontId="9" fillId="0" borderId="8" xfId="1" applyFont="1" applyFill="1" applyBorder="1" applyAlignment="1">
      <alignment horizontal="center" vertical="center" wrapText="1"/>
    </xf>
    <xf numFmtId="164" fontId="9" fillId="0" borderId="50" xfId="1" applyFont="1" applyFill="1" applyBorder="1" applyAlignment="1">
      <alignment horizontal="center" vertical="center" wrapText="1"/>
    </xf>
    <xf numFmtId="164" fontId="9" fillId="0" borderId="9" xfId="1" applyFont="1" applyFill="1" applyBorder="1" applyAlignment="1">
      <alignment horizontal="center" vertical="center" wrapText="1"/>
    </xf>
    <xf numFmtId="164" fontId="10" fillId="0" borderId="10" xfId="1" applyFont="1" applyFill="1" applyBorder="1" applyAlignment="1">
      <alignment horizontal="center" vertical="center"/>
    </xf>
    <xf numFmtId="164" fontId="10" fillId="0" borderId="15" xfId="1" applyFont="1" applyFill="1" applyBorder="1" applyAlignment="1">
      <alignment horizontal="center" vertical="center"/>
    </xf>
    <xf numFmtId="164" fontId="10" fillId="0" borderId="20" xfId="1" applyFont="1" applyFill="1" applyBorder="1" applyAlignment="1">
      <alignment horizontal="center" vertical="center"/>
    </xf>
    <xf numFmtId="166" fontId="10" fillId="0" borderId="7" xfId="2" applyFont="1" applyFill="1" applyBorder="1" applyAlignment="1">
      <alignment horizontal="center" vertical="center" wrapText="1"/>
    </xf>
    <xf numFmtId="166" fontId="10" fillId="0" borderId="14" xfId="2" applyFont="1" applyFill="1" applyBorder="1" applyAlignment="1">
      <alignment horizontal="center" vertical="center" wrapText="1"/>
    </xf>
    <xf numFmtId="166" fontId="10" fillId="0" borderId="19" xfId="2" applyFont="1" applyFill="1" applyBorder="1" applyAlignment="1">
      <alignment horizontal="center" vertical="center" wrapText="1"/>
    </xf>
    <xf numFmtId="164" fontId="2" fillId="2" borderId="4" xfId="1" applyFont="1" applyFill="1" applyBorder="1" applyAlignment="1">
      <alignment horizontal="center" vertical="center"/>
    </xf>
    <xf numFmtId="164" fontId="2" fillId="2" borderId="0" xfId="1" applyFont="1" applyFill="1" applyBorder="1" applyAlignment="1">
      <alignment horizontal="center" vertical="center"/>
    </xf>
    <xf numFmtId="164" fontId="4" fillId="2" borderId="0" xfId="1" applyFont="1" applyFill="1" applyBorder="1" applyAlignment="1">
      <alignment vertical="center"/>
    </xf>
    <xf numFmtId="164" fontId="4" fillId="2" borderId="5" xfId="1" applyFont="1" applyFill="1" applyBorder="1" applyAlignment="1">
      <alignment vertical="center"/>
    </xf>
    <xf numFmtId="164" fontId="2" fillId="2" borderId="1" xfId="1" applyFont="1" applyFill="1" applyBorder="1" applyAlignment="1">
      <alignment horizontal="center" vertical="center"/>
    </xf>
    <xf numFmtId="164" fontId="2" fillId="2" borderId="2" xfId="1" applyFont="1" applyFill="1" applyBorder="1" applyAlignment="1">
      <alignment horizontal="center" vertical="center"/>
    </xf>
    <xf numFmtId="164" fontId="1" fillId="2" borderId="2" xfId="1" applyFont="1" applyFill="1" applyBorder="1" applyAlignment="1">
      <alignment vertical="center"/>
    </xf>
    <xf numFmtId="164" fontId="1" fillId="2" borderId="3" xfId="1" applyFont="1" applyFill="1" applyBorder="1" applyAlignment="1">
      <alignment vertical="center"/>
    </xf>
    <xf numFmtId="164" fontId="5" fillId="2" borderId="4" xfId="1" applyFont="1" applyFill="1" applyBorder="1" applyAlignment="1">
      <alignment horizontal="center" vertical="center"/>
    </xf>
    <xf numFmtId="164" fontId="5" fillId="2" borderId="0" xfId="1" applyFont="1" applyFill="1" applyBorder="1" applyAlignment="1">
      <alignment horizontal="center" vertical="center"/>
    </xf>
    <xf numFmtId="164" fontId="6" fillId="2" borderId="0" xfId="1" applyFont="1" applyFill="1" applyBorder="1" applyAlignment="1">
      <alignment vertical="center"/>
    </xf>
    <xf numFmtId="164" fontId="6" fillId="2" borderId="5" xfId="1" applyFont="1" applyFill="1" applyBorder="1" applyAlignment="1">
      <alignment vertical="center"/>
    </xf>
    <xf numFmtId="164" fontId="5" fillId="4" borderId="4" xfId="1" applyFont="1" applyFill="1" applyBorder="1" applyAlignment="1">
      <alignment horizontal="center" vertical="center" wrapText="1"/>
    </xf>
    <xf numFmtId="164" fontId="5" fillId="4" borderId="0" xfId="1" applyFont="1" applyFill="1" applyBorder="1" applyAlignment="1">
      <alignment horizontal="center" vertical="center" wrapText="1"/>
    </xf>
    <xf numFmtId="164" fontId="6" fillId="4" borderId="0" xfId="1" applyFont="1" applyFill="1" applyBorder="1" applyAlignment="1">
      <alignment vertical="center" wrapText="1"/>
    </xf>
    <xf numFmtId="164" fontId="6" fillId="4" borderId="5" xfId="1" applyFont="1" applyFill="1" applyBorder="1" applyAlignment="1">
      <alignment vertical="center" wrapText="1"/>
    </xf>
    <xf numFmtId="0" fontId="28" fillId="0" borderId="22" xfId="12" applyFont="1" applyFill="1" applyBorder="1" applyAlignment="1">
      <alignment horizontal="justify" vertical="center" wrapText="1"/>
    </xf>
    <xf numFmtId="0" fontId="17" fillId="0" borderId="23" xfId="12" applyFont="1" applyBorder="1" applyAlignment="1">
      <alignment horizontal="justify" vertical="center" wrapText="1"/>
    </xf>
    <xf numFmtId="0" fontId="17" fillId="0" borderId="24" xfId="12" applyFont="1" applyBorder="1" applyAlignment="1">
      <alignment horizontal="justify" vertical="center" wrapText="1"/>
    </xf>
    <xf numFmtId="0" fontId="28" fillId="0" borderId="0" xfId="12" applyFont="1" applyFill="1" applyBorder="1" applyAlignment="1">
      <alignment vertical="center"/>
    </xf>
    <xf numFmtId="0" fontId="29" fillId="0" borderId="0" xfId="12" applyFont="1" applyFill="1" applyBorder="1" applyAlignment="1">
      <alignment horizontal="center" vertical="justify" wrapText="1"/>
    </xf>
    <xf numFmtId="0" fontId="30" fillId="0" borderId="0" xfId="12" applyFont="1" applyFill="1" applyBorder="1" applyAlignment="1">
      <alignment horizontal="center" vertical="justify" wrapText="1"/>
    </xf>
    <xf numFmtId="0" fontId="17" fillId="0" borderId="22" xfId="12" applyFont="1" applyFill="1" applyBorder="1" applyAlignment="1">
      <alignment horizontal="center" vertical="center" wrapText="1"/>
    </xf>
    <xf numFmtId="0" fontId="17" fillId="0" borderId="23" xfId="12" applyFont="1" applyFill="1" applyBorder="1" applyAlignment="1">
      <alignment horizontal="center" vertical="center" wrapText="1"/>
    </xf>
    <xf numFmtId="0" fontId="17" fillId="0" borderId="24" xfId="12" applyFont="1" applyFill="1" applyBorder="1" applyAlignment="1">
      <alignment horizontal="center" vertical="center" wrapText="1"/>
    </xf>
    <xf numFmtId="173" fontId="17" fillId="4" borderId="22" xfId="20" applyFont="1" applyFill="1" applyBorder="1" applyAlignment="1">
      <alignment horizontal="center" wrapText="1"/>
    </xf>
    <xf numFmtId="173" fontId="17" fillId="4" borderId="23" xfId="20" applyFont="1" applyFill="1" applyBorder="1" applyAlignment="1">
      <alignment horizontal="center" wrapText="1"/>
    </xf>
    <xf numFmtId="173" fontId="17" fillId="4" borderId="24" xfId="20" applyFont="1" applyFill="1" applyBorder="1" applyAlignment="1">
      <alignment horizontal="center" wrapText="1"/>
    </xf>
  </cellXfs>
  <cellStyles count="21">
    <cellStyle name="Hipervínculo" xfId="5" builtinId="8"/>
    <cellStyle name="Millares 2 2" xfId="7"/>
    <cellStyle name="Millares 2 3" xfId="18"/>
    <cellStyle name="Millares 3" xfId="4"/>
    <cellStyle name="Millares_FORMULARIO 4 - M-OFERENTE PPTA ECONOMICA" xfId="11"/>
    <cellStyle name="Millares_PPTO OFICIAL LP-SGT-SRN-001-2009" xfId="2"/>
    <cellStyle name="Moneda 2" xfId="8"/>
    <cellStyle name="Moneda 2 2" xfId="6"/>
    <cellStyle name="Moneda 2 3" xfId="17"/>
    <cellStyle name="Moneda 95" xfId="9"/>
    <cellStyle name="Moneda_FORMULARIO 4 - M-OFERENTE PPTA ECONOMICA" xfId="20"/>
    <cellStyle name="Normal" xfId="0" builtinId="0"/>
    <cellStyle name="Normal 14" xfId="15"/>
    <cellStyle name="Normal 2" xfId="1"/>
    <cellStyle name="Normal 2 16" xfId="12"/>
    <cellStyle name="Normal 2 2" xfId="10"/>
    <cellStyle name="Normal 2 4" xfId="13"/>
    <cellStyle name="Normal_modelo ACTA OBRA y MODIFICACION" xfId="3"/>
    <cellStyle name="Normal_modelo ACTA OBRA y MODIFICACION 2" xfId="14"/>
    <cellStyle name="Porcentaje 2 2" xfId="19"/>
    <cellStyle name="Porcentu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3.xml"/><Relationship Id="rId21" Type="http://schemas.openxmlformats.org/officeDocument/2006/relationships/worksheet" Target="worksheets/sheet21.xml"/><Relationship Id="rId34" Type="http://schemas.openxmlformats.org/officeDocument/2006/relationships/externalLink" Target="externalLinks/externalLink8.xml"/><Relationship Id="rId42" Type="http://schemas.openxmlformats.org/officeDocument/2006/relationships/externalLink" Target="externalLinks/externalLink16.xml"/><Relationship Id="rId47" Type="http://schemas.openxmlformats.org/officeDocument/2006/relationships/externalLink" Target="externalLinks/externalLink21.xml"/><Relationship Id="rId50" Type="http://schemas.openxmlformats.org/officeDocument/2006/relationships/externalLink" Target="externalLinks/externalLink24.xml"/><Relationship Id="rId55" Type="http://schemas.openxmlformats.org/officeDocument/2006/relationships/externalLink" Target="externalLinks/externalLink29.xml"/><Relationship Id="rId63" Type="http://schemas.openxmlformats.org/officeDocument/2006/relationships/externalLink" Target="externalLinks/externalLink37.xml"/><Relationship Id="rId68" Type="http://schemas.openxmlformats.org/officeDocument/2006/relationships/externalLink" Target="externalLinks/externalLink42.xml"/><Relationship Id="rId76" Type="http://schemas.openxmlformats.org/officeDocument/2006/relationships/externalLink" Target="externalLinks/externalLink50.xml"/><Relationship Id="rId84" Type="http://schemas.openxmlformats.org/officeDocument/2006/relationships/externalLink" Target="externalLinks/externalLink58.xml"/><Relationship Id="rId89" Type="http://schemas.openxmlformats.org/officeDocument/2006/relationships/externalLink" Target="externalLinks/externalLink63.xml"/><Relationship Id="rId7" Type="http://schemas.openxmlformats.org/officeDocument/2006/relationships/worksheet" Target="worksheets/sheet7.xml"/><Relationship Id="rId71" Type="http://schemas.openxmlformats.org/officeDocument/2006/relationships/externalLink" Target="externalLinks/externalLink45.xml"/><Relationship Id="rId9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3.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externalLink" Target="externalLinks/externalLink11.xml"/><Relationship Id="rId40" Type="http://schemas.openxmlformats.org/officeDocument/2006/relationships/externalLink" Target="externalLinks/externalLink14.xml"/><Relationship Id="rId45" Type="http://schemas.openxmlformats.org/officeDocument/2006/relationships/externalLink" Target="externalLinks/externalLink19.xml"/><Relationship Id="rId53" Type="http://schemas.openxmlformats.org/officeDocument/2006/relationships/externalLink" Target="externalLinks/externalLink27.xml"/><Relationship Id="rId58" Type="http://schemas.openxmlformats.org/officeDocument/2006/relationships/externalLink" Target="externalLinks/externalLink32.xml"/><Relationship Id="rId66" Type="http://schemas.openxmlformats.org/officeDocument/2006/relationships/externalLink" Target="externalLinks/externalLink40.xml"/><Relationship Id="rId74" Type="http://schemas.openxmlformats.org/officeDocument/2006/relationships/externalLink" Target="externalLinks/externalLink48.xml"/><Relationship Id="rId79" Type="http://schemas.openxmlformats.org/officeDocument/2006/relationships/externalLink" Target="externalLinks/externalLink53.xml"/><Relationship Id="rId87" Type="http://schemas.openxmlformats.org/officeDocument/2006/relationships/externalLink" Target="externalLinks/externalLink61.xml"/><Relationship Id="rId5" Type="http://schemas.openxmlformats.org/officeDocument/2006/relationships/worksheet" Target="worksheets/sheet5.xml"/><Relationship Id="rId61" Type="http://schemas.openxmlformats.org/officeDocument/2006/relationships/externalLink" Target="externalLinks/externalLink35.xml"/><Relationship Id="rId82" Type="http://schemas.openxmlformats.org/officeDocument/2006/relationships/externalLink" Target="externalLinks/externalLink56.xml"/><Relationship Id="rId90" Type="http://schemas.openxmlformats.org/officeDocument/2006/relationships/externalLink" Target="externalLinks/externalLink64.xml"/><Relationship Id="rId95"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43" Type="http://schemas.openxmlformats.org/officeDocument/2006/relationships/externalLink" Target="externalLinks/externalLink17.xml"/><Relationship Id="rId48" Type="http://schemas.openxmlformats.org/officeDocument/2006/relationships/externalLink" Target="externalLinks/externalLink22.xml"/><Relationship Id="rId56" Type="http://schemas.openxmlformats.org/officeDocument/2006/relationships/externalLink" Target="externalLinks/externalLink30.xml"/><Relationship Id="rId64" Type="http://schemas.openxmlformats.org/officeDocument/2006/relationships/externalLink" Target="externalLinks/externalLink38.xml"/><Relationship Id="rId69" Type="http://schemas.openxmlformats.org/officeDocument/2006/relationships/externalLink" Target="externalLinks/externalLink43.xml"/><Relationship Id="rId77" Type="http://schemas.openxmlformats.org/officeDocument/2006/relationships/externalLink" Target="externalLinks/externalLink51.xml"/><Relationship Id="rId8" Type="http://schemas.openxmlformats.org/officeDocument/2006/relationships/worksheet" Target="worksheets/sheet8.xml"/><Relationship Id="rId51" Type="http://schemas.openxmlformats.org/officeDocument/2006/relationships/externalLink" Target="externalLinks/externalLink25.xml"/><Relationship Id="rId72" Type="http://schemas.openxmlformats.org/officeDocument/2006/relationships/externalLink" Target="externalLinks/externalLink46.xml"/><Relationship Id="rId80" Type="http://schemas.openxmlformats.org/officeDocument/2006/relationships/externalLink" Target="externalLinks/externalLink54.xml"/><Relationship Id="rId85" Type="http://schemas.openxmlformats.org/officeDocument/2006/relationships/externalLink" Target="externalLinks/externalLink59.xml"/><Relationship Id="rId9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externalLink" Target="externalLinks/externalLink12.xml"/><Relationship Id="rId46" Type="http://schemas.openxmlformats.org/officeDocument/2006/relationships/externalLink" Target="externalLinks/externalLink20.xml"/><Relationship Id="rId59" Type="http://schemas.openxmlformats.org/officeDocument/2006/relationships/externalLink" Target="externalLinks/externalLink33.xml"/><Relationship Id="rId67" Type="http://schemas.openxmlformats.org/officeDocument/2006/relationships/externalLink" Target="externalLinks/externalLink41.xml"/><Relationship Id="rId20" Type="http://schemas.openxmlformats.org/officeDocument/2006/relationships/worksheet" Target="worksheets/sheet20.xml"/><Relationship Id="rId41" Type="http://schemas.openxmlformats.org/officeDocument/2006/relationships/externalLink" Target="externalLinks/externalLink15.xml"/><Relationship Id="rId54" Type="http://schemas.openxmlformats.org/officeDocument/2006/relationships/externalLink" Target="externalLinks/externalLink28.xml"/><Relationship Id="rId62" Type="http://schemas.openxmlformats.org/officeDocument/2006/relationships/externalLink" Target="externalLinks/externalLink36.xml"/><Relationship Id="rId70" Type="http://schemas.openxmlformats.org/officeDocument/2006/relationships/externalLink" Target="externalLinks/externalLink44.xml"/><Relationship Id="rId75" Type="http://schemas.openxmlformats.org/officeDocument/2006/relationships/externalLink" Target="externalLinks/externalLink49.xml"/><Relationship Id="rId83" Type="http://schemas.openxmlformats.org/officeDocument/2006/relationships/externalLink" Target="externalLinks/externalLink57.xml"/><Relationship Id="rId88" Type="http://schemas.openxmlformats.org/officeDocument/2006/relationships/externalLink" Target="externalLinks/externalLink62.xml"/><Relationship Id="rId91" Type="http://schemas.openxmlformats.org/officeDocument/2006/relationships/externalLink" Target="externalLinks/externalLink6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49" Type="http://schemas.openxmlformats.org/officeDocument/2006/relationships/externalLink" Target="externalLinks/externalLink23.xml"/><Relationship Id="rId57" Type="http://schemas.openxmlformats.org/officeDocument/2006/relationships/externalLink" Target="externalLinks/externalLink31.xml"/><Relationship Id="rId10" Type="http://schemas.openxmlformats.org/officeDocument/2006/relationships/worksheet" Target="worksheets/sheet10.xml"/><Relationship Id="rId31" Type="http://schemas.openxmlformats.org/officeDocument/2006/relationships/externalLink" Target="externalLinks/externalLink5.xml"/><Relationship Id="rId44" Type="http://schemas.openxmlformats.org/officeDocument/2006/relationships/externalLink" Target="externalLinks/externalLink18.xml"/><Relationship Id="rId52" Type="http://schemas.openxmlformats.org/officeDocument/2006/relationships/externalLink" Target="externalLinks/externalLink26.xml"/><Relationship Id="rId60" Type="http://schemas.openxmlformats.org/officeDocument/2006/relationships/externalLink" Target="externalLinks/externalLink34.xml"/><Relationship Id="rId65" Type="http://schemas.openxmlformats.org/officeDocument/2006/relationships/externalLink" Target="externalLinks/externalLink39.xml"/><Relationship Id="rId73" Type="http://schemas.openxmlformats.org/officeDocument/2006/relationships/externalLink" Target="externalLinks/externalLink47.xml"/><Relationship Id="rId78" Type="http://schemas.openxmlformats.org/officeDocument/2006/relationships/externalLink" Target="externalLinks/externalLink52.xml"/><Relationship Id="rId81" Type="http://schemas.openxmlformats.org/officeDocument/2006/relationships/externalLink" Target="externalLinks/externalLink55.xml"/><Relationship Id="rId86" Type="http://schemas.openxmlformats.org/officeDocument/2006/relationships/externalLink" Target="externalLinks/externalLink60.xml"/><Relationship Id="rId9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9" name="Object 1" hidden="1">
              <a:extLst>
                <a:ext uri="{63B3BB69-23CF-44E3-9099-C40C66FF867C}">
                  <a14:compatExt spid="_x0000_s20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3" name="Object 1" hidden="1">
              <a:extLst>
                <a:ext uri="{63B3BB69-23CF-44E3-9099-C40C66FF867C}">
                  <a14:compatExt spid="_x0000_s30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1" name="Object 1" hidden="1">
              <a:extLst>
                <a:ext uri="{63B3BB69-23CF-44E3-9099-C40C66FF867C}">
                  <a14:compatExt spid="_x0000_s51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5" name="Object 1" hidden="1">
              <a:extLst>
                <a:ext uri="{63B3BB69-23CF-44E3-9099-C40C66FF867C}">
                  <a14:compatExt spid="_x0000_s61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9" name="Object 1" hidden="1">
              <a:extLst>
                <a:ext uri="{63B3BB69-23CF-44E3-9099-C40C66FF867C}">
                  <a14:compatExt spid="_x0000_s71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1" name="Object 1" hidden="1">
              <a:extLst>
                <a:ext uri="{63B3BB69-23CF-44E3-9099-C40C66FF867C}">
                  <a14:compatExt spid="_x0000_s1024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289" name="Object 1" hidden="1">
              <a:extLst>
                <a:ext uri="{63B3BB69-23CF-44E3-9099-C40C66FF867C}">
                  <a14:compatExt spid="_x0000_s122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7" name="Object 1" hidden="1">
              <a:extLst>
                <a:ext uri="{63B3BB69-23CF-44E3-9099-C40C66FF867C}">
                  <a14:compatExt spid="_x0000_s143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361" name="Object 1" hidden="1">
              <a:extLst>
                <a:ext uri="{63B3BB69-23CF-44E3-9099-C40C66FF867C}">
                  <a14:compatExt spid="_x0000_s153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18433" name="Object 1" hidden="1">
              <a:extLst>
                <a:ext uri="{63B3BB69-23CF-44E3-9099-C40C66FF867C}">
                  <a14:compatExt spid="_x0000_s184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5" name="Object 1" hidden="1">
              <a:extLst>
                <a:ext uri="{63B3BB69-23CF-44E3-9099-C40C66FF867C}">
                  <a14:compatExt spid="_x0000_s163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7" name="Object 1" hidden="1">
              <a:extLst>
                <a:ext uri="{63B3BB69-23CF-44E3-9099-C40C66FF867C}">
                  <a14:compatExt spid="_x0000_s194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6625" name="Object 1" hidden="1">
              <a:extLst>
                <a:ext uri="{63B3BB69-23CF-44E3-9099-C40C66FF867C}">
                  <a14:compatExt spid="_x0000_s266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27649" name="Object 1" hidden="1">
              <a:extLst>
                <a:ext uri="{63B3BB69-23CF-44E3-9099-C40C66FF867C}">
                  <a14:compatExt spid="_x0000_s276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12700</xdr:colOff>
      <xdr:row>119</xdr:row>
      <xdr:rowOff>38100</xdr:rowOff>
    </xdr:from>
    <xdr:to>
      <xdr:col>1</xdr:col>
      <xdr:colOff>239835</xdr:colOff>
      <xdr:row>119</xdr:row>
      <xdr:rowOff>168491</xdr:rowOff>
    </xdr:to>
    <xdr:pic>
      <xdr:nvPicPr>
        <xdr:cNvPr id="3" name="Imagen 2">
          <a:extLst>
            <a:ext uri="{FF2B5EF4-FFF2-40B4-BE49-F238E27FC236}">
              <a16:creationId xmlns:a16="http://schemas.microsoft.com/office/drawing/2014/main" xmlns="" id="{00000000-0008-0000-4501-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3250" y="2390775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Users\avillamizar\Downloads\Users\LUIS%20ENRIQUE\Documents\AMV04%20BOYACA\ANTIGUO\PRESUPUESTOS\PRESUPUESTOS%202012\ADM%20VIAL%2003%20-%20CORDOBA\ESTADO%20DE%20RED\2103mar%2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erika\Downloads\PRESUPUESTO%20OFICIAL%20SA-MC-DT-CUN-001-2018.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Lenovo\Downloads\APUS%20Cundinamarca%202017-2_DISTANCIA%2070%20K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TORTA EST"/>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s>
    <sheetDataSet>
      <sheetData sheetId="0">
        <row r="2">
          <cell r="A2">
            <v>0</v>
          </cell>
        </row>
      </sheetData>
      <sheetData sheetId="1">
        <row r="2">
          <cell r="B2">
            <v>100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sheetData sheetId="68" refreshError="1"/>
      <sheetData sheetId="69" refreshError="1"/>
      <sheetData sheetId="70" refreshError="1"/>
      <sheetData sheetId="71" refreshError="1"/>
      <sheetData sheetId="72" refreshError="1"/>
      <sheetData sheetId="73" refreshError="1"/>
      <sheetData sheetId="74"/>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sheetData sheetId="103"/>
      <sheetData sheetId="104"/>
      <sheetData sheetId="105"/>
      <sheetData sheetId="106"/>
      <sheetData sheetId="107">
        <row r="2">
          <cell r="A2">
            <v>0</v>
          </cell>
        </row>
      </sheetData>
      <sheetData sheetId="108">
        <row r="2">
          <cell r="A2">
            <v>0</v>
          </cell>
        </row>
      </sheetData>
      <sheetData sheetId="109"/>
      <sheetData sheetId="110"/>
      <sheetData sheetId="111">
        <row r="2">
          <cell r="A2">
            <v>0</v>
          </cell>
        </row>
      </sheetData>
      <sheetData sheetId="112">
        <row r="2">
          <cell r="A2">
            <v>0</v>
          </cell>
        </row>
      </sheetData>
      <sheetData sheetId="113">
        <row r="2">
          <cell r="A2">
            <v>0</v>
          </cell>
        </row>
      </sheetData>
      <sheetData sheetId="114"/>
      <sheetData sheetId="115">
        <row r="2">
          <cell r="A2">
            <v>0</v>
          </cell>
        </row>
      </sheetData>
      <sheetData sheetId="116">
        <row r="2">
          <cell r="A2">
            <v>0</v>
          </cell>
        </row>
      </sheetData>
      <sheetData sheetId="117">
        <row r="2">
          <cell r="A2">
            <v>0</v>
          </cell>
        </row>
      </sheetData>
      <sheetData sheetId="118"/>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sheetData sheetId="137">
        <row r="5">
          <cell r="B5" t="str">
            <v>T1</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MATERIALES"/>
      <sheetName val="aCCIDENTES%20DE%201995%20-%2019"/>
      <sheetName val="aCCIDENTES DE 1995 - 1996.xl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s>
    <sheetDataSet>
      <sheetData sheetId="0"/>
      <sheetData sheetId="1" refreshError="1"/>
      <sheetData sheetId="2"/>
      <sheetData sheetId="3" refreshError="1"/>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REF"/>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Res-Accide-10"/>
      <sheetName val="ACTA DE MODIFICACION  (2)"/>
      <sheetName val="CONT_ADI"/>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sheetData sheetId="1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ACTA DE MODIFICACION  (2)"/>
      <sheetName val="VrEqpBasica"/>
      <sheetName val="PROGR_1"/>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efreshError="1"/>
      <sheetData sheetId="21" refreshError="1"/>
      <sheetData sheetId="2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otros"/>
      <sheetName val="PRESUP MON. AGOT.  (2)"/>
      <sheetName val="PRESUP MON. AGOT. "/>
      <sheetName val="201.7"/>
      <sheetName val="201.15"/>
      <sheetName val="211.1"/>
      <sheetName val="310.1"/>
      <sheetName val="311.1"/>
      <sheetName val="320.1"/>
      <sheetName val="330.1"/>
      <sheetName val="600.2.1"/>
      <sheetName val="600.2.2"/>
      <sheetName val="600.2.3"/>
      <sheetName val="600.2.4"/>
      <sheetName val="610.2"/>
      <sheetName val="610.5"/>
      <sheetName val="630.4"/>
      <sheetName val="630.5"/>
      <sheetName val="630.6"/>
      <sheetName val="630.7"/>
      <sheetName val="640.1"/>
      <sheetName val="660,1"/>
      <sheetName val="671.3"/>
      <sheetName val="673.1.1"/>
      <sheetName val="681.1"/>
      <sheetName val="900.2"/>
      <sheetName val="900.3"/>
    </sheetNames>
    <sheetDataSet>
      <sheetData sheetId="0"/>
      <sheetData sheetId="1"/>
      <sheetData sheetId="2"/>
      <sheetData sheetId="3"/>
      <sheetData sheetId="4"/>
      <sheetData sheetId="5">
        <row r="10">
          <cell r="A10" t="str">
            <v>Compresor 120 HP, con martillo.</v>
          </cell>
          <cell r="E10">
            <v>46372.040000000008</v>
          </cell>
          <cell r="F10">
            <v>2</v>
          </cell>
        </row>
        <row r="11">
          <cell r="A11" t="str">
            <v xml:space="preserve">Equipo de oxicorte, Capacidad de corte: hasta 6" (152mm) </v>
          </cell>
          <cell r="E11">
            <v>17528.09182666663</v>
          </cell>
          <cell r="F11">
            <v>2</v>
          </cell>
        </row>
        <row r="12">
          <cell r="A12" t="str">
            <v>Cargador 920 o equivalente</v>
          </cell>
          <cell r="E12">
            <v>116974.00000000001</v>
          </cell>
          <cell r="F12">
            <v>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efreshError="1">
        <row r="8">
          <cell r="A8" t="str">
            <v>A0100130</v>
          </cell>
          <cell r="B8" t="str">
            <v>día</v>
          </cell>
          <cell r="C8" t="str">
            <v>Armador</v>
          </cell>
          <cell r="D8">
            <v>50041.803166666672</v>
          </cell>
        </row>
        <row r="9">
          <cell r="A9" t="str">
            <v>A0100150</v>
          </cell>
          <cell r="B9" t="str">
            <v>día</v>
          </cell>
          <cell r="C9" t="str">
            <v>Ayudante</v>
          </cell>
          <cell r="D9">
            <v>45492.548333333332</v>
          </cell>
        </row>
        <row r="10">
          <cell r="A10" t="str">
            <v>A0010010</v>
          </cell>
          <cell r="B10" t="str">
            <v>día</v>
          </cell>
          <cell r="C10" t="str">
            <v>Cadenero</v>
          </cell>
          <cell r="D10">
            <v>59140.312833333337</v>
          </cell>
        </row>
        <row r="11">
          <cell r="A11" t="str">
            <v>A0100181</v>
          </cell>
          <cell r="B11" t="str">
            <v>día</v>
          </cell>
          <cell r="C11" t="str">
            <v>Calculista</v>
          </cell>
          <cell r="D11">
            <v>272955.28999999998</v>
          </cell>
        </row>
        <row r="12">
          <cell r="A12" t="str">
            <v>A0100140</v>
          </cell>
          <cell r="B12" t="str">
            <v>día</v>
          </cell>
          <cell r="C12" t="str">
            <v>Cortador</v>
          </cell>
          <cell r="D12">
            <v>68238.822499999995</v>
          </cell>
        </row>
        <row r="13">
          <cell r="A13" t="str">
            <v>A0100010</v>
          </cell>
          <cell r="B13" t="str">
            <v>día</v>
          </cell>
          <cell r="C13" t="str">
            <v>Cuadrilla de desmontaje (10 personas)</v>
          </cell>
          <cell r="D13">
            <v>500418.03166666668</v>
          </cell>
        </row>
        <row r="14">
          <cell r="A14" t="str">
            <v>A0100180</v>
          </cell>
          <cell r="B14" t="str">
            <v>día</v>
          </cell>
          <cell r="C14" t="str">
            <v>Cuadrilla de fabricación</v>
          </cell>
          <cell r="D14">
            <v>272955.28999999998</v>
          </cell>
        </row>
        <row r="15">
          <cell r="A15" t="str">
            <v>A0041004</v>
          </cell>
          <cell r="B15" t="str">
            <v>día</v>
          </cell>
          <cell r="C15" t="str">
            <v>Cuadrilla de Un Oficial y (2) Obreros.</v>
          </cell>
          <cell r="D15">
            <v>181970.19333333333</v>
          </cell>
        </row>
        <row r="16">
          <cell r="A16" t="str">
            <v>A0041006</v>
          </cell>
          <cell r="B16" t="str">
            <v>día</v>
          </cell>
          <cell r="C16" t="str">
            <v>Cuadrilla de un oficial y (4) Obreros.</v>
          </cell>
          <cell r="D16">
            <v>272955.28999999998</v>
          </cell>
        </row>
        <row r="17">
          <cell r="A17" t="str">
            <v>A0100170</v>
          </cell>
          <cell r="B17" t="str">
            <v>día</v>
          </cell>
          <cell r="C17" t="str">
            <v>Dibujante</v>
          </cell>
          <cell r="D17">
            <v>90985.096666666665</v>
          </cell>
        </row>
        <row r="18">
          <cell r="A18" t="str">
            <v>A0100182</v>
          </cell>
          <cell r="B18" t="str">
            <v>día</v>
          </cell>
          <cell r="C18" t="str">
            <v>Dibujante 2</v>
          </cell>
          <cell r="D18">
            <v>81886.587</v>
          </cell>
        </row>
        <row r="19">
          <cell r="A19" t="str">
            <v>A0100120</v>
          </cell>
          <cell r="B19" t="str">
            <v>u</v>
          </cell>
          <cell r="C19" t="str">
            <v>Estudios, análisis e informes</v>
          </cell>
          <cell r="D19">
            <v>1819701.9333333333</v>
          </cell>
        </row>
        <row r="20">
          <cell r="A20" t="str">
            <v>A0100070</v>
          </cell>
          <cell r="B20" t="str">
            <v>día</v>
          </cell>
          <cell r="C20" t="str">
            <v>Ingeniero de montaje y prueba</v>
          </cell>
          <cell r="D20">
            <v>291152.30933333334</v>
          </cell>
        </row>
        <row r="21">
          <cell r="A21" t="str">
            <v>A0100069</v>
          </cell>
          <cell r="B21" t="str">
            <v>día</v>
          </cell>
          <cell r="C21" t="str">
            <v>Ingeniero de Montaje y Prueba Pilote (1)</v>
          </cell>
          <cell r="D21">
            <v>291152.30933333334</v>
          </cell>
        </row>
        <row r="22">
          <cell r="A22" t="str">
            <v>A0100082</v>
          </cell>
          <cell r="B22" t="str">
            <v>día</v>
          </cell>
          <cell r="C22" t="str">
            <v>Ingeniero Especialista prueba de  integridad</v>
          </cell>
          <cell r="D22">
            <v>341194.11249999999</v>
          </cell>
        </row>
        <row r="23">
          <cell r="A23" t="str">
            <v>A0100071</v>
          </cell>
          <cell r="B23" t="str">
            <v>día</v>
          </cell>
          <cell r="C23" t="str">
            <v xml:space="preserve">Ingeniero Geotecnista </v>
          </cell>
          <cell r="D23">
            <v>362908.33333333267</v>
          </cell>
        </row>
        <row r="24">
          <cell r="A24" t="str">
            <v>A0100020</v>
          </cell>
          <cell r="B24" t="str">
            <v>día</v>
          </cell>
          <cell r="C24" t="str">
            <v>Ingeniero supervisor</v>
          </cell>
          <cell r="D24">
            <v>295701.56416666665</v>
          </cell>
        </row>
        <row r="25">
          <cell r="A25" t="str">
            <v>A0100080</v>
          </cell>
          <cell r="B25" t="str">
            <v>día</v>
          </cell>
          <cell r="C25" t="str">
            <v>Ingeniero supervisor y director de prueba</v>
          </cell>
          <cell r="D25">
            <v>350292.62216666667</v>
          </cell>
        </row>
        <row r="26">
          <cell r="A26" t="str">
            <v>A0100081</v>
          </cell>
          <cell r="B26" t="str">
            <v>día</v>
          </cell>
          <cell r="C26" t="str">
            <v>Ingeniero Supervisor y Director de Prueba Pilote</v>
          </cell>
          <cell r="D26">
            <v>354841.87699999998</v>
          </cell>
        </row>
        <row r="27">
          <cell r="A27" t="str">
            <v>A0100160</v>
          </cell>
          <cell r="B27" t="str">
            <v>día</v>
          </cell>
          <cell r="C27" t="str">
            <v>Inspector</v>
          </cell>
          <cell r="D27">
            <v>95534.351500000004</v>
          </cell>
        </row>
        <row r="28">
          <cell r="A28" t="str">
            <v>A0020010</v>
          </cell>
          <cell r="B28" t="str">
            <v>día</v>
          </cell>
          <cell r="C28" t="str">
            <v>Inspector de fabricación y montaje</v>
          </cell>
          <cell r="D28">
            <v>122069.16666666674</v>
          </cell>
        </row>
        <row r="29">
          <cell r="A29" t="str">
            <v>A0041008</v>
          </cell>
          <cell r="B29" t="str">
            <v>día</v>
          </cell>
          <cell r="C29" t="str">
            <v>1 Oficial y 1 Obrero.</v>
          </cell>
          <cell r="D29">
            <v>136477.64499999999</v>
          </cell>
        </row>
        <row r="30">
          <cell r="A30" t="str">
            <v>A0100030</v>
          </cell>
          <cell r="B30" t="str">
            <v>día</v>
          </cell>
          <cell r="C30" t="str">
            <v>Maestro</v>
          </cell>
          <cell r="D30">
            <v>136477.64499999999</v>
          </cell>
        </row>
        <row r="31">
          <cell r="A31" t="str">
            <v>A0030100</v>
          </cell>
          <cell r="B31" t="str">
            <v>día</v>
          </cell>
          <cell r="C31" t="str">
            <v>Obrero (10)</v>
          </cell>
          <cell r="D31">
            <v>454925.48333333334</v>
          </cell>
        </row>
        <row r="32">
          <cell r="A32" t="str">
            <v>A0030020</v>
          </cell>
          <cell r="B32" t="str">
            <v>día</v>
          </cell>
          <cell r="C32" t="str">
            <v>Obrero (2)</v>
          </cell>
          <cell r="D32">
            <v>90985.096666666665</v>
          </cell>
        </row>
        <row r="33">
          <cell r="A33" t="str">
            <v>A0030030</v>
          </cell>
          <cell r="B33" t="str">
            <v>día</v>
          </cell>
          <cell r="C33" t="str">
            <v>Obrero (3)</v>
          </cell>
          <cell r="D33">
            <v>136477.64499999999</v>
          </cell>
        </row>
        <row r="34">
          <cell r="A34" t="str">
            <v>A0030040</v>
          </cell>
          <cell r="B34" t="str">
            <v>día</v>
          </cell>
          <cell r="C34" t="str">
            <v>Obrero (4)</v>
          </cell>
          <cell r="D34">
            <v>181970.19333333333</v>
          </cell>
        </row>
        <row r="35">
          <cell r="A35" t="str">
            <v>A0030050</v>
          </cell>
          <cell r="B35" t="str">
            <v>día</v>
          </cell>
          <cell r="C35" t="str">
            <v>Obrero (5)</v>
          </cell>
          <cell r="D35">
            <v>227462.74166666667</v>
          </cell>
        </row>
        <row r="36">
          <cell r="A36" t="str">
            <v>A0030060</v>
          </cell>
          <cell r="B36" t="str">
            <v>día</v>
          </cell>
          <cell r="C36" t="str">
            <v>Obrero (6)</v>
          </cell>
          <cell r="D36">
            <v>272955.28999999998</v>
          </cell>
        </row>
        <row r="37">
          <cell r="A37" t="str">
            <v>A0030070</v>
          </cell>
          <cell r="B37" t="str">
            <v>día</v>
          </cell>
          <cell r="C37" t="str">
            <v>Obrero (7)</v>
          </cell>
          <cell r="D37">
            <v>318447.83833333332</v>
          </cell>
        </row>
        <row r="38">
          <cell r="A38" t="str">
            <v>A0030080</v>
          </cell>
          <cell r="B38" t="str">
            <v>día</v>
          </cell>
          <cell r="C38" t="str">
            <v>Obrero (8)</v>
          </cell>
          <cell r="D38">
            <v>363940.38666666666</v>
          </cell>
        </row>
        <row r="39">
          <cell r="A39" t="str">
            <v>A0030090</v>
          </cell>
          <cell r="B39" t="str">
            <v>día</v>
          </cell>
          <cell r="C39" t="str">
            <v>Obrero (9)</v>
          </cell>
          <cell r="D39">
            <v>409432.935</v>
          </cell>
        </row>
        <row r="40">
          <cell r="A40" t="str">
            <v>A0100060</v>
          </cell>
          <cell r="B40" t="str">
            <v>día</v>
          </cell>
          <cell r="C40" t="str">
            <v>Obrero (prueba de carga)</v>
          </cell>
          <cell r="D40">
            <v>50041.803166666672</v>
          </cell>
        </row>
        <row r="41">
          <cell r="A41" t="str">
            <v>A0030120</v>
          </cell>
          <cell r="B41" t="str">
            <v>día</v>
          </cell>
          <cell r="C41" t="str">
            <v>Obreros de incado (2)</v>
          </cell>
          <cell r="D41">
            <v>100083.60633333334</v>
          </cell>
        </row>
        <row r="42">
          <cell r="A42" t="str">
            <v>A0030110</v>
          </cell>
          <cell r="B42" t="str">
            <v>día</v>
          </cell>
          <cell r="C42" t="str">
            <v>Obreros de izado (2)</v>
          </cell>
          <cell r="D42">
            <v>100083.60633333334</v>
          </cell>
        </row>
        <row r="43">
          <cell r="A43" t="str">
            <v>A0040010</v>
          </cell>
          <cell r="B43" t="str">
            <v>día</v>
          </cell>
          <cell r="C43" t="str">
            <v>Oficial</v>
          </cell>
          <cell r="D43">
            <v>90985.096666666665</v>
          </cell>
        </row>
        <row r="44">
          <cell r="A44" t="str">
            <v>A0041002</v>
          </cell>
          <cell r="B44" t="str">
            <v>día</v>
          </cell>
          <cell r="C44" t="str">
            <v xml:space="preserve">Oficial  Obrero (3) Cuadrilla de un oficial y 3 Obreros. </v>
          </cell>
          <cell r="D44">
            <v>227462.74166666667</v>
          </cell>
        </row>
        <row r="45">
          <cell r="A45" t="str">
            <v>A0040020</v>
          </cell>
          <cell r="B45" t="str">
            <v>día</v>
          </cell>
          <cell r="C45" t="str">
            <v>Oficial (2)</v>
          </cell>
          <cell r="D45">
            <v>181970.19333333333</v>
          </cell>
        </row>
        <row r="46">
          <cell r="A46" t="str">
            <v>A0040030</v>
          </cell>
          <cell r="B46" t="str">
            <v>día</v>
          </cell>
          <cell r="C46" t="str">
            <v>Oficial (3)</v>
          </cell>
          <cell r="D46">
            <v>272955.28999999998</v>
          </cell>
        </row>
        <row r="47">
          <cell r="A47" t="str">
            <v>A0100050</v>
          </cell>
          <cell r="B47" t="str">
            <v>día</v>
          </cell>
          <cell r="C47" t="str">
            <v>Oficial + 3 Ayudantes (armado e inyección de anclajes)</v>
          </cell>
          <cell r="D47">
            <v>241110.50616666666</v>
          </cell>
        </row>
        <row r="48">
          <cell r="A48" t="str">
            <v>A0041000</v>
          </cell>
          <cell r="B48" t="str">
            <v>día</v>
          </cell>
          <cell r="C48" t="str">
            <v>Oficial experto en desmontaje</v>
          </cell>
          <cell r="D48">
            <v>100083.60633333334</v>
          </cell>
        </row>
        <row r="49">
          <cell r="A49" t="str">
            <v>A0041001</v>
          </cell>
          <cell r="B49" t="str">
            <v>día</v>
          </cell>
          <cell r="C49" t="str">
            <v>Oficial experto en explosivos</v>
          </cell>
          <cell r="D49">
            <v>109182.11599999999</v>
          </cell>
        </row>
        <row r="50">
          <cell r="A50" t="str">
            <v>A0100092</v>
          </cell>
          <cell r="B50" t="str">
            <v>día</v>
          </cell>
          <cell r="C50" t="str">
            <v>Operador prueba de integridad</v>
          </cell>
          <cell r="D50">
            <v>113731.37083333333</v>
          </cell>
        </row>
        <row r="51">
          <cell r="A51" t="str">
            <v>A0050010</v>
          </cell>
          <cell r="B51" t="str">
            <v>día</v>
          </cell>
          <cell r="C51" t="str">
            <v>Paletero</v>
          </cell>
          <cell r="D51">
            <v>45492.548333333332</v>
          </cell>
        </row>
        <row r="52">
          <cell r="A52" t="str">
            <v>A0050020</v>
          </cell>
          <cell r="B52" t="str">
            <v>día</v>
          </cell>
          <cell r="C52" t="str">
            <v>Paletero (2)</v>
          </cell>
          <cell r="D52">
            <v>90985.096666666665</v>
          </cell>
        </row>
        <row r="53">
          <cell r="A53" t="str">
            <v>A0060010</v>
          </cell>
          <cell r="B53" t="str">
            <v>día</v>
          </cell>
          <cell r="C53" t="str">
            <v>Perforador</v>
          </cell>
          <cell r="D53">
            <v>90985.096666666665</v>
          </cell>
        </row>
        <row r="54">
          <cell r="A54" t="str">
            <v>A0100040</v>
          </cell>
          <cell r="B54" t="str">
            <v>día</v>
          </cell>
          <cell r="C54" t="str">
            <v>Perforador + Ayudante1 + Ayudante2</v>
          </cell>
          <cell r="D54">
            <v>181970.19333333333</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682388.22499999998</v>
          </cell>
        </row>
        <row r="56">
          <cell r="A56" t="str">
            <v>A0070010</v>
          </cell>
          <cell r="B56" t="str">
            <v>día</v>
          </cell>
          <cell r="C56" t="str">
            <v>Rastrillero</v>
          </cell>
          <cell r="D56">
            <v>68238.822499999995</v>
          </cell>
        </row>
        <row r="57">
          <cell r="A57" t="str">
            <v>A0070020</v>
          </cell>
          <cell r="B57" t="str">
            <v>día</v>
          </cell>
          <cell r="C57" t="str">
            <v>Rastrilleros (2)</v>
          </cell>
          <cell r="D57">
            <v>136477.64499999999</v>
          </cell>
        </row>
        <row r="58">
          <cell r="A58" t="str">
            <v>A0080010</v>
          </cell>
          <cell r="B58" t="str">
            <v>día</v>
          </cell>
          <cell r="C58" t="str">
            <v>Soldador</v>
          </cell>
          <cell r="D58">
            <v>90985.096666666665</v>
          </cell>
        </row>
        <row r="59">
          <cell r="A59" t="str">
            <v>A0010083</v>
          </cell>
          <cell r="B59" t="str">
            <v>día</v>
          </cell>
          <cell r="C59" t="str">
            <v>Soldador (2)</v>
          </cell>
          <cell r="D59">
            <v>181970.19333333333</v>
          </cell>
        </row>
        <row r="60">
          <cell r="A60" t="str">
            <v>A0080012</v>
          </cell>
          <cell r="B60" t="str">
            <v>día</v>
          </cell>
          <cell r="C60" t="str">
            <v>Soldador 1A</v>
          </cell>
          <cell r="D60">
            <v>113731.37083333333</v>
          </cell>
        </row>
        <row r="61">
          <cell r="A61" t="str">
            <v>A0100090</v>
          </cell>
          <cell r="B61" t="str">
            <v>día</v>
          </cell>
          <cell r="C61" t="str">
            <v>Soldador experto en montaje y pruebas</v>
          </cell>
          <cell r="D61">
            <v>136477.64499999999</v>
          </cell>
        </row>
        <row r="62">
          <cell r="A62" t="str">
            <v>A0100091</v>
          </cell>
          <cell r="B62" t="str">
            <v>día</v>
          </cell>
          <cell r="C62" t="str">
            <v>Soldador experto en montaje y pruebas</v>
          </cell>
          <cell r="D62">
            <v>136477.64499999999</v>
          </cell>
        </row>
        <row r="63">
          <cell r="A63" t="str">
            <v>A0090010</v>
          </cell>
          <cell r="B63" t="str">
            <v>día</v>
          </cell>
          <cell r="C63" t="str">
            <v>Topógrafo</v>
          </cell>
          <cell r="D63">
            <v>136477.64499999999</v>
          </cell>
        </row>
        <row r="64">
          <cell r="A64" t="str">
            <v>A0030010</v>
          </cell>
          <cell r="B64" t="str">
            <v>día</v>
          </cell>
          <cell r="C64" t="str">
            <v xml:space="preserve">Obrero </v>
          </cell>
          <cell r="D64">
            <v>45492.548333333332</v>
          </cell>
        </row>
        <row r="65">
          <cell r="A65" t="str">
            <v>A0100100</v>
          </cell>
          <cell r="B65" t="str">
            <v>u</v>
          </cell>
          <cell r="C65" t="str">
            <v>Viáticos ingeniero y director</v>
          </cell>
          <cell r="D65">
            <v>454925.48333333334</v>
          </cell>
        </row>
        <row r="66">
          <cell r="A66" t="str">
            <v>A0100110</v>
          </cell>
          <cell r="B66" t="str">
            <v>u</v>
          </cell>
          <cell r="C66" t="str">
            <v>Viáticos soldadores</v>
          </cell>
          <cell r="D66">
            <v>227462.74166666667</v>
          </cell>
        </row>
        <row r="67">
          <cell r="A67" t="str">
            <v>A0040110</v>
          </cell>
          <cell r="B67" t="str">
            <v>día</v>
          </cell>
          <cell r="C67" t="str">
            <v>Celador</v>
          </cell>
          <cell r="D67">
            <v>45492.548333333332</v>
          </cell>
        </row>
      </sheetData>
      <sheetData sheetId="4" refreshError="1">
        <row r="6">
          <cell r="C6" t="str">
            <v>EQUIPOS VARIOS</v>
          </cell>
          <cell r="D6" t="str">
            <v>Moneda ($ Pesos)</v>
          </cell>
        </row>
        <row r="7">
          <cell r="A7" t="str">
            <v>C0010011</v>
          </cell>
          <cell r="B7" t="str">
            <v>u</v>
          </cell>
          <cell r="C7" t="str">
            <v>Andamiaje para Aplicar la Carga (Equipos Sustituto de la Tara)</v>
          </cell>
          <cell r="D7">
            <v>41350</v>
          </cell>
        </row>
        <row r="8">
          <cell r="A8" t="str">
            <v>C0010010</v>
          </cell>
          <cell r="B8" t="str">
            <v>h</v>
          </cell>
          <cell r="C8" t="str">
            <v xml:space="preserve">Aspersor manual
</v>
          </cell>
          <cell r="D8">
            <v>2553.5392923015183</v>
          </cell>
        </row>
        <row r="9">
          <cell r="A9" t="str">
            <v>C0010020</v>
          </cell>
          <cell r="B9" t="str">
            <v>h</v>
          </cell>
          <cell r="C9" t="str">
            <v xml:space="preserve">Barredora mecánica de cepillo de 3658 mm ; 6 m3 </v>
          </cell>
          <cell r="D9">
            <v>72348.090000000011</v>
          </cell>
        </row>
        <row r="10">
          <cell r="A10" t="str">
            <v>C0010030</v>
          </cell>
          <cell r="B10" t="str">
            <v>h</v>
          </cell>
          <cell r="C10" t="str">
            <v xml:space="preserve">Bomba de concreto, Producción: 30 m3/h, POTENCIA: 67 HP, MAX PRESION DE CONCRETO: 1150 PSI
</v>
          </cell>
          <cell r="D10">
            <v>43861.266666666663</v>
          </cell>
        </row>
        <row r="11">
          <cell r="A11" t="str">
            <v>C0010040</v>
          </cell>
          <cell r="B11" t="str">
            <v>h</v>
          </cell>
          <cell r="C11" t="str">
            <v>Bomba de inyección de lechada</v>
          </cell>
          <cell r="D11">
            <v>16070.839999999998</v>
          </cell>
        </row>
        <row r="12">
          <cell r="A12" t="str">
            <v>C0010034</v>
          </cell>
          <cell r="B12" t="str">
            <v>h</v>
          </cell>
          <cell r="C12" t="str">
            <v>Bomba eléctrica para accionar la celda</v>
          </cell>
          <cell r="D12">
            <v>41470</v>
          </cell>
        </row>
        <row r="13">
          <cell r="A13" t="str">
            <v>C0010050</v>
          </cell>
          <cell r="B13" t="str">
            <v>h</v>
          </cell>
          <cell r="C13" t="str">
            <v>Bomba para gato de tensionamiento</v>
          </cell>
          <cell r="D13">
            <v>51310.643333333333</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141426.11111111109</v>
          </cell>
        </row>
        <row r="16">
          <cell r="A16" t="str">
            <v>C0010051</v>
          </cell>
          <cell r="B16" t="str">
            <v>h</v>
          </cell>
          <cell r="C16" t="str">
            <v xml:space="preserve">Buldozer, Potencia al volante de 80 HP, motor de 2400 RPM, longitud de hoja 3,99m, </v>
          </cell>
          <cell r="D16">
            <v>156413.06666666668</v>
          </cell>
        </row>
        <row r="17">
          <cell r="A17" t="str">
            <v>C0010961</v>
          </cell>
          <cell r="B17" t="str">
            <v>h</v>
          </cell>
          <cell r="C17" t="str">
            <v>Caldera para pintura termoplástica</v>
          </cell>
          <cell r="D17">
            <v>41637</v>
          </cell>
        </row>
        <row r="18">
          <cell r="A18" t="str">
            <v>C0010090</v>
          </cell>
          <cell r="B18" t="str">
            <v>h</v>
          </cell>
          <cell r="C18" t="str">
            <v>Calentador a gas</v>
          </cell>
          <cell r="D18">
            <v>80237.06</v>
          </cell>
        </row>
        <row r="19">
          <cell r="A19" t="str">
            <v>C0010125</v>
          </cell>
          <cell r="B19" t="str">
            <v>h</v>
          </cell>
          <cell r="C19" t="str">
            <v>Camabaja</v>
          </cell>
          <cell r="D19">
            <v>167948.33333333334</v>
          </cell>
        </row>
        <row r="20">
          <cell r="A20" t="str">
            <v>C0010100</v>
          </cell>
          <cell r="B20" t="str">
            <v>h</v>
          </cell>
          <cell r="C20" t="str">
            <v>Camión 350</v>
          </cell>
          <cell r="D20">
            <v>41333.333333333336</v>
          </cell>
        </row>
        <row r="21">
          <cell r="A21" t="str">
            <v>C0010110</v>
          </cell>
          <cell r="B21" t="str">
            <v>h</v>
          </cell>
          <cell r="C21" t="str">
            <v>Camión de Slurry</v>
          </cell>
          <cell r="D21">
            <v>99282.930590294374</v>
          </cell>
        </row>
        <row r="22">
          <cell r="A22" t="str">
            <v>C0010120</v>
          </cell>
          <cell r="B22" t="str">
            <v>h</v>
          </cell>
          <cell r="C22" t="str">
            <v>Camioneta D-300</v>
          </cell>
          <cell r="D22">
            <v>37120.333333333336</v>
          </cell>
        </row>
        <row r="23">
          <cell r="A23" t="str">
            <v>C0010124</v>
          </cell>
          <cell r="B23" t="str">
            <v>m</v>
          </cell>
          <cell r="C23" t="str">
            <v>Camisa</v>
          </cell>
          <cell r="D23">
            <v>22144.165949916631</v>
          </cell>
        </row>
        <row r="24">
          <cell r="A24" t="str">
            <v>C0010123</v>
          </cell>
          <cell r="B24" t="str">
            <v>Kg</v>
          </cell>
          <cell r="C24" t="str">
            <v>Camisa para Pilote D=1.20m</v>
          </cell>
          <cell r="D24">
            <v>23550</v>
          </cell>
        </row>
        <row r="25">
          <cell r="A25" t="str">
            <v>C0010130</v>
          </cell>
          <cell r="B25" t="str">
            <v>h</v>
          </cell>
          <cell r="C25" t="str">
            <v>Cargador : Potencia en el volante 110 hp, Clasificación de RPM del motor 2300.</v>
          </cell>
          <cell r="D25">
            <v>122005.86666666665</v>
          </cell>
        </row>
        <row r="26">
          <cell r="A26" t="str">
            <v>C0010140</v>
          </cell>
          <cell r="B26" t="str">
            <v>h</v>
          </cell>
          <cell r="C26" t="str">
            <v>Cargador : Potencia en el volante 125 hp, Clasificación de RPM del motor 2300.</v>
          </cell>
          <cell r="D26">
            <v>130306.90666666666</v>
          </cell>
        </row>
        <row r="27">
          <cell r="A27" t="str">
            <v>C0010150</v>
          </cell>
          <cell r="B27" t="str">
            <v>h</v>
          </cell>
          <cell r="C27" t="str">
            <v xml:space="preserve">Carrotanque de agua(1000 Galones) </v>
          </cell>
          <cell r="D27">
            <v>62653.433333333327</v>
          </cell>
        </row>
        <row r="28">
          <cell r="A28" t="str">
            <v>C0010160</v>
          </cell>
          <cell r="B28" t="str">
            <v>h</v>
          </cell>
          <cell r="C28" t="str">
            <v>Carrotanque Irrigador de asfalto, 1000 GALONES DE CAPACIDAD</v>
          </cell>
          <cell r="D28">
            <v>78566.066666666666</v>
          </cell>
        </row>
        <row r="29">
          <cell r="A29" t="str">
            <v>C0010170</v>
          </cell>
          <cell r="B29" t="str">
            <v>h</v>
          </cell>
          <cell r="C29" t="str">
            <v>Cizalla manual de 90 cm.</v>
          </cell>
          <cell r="D29">
            <v>656.84357468410667</v>
          </cell>
        </row>
        <row r="30">
          <cell r="A30" t="str">
            <v>C0010211</v>
          </cell>
          <cell r="B30" t="str">
            <v>h</v>
          </cell>
          <cell r="C30" t="str">
            <v>Compactador de Rodillo POTENCIA: 99HP, PESO: 8 ton</v>
          </cell>
          <cell r="D30">
            <v>117292.30666666666</v>
          </cell>
        </row>
        <row r="31">
          <cell r="A31" t="str">
            <v>C0010200</v>
          </cell>
          <cell r="B31" t="str">
            <v>h</v>
          </cell>
          <cell r="C31" t="str">
            <v>Compactador manual (SALTARIN) Peso de operación (Kg.) 52, Fuerza de impacto por golpe (KN) 12.</v>
          </cell>
          <cell r="D31">
            <v>10181.199999999999</v>
          </cell>
        </row>
        <row r="32">
          <cell r="A32" t="str">
            <v>C0010210</v>
          </cell>
          <cell r="B32" t="str">
            <v>h</v>
          </cell>
          <cell r="C32" t="str">
            <v>Compactador manual de rodillo</v>
          </cell>
          <cell r="D32">
            <v>15442.2469414892</v>
          </cell>
        </row>
        <row r="33">
          <cell r="A33" t="str">
            <v>C0010220</v>
          </cell>
          <cell r="B33" t="str">
            <v>h</v>
          </cell>
          <cell r="C33" t="str">
            <v xml:space="preserve">Compactador manual vibratorio (CANGURO) (Apisonadores)
</v>
          </cell>
          <cell r="D33">
            <v>10997.5</v>
          </cell>
        </row>
        <row r="34">
          <cell r="A34" t="str">
            <v>C0010190</v>
          </cell>
          <cell r="B34" t="str">
            <v>h</v>
          </cell>
          <cell r="C34" t="str">
            <v>COMPACTADOR MANUAL VIBRATORIO (RANA) con motor de 6 HP</v>
          </cell>
          <cell r="D34">
            <v>7787.5</v>
          </cell>
        </row>
        <row r="35">
          <cell r="A35" t="str">
            <v>C0010230</v>
          </cell>
          <cell r="B35" t="str">
            <v>h</v>
          </cell>
          <cell r="C35" t="str">
            <v>Compactador neumático de Potencia 70 HP, peso de 13 ton</v>
          </cell>
          <cell r="D35">
            <v>115333.33333333333</v>
          </cell>
        </row>
        <row r="36">
          <cell r="A36" t="str">
            <v>C0010213</v>
          </cell>
          <cell r="B36" t="str">
            <v>h</v>
          </cell>
          <cell r="C36" t="str">
            <v>Compactador neumático peso 3,5 ton</v>
          </cell>
          <cell r="D36">
            <v>61876.666666666664</v>
          </cell>
        </row>
        <row r="37">
          <cell r="A37" t="str">
            <v>C0010212</v>
          </cell>
          <cell r="B37" t="str">
            <v>h</v>
          </cell>
          <cell r="C37" t="str">
            <v>Compactador tipo  POTENCIA: 105 HP, PESO: 6 ton</v>
          </cell>
          <cell r="D37">
            <v>109471.13333333335</v>
          </cell>
        </row>
        <row r="38">
          <cell r="A38" t="str">
            <v>C0010240</v>
          </cell>
          <cell r="B38" t="str">
            <v>h</v>
          </cell>
          <cell r="C38" t="str">
            <v>Compactador vibratorio tipo DD-20</v>
          </cell>
          <cell r="D38">
            <v>84699.993333333332</v>
          </cell>
        </row>
        <row r="39">
          <cell r="A39" t="str">
            <v>C0010250</v>
          </cell>
          <cell r="B39" t="str">
            <v>h</v>
          </cell>
          <cell r="C39" t="str">
            <v xml:space="preserve">Compresor (barrido y soplado)
</v>
          </cell>
          <cell r="D39">
            <v>48345.746666666666</v>
          </cell>
        </row>
        <row r="40">
          <cell r="A40" t="str">
            <v>C0010270</v>
          </cell>
          <cell r="B40" t="str">
            <v>h</v>
          </cell>
          <cell r="C40" t="str">
            <v>Compresor 120 HP, con martillo.</v>
          </cell>
          <cell r="D40">
            <v>75944.243333333332</v>
          </cell>
        </row>
        <row r="41">
          <cell r="A41" t="str">
            <v>C0010260</v>
          </cell>
          <cell r="B41" t="str">
            <v>h</v>
          </cell>
          <cell r="C41" t="str">
            <v xml:space="preserve">Compresor 80 HP, con martillo.
</v>
          </cell>
          <cell r="D41">
            <v>70995.88</v>
          </cell>
        </row>
        <row r="42">
          <cell r="A42" t="str">
            <v>C0010280</v>
          </cell>
          <cell r="B42" t="str">
            <v>h</v>
          </cell>
          <cell r="C42" t="str">
            <v xml:space="preserve">Compresor para penetrar roca
</v>
          </cell>
          <cell r="D42">
            <v>59194.386666666665</v>
          </cell>
        </row>
        <row r="43">
          <cell r="A43" t="str">
            <v>C0010291</v>
          </cell>
          <cell r="B43" t="str">
            <v>h</v>
          </cell>
          <cell r="C43" t="str">
            <v>Cortadora de pavimento</v>
          </cell>
          <cell r="D43">
            <v>8349.0752722472262</v>
          </cell>
        </row>
        <row r="44">
          <cell r="A44" t="str">
            <v>C0010290</v>
          </cell>
          <cell r="B44" t="str">
            <v>h</v>
          </cell>
          <cell r="C44" t="str">
            <v>Cortadora de pavimento, Máxima profundidad de corte: 160 mm. Capacidad de disco: desde 12´´ hasta 18´´ de diámetro. Peso operacional: 135 kg, 13.5 hp de potencia</v>
          </cell>
          <cell r="D44">
            <v>14120</v>
          </cell>
        </row>
        <row r="45">
          <cell r="A45" t="str">
            <v>C0010311</v>
          </cell>
          <cell r="B45" t="str">
            <v>h</v>
          </cell>
          <cell r="C45" t="str">
            <v>Derretidora de asfalto (crafco o similar)</v>
          </cell>
          <cell r="D45">
            <v>2050</v>
          </cell>
        </row>
        <row r="46">
          <cell r="A46" t="str">
            <v>C0010301</v>
          </cell>
          <cell r="B46" t="str">
            <v>h</v>
          </cell>
          <cell r="C46" t="str">
            <v>Diferencial</v>
          </cell>
          <cell r="D46">
            <v>3853.4500000000003</v>
          </cell>
        </row>
        <row r="47">
          <cell r="A47" t="str">
            <v>C0010300</v>
          </cell>
          <cell r="B47" t="str">
            <v>h</v>
          </cell>
          <cell r="C47" t="str">
            <v>Diferencial de 2 ton.</v>
          </cell>
          <cell r="D47">
            <v>3706.045506476506</v>
          </cell>
        </row>
        <row r="48">
          <cell r="A48" t="str">
            <v>C0010310</v>
          </cell>
          <cell r="B48" t="str">
            <v>h</v>
          </cell>
          <cell r="C48" t="str">
            <v>Diferencial de 3 ton</v>
          </cell>
          <cell r="D48">
            <v>4992.5776412223886</v>
          </cell>
        </row>
        <row r="49">
          <cell r="A49" t="str">
            <v>C0010351</v>
          </cell>
          <cell r="B49" t="str">
            <v>h</v>
          </cell>
          <cell r="C49" t="str">
            <v>Equipo autopropulsado para pintura termoplástica</v>
          </cell>
          <cell r="D49">
            <v>71200</v>
          </cell>
        </row>
        <row r="50">
          <cell r="A50" t="str">
            <v>C0010314</v>
          </cell>
          <cell r="B50" t="str">
            <v>h</v>
          </cell>
          <cell r="C50" t="str">
            <v>Equipo de acarreo interno</v>
          </cell>
          <cell r="D50">
            <v>39550</v>
          </cell>
        </row>
        <row r="51">
          <cell r="A51" t="str">
            <v>C0010320</v>
          </cell>
          <cell r="B51" t="str">
            <v>h</v>
          </cell>
          <cell r="C51" t="str">
            <v xml:space="preserve">Equipo de control (bandas sonoras reduce velocidad) (Termohigometros, Termómetros, Galgas, etc.)
</v>
          </cell>
          <cell r="D51">
            <v>1868.4833333333333</v>
          </cell>
        </row>
        <row r="52">
          <cell r="A52" t="str">
            <v>C0010401</v>
          </cell>
          <cell r="B52" t="str">
            <v>u</v>
          </cell>
          <cell r="C52" t="str">
            <v>Equipo de Medición (Deformimetros Eléctricos, Mecánicos, Celdas de Carga,  Etc.)</v>
          </cell>
          <cell r="D52">
            <v>122250</v>
          </cell>
        </row>
        <row r="53">
          <cell r="A53" t="str">
            <v>C0010330</v>
          </cell>
          <cell r="B53" t="str">
            <v>h</v>
          </cell>
          <cell r="C53" t="str">
            <v xml:space="preserve">Equipo de oxicorte, Capacidad de corte: hasta 6´´ (152mm) </v>
          </cell>
          <cell r="D53">
            <v>16002.953333333333</v>
          </cell>
        </row>
        <row r="54">
          <cell r="A54" t="str">
            <v>C0010382</v>
          </cell>
          <cell r="B54" t="str">
            <v>h</v>
          </cell>
          <cell r="C54" t="str">
            <v>Equipo de oxigeno y soldadura</v>
          </cell>
          <cell r="D54">
            <v>8810</v>
          </cell>
        </row>
        <row r="55">
          <cell r="A55" t="str">
            <v>C0010340</v>
          </cell>
          <cell r="B55" t="str">
            <v>h</v>
          </cell>
          <cell r="C55" t="str">
            <v>Equipo de perforación (TRACKDRILL), potencia 40 HP, 2100 golpes / minuto</v>
          </cell>
          <cell r="D55">
            <v>128839.38</v>
          </cell>
        </row>
        <row r="56">
          <cell r="A56" t="str">
            <v>C0010350</v>
          </cell>
          <cell r="B56" t="str">
            <v>h</v>
          </cell>
          <cell r="C56" t="str">
            <v xml:space="preserve">Equipo de pintura (Compresor), Presión máxima de trabajo 3300 psi.
</v>
          </cell>
          <cell r="D56">
            <v>13802.493333333332</v>
          </cell>
        </row>
        <row r="57">
          <cell r="A57" t="str">
            <v>C0010352</v>
          </cell>
          <cell r="B57" t="str">
            <v>h</v>
          </cell>
          <cell r="C57" t="str">
            <v xml:space="preserve">Equipo de rayos X y/o ultrasonido
</v>
          </cell>
          <cell r="D57">
            <v>58110</v>
          </cell>
        </row>
        <row r="58">
          <cell r="A58" t="str">
            <v>C0010381</v>
          </cell>
          <cell r="B58" t="str">
            <v>h</v>
          </cell>
          <cell r="C58" t="str">
            <v>Equipo de Sand Blastin y Pintura COMPRESOR 250cfm a 100 psi. PULMON de 70 gal (250 lt.) para 160 psi</v>
          </cell>
          <cell r="D58">
            <v>24906</v>
          </cell>
        </row>
        <row r="59">
          <cell r="A59" t="str">
            <v>C0010361</v>
          </cell>
          <cell r="B59" t="str">
            <v>h</v>
          </cell>
          <cell r="C59" t="str">
            <v>Equipo de Soldadura</v>
          </cell>
          <cell r="D59">
            <v>6510</v>
          </cell>
        </row>
        <row r="60">
          <cell r="A60" t="str">
            <v>C0010360</v>
          </cell>
          <cell r="B60" t="str">
            <v>h</v>
          </cell>
          <cell r="C60" t="str">
            <v xml:space="preserve">Equipo de soldadura 250 AMP
</v>
          </cell>
          <cell r="D60">
            <v>13836.436666666666</v>
          </cell>
        </row>
        <row r="61">
          <cell r="A61" t="str">
            <v>C0010370</v>
          </cell>
          <cell r="B61" t="str">
            <v>h</v>
          </cell>
          <cell r="C61" t="str">
            <v>Equipo de soldadura 400</v>
          </cell>
          <cell r="D61">
            <v>12535.6</v>
          </cell>
        </row>
        <row r="62">
          <cell r="A62" t="str">
            <v>C0010380</v>
          </cell>
          <cell r="B62" t="str">
            <v>h</v>
          </cell>
          <cell r="C62" t="str">
            <v>Equipo de soldadura 600</v>
          </cell>
          <cell r="D62">
            <v>15783.37</v>
          </cell>
        </row>
        <row r="63">
          <cell r="A63" t="str">
            <v>C0010384</v>
          </cell>
          <cell r="B63" t="str">
            <v>h</v>
          </cell>
          <cell r="C63" t="str">
            <v>Equipo de soldadura y de acetileno (incluye soldadura)</v>
          </cell>
          <cell r="D63">
            <v>19165.643104096183</v>
          </cell>
        </row>
        <row r="64">
          <cell r="A64" t="str">
            <v>C0010390</v>
          </cell>
          <cell r="B64" t="str">
            <v>h</v>
          </cell>
          <cell r="C64" t="str">
            <v>Equipo de topografía</v>
          </cell>
          <cell r="D64">
            <v>13617.916666666666</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14483.826666666666</v>
          </cell>
        </row>
        <row r="66">
          <cell r="A66" t="str">
            <v>C0010394</v>
          </cell>
          <cell r="B66" t="str">
            <v>h</v>
          </cell>
          <cell r="C66" t="str">
            <v>Equipo de transporte (Camiones, Grúas, Volquetas, etc.)</v>
          </cell>
          <cell r="D66">
            <v>55400</v>
          </cell>
        </row>
        <row r="67">
          <cell r="A67" t="str">
            <v>C0010400</v>
          </cell>
          <cell r="B67" t="str">
            <v>h</v>
          </cell>
          <cell r="C67" t="str">
            <v xml:space="preserve">Equipo manual aplicador (bandas sonoras reduce velocidad)
</v>
          </cell>
          <cell r="D67">
            <v>31552.073333333334</v>
          </cell>
        </row>
        <row r="68">
          <cell r="A68" t="str">
            <v>C0010410</v>
          </cell>
          <cell r="B68" t="str">
            <v>h</v>
          </cell>
          <cell r="C68" t="str">
            <v>Esparcidor de gravilla, Ancho de esparcimiento 3100mm, Velocidad de trabajo 10—20km2/h</v>
          </cell>
          <cell r="D68">
            <v>80155.726666666669</v>
          </cell>
        </row>
        <row r="69">
          <cell r="A69" t="str">
            <v>C0010420</v>
          </cell>
          <cell r="B69" t="str">
            <v>h</v>
          </cell>
          <cell r="C69" t="str">
            <v>Estación Total con precisión angular de 6´´. Precisión lineal 2 mm ± 2 ppm</v>
          </cell>
          <cell r="D69">
            <v>14495.493333333332</v>
          </cell>
        </row>
        <row r="70">
          <cell r="A70" t="str">
            <v>C0010443</v>
          </cell>
          <cell r="B70" t="str">
            <v>m2</v>
          </cell>
          <cell r="C70" t="str">
            <v xml:space="preserve">Formaleta Metálica </v>
          </cell>
          <cell r="D70">
            <v>3100</v>
          </cell>
        </row>
        <row r="71">
          <cell r="A71" t="str">
            <v>C0010430</v>
          </cell>
          <cell r="B71" t="str">
            <v>h</v>
          </cell>
          <cell r="C71" t="str">
            <v xml:space="preserve">Formaleta metálica (concreto hidráulico)
</v>
          </cell>
          <cell r="D71">
            <v>3110</v>
          </cell>
        </row>
        <row r="72">
          <cell r="A72" t="str">
            <v>C0010440</v>
          </cell>
          <cell r="B72" t="str">
            <v>h</v>
          </cell>
          <cell r="C72" t="str">
            <v xml:space="preserve">Formaleta metálica (tubería de concreto reforzado)
</v>
          </cell>
          <cell r="D72">
            <v>9640.83</v>
          </cell>
        </row>
        <row r="73">
          <cell r="A73" t="str">
            <v>C0010442</v>
          </cell>
          <cell r="B73" t="str">
            <v>h</v>
          </cell>
          <cell r="C73" t="str">
            <v xml:space="preserve">Formaleta metálica para tubo de 900
</v>
          </cell>
          <cell r="D73">
            <v>2862.9123392480678</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342083.50491128041</v>
          </cell>
        </row>
        <row r="76">
          <cell r="A76" t="str">
            <v>C0010470</v>
          </cell>
          <cell r="B76" t="str">
            <v>h</v>
          </cell>
          <cell r="C76" t="str">
            <v>Fresadora y recicladora de pavimento, potencia 430 HP, peso 20 Ton</v>
          </cell>
          <cell r="D76">
            <v>457205.92379369074</v>
          </cell>
        </row>
        <row r="77">
          <cell r="A77" t="str">
            <v>C0010480</v>
          </cell>
          <cell r="B77" t="str">
            <v>h</v>
          </cell>
          <cell r="C77" t="str">
            <v>Gato para tensionamiento, fuerza Max 200 ton, área de tensión 314 cm2.</v>
          </cell>
          <cell r="D77">
            <v>159070.00666666668</v>
          </cell>
        </row>
        <row r="78">
          <cell r="A78" t="str">
            <v>C0010490</v>
          </cell>
          <cell r="B78" t="str">
            <v>h</v>
          </cell>
          <cell r="C78" t="str">
            <v>Grúa (capacidad 15 ton)</v>
          </cell>
          <cell r="D78">
            <v>157728.56</v>
          </cell>
        </row>
        <row r="79">
          <cell r="A79" t="str">
            <v>C0010511</v>
          </cell>
          <cell r="B79" t="str">
            <v>h</v>
          </cell>
          <cell r="C79" t="str">
            <v>Grúa (Transporte en Obra)</v>
          </cell>
          <cell r="D79">
            <v>86760</v>
          </cell>
        </row>
        <row r="80">
          <cell r="A80" t="str">
            <v>C0010500</v>
          </cell>
          <cell r="B80" t="str">
            <v>h</v>
          </cell>
          <cell r="C80" t="str">
            <v>Grúa 10 ton</v>
          </cell>
          <cell r="D80">
            <v>180919.03333333333</v>
          </cell>
        </row>
        <row r="81">
          <cell r="A81" t="str">
            <v>C0010502</v>
          </cell>
          <cell r="B81" t="str">
            <v>h</v>
          </cell>
          <cell r="C81" t="str">
            <v>Grúa con barreno o máquina piloteadora</v>
          </cell>
          <cell r="D81">
            <v>230716</v>
          </cell>
        </row>
        <row r="82">
          <cell r="A82" t="str">
            <v>C0010510</v>
          </cell>
          <cell r="B82" t="str">
            <v>h</v>
          </cell>
          <cell r="C82" t="str">
            <v>Grúa con torre</v>
          </cell>
          <cell r="D82">
            <v>197219.03333333333</v>
          </cell>
        </row>
        <row r="83">
          <cell r="A83" t="str">
            <v>C0010512</v>
          </cell>
          <cell r="B83" t="str">
            <v>h</v>
          </cell>
          <cell r="C83" t="str">
            <v>Grúa Con Torre (2)</v>
          </cell>
          <cell r="D83">
            <v>116340</v>
          </cell>
        </row>
        <row r="84">
          <cell r="A84" t="str">
            <v>C0010491</v>
          </cell>
          <cell r="B84" t="str">
            <v>h</v>
          </cell>
          <cell r="C84" t="str">
            <v>Grúa con torre capacidad 1 ton en la punta.</v>
          </cell>
          <cell r="D84">
            <v>123900</v>
          </cell>
        </row>
        <row r="85">
          <cell r="A85" t="str">
            <v>C0010520</v>
          </cell>
          <cell r="B85" t="str">
            <v>h</v>
          </cell>
          <cell r="C85" t="str">
            <v>Grúa telescópica de 50 Ton.</v>
          </cell>
          <cell r="D85">
            <v>249843.55333333334</v>
          </cell>
        </row>
        <row r="86">
          <cell r="A86" t="str">
            <v>C0010530</v>
          </cell>
          <cell r="B86" t="str">
            <v>h</v>
          </cell>
          <cell r="C86" t="str">
            <v>Guadañadora, Cilindraje 41.5 cm3, Longitud del mango 1450 mm, Peso 7.4 kg</v>
          </cell>
          <cell r="D86">
            <v>5350.5166666666664</v>
          </cell>
        </row>
        <row r="87">
          <cell r="A87" t="str">
            <v>C0010544</v>
          </cell>
          <cell r="B87" t="str">
            <v>h</v>
          </cell>
          <cell r="C87" t="str">
            <v>Manómetro cable de acero para bajar la celda</v>
          </cell>
          <cell r="D87">
            <v>1100100</v>
          </cell>
        </row>
        <row r="88">
          <cell r="A88" t="str">
            <v>C0010541</v>
          </cell>
          <cell r="B88" t="str">
            <v>h</v>
          </cell>
          <cell r="C88" t="str">
            <v>Máquina hidrosembradora</v>
          </cell>
          <cell r="D88">
            <v>16100</v>
          </cell>
        </row>
        <row r="89">
          <cell r="A89" t="str">
            <v>C0010540</v>
          </cell>
          <cell r="B89" t="str">
            <v>h</v>
          </cell>
          <cell r="C89" t="str">
            <v>Maquina térmica pegatachas</v>
          </cell>
          <cell r="D89">
            <v>23784.679624381097</v>
          </cell>
        </row>
        <row r="90">
          <cell r="A90" t="str">
            <v>C0010550</v>
          </cell>
          <cell r="B90" t="str">
            <v>h</v>
          </cell>
          <cell r="C90" t="str">
            <v>Mezcladora de concreto 1 bulto</v>
          </cell>
          <cell r="D90">
            <v>6548.9112644957959</v>
          </cell>
        </row>
        <row r="91">
          <cell r="A91" t="str">
            <v>C0010560</v>
          </cell>
          <cell r="B91" t="str">
            <v>h</v>
          </cell>
          <cell r="C91" t="str">
            <v>Montacargas</v>
          </cell>
          <cell r="D91">
            <v>49992.1</v>
          </cell>
        </row>
        <row r="92">
          <cell r="A92" t="str">
            <v>C0010570</v>
          </cell>
          <cell r="B92" t="str">
            <v>h</v>
          </cell>
          <cell r="C92" t="str">
            <v xml:space="preserve">Motobomba 3 PULGADAS (incluye operario)
</v>
          </cell>
          <cell r="D92">
            <v>7382.5</v>
          </cell>
        </row>
        <row r="93">
          <cell r="A93" t="str">
            <v>C0010580</v>
          </cell>
          <cell r="B93" t="str">
            <v>h</v>
          </cell>
          <cell r="C93" t="str">
            <v xml:space="preserve">Motobomba 4 pulgadas
</v>
          </cell>
          <cell r="D93">
            <v>9044.66</v>
          </cell>
        </row>
        <row r="94">
          <cell r="A94" t="str">
            <v>C0010590</v>
          </cell>
          <cell r="B94" t="str">
            <v>h</v>
          </cell>
          <cell r="C94" t="str">
            <v xml:space="preserve">Motobomba 6´´ diámetro de bombeo de 2 m3/seg
</v>
          </cell>
          <cell r="D94">
            <v>28352.796666666665</v>
          </cell>
        </row>
        <row r="95">
          <cell r="A95" t="str">
            <v>C0010600</v>
          </cell>
          <cell r="B95" t="str">
            <v>h</v>
          </cell>
          <cell r="C95" t="str">
            <v>Motobomba de concreto</v>
          </cell>
          <cell r="D95">
            <v>82898.45</v>
          </cell>
        </row>
        <row r="96">
          <cell r="A96" t="str">
            <v>C0010610</v>
          </cell>
          <cell r="B96" t="str">
            <v>h</v>
          </cell>
          <cell r="C96" t="str">
            <v>Motoniveladora  potencia 215 HP, ancho de cuchilla 4,27 m, peso 18 ton.</v>
          </cell>
          <cell r="D96">
            <v>172833.33333333334</v>
          </cell>
        </row>
        <row r="97">
          <cell r="A97" t="str">
            <v>C0010611</v>
          </cell>
          <cell r="B97" t="str">
            <v>h</v>
          </cell>
          <cell r="C97" t="str">
            <v>Motoniveladora, potencia 140 HP, ancho de cuchilla 3,66 m, peso 11 ton.</v>
          </cell>
          <cell r="D97">
            <v>108713.33333333333</v>
          </cell>
        </row>
        <row r="98">
          <cell r="A98" t="str">
            <v>C0010620</v>
          </cell>
          <cell r="B98" t="str">
            <v>h</v>
          </cell>
          <cell r="C98" t="str">
            <v>Motosierra, 93.6 cm3 - 7.1 HP, 45-90 cm - 7.9 kg</v>
          </cell>
          <cell r="D98">
            <v>8426.7933333333331</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235854.26158668697</v>
          </cell>
        </row>
        <row r="101">
          <cell r="A101" t="str">
            <v>C0010640</v>
          </cell>
          <cell r="B101" t="str">
            <v>h</v>
          </cell>
          <cell r="C101" t="str">
            <v xml:space="preserve">Pala grúa con martillos
</v>
          </cell>
          <cell r="D101">
            <v>238456.6858445463</v>
          </cell>
        </row>
        <row r="102">
          <cell r="A102" t="str">
            <v>C0010650</v>
          </cell>
          <cell r="B102" t="str">
            <v>h</v>
          </cell>
          <cell r="C102" t="str">
            <v>Piloteadora</v>
          </cell>
          <cell r="D102">
            <v>591657.1</v>
          </cell>
        </row>
        <row r="103">
          <cell r="A103" t="str">
            <v>C0010651</v>
          </cell>
          <cell r="B103" t="str">
            <v>h</v>
          </cell>
          <cell r="C103" t="str">
            <v>Piloteadora potencia 250KW, RPM 1800, fuerza elevadora 200KN</v>
          </cell>
          <cell r="D103">
            <v>374800</v>
          </cell>
        </row>
        <row r="104">
          <cell r="A104" t="str">
            <v>C0010660</v>
          </cell>
          <cell r="B104" t="str">
            <v>h</v>
          </cell>
          <cell r="C104" t="str">
            <v>Planta de asfalto en caliente</v>
          </cell>
          <cell r="D104">
            <v>558869.15</v>
          </cell>
        </row>
        <row r="105">
          <cell r="A105" t="str">
            <v>C0010670</v>
          </cell>
          <cell r="B105" t="str">
            <v>h</v>
          </cell>
          <cell r="C105" t="str">
            <v>Planta de asfalto en frio</v>
          </cell>
          <cell r="D105">
            <v>243242.36333333331</v>
          </cell>
        </row>
        <row r="106">
          <cell r="A106" t="str">
            <v>C0010680</v>
          </cell>
          <cell r="B106" t="str">
            <v>h</v>
          </cell>
          <cell r="C106" t="str">
            <v xml:space="preserve">Planta eléctrica </v>
          </cell>
          <cell r="D106">
            <v>11180.166666666666</v>
          </cell>
        </row>
        <row r="107">
          <cell r="A107" t="str">
            <v>C0010690</v>
          </cell>
          <cell r="B107" t="str">
            <v>h</v>
          </cell>
          <cell r="C107" t="str">
            <v>Planta trituradora</v>
          </cell>
          <cell r="D107">
            <v>479883.53666666662</v>
          </cell>
        </row>
        <row r="108">
          <cell r="A108" t="str">
            <v>C0010700</v>
          </cell>
          <cell r="B108" t="str">
            <v>h</v>
          </cell>
          <cell r="C108" t="str">
            <v>Pluma capacidad 100 kg</v>
          </cell>
          <cell r="D108">
            <v>8374.5774915403363</v>
          </cell>
        </row>
        <row r="109">
          <cell r="A109" t="str">
            <v>C0010704</v>
          </cell>
          <cell r="B109" t="str">
            <v>h</v>
          </cell>
          <cell r="C109" t="str">
            <v>Puente grúa</v>
          </cell>
          <cell r="D109">
            <v>486207.30192542716</v>
          </cell>
        </row>
        <row r="110">
          <cell r="A110" t="str">
            <v>C0010710</v>
          </cell>
          <cell r="B110" t="str">
            <v>h</v>
          </cell>
          <cell r="C110" t="str">
            <v>Pulidora (8500 REV)</v>
          </cell>
          <cell r="D110">
            <v>4197.166666666667</v>
          </cell>
        </row>
        <row r="111">
          <cell r="A111" t="str">
            <v>C0010720</v>
          </cell>
          <cell r="B111" t="str">
            <v>h</v>
          </cell>
          <cell r="C111" t="str">
            <v>Pulvimixer</v>
          </cell>
          <cell r="D111">
            <v>87722.504232039384</v>
          </cell>
        </row>
        <row r="112">
          <cell r="A112" t="str">
            <v>C0010730</v>
          </cell>
          <cell r="B112" t="str">
            <v>h</v>
          </cell>
          <cell r="C112" t="str">
            <v xml:space="preserve">Recicladora, potencia 430HP </v>
          </cell>
          <cell r="D112">
            <v>437294.30958641449</v>
          </cell>
        </row>
        <row r="113">
          <cell r="A113" t="str">
            <v>C0010740</v>
          </cell>
          <cell r="B113" t="str">
            <v>h</v>
          </cell>
          <cell r="C113" t="str">
            <v>Regla vibratoria, de longitud de 3 a 5 m, motor de 3600 rpm, potencia 6 HP</v>
          </cell>
          <cell r="D113">
            <v>6997.3</v>
          </cell>
        </row>
        <row r="114">
          <cell r="A114" t="str">
            <v>C0010760</v>
          </cell>
          <cell r="B114" t="str">
            <v>h</v>
          </cell>
          <cell r="C114" t="str">
            <v xml:space="preserve">Retrocargador CAT 510 </v>
          </cell>
          <cell r="D114">
            <v>95238.626666666663</v>
          </cell>
        </row>
        <row r="115">
          <cell r="A115" t="str">
            <v>C0010750</v>
          </cell>
          <cell r="B115" t="str">
            <v>h</v>
          </cell>
          <cell r="C115" t="str">
            <v>Retrocargador, pala de 1,1 m3 de capacidad, profundidad de excavación de 4.400 mm y una altura de 5.680 mm</v>
          </cell>
          <cell r="D115">
            <v>78473.661314127181</v>
          </cell>
        </row>
        <row r="116">
          <cell r="A116" t="str">
            <v>C0010770</v>
          </cell>
          <cell r="B116" t="str">
            <v>h</v>
          </cell>
          <cell r="C116" t="str">
            <v>Retroexcavadora 428 doble trasmisión</v>
          </cell>
          <cell r="D116">
            <v>85738.933333333334</v>
          </cell>
        </row>
        <row r="117">
          <cell r="A117" t="str">
            <v>C0010780</v>
          </cell>
          <cell r="B117" t="str">
            <v>h</v>
          </cell>
          <cell r="C117" t="str">
            <v>Retroexcavadora A25C</v>
          </cell>
          <cell r="D117">
            <v>192448.08</v>
          </cell>
        </row>
        <row r="118">
          <cell r="A118" t="str">
            <v>C0010800</v>
          </cell>
          <cell r="B118" t="str">
            <v>h</v>
          </cell>
          <cell r="C118" t="str">
            <v xml:space="preserve">Retroexcavadora E-200 con martillo neumático
</v>
          </cell>
          <cell r="D118">
            <v>216063.65333333332</v>
          </cell>
        </row>
        <row r="119">
          <cell r="A119" t="str">
            <v>C0010820</v>
          </cell>
          <cell r="B119" t="str">
            <v>h</v>
          </cell>
          <cell r="C119" t="str">
            <v xml:space="preserve">Retroexcavadora E-200 sobre orugas trabajo en rio
</v>
          </cell>
          <cell r="D119">
            <v>198010.31999999998</v>
          </cell>
        </row>
        <row r="120">
          <cell r="A120" t="str">
            <v>C0010810</v>
          </cell>
          <cell r="B120" t="str">
            <v>h</v>
          </cell>
          <cell r="C120" t="str">
            <v xml:space="preserve">Retroexcavadora E-200 sobre orugas
</v>
          </cell>
          <cell r="D120">
            <v>185757.32082000002</v>
          </cell>
        </row>
        <row r="121">
          <cell r="A121" t="str">
            <v>C0010831</v>
          </cell>
          <cell r="B121" t="str">
            <v>h</v>
          </cell>
          <cell r="C121" t="str">
            <v xml:space="preserve">Retroexcavadora sobre llantas 
</v>
          </cell>
          <cell r="D121">
            <v>91228.244444444426</v>
          </cell>
        </row>
        <row r="122">
          <cell r="A122" t="str">
            <v>C0010830</v>
          </cell>
          <cell r="B122" t="str">
            <v>h</v>
          </cell>
          <cell r="C122" t="str">
            <v xml:space="preserve">Retroexcavadora sobre llantas JD 410
</v>
          </cell>
          <cell r="D122">
            <v>112890</v>
          </cell>
        </row>
        <row r="123">
          <cell r="A123" t="str">
            <v>C0010822</v>
          </cell>
          <cell r="B123" t="str">
            <v>h</v>
          </cell>
          <cell r="C123" t="str">
            <v>Retroexcavadora sobre llantas, motor 62HP, Profundidad de excavación de 5.41 metros.</v>
          </cell>
          <cell r="D123">
            <v>104871.66666666667</v>
          </cell>
        </row>
        <row r="124">
          <cell r="A124" t="str">
            <v>C0010790</v>
          </cell>
          <cell r="B124" t="str">
            <v>h</v>
          </cell>
          <cell r="C124" t="str">
            <v>Retroexcavadora sobre oruga, potencia 138 HP, balde de 1,5 m3.</v>
          </cell>
          <cell r="D124">
            <v>184343.65333333332</v>
          </cell>
        </row>
        <row r="125">
          <cell r="A125" t="str">
            <v>C0010811</v>
          </cell>
          <cell r="B125" t="str">
            <v>h</v>
          </cell>
          <cell r="C125" t="str">
            <v>Retroexcavadora Tipo E-200 o  Equivalente</v>
          </cell>
          <cell r="D125">
            <v>112956.83070311949</v>
          </cell>
        </row>
        <row r="126">
          <cell r="A126" t="str">
            <v>C0010765</v>
          </cell>
          <cell r="B126" t="str">
            <v>h</v>
          </cell>
          <cell r="C126" t="str">
            <v>Retroexcavadora, Potencia en el Volante 78 HP 2200 RPM</v>
          </cell>
          <cell r="D126">
            <v>105092.63</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72450</v>
          </cell>
        </row>
        <row r="129">
          <cell r="A129" t="str">
            <v>C0010850</v>
          </cell>
          <cell r="B129" t="str">
            <v>h</v>
          </cell>
          <cell r="C129" t="str">
            <v xml:space="preserve">Taco metálico o puntal (escamas en concreto)
</v>
          </cell>
          <cell r="D129">
            <v>66.843333333333334</v>
          </cell>
        </row>
        <row r="130">
          <cell r="A130" t="str">
            <v>C0010853</v>
          </cell>
          <cell r="B130" t="str">
            <v>h</v>
          </cell>
          <cell r="C130" t="str">
            <v>Taladro de 1/2´´, pulidora, lijadora y circular para corte extremo superior</v>
          </cell>
          <cell r="D130">
            <v>1742.9997491006407</v>
          </cell>
        </row>
        <row r="131">
          <cell r="A131" t="str">
            <v>C0010854</v>
          </cell>
          <cell r="B131" t="str">
            <v>h</v>
          </cell>
          <cell r="C131" t="str">
            <v xml:space="preserve">Taladro de 1/2´´, pulidora, lijadora y circular
</v>
          </cell>
          <cell r="D131">
            <v>1544.2714105722425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199200</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1155</v>
          </cell>
        </row>
        <row r="136">
          <cell r="A136" t="str">
            <v>C0010901</v>
          </cell>
          <cell r="B136" t="str">
            <v>m3k</v>
          </cell>
          <cell r="C136" t="str">
            <v xml:space="preserve">Tarifa de transporte de concreto hidráulico en mixer </v>
          </cell>
          <cell r="D136">
            <v>965</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1374.7504223746807</v>
          </cell>
        </row>
        <row r="140">
          <cell r="A140" t="str">
            <v>C0010890</v>
          </cell>
          <cell r="B140" t="str">
            <v>m3k</v>
          </cell>
          <cell r="C140" t="str">
            <v xml:space="preserve">Tarifa de transporte de mezclas
</v>
          </cell>
          <cell r="D140">
            <v>1237.3999999999999</v>
          </cell>
        </row>
        <row r="141">
          <cell r="A141" t="str">
            <v>C0010903</v>
          </cell>
          <cell r="B141" t="str">
            <v>h</v>
          </cell>
          <cell r="C141" t="str">
            <v>Tarifa de Transporte de Postes</v>
          </cell>
          <cell r="D141">
            <v>44820</v>
          </cell>
        </row>
        <row r="142">
          <cell r="A142" t="str">
            <v>C0010862</v>
          </cell>
          <cell r="B142" t="str">
            <v>m3k</v>
          </cell>
          <cell r="C142" t="str">
            <v>Tarifa de transporte para agregados de mezclas asfálticas</v>
          </cell>
          <cell r="D142">
            <v>822.22508679048633</v>
          </cell>
        </row>
        <row r="143">
          <cell r="A143" t="str">
            <v>C0010902</v>
          </cell>
          <cell r="B143" t="str">
            <v>h</v>
          </cell>
          <cell r="C143" t="str">
            <v>Tarifa de Trasporte de especies vegetales</v>
          </cell>
          <cell r="D143">
            <v>40790</v>
          </cell>
        </row>
        <row r="144">
          <cell r="A144" t="str">
            <v>C0010911</v>
          </cell>
          <cell r="B144" t="str">
            <v>h</v>
          </cell>
          <cell r="C144" t="str">
            <v>Terminadora de asfalto (Finisher), potencia 130 HP, peso 15 ton.</v>
          </cell>
          <cell r="D144">
            <v>129186.66666666667</v>
          </cell>
        </row>
        <row r="145">
          <cell r="A145" t="str">
            <v>C0010910</v>
          </cell>
          <cell r="B145" t="str">
            <v>h</v>
          </cell>
          <cell r="C145" t="str">
            <v xml:space="preserve">Terminadora de asfalto (Finisher), potencia en el volante 174 HP, R=20M3/H, velocidad de desplazamiento 114 m/min
</v>
          </cell>
          <cell r="D145">
            <v>154965.5375219477</v>
          </cell>
        </row>
        <row r="146">
          <cell r="A146" t="str">
            <v>C0010920</v>
          </cell>
          <cell r="B146" t="str">
            <v>h</v>
          </cell>
          <cell r="C146" t="str">
            <v>Vehículo delineador</v>
          </cell>
          <cell r="D146">
            <v>111751.89666666667</v>
          </cell>
        </row>
        <row r="147">
          <cell r="A147" t="str">
            <v>C0010921</v>
          </cell>
          <cell r="B147" t="str">
            <v>h</v>
          </cell>
          <cell r="C147" t="str">
            <v>Vehículo delineador R=1500 M/H</v>
          </cell>
          <cell r="D147">
            <v>90003</v>
          </cell>
        </row>
        <row r="148">
          <cell r="A148" t="str">
            <v>C0010930</v>
          </cell>
          <cell r="B148" t="str">
            <v>h</v>
          </cell>
          <cell r="C148" t="str">
            <v xml:space="preserve">Vibrador de concreto (incluye operario)
</v>
          </cell>
          <cell r="D148">
            <v>7571.0999999999995</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89917.666666666672</v>
          </cell>
        </row>
        <row r="152">
          <cell r="A152" t="str">
            <v>C0010950</v>
          </cell>
          <cell r="B152" t="str">
            <v>h</v>
          </cell>
          <cell r="C152" t="str">
            <v xml:space="preserve">Vibrocompatador Dynapac C15
</v>
          </cell>
          <cell r="D152">
            <v>144890.55555555553</v>
          </cell>
        </row>
        <row r="153">
          <cell r="A153" t="str">
            <v>C0010923</v>
          </cell>
          <cell r="B153" t="str">
            <v>h</v>
          </cell>
          <cell r="C153" t="str">
            <v xml:space="preserve">Vibrocompatador, potencia 153 HP, peso 10 Ton. </v>
          </cell>
          <cell r="D153">
            <v>91333.333333333328</v>
          </cell>
        </row>
        <row r="154">
          <cell r="A154" t="str">
            <v>C0010960</v>
          </cell>
          <cell r="B154" t="str">
            <v>h</v>
          </cell>
          <cell r="C154" t="str">
            <v>Volqueta 6 m3</v>
          </cell>
          <cell r="D154">
            <v>58147.5</v>
          </cell>
        </row>
      </sheetData>
      <sheetData sheetId="5" refreshError="1">
        <row r="4">
          <cell r="C4" t="str">
            <v>MATERIALES</v>
          </cell>
        </row>
        <row r="5">
          <cell r="D5" t="str">
            <v>Moneda ($ Pesos)</v>
          </cell>
        </row>
        <row r="6">
          <cell r="A6" t="str">
            <v>B0020001</v>
          </cell>
          <cell r="B6" t="str">
            <v>kg</v>
          </cell>
          <cell r="C6" t="str">
            <v xml:space="preserve">Acero A-36 para estructura metálica
</v>
          </cell>
          <cell r="D6">
            <v>3920.2566666666667</v>
          </cell>
        </row>
        <row r="7">
          <cell r="A7" t="str">
            <v>B0020004</v>
          </cell>
          <cell r="B7" t="str">
            <v>kg</v>
          </cell>
          <cell r="C7" t="str">
            <v>Acero A-37</v>
          </cell>
          <cell r="D7">
            <v>3804.2566666666667</v>
          </cell>
        </row>
        <row r="8">
          <cell r="A8" t="str">
            <v>B0020002</v>
          </cell>
          <cell r="B8" t="str">
            <v>kg</v>
          </cell>
          <cell r="C8" t="str">
            <v>Acero A-40</v>
          </cell>
          <cell r="D8">
            <v>3258.103333333333</v>
          </cell>
        </row>
        <row r="9">
          <cell r="A9" t="str">
            <v>B0020003</v>
          </cell>
          <cell r="B9" t="str">
            <v>kg</v>
          </cell>
          <cell r="C9" t="str">
            <v>Acero PDR-60</v>
          </cell>
          <cell r="D9">
            <v>3339.4933333333333</v>
          </cell>
        </row>
        <row r="10">
          <cell r="A10" t="str">
            <v>B002001</v>
          </cell>
          <cell r="B10" t="str">
            <v>kg</v>
          </cell>
          <cell r="C10" t="str">
            <v>Acero suministrado y figurado PDR 60</v>
          </cell>
          <cell r="D10">
            <v>2050</v>
          </cell>
        </row>
        <row r="11">
          <cell r="A11" t="str">
            <v>B003003</v>
          </cell>
          <cell r="B11" t="str">
            <v>kg</v>
          </cell>
          <cell r="C11" t="str">
            <v>Aditivo Acelerante de Fraguado</v>
          </cell>
          <cell r="D11">
            <v>10856.133333333333</v>
          </cell>
        </row>
        <row r="12">
          <cell r="A12" t="str">
            <v>B0030001</v>
          </cell>
          <cell r="B12" t="str">
            <v>kg</v>
          </cell>
          <cell r="C12" t="str">
            <v>Aditivo curador</v>
          </cell>
          <cell r="D12">
            <v>4887</v>
          </cell>
        </row>
        <row r="13">
          <cell r="A13" t="str">
            <v>B0043070</v>
          </cell>
          <cell r="B13" t="str">
            <v>u</v>
          </cell>
          <cell r="C13" t="str">
            <v>Adoquín color 10X20X6</v>
          </cell>
          <cell r="D13">
            <v>1113.3066666666666</v>
          </cell>
        </row>
        <row r="14">
          <cell r="A14" t="str">
            <v>B0043080</v>
          </cell>
          <cell r="B14" t="str">
            <v>m2</v>
          </cell>
          <cell r="C14" t="str">
            <v>Adoquín e=8cm</v>
          </cell>
          <cell r="D14">
            <v>30290.563952641511</v>
          </cell>
        </row>
        <row r="15">
          <cell r="A15" t="str">
            <v>B0043090</v>
          </cell>
          <cell r="B15" t="str">
            <v>u</v>
          </cell>
          <cell r="C15" t="str">
            <v>Adoquín grama 10X20X6</v>
          </cell>
          <cell r="D15">
            <v>1098.8666666666666</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7230</v>
          </cell>
        </row>
        <row r="18">
          <cell r="A18" t="str">
            <v>B0053100</v>
          </cell>
          <cell r="B18" t="str">
            <v>m3</v>
          </cell>
          <cell r="C18" t="str">
            <v>Agregado para concreto hidráulico</v>
          </cell>
          <cell r="D18">
            <v>55110.850091930661</v>
          </cell>
        </row>
        <row r="19">
          <cell r="A19" t="str">
            <v>B0053110</v>
          </cell>
          <cell r="B19" t="str">
            <v>m3</v>
          </cell>
          <cell r="C19" t="str">
            <v xml:space="preserve">Agregado para tratamiento superf. Doble
</v>
          </cell>
          <cell r="D19">
            <v>56825.784454369015</v>
          </cell>
        </row>
        <row r="20">
          <cell r="A20" t="str">
            <v>B0053120</v>
          </cell>
          <cell r="B20" t="str">
            <v>m3</v>
          </cell>
          <cell r="C20" t="str">
            <v>Agregado para tratamiento superf. Simple</v>
          </cell>
          <cell r="D20">
            <v>56677.728724129105</v>
          </cell>
        </row>
        <row r="21">
          <cell r="A21" t="str">
            <v>B0053112</v>
          </cell>
          <cell r="B21" t="str">
            <v>m3</v>
          </cell>
          <cell r="C21" t="str">
            <v xml:space="preserve">Agregado para tratamiento superficial doble (primer riego)
</v>
          </cell>
          <cell r="D21">
            <v>38600</v>
          </cell>
        </row>
        <row r="22">
          <cell r="A22" t="str">
            <v>B0053114</v>
          </cell>
          <cell r="B22" t="str">
            <v>m3</v>
          </cell>
          <cell r="C22" t="str">
            <v xml:space="preserve">Agregado para tratamiento superficial doble (segundo riego)
</v>
          </cell>
          <cell r="D22">
            <v>39590</v>
          </cell>
        </row>
        <row r="23">
          <cell r="A23" t="str">
            <v>B0053130</v>
          </cell>
          <cell r="B23" t="str">
            <v>m3</v>
          </cell>
          <cell r="C23" t="str">
            <v>Agregado petreo para mezclas asfálticas</v>
          </cell>
          <cell r="D23">
            <v>74649.666666666672</v>
          </cell>
        </row>
        <row r="24">
          <cell r="A24" t="str">
            <v>B0053191</v>
          </cell>
          <cell r="B24" t="str">
            <v>m3</v>
          </cell>
          <cell r="C24" t="str">
            <v>Agregado Petreo para Triturar (Crudo)</v>
          </cell>
          <cell r="D24">
            <v>25434.666666666668</v>
          </cell>
        </row>
        <row r="25">
          <cell r="A25" t="str">
            <v>B0053131</v>
          </cell>
          <cell r="B25" t="str">
            <v>m3</v>
          </cell>
          <cell r="C25" t="str">
            <v>Agregado Petreo para TSS</v>
          </cell>
          <cell r="D25">
            <v>51773.100587091401</v>
          </cell>
        </row>
        <row r="26">
          <cell r="A26" t="str">
            <v>B0053160</v>
          </cell>
          <cell r="B26" t="str">
            <v>m3</v>
          </cell>
          <cell r="C26" t="str">
            <v>Agregado tipo LA 10 (lechadas)</v>
          </cell>
          <cell r="D26">
            <v>41501.56</v>
          </cell>
        </row>
        <row r="27">
          <cell r="A27" t="str">
            <v>B0053150</v>
          </cell>
          <cell r="B27" t="str">
            <v>m3</v>
          </cell>
          <cell r="C27" t="str">
            <v>Agregado tipo LA 13 (lechadas)</v>
          </cell>
          <cell r="D27">
            <v>49839.81</v>
          </cell>
        </row>
        <row r="28">
          <cell r="A28" t="str">
            <v>B0053180</v>
          </cell>
          <cell r="B28" t="str">
            <v>m3</v>
          </cell>
          <cell r="C28" t="str">
            <v>Agregado tipo LA 4 (lechadas)</v>
          </cell>
          <cell r="D28">
            <v>51478.68</v>
          </cell>
        </row>
        <row r="29">
          <cell r="A29" t="str">
            <v>B0053170</v>
          </cell>
          <cell r="B29" t="str">
            <v>m3</v>
          </cell>
          <cell r="C29" t="str">
            <v>Agregado tipo LA 5 (lechadas)</v>
          </cell>
          <cell r="D29">
            <v>54690.183333333327</v>
          </cell>
        </row>
        <row r="30">
          <cell r="A30" t="str">
            <v>B0053190</v>
          </cell>
          <cell r="B30" t="str">
            <v>m3</v>
          </cell>
          <cell r="C30" t="str">
            <v xml:space="preserve">Agregados seleccionados (tamaño máximo 1´´) (bandas sonoras reduce velocidad)
</v>
          </cell>
          <cell r="D30">
            <v>63868.471292054099</v>
          </cell>
        </row>
        <row r="31">
          <cell r="A31" t="str">
            <v>B0063200</v>
          </cell>
          <cell r="B31" t="str">
            <v>lt</v>
          </cell>
          <cell r="C31" t="str">
            <v>Agua</v>
          </cell>
          <cell r="D31">
            <v>50.937843075114145</v>
          </cell>
        </row>
        <row r="32">
          <cell r="A32" t="str">
            <v>B0073210</v>
          </cell>
          <cell r="B32" t="str">
            <v>m</v>
          </cell>
          <cell r="C32" t="str">
            <v>Alambre de púa calibre 12 (350 m)</v>
          </cell>
          <cell r="D32">
            <v>435.38095238095235</v>
          </cell>
        </row>
        <row r="33">
          <cell r="A33" t="str">
            <v>B0073211</v>
          </cell>
          <cell r="B33" t="str">
            <v>kg</v>
          </cell>
          <cell r="C33" t="str">
            <v>Alambre Galvanizado Aleación Zn-5A1-Mm</v>
          </cell>
          <cell r="D33">
            <v>4827.5</v>
          </cell>
        </row>
        <row r="34">
          <cell r="A34" t="str">
            <v>B0073222</v>
          </cell>
          <cell r="B34" t="str">
            <v>kg</v>
          </cell>
          <cell r="C34" t="str">
            <v>Alambre Galvanizado Aleación Zn-5A1-Mm Y Pvc</v>
          </cell>
          <cell r="D34">
            <v>3550</v>
          </cell>
        </row>
        <row r="35">
          <cell r="A35" t="str">
            <v>B0073220</v>
          </cell>
          <cell r="B35" t="str">
            <v>kg</v>
          </cell>
          <cell r="C35" t="str">
            <v>Alambre galvanizado No. 12</v>
          </cell>
          <cell r="D35">
            <v>5341.5555555555557</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3904.1481481481483</v>
          </cell>
        </row>
        <row r="38">
          <cell r="A38" t="str">
            <v>B0073230</v>
          </cell>
          <cell r="B38" t="str">
            <v>kg</v>
          </cell>
          <cell r="C38" t="str">
            <v>Alambre negro para amarre calibre 18</v>
          </cell>
          <cell r="D38">
            <v>3786.7311931413915</v>
          </cell>
        </row>
        <row r="39">
          <cell r="A39" t="str">
            <v>B031001</v>
          </cell>
          <cell r="B39" t="str">
            <v>u</v>
          </cell>
          <cell r="C39" t="str">
            <v xml:space="preserve">Almohadillas de neopreno dureza 60 (35cm*45cm*5cm con 2 laminas de 3mm)
</v>
          </cell>
          <cell r="D39">
            <v>348706.20666666672</v>
          </cell>
        </row>
        <row r="40">
          <cell r="A40" t="str">
            <v>B026011</v>
          </cell>
          <cell r="B40" t="str">
            <v>u</v>
          </cell>
          <cell r="C40" t="str">
            <v>Amortiguadores (Para Defensas Metálicas), Incluye Tornillos</v>
          </cell>
          <cell r="D40">
            <v>27018.993333333332</v>
          </cell>
        </row>
        <row r="41">
          <cell r="A41" t="str">
            <v>B0113260</v>
          </cell>
          <cell r="B41" t="str">
            <v>u</v>
          </cell>
          <cell r="C41" t="str">
            <v>Anclaje para fijación del manto</v>
          </cell>
          <cell r="D41">
            <v>632.60110740250741</v>
          </cell>
        </row>
        <row r="42">
          <cell r="A42" t="str">
            <v>B0013770</v>
          </cell>
          <cell r="B42" t="str">
            <v>u</v>
          </cell>
          <cell r="C42" t="str">
            <v>Anclajes o Cuñas para el tensionamiento</v>
          </cell>
          <cell r="D42">
            <v>10390</v>
          </cell>
        </row>
        <row r="43">
          <cell r="A43" t="str">
            <v>B0013270</v>
          </cell>
          <cell r="B43" t="str">
            <v>kg</v>
          </cell>
          <cell r="C43" t="str">
            <v>Anfo</v>
          </cell>
          <cell r="D43">
            <v>4345.12</v>
          </cell>
        </row>
        <row r="44">
          <cell r="A44" t="str">
            <v>B0013280</v>
          </cell>
          <cell r="B44" t="str">
            <v>m</v>
          </cell>
          <cell r="C44" t="str">
            <v xml:space="preserve">Angulo de 1-1/2´´ x 1/4´´ (cerramiento en malla)
</v>
          </cell>
          <cell r="D44">
            <v>10091.222086406133</v>
          </cell>
        </row>
        <row r="45">
          <cell r="A45" t="str">
            <v>B0063290</v>
          </cell>
          <cell r="B45" t="str">
            <v>kg</v>
          </cell>
          <cell r="C45" t="str">
            <v>Antisol blanco (presentación 20 kg)</v>
          </cell>
          <cell r="D45">
            <v>5851.3982979836383</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17885.116666666665</v>
          </cell>
        </row>
        <row r="48">
          <cell r="A48" t="str">
            <v>B0093320</v>
          </cell>
          <cell r="B48" t="str">
            <v>m3</v>
          </cell>
          <cell r="C48" t="str">
            <v>Arena de sello (fina)</v>
          </cell>
          <cell r="D48">
            <v>44854.866438038312</v>
          </cell>
        </row>
        <row r="49">
          <cell r="A49" t="str">
            <v>B0093330</v>
          </cell>
          <cell r="B49" t="str">
            <v>m3</v>
          </cell>
          <cell r="C49" t="str">
            <v>Arena de soporte (media)</v>
          </cell>
          <cell r="D49">
            <v>44986.093333333331</v>
          </cell>
        </row>
        <row r="50">
          <cell r="A50" t="str">
            <v>B0093321</v>
          </cell>
          <cell r="B50" t="str">
            <v>m3</v>
          </cell>
          <cell r="C50" t="str">
            <v>Arena de Trituración</v>
          </cell>
          <cell r="D50">
            <v>34709.666666666664</v>
          </cell>
        </row>
        <row r="51">
          <cell r="A51" t="str">
            <v>B009111</v>
          </cell>
          <cell r="B51" t="str">
            <v>m3</v>
          </cell>
          <cell r="C51" t="str">
            <v>Arena de trituración (sellos de arena-afalto)</v>
          </cell>
          <cell r="D51">
            <v>29950</v>
          </cell>
        </row>
        <row r="52">
          <cell r="A52" t="str">
            <v>B0093350</v>
          </cell>
          <cell r="B52" t="str">
            <v>m3</v>
          </cell>
          <cell r="C52" t="str">
            <v>Arena lavada</v>
          </cell>
          <cell r="D52">
            <v>39496</v>
          </cell>
        </row>
        <row r="53">
          <cell r="A53" t="str">
            <v>B0013281</v>
          </cell>
          <cell r="B53" t="str">
            <v>m</v>
          </cell>
          <cell r="C53" t="str">
            <v>Armadura de Acero</v>
          </cell>
          <cell r="D53">
            <v>2900</v>
          </cell>
        </row>
        <row r="54">
          <cell r="A54" t="str">
            <v>B0083360</v>
          </cell>
          <cell r="B54" t="str">
            <v>kg</v>
          </cell>
          <cell r="C54" t="str">
            <v>Asfalto AP 190 (BREA)</v>
          </cell>
          <cell r="D54">
            <v>3200.0066666666667</v>
          </cell>
        </row>
        <row r="55">
          <cell r="A55" t="str">
            <v>B008007</v>
          </cell>
          <cell r="B55" t="str">
            <v>lt</v>
          </cell>
          <cell r="C55" t="str">
            <v>Asfalto liquido</v>
          </cell>
          <cell r="D55">
            <v>1960</v>
          </cell>
        </row>
        <row r="56">
          <cell r="A56" t="str">
            <v>B008009</v>
          </cell>
          <cell r="B56" t="str">
            <v>gal</v>
          </cell>
          <cell r="C56" t="str">
            <v>Asfalto liquido RC 250</v>
          </cell>
          <cell r="D56">
            <v>7188.0988125304602</v>
          </cell>
        </row>
        <row r="57">
          <cell r="A57" t="str">
            <v>B0013380</v>
          </cell>
          <cell r="B57" t="str">
            <v>kg</v>
          </cell>
          <cell r="C57" t="str">
            <v>Barras de transferencia de carga (1'')</v>
          </cell>
          <cell r="D57">
            <v>4079.5533333333333</v>
          </cell>
        </row>
        <row r="58">
          <cell r="A58" t="str">
            <v>B0013390</v>
          </cell>
          <cell r="B58" t="str">
            <v>kg</v>
          </cell>
          <cell r="C58" t="str">
            <v>Barras de unión de 1/2´´</v>
          </cell>
          <cell r="D58">
            <v>3537.8266666666664</v>
          </cell>
        </row>
        <row r="59">
          <cell r="A59" t="str">
            <v>B0013400</v>
          </cell>
          <cell r="B59" t="str">
            <v>m3</v>
          </cell>
          <cell r="C59" t="str">
            <v xml:space="preserve">Base Granular reciclada en obra
</v>
          </cell>
          <cell r="D59">
            <v>21560</v>
          </cell>
        </row>
        <row r="60">
          <cell r="A60" t="str">
            <v>B0013410</v>
          </cell>
          <cell r="B60" t="str">
            <v>kg</v>
          </cell>
          <cell r="C60" t="str">
            <v>Bentonita</v>
          </cell>
          <cell r="D60">
            <v>5460.2296073402667</v>
          </cell>
        </row>
        <row r="61">
          <cell r="A61" t="str">
            <v>B0013420</v>
          </cell>
          <cell r="B61" t="str">
            <v>m2</v>
          </cell>
          <cell r="C61" t="str">
            <v>Biomanto</v>
          </cell>
          <cell r="D61">
            <v>101259.84000000001</v>
          </cell>
        </row>
        <row r="62">
          <cell r="A62" t="str">
            <v>B0013435</v>
          </cell>
          <cell r="B62" t="str">
            <v>m2</v>
          </cell>
          <cell r="C62" t="str">
            <v>Biomanto Temporal  300 Gr/M2</v>
          </cell>
          <cell r="D62">
            <v>3450</v>
          </cell>
        </row>
        <row r="63">
          <cell r="A63" t="str">
            <v>B0013430</v>
          </cell>
          <cell r="B63" t="str">
            <v>m3</v>
          </cell>
          <cell r="C63" t="str">
            <v>Bolsacreto de 1m3</v>
          </cell>
          <cell r="D63">
            <v>27288.806666666667</v>
          </cell>
        </row>
        <row r="64">
          <cell r="A64" t="str">
            <v>B0013436</v>
          </cell>
          <cell r="B64" t="str">
            <v>u</v>
          </cell>
          <cell r="C64" t="str">
            <v>Bordillo Prefabricado En Concreto Ref.A85 Ntc-4109, 0,20 X 0,35 X 0.80 M</v>
          </cell>
          <cell r="D64">
            <v>22700</v>
          </cell>
        </row>
        <row r="65">
          <cell r="A65" t="str">
            <v>B0013432</v>
          </cell>
          <cell r="B65" t="str">
            <v>u</v>
          </cell>
          <cell r="C65" t="str">
            <v>Botella de gas propano (40 lb) (5% de oxígeno)</v>
          </cell>
          <cell r="D65">
            <v>38450</v>
          </cell>
        </row>
        <row r="66">
          <cell r="A66" t="str">
            <v>B0013434</v>
          </cell>
          <cell r="B66" t="str">
            <v>u</v>
          </cell>
          <cell r="C66" t="str">
            <v>Botella de oxígeno (1800 lb)</v>
          </cell>
          <cell r="D66">
            <v>50333</v>
          </cell>
        </row>
        <row r="67">
          <cell r="A67" t="str">
            <v>B0320001</v>
          </cell>
          <cell r="B67" t="str">
            <v>m</v>
          </cell>
          <cell r="C67" t="str">
            <v>Cable de 1/2´´ (para anclajes)</v>
          </cell>
          <cell r="D67">
            <v>7060.3349234460829</v>
          </cell>
        </row>
        <row r="68">
          <cell r="A68" t="str">
            <v>B0013450</v>
          </cell>
          <cell r="B68" t="str">
            <v>kg</v>
          </cell>
          <cell r="C68" t="str">
            <v>Cal</v>
          </cell>
          <cell r="D68">
            <v>1105.6333333333334</v>
          </cell>
        </row>
        <row r="69">
          <cell r="A69" t="str">
            <v>B0013460</v>
          </cell>
          <cell r="B69" t="str">
            <v>kg</v>
          </cell>
          <cell r="C69" t="str">
            <v>Camisa metálica en acero A-37</v>
          </cell>
          <cell r="D69">
            <v>9726.8833333333332</v>
          </cell>
        </row>
        <row r="70">
          <cell r="A70" t="str">
            <v>B0013470</v>
          </cell>
          <cell r="B70" t="str">
            <v>m</v>
          </cell>
          <cell r="C70" t="str">
            <v>Camisas y Formaleta en Concreto</v>
          </cell>
          <cell r="D70">
            <v>42993.753333333334</v>
          </cell>
        </row>
        <row r="71">
          <cell r="A71" t="str">
            <v>B0013480</v>
          </cell>
          <cell r="B71" t="str">
            <v>u</v>
          </cell>
          <cell r="C71" t="str">
            <v>Captafaro, Incluye Tornillos</v>
          </cell>
          <cell r="D71">
            <v>12558.933333333334</v>
          </cell>
        </row>
        <row r="72">
          <cell r="A72" t="str">
            <v>B0013484</v>
          </cell>
          <cell r="B72" t="str">
            <v>u</v>
          </cell>
          <cell r="C72" t="str">
            <v>Celda especial de carga</v>
          </cell>
          <cell r="D72">
            <v>11501890.283477917</v>
          </cell>
        </row>
        <row r="73">
          <cell r="A73" t="str">
            <v>B0103501</v>
          </cell>
          <cell r="B73" t="str">
            <v>kg</v>
          </cell>
          <cell r="C73" t="str">
            <v>Cemento Asfaltico 40-50</v>
          </cell>
          <cell r="D73">
            <v>1199.5</v>
          </cell>
        </row>
        <row r="74">
          <cell r="A74" t="str">
            <v>B0103490</v>
          </cell>
          <cell r="B74" t="str">
            <v>kg</v>
          </cell>
          <cell r="C74" t="str">
            <v>Cemento Asfaltico 60-70</v>
          </cell>
          <cell r="D74">
            <v>1099.52974471111</v>
          </cell>
        </row>
        <row r="75">
          <cell r="A75" t="str">
            <v>B0103500</v>
          </cell>
          <cell r="B75" t="str">
            <v>kg</v>
          </cell>
          <cell r="C75" t="str">
            <v>Cemento Asfaltico 80-100</v>
          </cell>
          <cell r="D75">
            <v>1209.5</v>
          </cell>
        </row>
        <row r="76">
          <cell r="A76" t="str">
            <v>B0103555</v>
          </cell>
          <cell r="B76" t="str">
            <v>kg</v>
          </cell>
          <cell r="C76" t="str">
            <v>Cemento Asfaltico con grano de Caucho Reciclado</v>
          </cell>
          <cell r="D76">
            <v>1812.5</v>
          </cell>
        </row>
        <row r="77">
          <cell r="A77" t="str">
            <v>B0103491</v>
          </cell>
          <cell r="B77" t="str">
            <v>kg</v>
          </cell>
          <cell r="C77" t="str">
            <v xml:space="preserve">Cemento Asfáltico </v>
          </cell>
          <cell r="D77">
            <v>1100</v>
          </cell>
        </row>
        <row r="78">
          <cell r="A78" t="str">
            <v>B0103551</v>
          </cell>
          <cell r="B78" t="str">
            <v>kg</v>
          </cell>
          <cell r="C78" t="str">
            <v>Cemento Asfáltico Modificado Con Grano De Caucho Reciclado Tipo I</v>
          </cell>
          <cell r="D78">
            <v>1815.8333333333333</v>
          </cell>
        </row>
        <row r="79">
          <cell r="A79" t="str">
            <v>B0103552</v>
          </cell>
          <cell r="B79" t="str">
            <v>kg</v>
          </cell>
          <cell r="C79" t="str">
            <v>Cemento Asfáltico Modificado Con Grano De Caucho Reciclado Tipo Il</v>
          </cell>
          <cell r="D79">
            <v>1587</v>
          </cell>
        </row>
        <row r="80">
          <cell r="A80" t="str">
            <v>B0103553</v>
          </cell>
          <cell r="B80" t="str">
            <v>kg</v>
          </cell>
          <cell r="C80" t="str">
            <v>Cemento Asfáltico Modificado Con Grano De Caucho Reciclado Tipo lll</v>
          </cell>
          <cell r="D80">
            <v>1610</v>
          </cell>
        </row>
        <row r="81">
          <cell r="A81" t="str">
            <v>B0103510</v>
          </cell>
          <cell r="B81" t="str">
            <v>kg</v>
          </cell>
          <cell r="C81" t="str">
            <v xml:space="preserve">Cemento asfaltico modificado con polímeros tipo I
</v>
          </cell>
          <cell r="D81">
            <v>2518.3233333333333</v>
          </cell>
        </row>
        <row r="82">
          <cell r="A82" t="str">
            <v>B0103520</v>
          </cell>
          <cell r="B82" t="str">
            <v>kg</v>
          </cell>
          <cell r="C82" t="str">
            <v xml:space="preserve">Cemento asfaltico modificado con polímeros tipo II
</v>
          </cell>
          <cell r="D82">
            <v>2760.3433333333337</v>
          </cell>
        </row>
        <row r="83">
          <cell r="A83" t="str">
            <v>B0103530</v>
          </cell>
          <cell r="B83" t="str">
            <v>kg</v>
          </cell>
          <cell r="C83" t="str">
            <v xml:space="preserve">Cemento asfaltico modificado con polímeros tipo III
</v>
          </cell>
          <cell r="D83">
            <v>2180.86</v>
          </cell>
        </row>
        <row r="84">
          <cell r="A84" t="str">
            <v>B0103540</v>
          </cell>
          <cell r="B84" t="str">
            <v>kg</v>
          </cell>
          <cell r="C84" t="str">
            <v xml:space="preserve">Cemento asfaltico modificado con polímeros tipo IV
</v>
          </cell>
          <cell r="D84">
            <v>2259.39</v>
          </cell>
        </row>
        <row r="85">
          <cell r="A85" t="str">
            <v>B0103554</v>
          </cell>
          <cell r="B85" t="str">
            <v>kg</v>
          </cell>
          <cell r="C85" t="str">
            <v>Cemento Asfaltico Modificado Con Polímeros Tipo V</v>
          </cell>
          <cell r="D85">
            <v>2428.7000000000003</v>
          </cell>
        </row>
        <row r="86">
          <cell r="A86" t="str">
            <v>B0103550</v>
          </cell>
          <cell r="B86" t="str">
            <v>kg</v>
          </cell>
          <cell r="C86" t="str">
            <v xml:space="preserve">Cemento asfaltico modificado con polímeros tipo V
</v>
          </cell>
          <cell r="D86">
            <v>1885</v>
          </cell>
        </row>
        <row r="87">
          <cell r="A87" t="str">
            <v>B0100001</v>
          </cell>
          <cell r="B87" t="str">
            <v>kg</v>
          </cell>
          <cell r="C87" t="str">
            <v xml:space="preserve">Cemento gris
</v>
          </cell>
          <cell r="D87">
            <v>537.66666666666663</v>
          </cell>
        </row>
        <row r="88">
          <cell r="A88" t="str">
            <v>B0103557</v>
          </cell>
          <cell r="B88" t="str">
            <v>kg</v>
          </cell>
          <cell r="C88" t="str">
            <v>Cemento Hidráulico adicionado, Norma ASTM C595 Tipo _______</v>
          </cell>
          <cell r="D88">
            <v>488</v>
          </cell>
        </row>
        <row r="89">
          <cell r="A89" t="str">
            <v>B0103556</v>
          </cell>
          <cell r="B89" t="str">
            <v>kg</v>
          </cell>
          <cell r="C89" t="str">
            <v>Cemento Porthland Norma ASTM C150 Tipo _______</v>
          </cell>
          <cell r="D89">
            <v>423</v>
          </cell>
        </row>
        <row r="90">
          <cell r="A90" t="str">
            <v>B0303570</v>
          </cell>
          <cell r="B90" t="str">
            <v>m2</v>
          </cell>
          <cell r="C90" t="str">
            <v>Cespedones</v>
          </cell>
          <cell r="D90">
            <v>4448.1307328662188</v>
          </cell>
        </row>
        <row r="91">
          <cell r="A91" t="str">
            <v>B0013580</v>
          </cell>
          <cell r="B91" t="str">
            <v>kg</v>
          </cell>
          <cell r="C91" t="str">
            <v xml:space="preserve">Cicatrizante (para remoción de especies vegetales)
</v>
          </cell>
          <cell r="D91">
            <v>9010.9933333333338</v>
          </cell>
        </row>
        <row r="92">
          <cell r="A92" t="str">
            <v>B0013590</v>
          </cell>
          <cell r="B92" t="str">
            <v>m</v>
          </cell>
          <cell r="C92" t="str">
            <v>Cinta Sika PVC 0,22</v>
          </cell>
          <cell r="D92">
            <v>34614.768443433255</v>
          </cell>
        </row>
        <row r="93">
          <cell r="A93" t="str">
            <v>B0013600</v>
          </cell>
          <cell r="B93" t="str">
            <v>m</v>
          </cell>
          <cell r="C93" t="str">
            <v>Cintilla de poliuretano (sikarod)</v>
          </cell>
          <cell r="D93">
            <v>736.7266666666668</v>
          </cell>
        </row>
        <row r="94">
          <cell r="A94" t="str">
            <v>B0013601</v>
          </cell>
          <cell r="B94" t="str">
            <v>m</v>
          </cell>
          <cell r="C94" t="str">
            <v>Cintilla De Poliuretano (Sikarod) (Pavimentos De Concreto Hidráulico)</v>
          </cell>
          <cell r="D94">
            <v>634.8528152729308</v>
          </cell>
        </row>
        <row r="95">
          <cell r="A95" t="str">
            <v>B0013610</v>
          </cell>
          <cell r="B95" t="str">
            <v>kg</v>
          </cell>
          <cell r="C95" t="str">
            <v>Cloruro de calcio</v>
          </cell>
          <cell r="D95">
            <v>4464.2531956571456</v>
          </cell>
        </row>
        <row r="96">
          <cell r="A96" t="str">
            <v>B0013772</v>
          </cell>
          <cell r="B96" t="str">
            <v>kg</v>
          </cell>
          <cell r="C96" t="str">
            <v>Cloruro De Calcio En Esferas (Pellets)</v>
          </cell>
          <cell r="D96">
            <v>2459.1219057234962</v>
          </cell>
        </row>
        <row r="97">
          <cell r="A97" t="str">
            <v>B0013771</v>
          </cell>
          <cell r="B97" t="str">
            <v>kg</v>
          </cell>
          <cell r="C97" t="str">
            <v>Cloruro De Calcio En Hojuelas (Flakes)</v>
          </cell>
          <cell r="D97">
            <v>3125</v>
          </cell>
        </row>
        <row r="98">
          <cell r="A98" t="str">
            <v>B0013611</v>
          </cell>
          <cell r="B98" t="str">
            <v>lt</v>
          </cell>
          <cell r="C98" t="str">
            <v>Cloruro De Calcio Liquido</v>
          </cell>
          <cell r="D98">
            <v>2417.5743331126969</v>
          </cell>
        </row>
        <row r="99">
          <cell r="A99" t="str">
            <v>B0133680</v>
          </cell>
          <cell r="B99" t="str">
            <v>m3</v>
          </cell>
          <cell r="C99" t="str">
            <v xml:space="preserve">Concreto hidráulico para pavimento MR-20
</v>
          </cell>
          <cell r="D99">
            <v>308463.89333333331</v>
          </cell>
        </row>
        <row r="100">
          <cell r="A100" t="str">
            <v>B0133690</v>
          </cell>
          <cell r="B100" t="str">
            <v>m3</v>
          </cell>
          <cell r="C100" t="str">
            <v xml:space="preserve">Concreto hidráulico para pavimento MR-36
</v>
          </cell>
          <cell r="D100">
            <v>388675.7</v>
          </cell>
        </row>
        <row r="101">
          <cell r="A101" t="str">
            <v>B0133700</v>
          </cell>
          <cell r="B101" t="str">
            <v>m3</v>
          </cell>
          <cell r="C101" t="str">
            <v xml:space="preserve">Concreto hidráulico para pavimento MR-43 (FastracK)(acelerado a 24 horas)
</v>
          </cell>
          <cell r="D101">
            <v>540798.7333333334</v>
          </cell>
        </row>
        <row r="102">
          <cell r="A102" t="str">
            <v>B0133710</v>
          </cell>
          <cell r="B102" t="str">
            <v>m3</v>
          </cell>
          <cell r="C102" t="str">
            <v xml:space="preserve">Concreto hidráulico para pavimento MR-43
</v>
          </cell>
          <cell r="D102">
            <v>458742.41666666669</v>
          </cell>
        </row>
        <row r="103">
          <cell r="A103" t="str">
            <v>B0133720</v>
          </cell>
          <cell r="B103" t="str">
            <v>m3</v>
          </cell>
          <cell r="C103" t="str">
            <v xml:space="preserve">Concreto hidráulico para pavimento MR-45
</v>
          </cell>
          <cell r="D103">
            <v>471089.14999999997</v>
          </cell>
        </row>
        <row r="104">
          <cell r="A104" t="str">
            <v>B0123660</v>
          </cell>
          <cell r="B104" t="str">
            <v>m3</v>
          </cell>
          <cell r="C104" t="str">
            <v>Concreto Resistencia  14 (Mpa)</v>
          </cell>
          <cell r="D104">
            <v>396762.66666666669</v>
          </cell>
        </row>
        <row r="105">
          <cell r="A105" t="str">
            <v>B0123650</v>
          </cell>
          <cell r="B105" t="str">
            <v>m3</v>
          </cell>
          <cell r="C105" t="str">
            <v>Concreto Resistencia  21 (Mpa)</v>
          </cell>
          <cell r="D105">
            <v>424641.8</v>
          </cell>
        </row>
        <row r="106">
          <cell r="A106" t="str">
            <v>B0123671</v>
          </cell>
          <cell r="B106" t="str">
            <v>m3</v>
          </cell>
          <cell r="C106" t="str">
            <v>Concreto Resistencia  28 (Mpa)</v>
          </cell>
          <cell r="D106">
            <v>457786.06666666665</v>
          </cell>
        </row>
        <row r="107">
          <cell r="A107" t="str">
            <v>B0123620</v>
          </cell>
          <cell r="B107" t="str">
            <v>m3</v>
          </cell>
          <cell r="C107" t="str">
            <v>Concreto Resistencia  28 (Mpa)</v>
          </cell>
          <cell r="D107">
            <v>457786.06666666665</v>
          </cell>
        </row>
        <row r="108">
          <cell r="A108" t="str">
            <v>B0123640</v>
          </cell>
          <cell r="B108" t="str">
            <v>m3</v>
          </cell>
          <cell r="C108" t="str">
            <v>Concreto Resistencia  32 (Mpa)</v>
          </cell>
          <cell r="D108">
            <v>471826.93333333335</v>
          </cell>
        </row>
        <row r="109">
          <cell r="A109" t="str">
            <v>B0123630</v>
          </cell>
          <cell r="B109" t="str">
            <v>m3</v>
          </cell>
          <cell r="C109" t="str">
            <v>Concreto Resistencia  35 (Mpa)</v>
          </cell>
          <cell r="D109">
            <v>485695.2</v>
          </cell>
        </row>
        <row r="110">
          <cell r="A110" t="str">
            <v>B0123670</v>
          </cell>
          <cell r="B110" t="str">
            <v>m3</v>
          </cell>
          <cell r="C110" t="str">
            <v xml:space="preserve">Concreto resistencia 14 (MPA) (Ciclopeo) </v>
          </cell>
          <cell r="D110">
            <v>396772.66666666669</v>
          </cell>
        </row>
        <row r="111">
          <cell r="A111" t="str">
            <v>B0013730</v>
          </cell>
          <cell r="B111" t="str">
            <v>m</v>
          </cell>
          <cell r="C111" t="str">
            <v>Cordón detonante</v>
          </cell>
          <cell r="D111">
            <v>1362.25</v>
          </cell>
        </row>
        <row r="112">
          <cell r="A112" t="str">
            <v>B0013740</v>
          </cell>
          <cell r="B112" t="str">
            <v>m2</v>
          </cell>
          <cell r="C112" t="str">
            <v>Costal de fibra o fique</v>
          </cell>
          <cell r="D112">
            <v>992.91949704280273</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30200</v>
          </cell>
        </row>
        <row r="115">
          <cell r="A115" t="str">
            <v>B0013761</v>
          </cell>
          <cell r="B115" t="str">
            <v>u</v>
          </cell>
          <cell r="C115" t="str">
            <v>Cuneta Prefabricada En Concreto Perfil U O V Ref.Cu004 Ntc-4109, 0,20 X 0,30 X 1.0 M</v>
          </cell>
          <cell r="D115">
            <v>29803</v>
          </cell>
        </row>
        <row r="116">
          <cell r="A116" t="str">
            <v>B0013773</v>
          </cell>
          <cell r="B116" t="str">
            <v>u</v>
          </cell>
          <cell r="C116" t="str">
            <v>Defensa Metálica De 4,13 M Galvanizada</v>
          </cell>
          <cell r="D116">
            <v>207114</v>
          </cell>
        </row>
        <row r="117">
          <cell r="A117" t="str">
            <v>B0013781</v>
          </cell>
          <cell r="B117" t="str">
            <v>u</v>
          </cell>
          <cell r="C117" t="str">
            <v>Delineador De Corona</v>
          </cell>
          <cell r="D117">
            <v>23630</v>
          </cell>
        </row>
        <row r="118">
          <cell r="A118" t="str">
            <v>B0013780</v>
          </cell>
          <cell r="B118" t="str">
            <v>u</v>
          </cell>
          <cell r="C118" t="str">
            <v xml:space="preserve">Delineador de corona en forma de A de lámina galvanizada calibre 16 de (1.55*25) cm
</v>
          </cell>
          <cell r="D118">
            <v>23800</v>
          </cell>
        </row>
        <row r="119">
          <cell r="A119" t="str">
            <v>B0013794</v>
          </cell>
          <cell r="B119" t="str">
            <v>m3</v>
          </cell>
          <cell r="C119" t="str">
            <v xml:space="preserve">Derechos de explotación de material pétreo
</v>
          </cell>
          <cell r="D119">
            <v>3000</v>
          </cell>
        </row>
        <row r="120">
          <cell r="A120" t="str">
            <v>B0013790</v>
          </cell>
          <cell r="B120" t="str">
            <v>m3</v>
          </cell>
          <cell r="C120" t="str">
            <v xml:space="preserve">Derechos de explotación y/o disposición de materiales
</v>
          </cell>
          <cell r="D120">
            <v>2825.0266666666666</v>
          </cell>
        </row>
        <row r="121">
          <cell r="A121" t="str">
            <v>B014001</v>
          </cell>
          <cell r="B121" t="str">
            <v>gal</v>
          </cell>
          <cell r="C121" t="str">
            <v xml:space="preserve">Disolvente para pintura (TINNER)
</v>
          </cell>
          <cell r="D121">
            <v>20058.333333333332</v>
          </cell>
        </row>
        <row r="122">
          <cell r="A122" t="str">
            <v>B014002</v>
          </cell>
          <cell r="B122" t="str">
            <v>gal</v>
          </cell>
          <cell r="C122" t="str">
            <v>Disolvente para pintura Trafico (acrílico)</v>
          </cell>
          <cell r="D122">
            <v>25883.333333333332</v>
          </cell>
        </row>
        <row r="123">
          <cell r="A123" t="str">
            <v>B0013820</v>
          </cell>
          <cell r="B123" t="str">
            <v>m3</v>
          </cell>
          <cell r="C123" t="str">
            <v>Disposición de material de derrumbe</v>
          </cell>
          <cell r="D123">
            <v>1972.6874119961694</v>
          </cell>
        </row>
        <row r="124">
          <cell r="A124" t="str">
            <v>B0013830</v>
          </cell>
          <cell r="B124" t="str">
            <v>m</v>
          </cell>
          <cell r="C124" t="str">
            <v>Ductos para tensionimiento</v>
          </cell>
          <cell r="D124">
            <v>11307.896666666667</v>
          </cell>
        </row>
        <row r="125">
          <cell r="A125" t="str">
            <v>B020011</v>
          </cell>
          <cell r="B125" t="str">
            <v>lt</v>
          </cell>
          <cell r="C125" t="str">
            <v>Emulsión Asfáltica de Rotura Lenta CRL</v>
          </cell>
          <cell r="D125">
            <v>1228.336832635564</v>
          </cell>
        </row>
        <row r="126">
          <cell r="A126" t="str">
            <v>B020012</v>
          </cell>
          <cell r="B126" t="str">
            <v>lt</v>
          </cell>
          <cell r="C126" t="str">
            <v>Emulsión Asfáltica de Rotura Media Modificada Con Polímeros CRM-m</v>
          </cell>
          <cell r="D126">
            <v>2330.7946666666667</v>
          </cell>
        </row>
        <row r="127">
          <cell r="A127" t="str">
            <v>B020010</v>
          </cell>
          <cell r="B127" t="str">
            <v>lt</v>
          </cell>
          <cell r="C127" t="str">
            <v xml:space="preserve">Emulsión asfáltica de rotura media modificada con polímeros CRMm
</v>
          </cell>
          <cell r="D127">
            <v>1600</v>
          </cell>
        </row>
        <row r="128">
          <cell r="A128" t="str">
            <v>B020001</v>
          </cell>
          <cell r="B128" t="str">
            <v>lt</v>
          </cell>
          <cell r="C128" t="str">
            <v>Emulsión CRL-0</v>
          </cell>
          <cell r="D128">
            <v>1775.2650000000001</v>
          </cell>
        </row>
        <row r="129">
          <cell r="A129" t="str">
            <v>B020002</v>
          </cell>
          <cell r="B129" t="str">
            <v>lt</v>
          </cell>
          <cell r="C129" t="str">
            <v>Emulsión CRL-1</v>
          </cell>
          <cell r="D129">
            <v>1819.8253333333334</v>
          </cell>
        </row>
        <row r="130">
          <cell r="A130" t="str">
            <v>B020003</v>
          </cell>
          <cell r="B130" t="str">
            <v>lt</v>
          </cell>
          <cell r="C130" t="str">
            <v>Emulsión CRL-1h</v>
          </cell>
          <cell r="D130">
            <v>1941.1133333333335</v>
          </cell>
        </row>
        <row r="131">
          <cell r="A131" t="str">
            <v>B020004</v>
          </cell>
          <cell r="B131" t="str">
            <v>lt</v>
          </cell>
          <cell r="C131" t="str">
            <v>Emulsión CRL-1hm</v>
          </cell>
          <cell r="D131">
            <v>2559.7573333333335</v>
          </cell>
        </row>
        <row r="132">
          <cell r="A132" t="str">
            <v>B020005</v>
          </cell>
          <cell r="B132" t="str">
            <v>lt</v>
          </cell>
          <cell r="C132" t="str">
            <v>Emulsión CRM</v>
          </cell>
          <cell r="D132">
            <v>1186.3572673090846</v>
          </cell>
        </row>
        <row r="133">
          <cell r="A133" t="str">
            <v>B020007</v>
          </cell>
          <cell r="B133" t="str">
            <v>lt</v>
          </cell>
          <cell r="C133" t="str">
            <v>Emulsión CRR-1</v>
          </cell>
          <cell r="D133">
            <v>1812.2280000000001</v>
          </cell>
        </row>
        <row r="134">
          <cell r="A134" t="str">
            <v>B020006</v>
          </cell>
          <cell r="B134" t="str">
            <v>lt</v>
          </cell>
          <cell r="C134" t="str">
            <v>Emulsión CRR-1m</v>
          </cell>
          <cell r="D134">
            <v>1804.20402306596</v>
          </cell>
        </row>
        <row r="135">
          <cell r="A135" t="str">
            <v>B020008</v>
          </cell>
          <cell r="B135" t="str">
            <v>lt</v>
          </cell>
          <cell r="C135" t="str">
            <v>Emulsión CRR-2</v>
          </cell>
          <cell r="D135">
            <v>2033.5813333333335</v>
          </cell>
        </row>
        <row r="136">
          <cell r="A136" t="str">
            <v>B020009</v>
          </cell>
          <cell r="B136" t="str">
            <v>lt</v>
          </cell>
          <cell r="C136" t="str">
            <v>Emulsión CRR-2m</v>
          </cell>
          <cell r="D136">
            <v>2408.0729999999999</v>
          </cell>
        </row>
        <row r="137">
          <cell r="A137" t="str">
            <v>B015012</v>
          </cell>
          <cell r="B137" t="str">
            <v>kg</v>
          </cell>
          <cell r="C137" t="str">
            <v xml:space="preserve">Escolta y transporte (una tarifa por cada m3 escoltado y transportado)
</v>
          </cell>
          <cell r="D137">
            <v>4890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3011.4435782424034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3460</v>
          </cell>
        </row>
        <row r="142">
          <cell r="A142" t="str">
            <v>B0013970</v>
          </cell>
          <cell r="B142" t="str">
            <v>u</v>
          </cell>
          <cell r="C142" t="str">
            <v xml:space="preserve">Estoperol en resina de 11X3 cm
</v>
          </cell>
          <cell r="D142">
            <v>2166.7999999999997</v>
          </cell>
        </row>
        <row r="143">
          <cell r="A143" t="str">
            <v>B0013980</v>
          </cell>
          <cell r="B143" t="str">
            <v>lb</v>
          </cell>
          <cell r="C143" t="str">
            <v>Explosivos  75% (INDUGEL)</v>
          </cell>
          <cell r="D143">
            <v>6975.0233333333335</v>
          </cell>
        </row>
        <row r="144">
          <cell r="A144" t="str">
            <v>B0013991</v>
          </cell>
          <cell r="B144" t="str">
            <v>lt</v>
          </cell>
          <cell r="C144" t="str">
            <v>Fertilizante Orgánico Mineral</v>
          </cell>
          <cell r="D144">
            <v>16390</v>
          </cell>
        </row>
        <row r="145">
          <cell r="A145" t="str">
            <v>B021007</v>
          </cell>
          <cell r="B145" t="str">
            <v>m2</v>
          </cell>
          <cell r="C145" t="str">
            <v>FORMALETA (Depende para que sea el Concreto)</v>
          </cell>
          <cell r="D145">
            <v>10534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21191.133333333331</v>
          </cell>
        </row>
        <row r="148">
          <cell r="A148" t="str">
            <v>B021002</v>
          </cell>
          <cell r="B148" t="str">
            <v>m2</v>
          </cell>
          <cell r="C148" t="str">
            <v>Formaleta Metálica</v>
          </cell>
          <cell r="D148">
            <v>8300</v>
          </cell>
        </row>
        <row r="149">
          <cell r="A149" t="str">
            <v>B021004</v>
          </cell>
          <cell r="B149" t="str">
            <v>m</v>
          </cell>
          <cell r="C149" t="str">
            <v xml:space="preserve">Formaleta para baranda de concreto
</v>
          </cell>
          <cell r="D149">
            <v>24229.710000000003</v>
          </cell>
        </row>
        <row r="150">
          <cell r="A150" t="str">
            <v>B021005</v>
          </cell>
          <cell r="B150" t="str">
            <v>m2</v>
          </cell>
          <cell r="C150" t="str">
            <v>Formaleta para muros</v>
          </cell>
          <cell r="D150">
            <v>8089.3600000000006</v>
          </cell>
        </row>
        <row r="151">
          <cell r="A151" t="str">
            <v>B021006</v>
          </cell>
          <cell r="B151" t="str">
            <v>glo</v>
          </cell>
          <cell r="C151" t="str">
            <v xml:space="preserve">Formaleta, platina y accesorios (escamas en concreto)
</v>
          </cell>
          <cell r="D151">
            <v>197226.69999999998</v>
          </cell>
        </row>
        <row r="152">
          <cell r="A152" t="str">
            <v>B0014040</v>
          </cell>
          <cell r="B152" t="str">
            <v>u</v>
          </cell>
          <cell r="C152" t="str">
            <v>Fulminantes</v>
          </cell>
          <cell r="D152">
            <v>767.61666666666667</v>
          </cell>
        </row>
        <row r="153">
          <cell r="A153" t="str">
            <v>B0014050</v>
          </cell>
          <cell r="B153" t="str">
            <v>kg</v>
          </cell>
          <cell r="C153" t="str">
            <v>Fundente</v>
          </cell>
          <cell r="D153">
            <v>32349.24666666667</v>
          </cell>
        </row>
        <row r="154">
          <cell r="A154" t="str">
            <v>B0014060</v>
          </cell>
          <cell r="B154" t="str">
            <v>kg</v>
          </cell>
          <cell r="C154" t="str">
            <v>Gas propano</v>
          </cell>
          <cell r="D154">
            <v>4223</v>
          </cell>
        </row>
        <row r="155">
          <cell r="A155" t="str">
            <v>B028001</v>
          </cell>
          <cell r="B155" t="str">
            <v>m</v>
          </cell>
          <cell r="C155" t="str">
            <v xml:space="preserve">Geodren circular diámetro 100 mm y altura 2.00 M
</v>
          </cell>
          <cell r="D155">
            <v>53909.49</v>
          </cell>
        </row>
        <row r="156">
          <cell r="A156" t="str">
            <v>B028002</v>
          </cell>
          <cell r="B156" t="str">
            <v>m</v>
          </cell>
          <cell r="C156" t="str">
            <v xml:space="preserve">Geodren planar Diamet 100 mm y h=0.50
</v>
          </cell>
          <cell r="D156">
            <v>13033.273333333333</v>
          </cell>
        </row>
        <row r="157">
          <cell r="A157" t="str">
            <v>B028003</v>
          </cell>
          <cell r="B157" t="str">
            <v>m</v>
          </cell>
          <cell r="C157" t="str">
            <v xml:space="preserve">Geodren planar Diamet 100 mm y h=1.00
</v>
          </cell>
          <cell r="D157">
            <v>22864.649999999998</v>
          </cell>
        </row>
        <row r="158">
          <cell r="A158" t="str">
            <v>B028004</v>
          </cell>
          <cell r="B158" t="str">
            <v>m</v>
          </cell>
          <cell r="C158" t="str">
            <v xml:space="preserve">Geodren planar Diamet 100 mm y h=2.00
</v>
          </cell>
          <cell r="D158">
            <v>45710.950000000004</v>
          </cell>
        </row>
        <row r="159">
          <cell r="A159" t="str">
            <v>B0014112</v>
          </cell>
          <cell r="B159" t="str">
            <v>m2</v>
          </cell>
          <cell r="C159" t="str">
            <v>Geomalla Biaxial Para Refuerzo Pbx-11</v>
          </cell>
          <cell r="D159">
            <v>6408.28</v>
          </cell>
        </row>
        <row r="160">
          <cell r="A160" t="str">
            <v>B0264112</v>
          </cell>
          <cell r="B160" t="str">
            <v>m2</v>
          </cell>
          <cell r="C160" t="str">
            <v>Geomalla Biaxial Para Refuerzo Pbx-11</v>
          </cell>
          <cell r="D160">
            <v>5090</v>
          </cell>
        </row>
        <row r="161">
          <cell r="A161" t="str">
            <v>B0014113</v>
          </cell>
          <cell r="B161" t="str">
            <v>m2</v>
          </cell>
          <cell r="C161" t="str">
            <v>Geomalla Biaxial Para Refuerzo Pbx-12</v>
          </cell>
          <cell r="D161">
            <v>8747.7366666666658</v>
          </cell>
        </row>
        <row r="162">
          <cell r="A162" t="str">
            <v>B0264113</v>
          </cell>
          <cell r="B162" t="str">
            <v>m2</v>
          </cell>
          <cell r="C162" t="str">
            <v>Geomalla Biaxial Para Refuerzo Pbx-12</v>
          </cell>
          <cell r="D162">
            <v>6913</v>
          </cell>
        </row>
        <row r="163">
          <cell r="A163" t="str">
            <v>B026010</v>
          </cell>
          <cell r="B163" t="str">
            <v>m2</v>
          </cell>
          <cell r="C163" t="str">
            <v>Geomalla en fibra de vidrio GLASGRID 8511</v>
          </cell>
          <cell r="D163">
            <v>10171.883333333333</v>
          </cell>
        </row>
        <row r="164">
          <cell r="A164" t="str">
            <v>B026013</v>
          </cell>
          <cell r="B164" t="str">
            <v>m2</v>
          </cell>
          <cell r="C164" t="str">
            <v>Geomalla en fibra de vidrio GLASGRID 8511</v>
          </cell>
          <cell r="D164">
            <v>5923</v>
          </cell>
        </row>
        <row r="165">
          <cell r="A165" t="str">
            <v>B0264116</v>
          </cell>
          <cell r="B165" t="str">
            <v>M2</v>
          </cell>
          <cell r="C165" t="str">
            <v>Geomalla Forgrid UX100</v>
          </cell>
          <cell r="D165">
            <v>13173.913333333332</v>
          </cell>
        </row>
        <row r="166">
          <cell r="A166" t="str">
            <v>B0264115</v>
          </cell>
          <cell r="B166" t="str">
            <v>m2</v>
          </cell>
          <cell r="C166" t="str">
            <v>Geomalla Fort Gird UX-50</v>
          </cell>
          <cell r="D166">
            <v>6927.7433333333329</v>
          </cell>
        </row>
        <row r="167">
          <cell r="A167" t="str">
            <v>B0014114</v>
          </cell>
          <cell r="B167" t="str">
            <v>m2</v>
          </cell>
          <cell r="C167" t="str">
            <v>Geomalla Tipo Asphalt</v>
          </cell>
          <cell r="D167">
            <v>9150.5533333333333</v>
          </cell>
        </row>
        <row r="168">
          <cell r="A168" t="str">
            <v>B0264114</v>
          </cell>
          <cell r="B168" t="str">
            <v>m2</v>
          </cell>
          <cell r="C168" t="str">
            <v>Geomalla Tipo Asphalt</v>
          </cell>
          <cell r="D168">
            <v>6433</v>
          </cell>
        </row>
        <row r="169">
          <cell r="A169" t="str">
            <v>B0014111</v>
          </cell>
          <cell r="B169" t="str">
            <v>m2</v>
          </cell>
          <cell r="C169" t="str">
            <v>Geomalla Uniaxial Pbx-11</v>
          </cell>
          <cell r="D169">
            <v>7930.4725941698762</v>
          </cell>
        </row>
        <row r="170">
          <cell r="A170" t="str">
            <v>B0264111</v>
          </cell>
          <cell r="B170" t="str">
            <v>m2</v>
          </cell>
          <cell r="C170" t="str">
            <v>Geomalla Uniaxial Pbx-11</v>
          </cell>
          <cell r="D170">
            <v>7500</v>
          </cell>
        </row>
        <row r="171">
          <cell r="A171" t="str">
            <v>B025002</v>
          </cell>
          <cell r="B171" t="str">
            <v>m2</v>
          </cell>
          <cell r="C171" t="str">
            <v xml:space="preserve">Geoterxtil T-4000 o similar </v>
          </cell>
          <cell r="D171">
            <v>9845.0533333333333</v>
          </cell>
        </row>
        <row r="172">
          <cell r="A172" t="str">
            <v>B025100</v>
          </cell>
          <cell r="B172" t="str">
            <v>M2</v>
          </cell>
          <cell r="C172" t="str">
            <v>Geotextil Forte Grid UX-165</v>
          </cell>
          <cell r="D172">
            <v>18849.25</v>
          </cell>
        </row>
        <row r="173">
          <cell r="A173" t="str">
            <v>B025101</v>
          </cell>
          <cell r="B173" t="str">
            <v>M2</v>
          </cell>
          <cell r="C173" t="str">
            <v>Geotextil Fortex BX-40</v>
          </cell>
          <cell r="D173">
            <v>4843.0233333333335</v>
          </cell>
        </row>
        <row r="174">
          <cell r="A174" t="str">
            <v>B025003</v>
          </cell>
          <cell r="B174" t="str">
            <v>m2</v>
          </cell>
          <cell r="C174" t="str">
            <v>Geotextil No Tejido</v>
          </cell>
          <cell r="D174">
            <v>3268.0966666666668</v>
          </cell>
        </row>
        <row r="175">
          <cell r="A175" t="str">
            <v>B025004</v>
          </cell>
          <cell r="B175" t="str">
            <v>m2</v>
          </cell>
          <cell r="C175" t="str">
            <v>Geotextil No Tejido para reparación</v>
          </cell>
          <cell r="D175">
            <v>4886.6166666666668</v>
          </cell>
        </row>
        <row r="176">
          <cell r="A176" t="str">
            <v>B025008</v>
          </cell>
          <cell r="B176" t="str">
            <v>m2</v>
          </cell>
          <cell r="C176" t="str">
            <v>Geotextil Nt Repav 450 O Similar (Proveedores Pavco, Lafayet, Geomatrix, Tensar, Omnes U Otros)</v>
          </cell>
          <cell r="D176">
            <v>5596.7318333333342</v>
          </cell>
        </row>
        <row r="177">
          <cell r="A177" t="str">
            <v>B025005</v>
          </cell>
          <cell r="B177" t="str">
            <v>m2</v>
          </cell>
          <cell r="C177" t="str">
            <v>Geotextil Nt-2500 O Similar (Proveedores, Pavco, Geomatrix, Tensar, Omnes U Otros)</v>
          </cell>
          <cell r="D177">
            <v>4675.0066666666671</v>
          </cell>
        </row>
        <row r="178">
          <cell r="A178" t="str">
            <v>B025006</v>
          </cell>
          <cell r="B178" t="str">
            <v>m2</v>
          </cell>
          <cell r="C178" t="str">
            <v xml:space="preserve">Geotextil NT-3000 o similar (proveedores, Tensar, Omnes u otros)
</v>
          </cell>
          <cell r="D178">
            <v>5550.3066666666664</v>
          </cell>
        </row>
        <row r="179">
          <cell r="A179" t="str">
            <v>B025011</v>
          </cell>
          <cell r="B179" t="str">
            <v>m2</v>
          </cell>
          <cell r="C179" t="str">
            <v>Geotextil T-2100 O Similar (Proveedores Pavco, Lafayet, Geomatrix, Tensar, Omnes U Otros)</v>
          </cell>
          <cell r="D179">
            <v>3931.4233333333336</v>
          </cell>
        </row>
        <row r="180">
          <cell r="A180" t="str">
            <v>B025001</v>
          </cell>
          <cell r="B180" t="str">
            <v>m2</v>
          </cell>
          <cell r="C180" t="str">
            <v>Geotextil T-2400 O Similar (Proveedores Lafayet, Pavco, Geomatrix, Tensar, Omnes U Otros)</v>
          </cell>
          <cell r="D180">
            <v>5216.95</v>
          </cell>
        </row>
        <row r="181">
          <cell r="A181" t="str">
            <v>B025007</v>
          </cell>
          <cell r="B181" t="str">
            <v>m2</v>
          </cell>
          <cell r="C181" t="str">
            <v>Geotextil Tejido</v>
          </cell>
          <cell r="D181">
            <v>3982.79</v>
          </cell>
        </row>
        <row r="182">
          <cell r="A182" t="str">
            <v>B025009</v>
          </cell>
          <cell r="B182" t="str">
            <v>m2</v>
          </cell>
          <cell r="C182" t="str">
            <v>Geotextil Tejido</v>
          </cell>
          <cell r="D182">
            <v>3552.5923151300913</v>
          </cell>
        </row>
        <row r="183">
          <cell r="A183" t="str">
            <v>B0014180</v>
          </cell>
          <cell r="B183" t="str">
            <v>kg</v>
          </cell>
          <cell r="C183" t="str">
            <v>Grapas</v>
          </cell>
          <cell r="D183">
            <v>5647.5999999999995</v>
          </cell>
        </row>
        <row r="184">
          <cell r="A184" t="str">
            <v>B0014184</v>
          </cell>
          <cell r="B184" t="str">
            <v>u</v>
          </cell>
          <cell r="C184" t="str">
            <v>Grata de limpieza</v>
          </cell>
          <cell r="D184">
            <v>4315</v>
          </cell>
        </row>
        <row r="185">
          <cell r="A185" t="str">
            <v>B0014181</v>
          </cell>
          <cell r="B185" t="str">
            <v>m3</v>
          </cell>
          <cell r="C185" t="str">
            <v>Gravilla</v>
          </cell>
          <cell r="D185">
            <v>54524.248700406461</v>
          </cell>
        </row>
        <row r="186">
          <cell r="A186" t="str">
            <v>B0014185</v>
          </cell>
          <cell r="B186" t="str">
            <v>m</v>
          </cell>
          <cell r="C186" t="str">
            <v>Guadua</v>
          </cell>
          <cell r="D186">
            <v>1858.6463272592009</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7008</v>
          </cell>
        </row>
        <row r="189">
          <cell r="A189" t="str">
            <v>B0014190</v>
          </cell>
          <cell r="B189" t="str">
            <v>kg</v>
          </cell>
          <cell r="C189" t="str">
            <v>Imprimante y puente de adherencia</v>
          </cell>
          <cell r="D189">
            <v>38194.833333333336</v>
          </cell>
        </row>
        <row r="190">
          <cell r="A190" t="str">
            <v>B021008</v>
          </cell>
          <cell r="B190" t="str">
            <v>m</v>
          </cell>
          <cell r="C190" t="str">
            <v>Junta elastomérica Jeene (J 8097VV)</v>
          </cell>
          <cell r="D190">
            <v>504600</v>
          </cell>
        </row>
        <row r="191">
          <cell r="A191" t="str">
            <v>B0014231</v>
          </cell>
          <cell r="B191" t="str">
            <v>u</v>
          </cell>
          <cell r="C191" t="str">
            <v>Lamina 1,22 X 2,44 X 1/2´´</v>
          </cell>
          <cell r="D191">
            <v>462830.00162286765</v>
          </cell>
        </row>
        <row r="192">
          <cell r="A192" t="str">
            <v>B0014232</v>
          </cell>
          <cell r="B192" t="str">
            <v>u</v>
          </cell>
          <cell r="C192" t="str">
            <v>Lamina 1,22 X 2,44 X 1/4´´</v>
          </cell>
          <cell r="D192">
            <v>245665.55808154555</v>
          </cell>
        </row>
        <row r="193">
          <cell r="A193" t="str">
            <v>B0014200</v>
          </cell>
          <cell r="B193" t="str">
            <v>m2</v>
          </cell>
          <cell r="C193" t="str">
            <v>Láminas impermeabilizantes</v>
          </cell>
          <cell r="D193">
            <v>1600</v>
          </cell>
        </row>
        <row r="194">
          <cell r="A194" t="str">
            <v>B0014233</v>
          </cell>
          <cell r="B194" t="str">
            <v>u</v>
          </cell>
          <cell r="C194" t="str">
            <v>Lechada Para Ductos (Acero De Preesfuerzo)</v>
          </cell>
          <cell r="D194">
            <v>688.10110137456377</v>
          </cell>
        </row>
        <row r="195">
          <cell r="A195" t="str">
            <v>B0014210</v>
          </cell>
          <cell r="B195" t="str">
            <v>lt</v>
          </cell>
          <cell r="C195" t="str">
            <v xml:space="preserve">Lechada para ductos (tensionamiento)
</v>
          </cell>
          <cell r="D195">
            <v>972.30666666666673</v>
          </cell>
        </row>
        <row r="196">
          <cell r="A196" t="str">
            <v>B0014220</v>
          </cell>
          <cell r="B196" t="str">
            <v>u</v>
          </cell>
          <cell r="C196" t="str">
            <v>Limpiador 1/4 de galón (anclajes)</v>
          </cell>
          <cell r="D196">
            <v>34622.620000000003</v>
          </cell>
        </row>
        <row r="197">
          <cell r="A197" t="str">
            <v>B0014230</v>
          </cell>
          <cell r="B197" t="str">
            <v>m</v>
          </cell>
          <cell r="C197" t="str">
            <v>Listón en guadua para empradizar</v>
          </cell>
          <cell r="D197">
            <v>1541.2030305261849</v>
          </cell>
        </row>
        <row r="198">
          <cell r="A198" t="str">
            <v>B0014234</v>
          </cell>
          <cell r="B198" t="str">
            <v>u</v>
          </cell>
          <cell r="C198" t="str">
            <v>Lubricante Pvc X 500 G</v>
          </cell>
          <cell r="D198">
            <v>15884.5</v>
          </cell>
        </row>
        <row r="199">
          <cell r="A199" t="str">
            <v>B033005</v>
          </cell>
          <cell r="B199" t="str">
            <v>u</v>
          </cell>
          <cell r="C199" t="str">
            <v>Malla Ciclónica Para Gaviones Galvanizada Aleación Zn-5A1-Mm Cal 12 (2M3)</v>
          </cell>
          <cell r="D199">
            <v>84953</v>
          </cell>
        </row>
        <row r="200">
          <cell r="A200" t="str">
            <v>B033009</v>
          </cell>
          <cell r="B200" t="str">
            <v>u</v>
          </cell>
          <cell r="C200" t="str">
            <v>Malla Ciclónica Para Gaviones Galvanizada Aleación Zn-5A1-Mm Y Plastificada Pvc Cal 12 (2M3)</v>
          </cell>
          <cell r="D200">
            <v>97339</v>
          </cell>
        </row>
        <row r="201">
          <cell r="A201" t="str">
            <v>B033006</v>
          </cell>
          <cell r="B201" t="str">
            <v>u</v>
          </cell>
          <cell r="C201" t="str">
            <v>Malla Ciclónica Para Gaviones Galvanizada Y Plastificada Con Pvc Cal 12 (2M3)</v>
          </cell>
          <cell r="D201">
            <v>94279.207460661142</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22715</v>
          </cell>
        </row>
        <row r="204">
          <cell r="A204" t="str">
            <v>B033003</v>
          </cell>
          <cell r="B204" t="str">
            <v>u</v>
          </cell>
          <cell r="C204" t="str">
            <v>Malla Para Colchagaviones Espesor 0,30 M</v>
          </cell>
          <cell r="D204">
            <v>95516.138350151916</v>
          </cell>
        </row>
        <row r="205">
          <cell r="A205" t="str">
            <v>B033002</v>
          </cell>
          <cell r="B205" t="str">
            <v>u</v>
          </cell>
          <cell r="C205" t="str">
            <v>Malla para gaviones (2M3)</v>
          </cell>
          <cell r="D205">
            <v>86419.046708983398</v>
          </cell>
        </row>
        <row r="206">
          <cell r="A206" t="str">
            <v>B0014235</v>
          </cell>
          <cell r="B206" t="str">
            <v>m</v>
          </cell>
          <cell r="C206" t="str">
            <v>Manguera De Alta Presión</v>
          </cell>
          <cell r="D206">
            <v>71148.882389285296</v>
          </cell>
        </row>
        <row r="207">
          <cell r="A207" t="str">
            <v>B0014254</v>
          </cell>
          <cell r="B207" t="str">
            <v>m</v>
          </cell>
          <cell r="C207" t="str">
            <v>Manguera de alta presión</v>
          </cell>
          <cell r="D207">
            <v>69399.549595610675</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7893.1437989724373</v>
          </cell>
        </row>
        <row r="210">
          <cell r="A210" t="str">
            <v>B0014267</v>
          </cell>
          <cell r="B210" t="str">
            <v>m2</v>
          </cell>
          <cell r="C210" t="str">
            <v>Manto Permanente (Protección de Taludes)</v>
          </cell>
          <cell r="D210">
            <v>11177.279666666667</v>
          </cell>
        </row>
        <row r="211">
          <cell r="A211" t="str">
            <v>B0014266</v>
          </cell>
          <cell r="B211" t="str">
            <v>m2</v>
          </cell>
          <cell r="C211" t="str">
            <v>Manto Temporal (Protección de Taludes)</v>
          </cell>
          <cell r="D211">
            <v>4900.2156666666669</v>
          </cell>
        </row>
        <row r="212">
          <cell r="A212" t="str">
            <v>B0014281</v>
          </cell>
          <cell r="B212" t="str">
            <v>m3</v>
          </cell>
          <cell r="C212" t="str">
            <v xml:space="preserve">Material  de afirmado de la Zona </v>
          </cell>
          <cell r="D212">
            <v>23771.8</v>
          </cell>
        </row>
        <row r="213">
          <cell r="A213" t="str">
            <v>B0014271</v>
          </cell>
          <cell r="B213" t="str">
            <v>m3</v>
          </cell>
          <cell r="C213" t="str">
            <v>Material  Granular Tipo SBG</v>
          </cell>
          <cell r="D213">
            <v>36467</v>
          </cell>
        </row>
        <row r="214">
          <cell r="A214" t="str">
            <v>B0014270</v>
          </cell>
          <cell r="B214" t="str">
            <v>m3</v>
          </cell>
          <cell r="C214" t="str">
            <v>Material de afirmado</v>
          </cell>
          <cell r="D214">
            <v>16844.971355547736</v>
          </cell>
        </row>
        <row r="215">
          <cell r="A215" t="str">
            <v>B0014291</v>
          </cell>
          <cell r="B215" t="str">
            <v>m3</v>
          </cell>
          <cell r="C215" t="str">
            <v xml:space="preserve">Material de Base </v>
          </cell>
          <cell r="D215">
            <v>31128.845018866792</v>
          </cell>
        </row>
        <row r="216">
          <cell r="A216" t="str">
            <v>B0014300</v>
          </cell>
          <cell r="B216" t="str">
            <v>m3</v>
          </cell>
          <cell r="C216" t="str">
            <v>Material de base (gradación 1)</v>
          </cell>
          <cell r="D216">
            <v>64407.168333333335</v>
          </cell>
        </row>
        <row r="217">
          <cell r="A217" t="str">
            <v>B0014310</v>
          </cell>
          <cell r="B217" t="str">
            <v>m3</v>
          </cell>
          <cell r="C217" t="str">
            <v>Material de base (gradación 2)</v>
          </cell>
          <cell r="D217">
            <v>47196.660170082883</v>
          </cell>
        </row>
        <row r="218">
          <cell r="A218" t="str">
            <v>B0014320</v>
          </cell>
          <cell r="B218" t="str">
            <v>m3</v>
          </cell>
          <cell r="C218" t="str">
            <v>Material de base (gradación 3)</v>
          </cell>
          <cell r="D218">
            <v>33429</v>
          </cell>
        </row>
        <row r="219">
          <cell r="A219" t="str">
            <v>B0014322</v>
          </cell>
          <cell r="B219" t="str">
            <v>m3</v>
          </cell>
          <cell r="C219" t="str">
            <v>Material de base procesado en planta (gradación 1, 2)</v>
          </cell>
          <cell r="D219">
            <v>31578</v>
          </cell>
        </row>
        <row r="220">
          <cell r="A220" t="str">
            <v>B0014292</v>
          </cell>
          <cell r="B220" t="str">
            <v>m3</v>
          </cell>
          <cell r="C220" t="str">
            <v>Material de base reciclada (manejo)</v>
          </cell>
          <cell r="D220">
            <v>6200</v>
          </cell>
        </row>
        <row r="221">
          <cell r="A221" t="str">
            <v>B0014330</v>
          </cell>
          <cell r="B221" t="str">
            <v>m3</v>
          </cell>
          <cell r="C221" t="str">
            <v>Material de la zona (para estabilizar bases)</v>
          </cell>
          <cell r="D221">
            <v>19234</v>
          </cell>
        </row>
        <row r="222">
          <cell r="A222" t="str">
            <v>B0014373</v>
          </cell>
          <cell r="B222" t="str">
            <v>m3</v>
          </cell>
          <cell r="C222" t="str">
            <v>Material de Recebo Para Relleno</v>
          </cell>
          <cell r="D222">
            <v>22926.088888888888</v>
          </cell>
        </row>
        <row r="223">
          <cell r="A223" t="str">
            <v>B0014411</v>
          </cell>
          <cell r="B223" t="str">
            <v>m3</v>
          </cell>
          <cell r="C223" t="str">
            <v>Material de Remoción</v>
          </cell>
          <cell r="D223">
            <v>3770</v>
          </cell>
        </row>
        <row r="224">
          <cell r="A224" t="str">
            <v>B0014340</v>
          </cell>
          <cell r="B224" t="str">
            <v>m3</v>
          </cell>
          <cell r="C224" t="str">
            <v xml:space="preserve">Material de Sub- Base CBR=20%
</v>
          </cell>
          <cell r="D224">
            <v>48910.701333333331</v>
          </cell>
        </row>
        <row r="225">
          <cell r="A225" t="str">
            <v>B0014350</v>
          </cell>
          <cell r="B225" t="str">
            <v>m3</v>
          </cell>
          <cell r="C225" t="str">
            <v xml:space="preserve">Material de Sub- Base CBR=30%
</v>
          </cell>
          <cell r="D225">
            <v>35806.333333333336</v>
          </cell>
        </row>
        <row r="226">
          <cell r="A226" t="str">
            <v>B0014361</v>
          </cell>
          <cell r="B226" t="str">
            <v>m3</v>
          </cell>
          <cell r="C226" t="str">
            <v xml:space="preserve">Material de Sub Base CBR=40% </v>
          </cell>
          <cell r="D226">
            <v>27804</v>
          </cell>
        </row>
        <row r="227">
          <cell r="A227" t="str">
            <v>B0014370</v>
          </cell>
          <cell r="B227" t="str">
            <v>m3</v>
          </cell>
          <cell r="C227" t="str">
            <v xml:space="preserve">Material de Sub- Base para bacheo
</v>
          </cell>
          <cell r="D227">
            <v>40249.16941787766</v>
          </cell>
        </row>
        <row r="228">
          <cell r="A228" t="str">
            <v>B0014372</v>
          </cell>
          <cell r="B228" t="str">
            <v>m3</v>
          </cell>
          <cell r="C228" t="str">
            <v xml:space="preserve">Material de Sub- Base procesado en planta (tipo 1 o tipo 2)
</v>
          </cell>
          <cell r="D228">
            <v>28005.732498040517</v>
          </cell>
        </row>
        <row r="229">
          <cell r="A229" t="str">
            <v>B0014380</v>
          </cell>
          <cell r="B229" t="str">
            <v>m3</v>
          </cell>
          <cell r="C229" t="str">
            <v>Material drenante (3´´)</v>
          </cell>
          <cell r="D229">
            <v>44832.516518799719</v>
          </cell>
        </row>
        <row r="230">
          <cell r="A230" t="str">
            <v>B0014390</v>
          </cell>
          <cell r="B230" t="str">
            <v>m3</v>
          </cell>
          <cell r="C230" t="str">
            <v>Material filtrante (6´´)</v>
          </cell>
          <cell r="D230">
            <v>50011.66333333333</v>
          </cell>
        </row>
        <row r="231">
          <cell r="A231" t="str">
            <v>B0014272</v>
          </cell>
          <cell r="B231" t="str">
            <v>m3</v>
          </cell>
          <cell r="C231" t="str">
            <v>Material Granular Tipo  BG</v>
          </cell>
          <cell r="D231">
            <v>42890.642343695792</v>
          </cell>
        </row>
        <row r="232">
          <cell r="A232" t="str">
            <v>B0014400</v>
          </cell>
          <cell r="B232" t="str">
            <v>m3</v>
          </cell>
          <cell r="C232" t="str">
            <v>Material para pedraplén</v>
          </cell>
          <cell r="D232">
            <v>45691.606666666667</v>
          </cell>
        </row>
        <row r="233">
          <cell r="A233" t="str">
            <v>B0014402</v>
          </cell>
          <cell r="B233" t="str">
            <v>m3</v>
          </cell>
          <cell r="C233" t="str">
            <v>Material para solado y atraque</v>
          </cell>
          <cell r="D233">
            <v>30708.534828651464</v>
          </cell>
        </row>
        <row r="234">
          <cell r="A234" t="str">
            <v>B0014410</v>
          </cell>
          <cell r="B234" t="str">
            <v>m3</v>
          </cell>
          <cell r="C234" t="str">
            <v xml:space="preserve">Material seleccionado para Relleno
</v>
          </cell>
          <cell r="D234">
            <v>18876.844444444443</v>
          </cell>
        </row>
        <row r="235">
          <cell r="A235" t="str">
            <v>B0014420</v>
          </cell>
          <cell r="B235" t="str">
            <v>m</v>
          </cell>
          <cell r="C235" t="str">
            <v>Mecha Lenta</v>
          </cell>
          <cell r="D235">
            <v>678.56000000000006</v>
          </cell>
        </row>
        <row r="236">
          <cell r="A236" t="str">
            <v>B0014430</v>
          </cell>
          <cell r="B236" t="str">
            <v>m3</v>
          </cell>
          <cell r="C236" t="str">
            <v xml:space="preserve">Mezcla abierta en caliente MAC-1
</v>
          </cell>
          <cell r="D236">
            <v>417317.3</v>
          </cell>
        </row>
        <row r="237">
          <cell r="A237" t="str">
            <v>B0014440</v>
          </cell>
          <cell r="B237" t="str">
            <v>m3</v>
          </cell>
          <cell r="C237" t="str">
            <v xml:space="preserve">Mezcla abierta en caliente MAC-2
</v>
          </cell>
          <cell r="D237">
            <v>424986.10000000003</v>
          </cell>
        </row>
        <row r="238">
          <cell r="A238" t="str">
            <v>B0014450</v>
          </cell>
          <cell r="B238" t="str">
            <v>m3</v>
          </cell>
          <cell r="C238" t="str">
            <v xml:space="preserve">Mezcla abierta en caliente MAC-3
</v>
          </cell>
          <cell r="D238">
            <v>448885.10000000003</v>
          </cell>
        </row>
        <row r="239">
          <cell r="A239" t="str">
            <v>B0014542</v>
          </cell>
          <cell r="B239" t="str">
            <v>M3</v>
          </cell>
          <cell r="C239" t="str">
            <v>Mezcla Abierta en Frio  MAF-25</v>
          </cell>
          <cell r="D239">
            <v>213333</v>
          </cell>
        </row>
        <row r="240">
          <cell r="A240" t="str">
            <v>B0014461</v>
          </cell>
          <cell r="B240" t="str">
            <v>m3</v>
          </cell>
          <cell r="C240" t="str">
            <v>Mezcla Abierta en Frío MAF-19</v>
          </cell>
          <cell r="D240">
            <v>213470</v>
          </cell>
        </row>
        <row r="241">
          <cell r="A241" t="str">
            <v>B0014469</v>
          </cell>
          <cell r="B241" t="str">
            <v>m3</v>
          </cell>
          <cell r="C241" t="str">
            <v xml:space="preserve">Mezcla Abierta en Frio MAF-38 </v>
          </cell>
          <cell r="D241">
            <v>206100</v>
          </cell>
        </row>
        <row r="242">
          <cell r="A242" t="str">
            <v>B0014490</v>
          </cell>
          <cell r="B242" t="str">
            <v>m3</v>
          </cell>
          <cell r="C242" t="str">
            <v>Mezcla Densa en caliente MDC-0</v>
          </cell>
          <cell r="D242">
            <v>235450.9</v>
          </cell>
        </row>
        <row r="243">
          <cell r="A243" t="str">
            <v>B0014501</v>
          </cell>
          <cell r="B243" t="str">
            <v>m3</v>
          </cell>
          <cell r="C243" t="str">
            <v>Mezcla Densa en caliente MDC-10</v>
          </cell>
          <cell r="D243">
            <v>404833.33333333331</v>
          </cell>
        </row>
        <row r="244">
          <cell r="A244" t="str">
            <v>B0014502</v>
          </cell>
          <cell r="B244" t="str">
            <v>m3</v>
          </cell>
          <cell r="C244" t="str">
            <v>Mezcla densa en Caliente MDC-19</v>
          </cell>
          <cell r="D244">
            <v>426803.33333333331</v>
          </cell>
        </row>
        <row r="245">
          <cell r="A245" t="str">
            <v>B0014511</v>
          </cell>
          <cell r="B245" t="str">
            <v>m3</v>
          </cell>
          <cell r="C245" t="str">
            <v>Mezcla densa en Caliente MDC-25</v>
          </cell>
          <cell r="D245">
            <v>397193.33333333331</v>
          </cell>
        </row>
        <row r="246">
          <cell r="A246" t="str">
            <v>B0014531</v>
          </cell>
          <cell r="B246" t="str">
            <v>m3</v>
          </cell>
          <cell r="C246" t="str">
            <v>Mezcla Densa en Frio MDF-19</v>
          </cell>
          <cell r="D246">
            <v>331187.18</v>
          </cell>
        </row>
        <row r="247">
          <cell r="A247" t="str">
            <v>B0014541</v>
          </cell>
          <cell r="B247" t="str">
            <v>m3</v>
          </cell>
          <cell r="C247" t="str">
            <v>Mezcla Densa en Frio MDF-25</v>
          </cell>
          <cell r="D247">
            <v>331187.18</v>
          </cell>
        </row>
        <row r="248">
          <cell r="A248" t="str">
            <v>B0014551</v>
          </cell>
          <cell r="B248" t="str">
            <v>m3</v>
          </cell>
          <cell r="C248" t="str">
            <v>Mezcla Densa en Frio MDF-38</v>
          </cell>
          <cell r="D248">
            <v>331187.18</v>
          </cell>
        </row>
        <row r="249">
          <cell r="A249" t="str">
            <v>B0014552</v>
          </cell>
          <cell r="B249" t="str">
            <v>m3</v>
          </cell>
          <cell r="C249" t="str">
            <v>Mezcla Densa en Frio para Bacheo</v>
          </cell>
          <cell r="D249">
            <v>218300</v>
          </cell>
        </row>
        <row r="250">
          <cell r="A250" t="str">
            <v>B0014560</v>
          </cell>
          <cell r="B250" t="str">
            <v>m3</v>
          </cell>
          <cell r="C250" t="str">
            <v>Mezcla discontinua en caliente F-1</v>
          </cell>
          <cell r="D250">
            <v>193751.4</v>
          </cell>
        </row>
        <row r="251">
          <cell r="A251" t="str">
            <v>B0014570</v>
          </cell>
          <cell r="B251" t="str">
            <v>m3</v>
          </cell>
          <cell r="C251" t="str">
            <v>Mezcla discontinua en caliente F-2</v>
          </cell>
          <cell r="D251">
            <v>201969.56333333332</v>
          </cell>
        </row>
        <row r="252">
          <cell r="A252" t="str">
            <v>B0014580</v>
          </cell>
          <cell r="B252" t="str">
            <v>m3</v>
          </cell>
          <cell r="C252" t="str">
            <v xml:space="preserve">Mezcla discontinua en caliente M-1
</v>
          </cell>
          <cell r="D252">
            <v>182010.24389777766</v>
          </cell>
        </row>
        <row r="253">
          <cell r="A253" t="str">
            <v>B0014590</v>
          </cell>
          <cell r="B253" t="str">
            <v>m3</v>
          </cell>
          <cell r="C253" t="str">
            <v xml:space="preserve">Mezcla discontinua en caliente M-2
</v>
          </cell>
          <cell r="D253">
            <v>201969.56333333332</v>
          </cell>
        </row>
        <row r="254">
          <cell r="A254" t="str">
            <v>B0014601</v>
          </cell>
          <cell r="B254" t="str">
            <v>m2</v>
          </cell>
          <cell r="C254" t="str">
            <v>Mezcla Fértil</v>
          </cell>
          <cell r="D254">
            <v>12300</v>
          </cell>
        </row>
        <row r="255">
          <cell r="A255" t="str">
            <v>B0014600</v>
          </cell>
          <cell r="B255" t="str">
            <v>m3</v>
          </cell>
          <cell r="C255" t="str">
            <v xml:space="preserve">Mezcla gruesa en caliente tipo MGC-1
</v>
          </cell>
          <cell r="D255">
            <v>230370</v>
          </cell>
        </row>
        <row r="256">
          <cell r="A256" t="str">
            <v>B0014421</v>
          </cell>
          <cell r="B256" t="str">
            <v>m3</v>
          </cell>
          <cell r="C256" t="str">
            <v>Mezcla Semidensa en Caliente MSC-19</v>
          </cell>
          <cell r="D256">
            <v>220400</v>
          </cell>
        </row>
        <row r="257">
          <cell r="A257" t="str">
            <v>B0014610</v>
          </cell>
          <cell r="B257" t="str">
            <v>m3</v>
          </cell>
          <cell r="C257" t="str">
            <v>Mortero 1:3</v>
          </cell>
          <cell r="D257">
            <v>361436.88999999996</v>
          </cell>
        </row>
        <row r="258">
          <cell r="A258" t="str">
            <v>B0014611</v>
          </cell>
          <cell r="B258" t="str">
            <v>m3</v>
          </cell>
          <cell r="C258" t="str">
            <v>Mortero 1:3 De recubrimiento</v>
          </cell>
          <cell r="D258">
            <v>423978.66666666669</v>
          </cell>
        </row>
        <row r="259">
          <cell r="A259" t="str">
            <v>B0014236</v>
          </cell>
          <cell r="B259" t="str">
            <v>m3</v>
          </cell>
          <cell r="C259" t="str">
            <v>Mortero 1:3 Para Anillos</v>
          </cell>
          <cell r="D259">
            <v>382554.43333333335</v>
          </cell>
        </row>
        <row r="260">
          <cell r="A260" t="str">
            <v>B0014240</v>
          </cell>
          <cell r="B260" t="str">
            <v>m3</v>
          </cell>
          <cell r="C260" t="str">
            <v>Mortero alta resistencia (Eucocrete)</v>
          </cell>
          <cell r="D260">
            <v>432011.46666666662</v>
          </cell>
        </row>
        <row r="261">
          <cell r="A261" t="str">
            <v>B0014237</v>
          </cell>
          <cell r="B261" t="str">
            <v>kg</v>
          </cell>
          <cell r="C261" t="str">
            <v>Mulch Orgánico</v>
          </cell>
          <cell r="D261">
            <v>1700</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52444.07</v>
          </cell>
        </row>
        <row r="264">
          <cell r="A264" t="str">
            <v>B0014640</v>
          </cell>
          <cell r="B264" t="str">
            <v>kg</v>
          </cell>
          <cell r="C264" t="str">
            <v xml:space="preserve">Oxigeno industrial
</v>
          </cell>
          <cell r="D264">
            <v>12135.023333333333</v>
          </cell>
        </row>
        <row r="265">
          <cell r="A265" t="str">
            <v>B0014650</v>
          </cell>
          <cell r="B265" t="str">
            <v>m</v>
          </cell>
          <cell r="C265" t="str">
            <v xml:space="preserve">Paral en madera rolliza de 3´´ (tablestacados)
</v>
          </cell>
          <cell r="D265">
            <v>5337.54</v>
          </cell>
        </row>
        <row r="266">
          <cell r="A266" t="str">
            <v>B0014660</v>
          </cell>
          <cell r="B266" t="str">
            <v>u</v>
          </cell>
          <cell r="C266" t="str">
            <v xml:space="preserve">Paral en madera rolliza de 5´´ y 4,5m de longitud (tablestacados)
</v>
          </cell>
          <cell r="D266">
            <v>36268.980000000003</v>
          </cell>
        </row>
        <row r="267">
          <cell r="A267" t="str">
            <v>B0014670</v>
          </cell>
          <cell r="B267" t="str">
            <v>u</v>
          </cell>
          <cell r="C267" t="str">
            <v xml:space="preserve">Paral en madera rolliza de 6´´ y 5m de longitud (tablestacados)
</v>
          </cell>
          <cell r="D267">
            <v>40215.646666666667</v>
          </cell>
        </row>
        <row r="268">
          <cell r="A268" t="str">
            <v>B0014680</v>
          </cell>
          <cell r="B268" t="str">
            <v>u</v>
          </cell>
          <cell r="C268" t="str">
            <v xml:space="preserve">Paral en madera rolliza de 6´´ y 8m de longitud (tablestacados)
</v>
          </cell>
          <cell r="D268">
            <v>42904.416666666664</v>
          </cell>
        </row>
        <row r="269">
          <cell r="A269" t="str">
            <v>B0014690</v>
          </cell>
          <cell r="B269" t="str">
            <v>kg</v>
          </cell>
          <cell r="C269" t="str">
            <v>Pegante epóxico</v>
          </cell>
          <cell r="D269">
            <v>41785.555555555555</v>
          </cell>
        </row>
        <row r="270">
          <cell r="A270" t="str">
            <v>B0014701</v>
          </cell>
          <cell r="B270" t="str">
            <v>m</v>
          </cell>
          <cell r="C270" t="str">
            <v>Perfil Hea 200</v>
          </cell>
          <cell r="D270">
            <v>136340</v>
          </cell>
        </row>
        <row r="271">
          <cell r="A271" t="str">
            <v>B0014702</v>
          </cell>
          <cell r="B271" t="str">
            <v>m3</v>
          </cell>
          <cell r="C271" t="str">
            <v xml:space="preserve">Piedra para Concreto Ciclópeo (Rajón o Canto Rodado) </v>
          </cell>
          <cell r="D271">
            <v>47380.92333333334</v>
          </cell>
        </row>
        <row r="272">
          <cell r="A272" t="str">
            <v>B0014700</v>
          </cell>
          <cell r="B272" t="str">
            <v>m3</v>
          </cell>
          <cell r="C272" t="str">
            <v xml:space="preserve">Piedra para concreto ciclópeo (rajón o canto rodado)
</v>
          </cell>
          <cell r="D272">
            <v>33286.666666666664</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35576.477804654503</v>
          </cell>
        </row>
        <row r="275">
          <cell r="A275" t="str">
            <v>B0014730</v>
          </cell>
          <cell r="B275" t="str">
            <v>m</v>
          </cell>
          <cell r="C275" t="str">
            <v xml:space="preserve">Pilote en madera barbosco de 15*15
</v>
          </cell>
          <cell r="D275">
            <v>47593.676666666666</v>
          </cell>
        </row>
        <row r="276">
          <cell r="A276" t="str">
            <v>B0014740</v>
          </cell>
          <cell r="B276" t="str">
            <v>gal</v>
          </cell>
          <cell r="C276" t="str">
            <v xml:space="preserve">Pintura acrílica pura para tráfico
</v>
          </cell>
          <cell r="D276">
            <v>71233.333333333328</v>
          </cell>
        </row>
        <row r="277">
          <cell r="A277" t="str">
            <v>B0014750</v>
          </cell>
          <cell r="B277" t="str">
            <v>gal</v>
          </cell>
          <cell r="C277" t="str">
            <v xml:space="preserve">Pintura acrílica, esmalte o similar </v>
          </cell>
          <cell r="D277">
            <v>65083.333333333336</v>
          </cell>
        </row>
        <row r="278">
          <cell r="A278" t="str">
            <v>B0014760</v>
          </cell>
          <cell r="B278" t="str">
            <v>gal</v>
          </cell>
          <cell r="C278" t="str">
            <v>Pintura anticorrosiva</v>
          </cell>
          <cell r="D278">
            <v>42933.333333333336</v>
          </cell>
        </row>
        <row r="279">
          <cell r="A279" t="str">
            <v>B0014238</v>
          </cell>
          <cell r="B279" t="str">
            <v>g</v>
          </cell>
          <cell r="C279" t="str">
            <v xml:space="preserve">Pintura Impermeabilizante </v>
          </cell>
          <cell r="D279">
            <v>34536.571326066725</v>
          </cell>
        </row>
        <row r="280">
          <cell r="A280" t="str">
            <v>B0014239</v>
          </cell>
          <cell r="B280" t="str">
            <v>g</v>
          </cell>
          <cell r="C280" t="str">
            <v>Pintura Imprimante</v>
          </cell>
          <cell r="D280">
            <v>52521</v>
          </cell>
        </row>
        <row r="281">
          <cell r="A281" t="str">
            <v>B0014770</v>
          </cell>
          <cell r="B281" t="str">
            <v>u</v>
          </cell>
          <cell r="C281" t="str">
            <v xml:space="preserve">Piscina de decantación de (3*3*1)
</v>
          </cell>
          <cell r="D281">
            <v>46211.178927166926</v>
          </cell>
        </row>
        <row r="282">
          <cell r="A282" t="str">
            <v>B0014772</v>
          </cell>
          <cell r="B282" t="str">
            <v>kg</v>
          </cell>
          <cell r="C282" t="str">
            <v xml:space="preserve">Plastificante (Sikament)
</v>
          </cell>
          <cell r="D282">
            <v>5790</v>
          </cell>
        </row>
        <row r="283">
          <cell r="A283" t="str">
            <v>B0014780</v>
          </cell>
          <cell r="B283" t="str">
            <v>m</v>
          </cell>
          <cell r="C283" t="str">
            <v xml:space="preserve">Platina de 1´´ x 1/4´´ (cerramiento en malla)
</v>
          </cell>
          <cell r="D283">
            <v>4226.37</v>
          </cell>
        </row>
        <row r="284">
          <cell r="A284" t="str">
            <v>B0014790</v>
          </cell>
          <cell r="B284" t="str">
            <v>u</v>
          </cell>
          <cell r="C284" t="str">
            <v xml:space="preserve">Poste de madera para cercas </v>
          </cell>
          <cell r="D284">
            <v>9235.5488300430879</v>
          </cell>
        </row>
        <row r="285">
          <cell r="A285" t="str">
            <v>B0014800</v>
          </cell>
          <cell r="B285" t="str">
            <v>u</v>
          </cell>
          <cell r="C285" t="str">
            <v xml:space="preserve">Poste en angulo de 2*2*1/4 de 3,5m para señal
</v>
          </cell>
          <cell r="D285">
            <v>88122.178818416738</v>
          </cell>
        </row>
        <row r="286">
          <cell r="A286" t="str">
            <v>B0014810</v>
          </cell>
          <cell r="B286" t="str">
            <v>u</v>
          </cell>
          <cell r="C286" t="str">
            <v>Poste kilometraje</v>
          </cell>
          <cell r="D286">
            <v>79889.099999999991</v>
          </cell>
        </row>
        <row r="287">
          <cell r="A287" t="str">
            <v>B0014831</v>
          </cell>
          <cell r="B287" t="str">
            <v>u</v>
          </cell>
          <cell r="C287" t="str">
            <v>Postes De Concreto Para Cercas 2,00 Mts</v>
          </cell>
          <cell r="D287">
            <v>20200</v>
          </cell>
        </row>
        <row r="288">
          <cell r="A288" t="str">
            <v>B0014820</v>
          </cell>
          <cell r="B288" t="str">
            <v>u</v>
          </cell>
          <cell r="C288" t="str">
            <v xml:space="preserve">Postes de concreto para cercas
</v>
          </cell>
          <cell r="D288">
            <v>29980.963333333333</v>
          </cell>
        </row>
        <row r="289">
          <cell r="A289" t="str">
            <v>B0014830</v>
          </cell>
          <cell r="B289" t="str">
            <v>u</v>
          </cell>
          <cell r="C289" t="str">
            <v xml:space="preserve">Postes para defensa metálica (1,80m)
</v>
          </cell>
          <cell r="D289">
            <v>144879.73666666666</v>
          </cell>
        </row>
        <row r="290">
          <cell r="A290" t="str">
            <v>B0014840</v>
          </cell>
          <cell r="B290" t="str">
            <v>lb</v>
          </cell>
          <cell r="C290" t="str">
            <v>Puntilla</v>
          </cell>
          <cell r="D290">
            <v>2776.6666666666665</v>
          </cell>
        </row>
        <row r="291">
          <cell r="A291" t="str">
            <v>B0014850</v>
          </cell>
          <cell r="B291" t="str">
            <v>lt</v>
          </cell>
          <cell r="C291" t="str">
            <v>Químico estabilizante (PROBASE)</v>
          </cell>
          <cell r="D291">
            <v>71490.403333333335</v>
          </cell>
        </row>
        <row r="292">
          <cell r="A292" t="str">
            <v>B0014860</v>
          </cell>
          <cell r="B292" t="str">
            <v>kg</v>
          </cell>
          <cell r="C292" t="str">
            <v xml:space="preserve">Refuerzo de 3/8'' 60000 psi
</v>
          </cell>
          <cell r="D292">
            <v>2983.3333333333335</v>
          </cell>
        </row>
        <row r="293">
          <cell r="A293" t="str">
            <v>B0014870</v>
          </cell>
          <cell r="B293" t="str">
            <v>kg</v>
          </cell>
          <cell r="C293" t="str">
            <v xml:space="preserve">Resina termoplástica </v>
          </cell>
          <cell r="D293">
            <v>5624.3533333333335</v>
          </cell>
        </row>
        <row r="294">
          <cell r="A294" t="str">
            <v>B0014880</v>
          </cell>
          <cell r="B294" t="str">
            <v>u</v>
          </cell>
          <cell r="C294" t="str">
            <v>Salida en PVC D=2´´</v>
          </cell>
          <cell r="D294">
            <v>2011.8866666666665</v>
          </cell>
        </row>
        <row r="295">
          <cell r="A295" t="str">
            <v>B0014893</v>
          </cell>
          <cell r="B295" t="str">
            <v>u</v>
          </cell>
          <cell r="C295" t="str">
            <v xml:space="preserve">Sección De Tope Defensa Metálica </v>
          </cell>
          <cell r="D295">
            <v>35950</v>
          </cell>
        </row>
        <row r="296">
          <cell r="A296" t="str">
            <v>B0014890</v>
          </cell>
          <cell r="B296" t="str">
            <v>u</v>
          </cell>
          <cell r="C296" t="str">
            <v>Sección final de defensa metálica</v>
          </cell>
          <cell r="D296">
            <v>55092.416666666664</v>
          </cell>
        </row>
        <row r="297">
          <cell r="A297" t="str">
            <v>B0014892</v>
          </cell>
          <cell r="B297" t="str">
            <v>u</v>
          </cell>
          <cell r="C297" t="str">
            <v>Sección tope</v>
          </cell>
          <cell r="D297">
            <v>35743</v>
          </cell>
        </row>
        <row r="298">
          <cell r="A298" t="str">
            <v>B0014900</v>
          </cell>
          <cell r="B298" t="str">
            <v>m</v>
          </cell>
          <cell r="C298" t="str">
            <v>Sello de silicona o sellador autonivelante</v>
          </cell>
          <cell r="D298">
            <v>3414.1779097521817</v>
          </cell>
        </row>
        <row r="299">
          <cell r="A299" t="str">
            <v>B0014894</v>
          </cell>
          <cell r="B299" t="str">
            <v>kg</v>
          </cell>
          <cell r="C299" t="str">
            <v>Semilla Para Empradizar Tipo Braquiaria</v>
          </cell>
          <cell r="D299">
            <v>20993.441037226607</v>
          </cell>
        </row>
        <row r="300">
          <cell r="A300" t="str">
            <v>B0014910</v>
          </cell>
          <cell r="B300" t="str">
            <v>kg</v>
          </cell>
          <cell r="C300" t="str">
            <v>Semillas para empradizar</v>
          </cell>
          <cell r="D300">
            <v>19921.706139770664</v>
          </cell>
        </row>
        <row r="301">
          <cell r="A301" t="str">
            <v>B0014920</v>
          </cell>
          <cell r="B301" t="str">
            <v>u</v>
          </cell>
          <cell r="C301" t="str">
            <v xml:space="preserve">Señal (grupo 1) tablero en lamina galvanizada de 90*90 cm, calibre 16 reflectivo tipo 1./ incluye poste)
</v>
          </cell>
          <cell r="D301">
            <v>287430.38666666666</v>
          </cell>
        </row>
        <row r="302">
          <cell r="A302" t="str">
            <v>B0014930</v>
          </cell>
          <cell r="B302" t="str">
            <v>u</v>
          </cell>
          <cell r="C302" t="str">
            <v xml:space="preserve">Señal (grupo 1). Tablero en lámina galvanizada de 75cm*75cm, calibre 16, reflectivo tipo 1/ incluye poste )
</v>
          </cell>
          <cell r="D302">
            <v>309780.26666666666</v>
          </cell>
        </row>
        <row r="303">
          <cell r="A303" t="str">
            <v>B0014940</v>
          </cell>
          <cell r="B303" t="str">
            <v>u</v>
          </cell>
          <cell r="C303" t="str">
            <v xml:space="preserve">Señal (grupo 2). Tablero en lámina galvanizado de 1,2m*0,4m, calibre 16, reflectivo tipo 1. 
</v>
          </cell>
          <cell r="D303">
            <v>232408.11000000002</v>
          </cell>
        </row>
        <row r="304">
          <cell r="A304" t="str">
            <v>B0014950</v>
          </cell>
          <cell r="B304" t="str">
            <v>u</v>
          </cell>
          <cell r="C304" t="str">
            <v xml:space="preserve">Señal (grupo 3 ferrocarril) (SP-54). Tablero en lámina galvanizado de 2,4m*0,3m, calibre 16, reflectivo tipo 1. 
</v>
          </cell>
          <cell r="D304">
            <v>264207.29333333333</v>
          </cell>
        </row>
        <row r="305">
          <cell r="A305" t="str">
            <v>B0014960</v>
          </cell>
          <cell r="B305" t="str">
            <v>u</v>
          </cell>
          <cell r="C305" t="str">
            <v xml:space="preserve">Señal (grupo 4). Tablero en lámina galvanizado de 60cm*75cm, calibre 16, reflectivo tipo 1. (delineador de curva horizontal)
</v>
          </cell>
          <cell r="D305">
            <v>266133.31666666665</v>
          </cell>
        </row>
        <row r="306">
          <cell r="A306" t="str">
            <v>B0014970</v>
          </cell>
          <cell r="B306" t="str">
            <v>m2</v>
          </cell>
          <cell r="C306" t="str">
            <v xml:space="preserve">Señal (grupo 5). Tablero en lámina galvanizado de 0,90m*1,13m, calibre 16, reflectivo tipo 1. 
</v>
          </cell>
          <cell r="D306">
            <v>273869.34666666668</v>
          </cell>
        </row>
        <row r="307">
          <cell r="A307" t="str">
            <v>B0014980</v>
          </cell>
          <cell r="B307" t="str">
            <v>u</v>
          </cell>
          <cell r="C307" t="str">
            <v>Señal temporal preventiva</v>
          </cell>
          <cell r="D307">
            <v>122506.91821057201</v>
          </cell>
        </row>
        <row r="308">
          <cell r="A308" t="str">
            <v>B0014895</v>
          </cell>
          <cell r="B308" t="str">
            <v>kg</v>
          </cell>
          <cell r="C308" t="str">
            <v>Sika Color C</v>
          </cell>
          <cell r="D308">
            <v>21503.743571182065</v>
          </cell>
        </row>
        <row r="309">
          <cell r="A309" t="str">
            <v>B0014898</v>
          </cell>
          <cell r="B309" t="str">
            <v>kg</v>
          </cell>
          <cell r="C309" t="str">
            <v>Sika Top 122</v>
          </cell>
          <cell r="D309">
            <v>4928.5431213725487</v>
          </cell>
        </row>
        <row r="310">
          <cell r="A310" t="str">
            <v>B0014897</v>
          </cell>
          <cell r="B310" t="str">
            <v>kg</v>
          </cell>
          <cell r="C310" t="str">
            <v>Sika Top Armatec 108</v>
          </cell>
          <cell r="D310">
            <v>13356.175523284437</v>
          </cell>
        </row>
        <row r="311">
          <cell r="A311" t="str">
            <v>B0014896</v>
          </cell>
          <cell r="B311" t="str">
            <v>kg</v>
          </cell>
          <cell r="C311" t="str">
            <v>Sikadur 32 Primer</v>
          </cell>
          <cell r="D311">
            <v>51023.666666666664</v>
          </cell>
        </row>
        <row r="312">
          <cell r="A312" t="str">
            <v>B0014899</v>
          </cell>
          <cell r="B312" t="str">
            <v>kg</v>
          </cell>
          <cell r="C312" t="str">
            <v>Sikaset L - Acelerante</v>
          </cell>
          <cell r="D312">
            <v>11179.333333333334</v>
          </cell>
        </row>
        <row r="313">
          <cell r="A313" t="str">
            <v>B0015000</v>
          </cell>
          <cell r="B313" t="str">
            <v>kg</v>
          </cell>
          <cell r="C313" t="str">
            <v>Soldadura 6013 de 1/8</v>
          </cell>
          <cell r="D313">
            <v>9755</v>
          </cell>
        </row>
        <row r="314">
          <cell r="A314" t="str">
            <v>B0015010</v>
          </cell>
          <cell r="B314" t="str">
            <v>kg</v>
          </cell>
          <cell r="C314" t="str">
            <v>Soldadura 7018</v>
          </cell>
          <cell r="D314">
            <v>10062.353333333334</v>
          </cell>
        </row>
        <row r="315">
          <cell r="A315" t="str">
            <v>B0015032</v>
          </cell>
          <cell r="B315" t="str">
            <v>kg</v>
          </cell>
          <cell r="C315" t="str">
            <v xml:space="preserve">Soldadura E70XX o en arco sumergido
</v>
          </cell>
          <cell r="D315">
            <v>7000</v>
          </cell>
        </row>
        <row r="316">
          <cell r="A316" t="str">
            <v>B0015020</v>
          </cell>
          <cell r="B316" t="str">
            <v>u</v>
          </cell>
          <cell r="C316" t="str">
            <v xml:space="preserve">Soldadura en PVC 1/8 de galón (anclajes)
</v>
          </cell>
          <cell r="D316">
            <v>22971.900250764018</v>
          </cell>
        </row>
        <row r="317">
          <cell r="A317" t="str">
            <v>B0015030</v>
          </cell>
          <cell r="B317" t="str">
            <v>kg</v>
          </cell>
          <cell r="C317" t="str">
            <v>Soldadura L-70</v>
          </cell>
          <cell r="D317">
            <v>20214.310000000001</v>
          </cell>
        </row>
        <row r="318">
          <cell r="A318" t="str">
            <v>B0015040</v>
          </cell>
          <cell r="B318" t="str">
            <v>gal</v>
          </cell>
          <cell r="C318" t="str">
            <v xml:space="preserve">Superplastificante Sikament
</v>
          </cell>
          <cell r="D318">
            <v>38954.618976790036</v>
          </cell>
        </row>
        <row r="319">
          <cell r="A319" t="str">
            <v>B0015050</v>
          </cell>
          <cell r="B319" t="str">
            <v>u</v>
          </cell>
          <cell r="C319" t="str">
            <v xml:space="preserve">Tabla burda en madera aserrada (0,30*0,03*3,00) 
</v>
          </cell>
          <cell r="D319">
            <v>10686.912134290544</v>
          </cell>
        </row>
        <row r="320">
          <cell r="A320" t="str">
            <v>B0015064</v>
          </cell>
          <cell r="B320" t="str">
            <v>u</v>
          </cell>
          <cell r="C320" t="str">
            <v xml:space="preserve">Tablero en lámina galvanizada de 1,2 cm*0,4 cm, calibre 16, reflectivo tipo 1.
</v>
          </cell>
          <cell r="D320">
            <v>79320.5895545487</v>
          </cell>
        </row>
        <row r="321">
          <cell r="A321" t="str">
            <v>B0015066</v>
          </cell>
          <cell r="B321" t="str">
            <v>u</v>
          </cell>
          <cell r="C321" t="str">
            <v xml:space="preserve">Tablero en lámina galvanizada de 2,4 m*30 cm, calibre 16, reflectivo tipo 1.
</v>
          </cell>
          <cell r="D321">
            <v>126558.2756687667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125800</v>
          </cell>
        </row>
        <row r="324">
          <cell r="A324" t="str">
            <v>B0015068</v>
          </cell>
          <cell r="B324" t="str">
            <v>u</v>
          </cell>
          <cell r="C324" t="str">
            <v xml:space="preserve">Tablero en lámina galvanizado de 0,90m*1,13m, calibre 16, reflectivo tipo 1. </v>
          </cell>
          <cell r="D324">
            <v>154809.70303181294</v>
          </cell>
        </row>
        <row r="325">
          <cell r="A325" t="str">
            <v>B0015071</v>
          </cell>
          <cell r="B325" t="str">
            <v>u</v>
          </cell>
          <cell r="C325" t="str">
            <v>Tablestaca de madera aserrada (0.25x0.03x3)</v>
          </cell>
          <cell r="D325">
            <v>16205.29</v>
          </cell>
        </row>
        <row r="326">
          <cell r="A326" t="str">
            <v>B0015060</v>
          </cell>
          <cell r="B326" t="str">
            <v>u</v>
          </cell>
          <cell r="C326" t="str">
            <v xml:space="preserve">Tablestaca en madera aserrada (0,25*0,05*3)
</v>
          </cell>
          <cell r="D326">
            <v>20149.823333333334</v>
          </cell>
        </row>
        <row r="327">
          <cell r="A327" t="str">
            <v>B0015070</v>
          </cell>
          <cell r="B327" t="str">
            <v>u</v>
          </cell>
          <cell r="C327" t="str">
            <v xml:space="preserve">Tablestaca en madera aserrada (0,3*0,03*3)
</v>
          </cell>
          <cell r="D327">
            <v>16205.29</v>
          </cell>
        </row>
        <row r="328">
          <cell r="A328" t="str">
            <v>B0015080</v>
          </cell>
          <cell r="B328" t="str">
            <v>u</v>
          </cell>
          <cell r="C328" t="str">
            <v xml:space="preserve">Tablestaca metálica (riel de 70 lb/yarda)
</v>
          </cell>
          <cell r="D328">
            <v>58923.919633433776</v>
          </cell>
        </row>
        <row r="329">
          <cell r="A329" t="str">
            <v>B0015090</v>
          </cell>
          <cell r="B329" t="str">
            <v>u</v>
          </cell>
          <cell r="C329" t="str">
            <v>Tacha reflectiva</v>
          </cell>
          <cell r="D329">
            <v>5625.5333333333328</v>
          </cell>
        </row>
        <row r="330">
          <cell r="A330" t="str">
            <v>B0015100</v>
          </cell>
          <cell r="B330" t="str">
            <v>u</v>
          </cell>
          <cell r="C330" t="str">
            <v xml:space="preserve">Tachón en resina de (50*15*8) cm
</v>
          </cell>
          <cell r="D330">
            <v>40744</v>
          </cell>
        </row>
        <row r="331">
          <cell r="A331" t="str">
            <v>B0015110</v>
          </cell>
          <cell r="B331" t="str">
            <v>u</v>
          </cell>
          <cell r="C331" t="str">
            <v xml:space="preserve">Tapón en PVC RD21 de 1´´ (para anclaje)
</v>
          </cell>
          <cell r="D331">
            <v>1671.4133333333332</v>
          </cell>
        </row>
        <row r="332">
          <cell r="A332" t="str">
            <v>B0015130</v>
          </cell>
          <cell r="B332" t="str">
            <v>m3</v>
          </cell>
          <cell r="C332" t="str">
            <v xml:space="preserve">Tierra abonada </v>
          </cell>
          <cell r="D332">
            <v>49580.19</v>
          </cell>
        </row>
        <row r="333">
          <cell r="A333" t="str">
            <v>B0015120</v>
          </cell>
          <cell r="B333" t="str">
            <v>m3</v>
          </cell>
          <cell r="C333" t="str">
            <v xml:space="preserve">Tierra común
</v>
          </cell>
          <cell r="D333">
            <v>14900</v>
          </cell>
        </row>
        <row r="334">
          <cell r="A334" t="str">
            <v>B0015141</v>
          </cell>
          <cell r="B334" t="str">
            <v>u</v>
          </cell>
          <cell r="C334" t="str">
            <v>Tornillos de Unión de D= 12 mm</v>
          </cell>
          <cell r="D334">
            <v>570</v>
          </cell>
        </row>
        <row r="335">
          <cell r="A335" t="str">
            <v>B0015140</v>
          </cell>
          <cell r="B335" t="str">
            <v>u</v>
          </cell>
          <cell r="C335" t="str">
            <v>Tornillos para defensa metálica</v>
          </cell>
          <cell r="D335">
            <v>2416.4265172351852</v>
          </cell>
        </row>
        <row r="336">
          <cell r="A336" t="str">
            <v>B0015150</v>
          </cell>
          <cell r="B336" t="str">
            <v>kg</v>
          </cell>
          <cell r="C336" t="str">
            <v>Torón de tensionmiento 1/2´´ o 5/8´´</v>
          </cell>
          <cell r="D336">
            <v>5267.3133333333335</v>
          </cell>
        </row>
        <row r="337">
          <cell r="A337" t="str">
            <v>B0015162</v>
          </cell>
          <cell r="B337" t="str">
            <v>u</v>
          </cell>
          <cell r="C337" t="str">
            <v>Tramo Curvo De 4,13 M Galvanizado</v>
          </cell>
          <cell r="D337">
            <v>222100</v>
          </cell>
        </row>
        <row r="338">
          <cell r="A338" t="str">
            <v>B0015161</v>
          </cell>
          <cell r="B338" t="str">
            <v>u</v>
          </cell>
          <cell r="C338" t="str">
            <v>Tramo Final O Terminal 2,5 Mm, De 71 Cm Galvanizado</v>
          </cell>
          <cell r="D338">
            <v>44581.777136486176</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1116388.5160303707</v>
          </cell>
        </row>
        <row r="341">
          <cell r="A341" t="str">
            <v>B0015164</v>
          </cell>
          <cell r="B341" t="str">
            <v>u</v>
          </cell>
          <cell r="C341" t="str">
            <v>Transductores electrónicos (incluye cables, protección contra el concreto y panel de lectura)</v>
          </cell>
          <cell r="D341">
            <v>1137284.9347003358</v>
          </cell>
        </row>
        <row r="342">
          <cell r="A342" t="str">
            <v>B0014902</v>
          </cell>
          <cell r="B342" t="str">
            <v>u</v>
          </cell>
          <cell r="C342" t="str">
            <v>Transductores Mecánicos (Incluye Cables, Protección Contra El Concreto Y Panel De Lectura)</v>
          </cell>
          <cell r="D342">
            <v>1107608</v>
          </cell>
        </row>
        <row r="343">
          <cell r="A343" t="str">
            <v>B0015166</v>
          </cell>
          <cell r="B343" t="str">
            <v>u</v>
          </cell>
          <cell r="C343" t="str">
            <v>Transductores mecánicos (incluye cables, protección contra el concreto y panel de lectura)</v>
          </cell>
          <cell r="D343">
            <v>1103690</v>
          </cell>
        </row>
        <row r="344">
          <cell r="A344" t="str">
            <v>B0015350</v>
          </cell>
          <cell r="B344" t="str">
            <v>m3</v>
          </cell>
          <cell r="C344" t="str">
            <v xml:space="preserve">Triturado tamaño 1/2''
</v>
          </cell>
          <cell r="D344">
            <v>74696.666666666672</v>
          </cell>
        </row>
        <row r="345">
          <cell r="A345" t="str">
            <v>B0015170</v>
          </cell>
          <cell r="B345" t="str">
            <v>kg</v>
          </cell>
          <cell r="C345" t="str">
            <v xml:space="preserve">Trompetas de 12 torones (tensionamiento)
</v>
          </cell>
          <cell r="D345">
            <v>64695.256666666675</v>
          </cell>
        </row>
        <row r="346">
          <cell r="A346" t="str">
            <v>B0015180</v>
          </cell>
          <cell r="B346" t="str">
            <v>m</v>
          </cell>
          <cell r="C346" t="str">
            <v xml:space="preserve">Tubería D=4´´ tipo pesado, E=2mm (baranda metálica)
</v>
          </cell>
          <cell r="D346">
            <v>42334.888311964402</v>
          </cell>
        </row>
        <row r="347">
          <cell r="A347" t="str">
            <v>B0015230</v>
          </cell>
          <cell r="B347" t="str">
            <v>u</v>
          </cell>
          <cell r="C347" t="str">
            <v xml:space="preserve">Tubería de 10´´ PAA vaciado tremi de 4 mts
</v>
          </cell>
          <cell r="D347">
            <v>78917.613333333327</v>
          </cell>
        </row>
        <row r="348">
          <cell r="A348" t="str">
            <v>B0015233</v>
          </cell>
          <cell r="B348" t="str">
            <v>m</v>
          </cell>
          <cell r="C348" t="str">
            <v>Tubería de Plástico</v>
          </cell>
          <cell r="D348">
            <v>9980</v>
          </cell>
        </row>
        <row r="349">
          <cell r="A349" t="str">
            <v>B0015190</v>
          </cell>
          <cell r="B349" t="str">
            <v>m</v>
          </cell>
          <cell r="C349" t="str">
            <v xml:space="preserve">Tubería en H de D=1/4´´, H=1.40m, A=0.20m (baranda metálica)
</v>
          </cell>
          <cell r="D349">
            <v>36014.302183426691</v>
          </cell>
        </row>
        <row r="350">
          <cell r="A350" t="str">
            <v>B0015200</v>
          </cell>
          <cell r="B350" t="str">
            <v>m</v>
          </cell>
          <cell r="C350" t="str">
            <v xml:space="preserve">Tubería Perforada en PVC de 2´´
</v>
          </cell>
          <cell r="D350">
            <v>18020.904848384045</v>
          </cell>
        </row>
        <row r="351">
          <cell r="A351" t="str">
            <v>B0015340</v>
          </cell>
          <cell r="B351" t="str">
            <v>m</v>
          </cell>
          <cell r="C351" t="str">
            <v>Tubería Petrolera 7´´</v>
          </cell>
          <cell r="D351">
            <v>102990</v>
          </cell>
        </row>
        <row r="352">
          <cell r="A352" t="str">
            <v>B0015231</v>
          </cell>
          <cell r="B352" t="str">
            <v>m</v>
          </cell>
          <cell r="C352" t="str">
            <v xml:space="preserve">Tubería Pvc Alcantarillado D= 24´´ </v>
          </cell>
          <cell r="D352">
            <v>354339.45</v>
          </cell>
        </row>
        <row r="353">
          <cell r="A353" t="str">
            <v>B0015232</v>
          </cell>
          <cell r="B353" t="str">
            <v>m</v>
          </cell>
          <cell r="C353" t="str">
            <v xml:space="preserve">Tubería Pvc Alcantarillado D= 36´´ </v>
          </cell>
          <cell r="D353">
            <v>1015825.6394722223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27800</v>
          </cell>
        </row>
        <row r="357">
          <cell r="A357" t="str">
            <v>B0015240</v>
          </cell>
          <cell r="B357" t="str">
            <v>m</v>
          </cell>
          <cell r="C357" t="str">
            <v xml:space="preserve">Tubo concreto reforzado 900mm (tipo 1)
</v>
          </cell>
          <cell r="D357">
            <v>305780.74666666664</v>
          </cell>
        </row>
        <row r="358">
          <cell r="A358" t="str">
            <v>B0015250</v>
          </cell>
          <cell r="B358" t="str">
            <v>m</v>
          </cell>
          <cell r="C358" t="str">
            <v xml:space="preserve">Tubo concreto reforzado 900mm (tipo 2)
</v>
          </cell>
          <cell r="D358">
            <v>319670.26</v>
          </cell>
        </row>
        <row r="359">
          <cell r="A359" t="str">
            <v>B0015260</v>
          </cell>
          <cell r="B359" t="str">
            <v>m</v>
          </cell>
          <cell r="C359" t="str">
            <v>Tubo concreto simple 450 mm</v>
          </cell>
          <cell r="D359">
            <v>129471.3</v>
          </cell>
        </row>
        <row r="360">
          <cell r="A360" t="str">
            <v>B0015270</v>
          </cell>
          <cell r="B360" t="str">
            <v>m</v>
          </cell>
          <cell r="C360" t="str">
            <v>Tubo concreto simple 500 mm</v>
          </cell>
          <cell r="D360">
            <v>161880.88666666669</v>
          </cell>
        </row>
        <row r="361">
          <cell r="A361" t="str">
            <v>B0015280</v>
          </cell>
          <cell r="B361" t="str">
            <v>m</v>
          </cell>
          <cell r="C361" t="str">
            <v>Tubo concreto simple 600 mm</v>
          </cell>
          <cell r="D361">
            <v>161457.40973795191</v>
          </cell>
        </row>
        <row r="362">
          <cell r="A362" t="str">
            <v>B0015290</v>
          </cell>
          <cell r="B362" t="str">
            <v>m</v>
          </cell>
          <cell r="C362" t="str">
            <v>Tubo concreto simple 750 mm</v>
          </cell>
          <cell r="D362">
            <v>192446.29429966363</v>
          </cell>
        </row>
        <row r="363">
          <cell r="A363" t="str">
            <v>B0015300</v>
          </cell>
          <cell r="B363" t="str">
            <v>m</v>
          </cell>
          <cell r="C363" t="str">
            <v xml:space="preserve">Tubo corrugado de acero galvanizado MP-68
</v>
          </cell>
          <cell r="D363">
            <v>161721.09333333335</v>
          </cell>
        </row>
        <row r="364">
          <cell r="A364" t="str">
            <v>B0015360</v>
          </cell>
          <cell r="B364" t="str">
            <v>m</v>
          </cell>
          <cell r="C364" t="str">
            <v xml:space="preserve">Tubo metálico con recubrimiento bituminoso de lámina calibre 12 y diámetro de 60''
</v>
          </cell>
          <cell r="D364">
            <v>105800</v>
          </cell>
        </row>
        <row r="365">
          <cell r="A365" t="str">
            <v>B0015304</v>
          </cell>
          <cell r="B365" t="str">
            <v>m</v>
          </cell>
          <cell r="C365" t="str">
            <v>Tubo metálico de alta resistencia</v>
          </cell>
          <cell r="D365">
            <v>47301</v>
          </cell>
        </row>
        <row r="366">
          <cell r="A366" t="str">
            <v>B0015305</v>
          </cell>
          <cell r="B366" t="str">
            <v>m</v>
          </cell>
          <cell r="C366" t="str">
            <v>Tubo Metálico De Alta Resistencia</v>
          </cell>
          <cell r="D366">
            <v>47600</v>
          </cell>
        </row>
        <row r="367">
          <cell r="A367" t="str">
            <v>B0015310</v>
          </cell>
          <cell r="B367" t="str">
            <v>u</v>
          </cell>
          <cell r="C367" t="str">
            <v xml:space="preserve">Tubo para cerramiento, calibre 16 de 2,7m (cerramientos en malla)
</v>
          </cell>
          <cell r="D367">
            <v>39480.14</v>
          </cell>
        </row>
        <row r="368">
          <cell r="A368" t="str">
            <v>B0015330</v>
          </cell>
          <cell r="B368" t="str">
            <v>u</v>
          </cell>
          <cell r="C368" t="str">
            <v>Unión en PVC D=2´´</v>
          </cell>
          <cell r="D368">
            <v>2082.8903214354505</v>
          </cell>
        </row>
        <row r="369">
          <cell r="A369" t="str">
            <v>B0015320</v>
          </cell>
          <cell r="B369" t="str">
            <v>u</v>
          </cell>
          <cell r="C369" t="str">
            <v xml:space="preserve">Unión en PVC RD21 de 1´´ (para anclajes)
</v>
          </cell>
          <cell r="D369">
            <v>1022.8933333333334</v>
          </cell>
        </row>
        <row r="370">
          <cell r="A370" t="str">
            <v>B0015334</v>
          </cell>
          <cell r="B370" t="str">
            <v>u</v>
          </cell>
          <cell r="C370" t="str">
            <v>Uniones especiales de alta resistencia para tubería</v>
          </cell>
          <cell r="D370">
            <v>28981.995510701359</v>
          </cell>
        </row>
        <row r="371">
          <cell r="A371" t="str">
            <v>B0015362</v>
          </cell>
          <cell r="B371" t="str">
            <v>u</v>
          </cell>
          <cell r="C371" t="str">
            <v>Uniones Especiales De Alta Resistencia Para Tubería</v>
          </cell>
          <cell r="D371">
            <v>28300</v>
          </cell>
        </row>
        <row r="372">
          <cell r="A372" t="str">
            <v>B0015361</v>
          </cell>
          <cell r="B372" t="str">
            <v>kg</v>
          </cell>
          <cell r="C372" t="str">
            <v>Varilla 5/8</v>
          </cell>
          <cell r="D372">
            <v>3776.2555555555555</v>
          </cell>
        </row>
      </sheetData>
      <sheetData sheetId="6" refreshError="1">
        <row r="1">
          <cell r="A1" t="str">
            <v xml:space="preserve">INSTITUTO NACIONAL DE VÍAS
DIRECCIÓN TÉCNICA </v>
          </cell>
        </row>
        <row r="2">
          <cell r="A2" t="str">
            <v>TRANSPORTE</v>
          </cell>
        </row>
        <row r="6">
          <cell r="A6" t="str">
            <v>T0010031</v>
          </cell>
          <cell r="B6" t="str">
            <v>m3k</v>
          </cell>
          <cell r="C6" t="str">
            <v>Transporte de Material de Remoción</v>
          </cell>
          <cell r="D6">
            <v>881.02272727272725</v>
          </cell>
        </row>
        <row r="7">
          <cell r="A7" t="str">
            <v>T0010234</v>
          </cell>
          <cell r="B7" t="str">
            <v>m3k</v>
          </cell>
          <cell r="C7" t="str">
            <v xml:space="preserve">Transporte de Mezcla Abierta en Frio MAF-38 </v>
          </cell>
          <cell r="D7">
            <v>881.02272727272725</v>
          </cell>
        </row>
        <row r="8">
          <cell r="A8" t="str">
            <v>T0010272</v>
          </cell>
          <cell r="B8" t="str">
            <v>m3k</v>
          </cell>
          <cell r="C8" t="str">
            <v>Transporte de Mezcla densa en Caliente MDC-25</v>
          </cell>
          <cell r="D8">
            <v>881.02272727272725</v>
          </cell>
        </row>
        <row r="9">
          <cell r="A9" t="str">
            <v>T0010002</v>
          </cell>
          <cell r="B9" t="str">
            <v>tkm</v>
          </cell>
          <cell r="C9" t="str">
            <v>Transporte de agregado</v>
          </cell>
          <cell r="D9">
            <v>881.02272727272725</v>
          </cell>
        </row>
        <row r="10">
          <cell r="A10" t="str">
            <v>T0010400</v>
          </cell>
          <cell r="B10" t="str">
            <v>m3k</v>
          </cell>
          <cell r="C10" t="str">
            <v>Transporte de agregado pétreo</v>
          </cell>
          <cell r="D10">
            <v>881.02272727272725</v>
          </cell>
        </row>
        <row r="11">
          <cell r="A11" t="str">
            <v>T0010170</v>
          </cell>
          <cell r="B11" t="str">
            <v>m3k</v>
          </cell>
          <cell r="C11" t="str">
            <v>Transporte de agregado tipo LA-1</v>
          </cell>
          <cell r="D11">
            <v>881.02272727272725</v>
          </cell>
        </row>
        <row r="12">
          <cell r="A12" t="str">
            <v>T0010180</v>
          </cell>
          <cell r="B12" t="str">
            <v>m3k</v>
          </cell>
          <cell r="C12" t="str">
            <v>Transporte de agregado tipo LA-2</v>
          </cell>
          <cell r="D12">
            <v>881.02272727272725</v>
          </cell>
        </row>
        <row r="13">
          <cell r="A13" t="str">
            <v>T0010190</v>
          </cell>
          <cell r="B13" t="str">
            <v>m3k</v>
          </cell>
          <cell r="C13" t="str">
            <v>Transporte de agregado tipo LA-3</v>
          </cell>
          <cell r="D13">
            <v>881.02272727272725</v>
          </cell>
        </row>
        <row r="14">
          <cell r="A14" t="str">
            <v>T0010200</v>
          </cell>
          <cell r="B14" t="str">
            <v>m3k</v>
          </cell>
          <cell r="C14" t="str">
            <v>Transporte de agregado tipo LA-4</v>
          </cell>
          <cell r="D14">
            <v>881.02272727272725</v>
          </cell>
        </row>
        <row r="15">
          <cell r="A15" t="str">
            <v>T0010110</v>
          </cell>
          <cell r="B15" t="str">
            <v>m3k</v>
          </cell>
          <cell r="C15" t="str">
            <v>Transporte de agregados pétreos</v>
          </cell>
          <cell r="D15">
            <v>881.02272727272725</v>
          </cell>
        </row>
        <row r="16">
          <cell r="A16" t="str">
            <v>T0010003</v>
          </cell>
          <cell r="B16" t="str">
            <v>m3k</v>
          </cell>
          <cell r="C16" t="str">
            <v>Transporte de Arena</v>
          </cell>
          <cell r="D16">
            <v>881.02272727272725</v>
          </cell>
        </row>
        <row r="17">
          <cell r="A17" t="str">
            <v>T0010004</v>
          </cell>
          <cell r="B17" t="str">
            <v>m3k</v>
          </cell>
          <cell r="C17" t="str">
            <v>Transporte de arena</v>
          </cell>
          <cell r="D17">
            <v>881.02272727272725</v>
          </cell>
        </row>
        <row r="18">
          <cell r="A18" t="str">
            <v>T0010005</v>
          </cell>
          <cell r="B18" t="str">
            <v>m3k</v>
          </cell>
          <cell r="C18" t="str">
            <v>Transporte de arena lavada</v>
          </cell>
          <cell r="D18">
            <v>881.02272727272725</v>
          </cell>
        </row>
        <row r="19">
          <cell r="A19" t="str">
            <v>T0010007</v>
          </cell>
          <cell r="B19" t="str">
            <v>m3k</v>
          </cell>
          <cell r="C19" t="str">
            <v>Transporte de base</v>
          </cell>
          <cell r="D19">
            <v>881.02272727272725</v>
          </cell>
        </row>
        <row r="20">
          <cell r="A20" t="str">
            <v>T0015011</v>
          </cell>
          <cell r="B20" t="str">
            <v>m3k</v>
          </cell>
          <cell r="C20" t="str">
            <v>Transporte de Cemento Asfaltico Modificado Con Polímeros (Todos Los Tipos)</v>
          </cell>
          <cell r="D20">
            <v>881.02272727272725</v>
          </cell>
        </row>
        <row r="21">
          <cell r="A21" t="str">
            <v>T0010009</v>
          </cell>
          <cell r="B21" t="str">
            <v>m3k</v>
          </cell>
          <cell r="C21" t="str">
            <v>Transporte de concreto</v>
          </cell>
          <cell r="D21">
            <v>881.02272727272725</v>
          </cell>
        </row>
        <row r="22">
          <cell r="A22" t="str">
            <v>T0010401</v>
          </cell>
          <cell r="B22" t="str">
            <v>m3k</v>
          </cell>
          <cell r="C22" t="str">
            <v xml:space="preserve">Transporte de Concreto </v>
          </cell>
          <cell r="D22">
            <v>881.02272727272725</v>
          </cell>
        </row>
        <row r="23">
          <cell r="A23" t="str">
            <v>T0010019</v>
          </cell>
          <cell r="B23" t="str">
            <v>m3k</v>
          </cell>
          <cell r="C23" t="str">
            <v>Transporte de material crudo</v>
          </cell>
          <cell r="D23">
            <v>881.02272727272725</v>
          </cell>
        </row>
        <row r="24">
          <cell r="A24" t="str">
            <v>T0010033</v>
          </cell>
          <cell r="B24" t="str">
            <v>m3k</v>
          </cell>
          <cell r="C24" t="str">
            <v>Transporte de Material Crudo de Rio</v>
          </cell>
          <cell r="D24">
            <v>881.02272727272725</v>
          </cell>
        </row>
        <row r="25">
          <cell r="A25" t="str">
            <v>T0010010</v>
          </cell>
          <cell r="B25" t="str">
            <v>m3k</v>
          </cell>
          <cell r="C25" t="str">
            <v>Transporte de material de afirmado</v>
          </cell>
          <cell r="D25">
            <v>881.02272727272725</v>
          </cell>
        </row>
        <row r="26">
          <cell r="A26" t="str">
            <v>T0010018</v>
          </cell>
          <cell r="B26" t="str">
            <v>m3k</v>
          </cell>
          <cell r="C26" t="str">
            <v>Transporte de material de afirmado</v>
          </cell>
          <cell r="D26">
            <v>881.02272727272725</v>
          </cell>
        </row>
        <row r="27">
          <cell r="A27" t="str">
            <v>T0010089</v>
          </cell>
          <cell r="B27" t="str">
            <v>m3k</v>
          </cell>
          <cell r="C27" t="str">
            <v xml:space="preserve">Transporte de Material de Afirmado de la Zona </v>
          </cell>
          <cell r="D27">
            <v>881.02272727272725</v>
          </cell>
        </row>
        <row r="28">
          <cell r="A28" t="str">
            <v>T0010020</v>
          </cell>
          <cell r="B28" t="str">
            <v>m3k</v>
          </cell>
          <cell r="C28" t="str">
            <v>Transporte de material de base</v>
          </cell>
          <cell r="D28">
            <v>881.02272727272725</v>
          </cell>
        </row>
        <row r="29">
          <cell r="A29" t="str">
            <v>T0010023</v>
          </cell>
          <cell r="B29" t="str">
            <v>m3k</v>
          </cell>
          <cell r="C29" t="str">
            <v>Transporte de Material de Base</v>
          </cell>
          <cell r="D29">
            <v>881.02272727272725</v>
          </cell>
        </row>
        <row r="30">
          <cell r="A30" t="str">
            <v>T0010022</v>
          </cell>
          <cell r="B30" t="str">
            <v>m3k</v>
          </cell>
          <cell r="C30" t="str">
            <v>Transporte de material de cobertura</v>
          </cell>
          <cell r="D30">
            <v>881.02272727272725</v>
          </cell>
        </row>
        <row r="31">
          <cell r="A31" t="str">
            <v>T0010032</v>
          </cell>
          <cell r="B31" t="str">
            <v>m3k</v>
          </cell>
          <cell r="C31" t="str">
            <v>Transporte de material de demolición</v>
          </cell>
          <cell r="D31">
            <v>881.02272727272725</v>
          </cell>
        </row>
        <row r="32">
          <cell r="A32" t="str">
            <v>T0010025</v>
          </cell>
          <cell r="B32" t="str">
            <v>m3k</v>
          </cell>
          <cell r="C32" t="str">
            <v>Transporte de material de excavación</v>
          </cell>
          <cell r="D32">
            <v>881.02272727272725</v>
          </cell>
        </row>
        <row r="33">
          <cell r="A33" t="str">
            <v>T0010035</v>
          </cell>
          <cell r="B33" t="str">
            <v>m3k</v>
          </cell>
          <cell r="C33" t="str">
            <v>Transporte de material de excavación</v>
          </cell>
          <cell r="D33">
            <v>881.02272727272725</v>
          </cell>
        </row>
        <row r="34">
          <cell r="A34" t="str">
            <v>T0010036</v>
          </cell>
          <cell r="B34" t="str">
            <v>m3k</v>
          </cell>
          <cell r="C34" t="str">
            <v>Transporte de material de remoción</v>
          </cell>
          <cell r="D34">
            <v>881.02272727272725</v>
          </cell>
        </row>
        <row r="35">
          <cell r="A35" t="str">
            <v>T0010141</v>
          </cell>
          <cell r="B35" t="str">
            <v>m3k</v>
          </cell>
          <cell r="C35" t="str">
            <v>Transporte de Material de Solado y Atraque Tubería de Concreto Reforzado</v>
          </cell>
          <cell r="D35">
            <v>881.02272727272725</v>
          </cell>
        </row>
        <row r="36">
          <cell r="A36" t="str">
            <v>T0010470</v>
          </cell>
          <cell r="B36" t="str">
            <v>m3k</v>
          </cell>
          <cell r="C36" t="str">
            <v>Transporte de material de soldado y atraque</v>
          </cell>
          <cell r="D36">
            <v>881.02272727272725</v>
          </cell>
        </row>
        <row r="37">
          <cell r="A37" t="str">
            <v>T0010381</v>
          </cell>
          <cell r="B37" t="str">
            <v>m3k</v>
          </cell>
          <cell r="C37" t="str">
            <v xml:space="preserve">Transporte de material de Sub Base CBR=40% </v>
          </cell>
          <cell r="D37">
            <v>881.02272727272725</v>
          </cell>
        </row>
        <row r="38">
          <cell r="A38" t="str">
            <v>T0010030</v>
          </cell>
          <cell r="B38" t="str">
            <v>m3k</v>
          </cell>
          <cell r="C38" t="str">
            <v>Transporte de material de subbase</v>
          </cell>
          <cell r="D38">
            <v>881.02272727272725</v>
          </cell>
        </row>
        <row r="39">
          <cell r="A39" t="str">
            <v>T0010040</v>
          </cell>
          <cell r="B39" t="str">
            <v>tkm</v>
          </cell>
          <cell r="C39" t="str">
            <v>Transporte de material desmontado</v>
          </cell>
          <cell r="D39">
            <v>881.02272727272725</v>
          </cell>
        </row>
        <row r="40">
          <cell r="A40" t="str">
            <v>T0010028</v>
          </cell>
          <cell r="B40" t="str">
            <v>m3k</v>
          </cell>
          <cell r="C40" t="str">
            <v>Transporte de Material Drenante</v>
          </cell>
          <cell r="D40">
            <v>881.02272727272725</v>
          </cell>
        </row>
        <row r="41">
          <cell r="A41" t="str">
            <v>T0010027</v>
          </cell>
          <cell r="B41" t="str">
            <v>m3k</v>
          </cell>
          <cell r="C41" t="str">
            <v>Transporte de material filtrante</v>
          </cell>
          <cell r="D41">
            <v>881.02272727272725</v>
          </cell>
        </row>
        <row r="42">
          <cell r="A42" t="str">
            <v>T0010410</v>
          </cell>
          <cell r="B42" t="str">
            <v>m3k</v>
          </cell>
          <cell r="C42" t="str">
            <v>Transporte de material filtrante</v>
          </cell>
          <cell r="D42">
            <v>881.02272727272725</v>
          </cell>
        </row>
        <row r="43">
          <cell r="A43" t="str">
            <v>T0010006</v>
          </cell>
          <cell r="B43" t="str">
            <v>m3k</v>
          </cell>
          <cell r="C43" t="str">
            <v>Transporte de material fresado</v>
          </cell>
          <cell r="D43">
            <v>881.02272727272725</v>
          </cell>
        </row>
        <row r="44">
          <cell r="A44" t="str">
            <v>T0010390</v>
          </cell>
          <cell r="B44" t="str">
            <v>m3k</v>
          </cell>
          <cell r="C44" t="str">
            <v>Transporte de material fresado</v>
          </cell>
          <cell r="D44">
            <v>881.02272727272725</v>
          </cell>
        </row>
        <row r="45">
          <cell r="A45" t="str">
            <v>T0010039</v>
          </cell>
          <cell r="B45" t="str">
            <v>m3k</v>
          </cell>
          <cell r="C45" t="str">
            <v>Transporte de material granular</v>
          </cell>
          <cell r="D45">
            <v>881.02272727272725</v>
          </cell>
        </row>
        <row r="46">
          <cell r="A46" t="str">
            <v>T0010052</v>
          </cell>
          <cell r="B46" t="str">
            <v>m3k</v>
          </cell>
          <cell r="C46" t="str">
            <v>Transporte de material removido</v>
          </cell>
          <cell r="D46">
            <v>881.02272727272725</v>
          </cell>
        </row>
        <row r="47">
          <cell r="A47" t="str">
            <v>T0010062</v>
          </cell>
          <cell r="B47" t="str">
            <v>m3k</v>
          </cell>
          <cell r="C47" t="str">
            <v>Transporte de material seleccionado para relleno</v>
          </cell>
          <cell r="D47">
            <v>881.02272727272725</v>
          </cell>
        </row>
        <row r="48">
          <cell r="A48" t="str">
            <v>T0010044</v>
          </cell>
          <cell r="B48" t="str">
            <v>tkm</v>
          </cell>
          <cell r="C48" t="str">
            <v>Transporte de material trasladado</v>
          </cell>
          <cell r="D48">
            <v>881.02272727272725</v>
          </cell>
        </row>
        <row r="49">
          <cell r="A49" t="str">
            <v>T0010042</v>
          </cell>
          <cell r="B49" t="str">
            <v>m3k</v>
          </cell>
          <cell r="C49" t="str">
            <v>Transporte de material triturado</v>
          </cell>
          <cell r="D49">
            <v>881.02272727272725</v>
          </cell>
        </row>
        <row r="50">
          <cell r="A50" t="str">
            <v>T0010050</v>
          </cell>
          <cell r="B50" t="str">
            <v>m3k</v>
          </cell>
          <cell r="C50" t="str">
            <v>Transporte de material triturado para filtros</v>
          </cell>
          <cell r="D50">
            <v>881.02272727272725</v>
          </cell>
        </row>
        <row r="51">
          <cell r="A51" t="str">
            <v>T0010100</v>
          </cell>
          <cell r="B51" t="str">
            <v>m3t</v>
          </cell>
          <cell r="C51" t="str">
            <v>Transporte de materiales</v>
          </cell>
          <cell r="D51">
            <v>881.02272727272725</v>
          </cell>
        </row>
        <row r="52">
          <cell r="A52" t="str">
            <v>T0010101</v>
          </cell>
          <cell r="B52" t="str">
            <v>m3t</v>
          </cell>
          <cell r="C52" t="str">
            <v>Transporte de materiales</v>
          </cell>
          <cell r="D52">
            <v>881.02272727272725</v>
          </cell>
        </row>
        <row r="53">
          <cell r="A53" t="str">
            <v>T0010060</v>
          </cell>
          <cell r="B53" t="str">
            <v>m3k</v>
          </cell>
          <cell r="C53" t="str">
            <v>Transporte de materiales seleccionados</v>
          </cell>
          <cell r="D53">
            <v>881.02272727272725</v>
          </cell>
        </row>
        <row r="54">
          <cell r="A54" t="str">
            <v>T0010065</v>
          </cell>
          <cell r="B54" t="str">
            <v>m3k</v>
          </cell>
          <cell r="C54" t="str">
            <v>Transporte de mezcla</v>
          </cell>
          <cell r="D54">
            <v>881.02272727272725</v>
          </cell>
        </row>
        <row r="55">
          <cell r="A55" t="str">
            <v>T0010320</v>
          </cell>
          <cell r="B55" t="str">
            <v>m3k</v>
          </cell>
          <cell r="C55" t="str">
            <v>Transporte de mezcla abierta en caliente MAC-75</v>
          </cell>
          <cell r="D55">
            <v>881.02272727272725</v>
          </cell>
        </row>
        <row r="56">
          <cell r="A56" t="str">
            <v>T0010330</v>
          </cell>
          <cell r="B56" t="str">
            <v>m3k</v>
          </cell>
          <cell r="C56" t="str">
            <v>Transporte de mezcla abierta en caliente MAC-63</v>
          </cell>
          <cell r="D56">
            <v>881.02272727272725</v>
          </cell>
        </row>
        <row r="57">
          <cell r="A57" t="str">
            <v>T0010340</v>
          </cell>
          <cell r="B57" t="str">
            <v>m3k</v>
          </cell>
          <cell r="C57" t="str">
            <v>Transporte de mezcla abierta en caliente MAC-50</v>
          </cell>
          <cell r="D57">
            <v>881.02272727272725</v>
          </cell>
        </row>
        <row r="58">
          <cell r="A58" t="str">
            <v>T0010251</v>
          </cell>
          <cell r="B58" t="str">
            <v>m3k</v>
          </cell>
          <cell r="C58" t="str">
            <v>Transporte de Mezcla Abierta en Frio MAF-25</v>
          </cell>
          <cell r="D58">
            <v>881.02272727272725</v>
          </cell>
        </row>
        <row r="59">
          <cell r="A59" t="str">
            <v>T0010070</v>
          </cell>
          <cell r="B59" t="str">
            <v>m3k</v>
          </cell>
          <cell r="C59" t="str">
            <v>Transporte de mezcla de concreto</v>
          </cell>
          <cell r="D59">
            <v>881.02272727272725</v>
          </cell>
        </row>
        <row r="60">
          <cell r="A60" t="str">
            <v>T0010311</v>
          </cell>
          <cell r="B60" t="str">
            <v>m3k</v>
          </cell>
          <cell r="C60" t="str">
            <v>Transporte de Mezcla Densa en Caliente MDC-10</v>
          </cell>
          <cell r="D60">
            <v>881.02272727272725</v>
          </cell>
        </row>
        <row r="61">
          <cell r="A61" t="str">
            <v>T0010271</v>
          </cell>
          <cell r="B61" t="str">
            <v>m3k</v>
          </cell>
          <cell r="C61" t="str">
            <v>Transporte de Mezcla Densa en Caliente MDC-19</v>
          </cell>
          <cell r="D61">
            <v>881.02272727272725</v>
          </cell>
        </row>
        <row r="62">
          <cell r="A62" t="str">
            <v>T0010281</v>
          </cell>
          <cell r="B62" t="str">
            <v>m3k</v>
          </cell>
          <cell r="C62" t="str">
            <v>Transporte de Mezcla densa En Frio MDF-25</v>
          </cell>
          <cell r="D62">
            <v>881.02272727272725</v>
          </cell>
        </row>
        <row r="63">
          <cell r="A63" t="str">
            <v>T0010300</v>
          </cell>
          <cell r="B63" t="str">
            <v>m3k</v>
          </cell>
          <cell r="C63" t="str">
            <v>Transporte de mezcla densa MDC-0</v>
          </cell>
          <cell r="D63">
            <v>881.02272727272725</v>
          </cell>
        </row>
        <row r="64">
          <cell r="A64" t="str">
            <v>T0010270</v>
          </cell>
          <cell r="B64" t="str">
            <v>m3k</v>
          </cell>
          <cell r="C64" t="str">
            <v>Transporte de mezcla densa MDC-1</v>
          </cell>
          <cell r="D64">
            <v>881.02272727272725</v>
          </cell>
        </row>
        <row r="65">
          <cell r="A65" t="str">
            <v>T0010080</v>
          </cell>
          <cell r="B65" t="str">
            <v>m3k</v>
          </cell>
          <cell r="C65" t="str">
            <v>Transporte de mezcla densa mdc-2</v>
          </cell>
          <cell r="D65">
            <v>881.02272727272725</v>
          </cell>
        </row>
        <row r="66">
          <cell r="A66" t="str">
            <v>T0010280</v>
          </cell>
          <cell r="B66" t="str">
            <v>m3k</v>
          </cell>
          <cell r="C66" t="str">
            <v>Transporte de mezcla densa MDC-2</v>
          </cell>
          <cell r="D66">
            <v>881.02272727272725</v>
          </cell>
        </row>
        <row r="67">
          <cell r="A67" t="str">
            <v>T0010290</v>
          </cell>
          <cell r="B67" t="str">
            <v>m3k</v>
          </cell>
          <cell r="C67" t="str">
            <v>Transporte de mezcla densa MDC-3</v>
          </cell>
          <cell r="D67">
            <v>881.02272727272725</v>
          </cell>
        </row>
        <row r="68">
          <cell r="A68" t="str">
            <v>T0010229</v>
          </cell>
          <cell r="B68" t="str">
            <v>m3k</v>
          </cell>
          <cell r="C68" t="str">
            <v>Transporte de Mezcla Densa para Bacheo</v>
          </cell>
          <cell r="D68">
            <v>881.02272727272725</v>
          </cell>
        </row>
        <row r="69">
          <cell r="A69" t="str">
            <v>T0010370</v>
          </cell>
          <cell r="B69" t="str">
            <v>m3k</v>
          </cell>
          <cell r="C69" t="str">
            <v>Transporte de mezcla discontinua en caliente tipo F-13</v>
          </cell>
          <cell r="D69">
            <v>881.02272727272725</v>
          </cell>
        </row>
        <row r="70">
          <cell r="A70" t="str">
            <v>T0010380</v>
          </cell>
          <cell r="B70" t="str">
            <v>m3k</v>
          </cell>
          <cell r="C70" t="str">
            <v>Transporte de mezcla discontinua en caliente tipo F-10</v>
          </cell>
          <cell r="D70">
            <v>881.02272727272725</v>
          </cell>
        </row>
        <row r="71">
          <cell r="A71" t="str">
            <v>T0010350</v>
          </cell>
          <cell r="B71" t="str">
            <v>m3k</v>
          </cell>
          <cell r="C71" t="str">
            <v>Transporte de mezcla discontinua en caliente tipo M-13</v>
          </cell>
          <cell r="D71">
            <v>881.02272727272725</v>
          </cell>
        </row>
        <row r="72">
          <cell r="A72" t="str">
            <v>T0010360</v>
          </cell>
          <cell r="B72" t="str">
            <v>m3k</v>
          </cell>
          <cell r="C72" t="str">
            <v>Transporte de mezcla discontinua en caliente tipo M-10</v>
          </cell>
          <cell r="D72">
            <v>881.02272727272725</v>
          </cell>
        </row>
        <row r="73">
          <cell r="A73" t="str">
            <v>T0010233</v>
          </cell>
          <cell r="B73" t="str">
            <v>m3k</v>
          </cell>
          <cell r="C73" t="str">
            <v>Transporte de Mezcla en Frio  MAF-19</v>
          </cell>
          <cell r="D73">
            <v>881.02272727272725</v>
          </cell>
        </row>
        <row r="74">
          <cell r="A74" t="str">
            <v>T0010232</v>
          </cell>
          <cell r="B74" t="str">
            <v>m3k</v>
          </cell>
          <cell r="C74" t="str">
            <v>Transporte de Mezcla en Frio DMF-19</v>
          </cell>
          <cell r="D74">
            <v>881.02272727272725</v>
          </cell>
        </row>
        <row r="75">
          <cell r="A75" t="str">
            <v>T0010231</v>
          </cell>
          <cell r="B75" t="str">
            <v>m3k</v>
          </cell>
          <cell r="C75" t="str">
            <v>Transporte de Mezcla en Frio MDF-38</v>
          </cell>
          <cell r="D75">
            <v>881.02272727272725</v>
          </cell>
        </row>
        <row r="76">
          <cell r="A76" t="str">
            <v>T0010310</v>
          </cell>
          <cell r="B76" t="str">
            <v>m3k</v>
          </cell>
          <cell r="C76" t="str">
            <v>Transporte de mezcla gruesa en Caliente MGC</v>
          </cell>
          <cell r="D76">
            <v>881.02272727272725</v>
          </cell>
        </row>
        <row r="77">
          <cell r="A77" t="str">
            <v>T0010240</v>
          </cell>
          <cell r="B77" t="str">
            <v>m3k</v>
          </cell>
          <cell r="C77" t="str">
            <v>Transporte de mezcla MAF-1</v>
          </cell>
          <cell r="D77">
            <v>881.02272727272725</v>
          </cell>
        </row>
        <row r="78">
          <cell r="A78" t="str">
            <v>T0010250</v>
          </cell>
          <cell r="B78" t="str">
            <v>m3k</v>
          </cell>
          <cell r="C78" t="str">
            <v>Transporte de mezcla MAF-2</v>
          </cell>
          <cell r="D78">
            <v>881.02272727272725</v>
          </cell>
        </row>
        <row r="79">
          <cell r="A79" t="str">
            <v>T0010260</v>
          </cell>
          <cell r="B79" t="str">
            <v>m3k</v>
          </cell>
          <cell r="C79" t="str">
            <v>Transporte de mezcla MAF-3</v>
          </cell>
          <cell r="D79">
            <v>881.02272727272725</v>
          </cell>
        </row>
        <row r="80">
          <cell r="A80" t="str">
            <v>T0010210</v>
          </cell>
          <cell r="B80" t="str">
            <v>m3k</v>
          </cell>
          <cell r="C80" t="str">
            <v>Transporte de mezcla MDF-1</v>
          </cell>
          <cell r="D80">
            <v>881.02272727272725</v>
          </cell>
        </row>
        <row r="81">
          <cell r="A81" t="str">
            <v>T0010220</v>
          </cell>
          <cell r="B81" t="str">
            <v>m3k</v>
          </cell>
          <cell r="C81" t="str">
            <v>Transporte de mezcla MDF-2</v>
          </cell>
          <cell r="D81">
            <v>881.02272727272725</v>
          </cell>
        </row>
        <row r="82">
          <cell r="A82" t="str">
            <v>T0010230</v>
          </cell>
          <cell r="B82" t="str">
            <v>m3k</v>
          </cell>
          <cell r="C82" t="str">
            <v>Transporte de mezcla MDF-3</v>
          </cell>
          <cell r="D82">
            <v>881.02272727272725</v>
          </cell>
        </row>
        <row r="83">
          <cell r="A83" t="str">
            <v>T0010211</v>
          </cell>
          <cell r="B83" t="str">
            <v>m3k</v>
          </cell>
          <cell r="C83" t="str">
            <v>Transporte de Mezcla Semi- Densa en Caliente MSC-19</v>
          </cell>
          <cell r="D83">
            <v>881.02272727272725</v>
          </cell>
        </row>
        <row r="84">
          <cell r="A84" t="str">
            <v>T0010090</v>
          </cell>
          <cell r="B84" t="str">
            <v>m3k</v>
          </cell>
          <cell r="C84" t="str">
            <v>Transporte de piedra</v>
          </cell>
          <cell r="D84">
            <v>881.02272727272725</v>
          </cell>
        </row>
        <row r="85">
          <cell r="A85" t="str">
            <v>T0010091</v>
          </cell>
          <cell r="B85" t="str">
            <v>m3k</v>
          </cell>
          <cell r="C85" t="str">
            <v>Transporte de piedra para Ciclópeo</v>
          </cell>
          <cell r="D85">
            <v>881.02272727272725</v>
          </cell>
        </row>
        <row r="86">
          <cell r="A86" t="str">
            <v>T0010092</v>
          </cell>
          <cell r="B86" t="str">
            <v>m3t</v>
          </cell>
          <cell r="C86" t="str">
            <v>Transporte de piedra para ciclópeo</v>
          </cell>
          <cell r="D86">
            <v>881.02272727272725</v>
          </cell>
        </row>
        <row r="87">
          <cell r="A87" t="str">
            <v>T0010094</v>
          </cell>
          <cell r="B87" t="str">
            <v>m3k</v>
          </cell>
          <cell r="C87" t="str">
            <v>Transporte de piedra para gaviones</v>
          </cell>
          <cell r="D87">
            <v>881.02272727272725</v>
          </cell>
        </row>
        <row r="88">
          <cell r="A88" t="str">
            <v>T0010095</v>
          </cell>
          <cell r="B88" t="str">
            <v>m3k</v>
          </cell>
          <cell r="C88" t="str">
            <v>Transporte de piedra para gaviones</v>
          </cell>
          <cell r="D88">
            <v>881.02272727272725</v>
          </cell>
        </row>
        <row r="89">
          <cell r="A89" t="str">
            <v>T0010015</v>
          </cell>
          <cell r="B89" t="str">
            <v>m3k</v>
          </cell>
          <cell r="C89" t="str">
            <v>Transporte fibra o mulch hidráulico</v>
          </cell>
          <cell r="D89">
            <v>881.02272727272725</v>
          </cell>
        </row>
        <row r="90">
          <cell r="A90" t="str">
            <v>T001028</v>
          </cell>
          <cell r="B90" t="str">
            <v>m3k</v>
          </cell>
          <cell r="C90" t="str">
            <v>Transporte material de Sub Base procesado en planta</v>
          </cell>
          <cell r="D90">
            <v>881.02272727272725</v>
          </cell>
        </row>
        <row r="91">
          <cell r="A91" t="str">
            <v>T0010016</v>
          </cell>
          <cell r="B91" t="str">
            <v>m3k</v>
          </cell>
          <cell r="C91" t="str">
            <v>Transporte tierra abonada</v>
          </cell>
          <cell r="D91">
            <v>881.02272727272725</v>
          </cell>
        </row>
        <row r="92">
          <cell r="A92" t="str">
            <v>T0010038</v>
          </cell>
          <cell r="B92" t="str">
            <v>m3k</v>
          </cell>
          <cell r="C92" t="str">
            <v>Trasporte de material Remoción de Postes</v>
          </cell>
          <cell r="D92">
            <v>881.02272727272725</v>
          </cell>
        </row>
        <row r="93">
          <cell r="A93" t="str">
            <v>T0015012</v>
          </cell>
          <cell r="B93" t="str">
            <v>km</v>
          </cell>
          <cell r="C93" t="str">
            <v>Equipo de Transporte (Camiones Grúas</v>
          </cell>
          <cell r="D93">
            <v>37.108900146940528</v>
          </cell>
        </row>
        <row r="94">
          <cell r="A94" t="str">
            <v>T0010440</v>
          </cell>
          <cell r="B94" t="str">
            <v>u</v>
          </cell>
          <cell r="C94" t="str">
            <v>Pasajes aéreos</v>
          </cell>
          <cell r="D94">
            <v>226589.54900805629</v>
          </cell>
        </row>
        <row r="95">
          <cell r="A95" t="str">
            <v>T0010001</v>
          </cell>
          <cell r="B95" t="str">
            <v>tkm</v>
          </cell>
          <cell r="C95" t="str">
            <v>Transporte de acero</v>
          </cell>
          <cell r="D95">
            <v>0.29694158018383182</v>
          </cell>
        </row>
        <row r="96">
          <cell r="A96" t="str">
            <v>T0010011</v>
          </cell>
          <cell r="B96" t="str">
            <v>m3k</v>
          </cell>
          <cell r="C96" t="str">
            <v>Transporte de Adoquín e=8cm</v>
          </cell>
          <cell r="D96">
            <v>820.47621578933456</v>
          </cell>
        </row>
        <row r="97">
          <cell r="A97" t="str">
            <v>T0010053</v>
          </cell>
          <cell r="B97" t="str">
            <v>m3k</v>
          </cell>
          <cell r="C97" t="str">
            <v>Transporte de barrera de seguridad</v>
          </cell>
          <cell r="D97">
            <v>713.75174812421835</v>
          </cell>
        </row>
        <row r="98">
          <cell r="A98" t="str">
            <v>T0010008</v>
          </cell>
          <cell r="B98" t="str">
            <v>u</v>
          </cell>
          <cell r="C98" t="str">
            <v>Transporte de defensa</v>
          </cell>
          <cell r="D98">
            <v>16204.81423071168</v>
          </cell>
        </row>
        <row r="99">
          <cell r="A99" t="str">
            <v>T0010021</v>
          </cell>
          <cell r="B99" t="str">
            <v>m3k</v>
          </cell>
          <cell r="C99" t="str">
            <v>Transporte de Defensa Metálica</v>
          </cell>
          <cell r="D99">
            <v>888.7352037928938</v>
          </cell>
        </row>
        <row r="100">
          <cell r="A100" t="str">
            <v>T0010120</v>
          </cell>
          <cell r="B100" t="str">
            <v>m3t</v>
          </cell>
          <cell r="C100" t="str">
            <v>Transporte de emulsión</v>
          </cell>
          <cell r="D100">
            <v>873.40661571762269</v>
          </cell>
        </row>
        <row r="101">
          <cell r="A101" t="str">
            <v>T0010420</v>
          </cell>
          <cell r="B101" t="str">
            <v>m3k</v>
          </cell>
          <cell r="C101" t="str">
            <v>Transporte de equipos</v>
          </cell>
          <cell r="D101">
            <v>3631.2923808298465</v>
          </cell>
        </row>
        <row r="102">
          <cell r="A102" t="str">
            <v>T0010421</v>
          </cell>
          <cell r="B102" t="str">
            <v>g</v>
          </cell>
          <cell r="C102" t="str">
            <v>Transporte de Equipos para Prueba (1)</v>
          </cell>
          <cell r="D102">
            <v>97257.972448849818</v>
          </cell>
        </row>
        <row r="103">
          <cell r="A103" t="str">
            <v>T0010162</v>
          </cell>
          <cell r="B103" t="str">
            <v>kgk</v>
          </cell>
          <cell r="C103" t="str">
            <v>Transporte de estructura metálica (En Obra)</v>
          </cell>
          <cell r="D103">
            <v>0.44800000000000001</v>
          </cell>
        </row>
        <row r="104">
          <cell r="A104" t="str">
            <v>T0010160</v>
          </cell>
          <cell r="B104" t="str">
            <v>kgk</v>
          </cell>
          <cell r="C104" t="str">
            <v xml:space="preserve">Transporte de estructuras metálicas </v>
          </cell>
          <cell r="D104">
            <v>0.29694158018383182</v>
          </cell>
        </row>
        <row r="105">
          <cell r="A105" t="str">
            <v>T0010037</v>
          </cell>
          <cell r="B105" t="str">
            <v>m3k</v>
          </cell>
          <cell r="C105" t="str">
            <v>Transporte de material proveniente de la excavación incluyendo botadero</v>
          </cell>
          <cell r="D105">
            <v>1514.0802845163271</v>
          </cell>
        </row>
        <row r="106">
          <cell r="A106" t="str">
            <v>T0010460</v>
          </cell>
          <cell r="B106" t="str">
            <v>u</v>
          </cell>
          <cell r="C106" t="str">
            <v>Transporte de personal de montaje</v>
          </cell>
          <cell r="D106">
            <v>101205.07647825743</v>
          </cell>
        </row>
        <row r="107">
          <cell r="A107" t="str">
            <v>T0010088</v>
          </cell>
          <cell r="B107" t="str">
            <v>m3k</v>
          </cell>
          <cell r="C107" t="str">
            <v>Transporte de poste de madera</v>
          </cell>
          <cell r="D107">
            <v>832.00124918983886</v>
          </cell>
        </row>
        <row r="108">
          <cell r="A108" t="str">
            <v>T0010029</v>
          </cell>
          <cell r="B108" t="str">
            <v>m3k</v>
          </cell>
          <cell r="C108" t="str">
            <v>Transporte de Remoción de Ductos de Servicios existentes.</v>
          </cell>
          <cell r="D108">
            <v>786.95649206173721</v>
          </cell>
        </row>
        <row r="109">
          <cell r="A109" t="str">
            <v>T0010026</v>
          </cell>
          <cell r="B109" t="str">
            <v>m3k</v>
          </cell>
          <cell r="C109" t="str">
            <v>Transporte de Sección Final</v>
          </cell>
          <cell r="D109">
            <v>746.97826966917899</v>
          </cell>
        </row>
        <row r="110">
          <cell r="A110" t="str">
            <v>T0010430</v>
          </cell>
          <cell r="B110" t="str">
            <v>m3k</v>
          </cell>
          <cell r="C110" t="str">
            <v>Transporte de tablestacas</v>
          </cell>
          <cell r="D110">
            <v>787.34291220839589</v>
          </cell>
        </row>
        <row r="111">
          <cell r="A111" t="str">
            <v>T0010114</v>
          </cell>
          <cell r="B111" t="str">
            <v>m3t</v>
          </cell>
          <cell r="C111" t="str">
            <v>Transporte de tubería</v>
          </cell>
          <cell r="D111">
            <v>695.09456719460843</v>
          </cell>
        </row>
        <row r="112">
          <cell r="A112" t="str">
            <v>T0010115</v>
          </cell>
          <cell r="B112" t="str">
            <v>kgk</v>
          </cell>
          <cell r="C112" t="str">
            <v>Transporte de Tubería de Concreto Reforzado</v>
          </cell>
          <cell r="D112">
            <v>2.0064298636291702</v>
          </cell>
        </row>
        <row r="113">
          <cell r="A113" t="str">
            <v>T0010150</v>
          </cell>
          <cell r="B113" t="str">
            <v>m3t</v>
          </cell>
          <cell r="C113" t="str">
            <v>Transporte de tubería pvc de 33 pulgadas</v>
          </cell>
          <cell r="D113">
            <v>511.15276679746546</v>
          </cell>
        </row>
        <row r="114">
          <cell r="A114" t="str">
            <v>T0010450</v>
          </cell>
          <cell r="B114" t="str">
            <v>u</v>
          </cell>
          <cell r="C114" t="str">
            <v>Transporte de tubos. celdas, etc.</v>
          </cell>
          <cell r="D114">
            <v>773039.43787073856</v>
          </cell>
        </row>
        <row r="115">
          <cell r="A115" t="str">
            <v>T0010140</v>
          </cell>
          <cell r="B115" t="str">
            <v>u</v>
          </cell>
          <cell r="C115" t="str">
            <v>Transporte incluyendo el botadero y conformación del material</v>
          </cell>
          <cell r="D115">
            <v>728.95309646569194</v>
          </cell>
        </row>
        <row r="116">
          <cell r="A116" t="str">
            <v>T0010034</v>
          </cell>
          <cell r="B116" t="str">
            <v>m3k</v>
          </cell>
          <cell r="C116" t="str">
            <v>Transporte sección de Tope</v>
          </cell>
          <cell r="D116">
            <v>13.929824119492679</v>
          </cell>
        </row>
        <row r="117">
          <cell r="A117" t="str">
            <v>T0010081</v>
          </cell>
          <cell r="B117" t="str">
            <v>u</v>
          </cell>
          <cell r="C117" t="str">
            <v>Trasporte de Torre</v>
          </cell>
          <cell r="D117">
            <v>367331.31743084954</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1.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1.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1.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image" Target="../media/image1.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openxmlformats.org/officeDocument/2006/relationships/image" Target="../media/image1.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openxmlformats.org/officeDocument/2006/relationships/image" Target="../media/image1.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1.emf"/><Relationship Id="rId4" Type="http://schemas.openxmlformats.org/officeDocument/2006/relationships/oleObject" Target="../embeddings/oleObject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openxmlformats.org/officeDocument/2006/relationships/image" Target="../media/image1.emf"/><Relationship Id="rId4" Type="http://schemas.openxmlformats.org/officeDocument/2006/relationships/oleObject" Target="../embeddings/oleObject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openxmlformats.org/officeDocument/2006/relationships/image" Target="../media/image1.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5" Type="http://schemas.openxmlformats.org/officeDocument/2006/relationships/image" Target="../media/image1.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5" Type="http://schemas.openxmlformats.org/officeDocument/2006/relationships/image" Target="../media/image1.emf"/><Relationship Id="rId4" Type="http://schemas.openxmlformats.org/officeDocument/2006/relationships/oleObject" Target="../embeddings/oleObject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5" Type="http://schemas.openxmlformats.org/officeDocument/2006/relationships/image" Target="../media/image1.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5" Type="http://schemas.openxmlformats.org/officeDocument/2006/relationships/image" Target="../media/image1.emf"/><Relationship Id="rId4" Type="http://schemas.openxmlformats.org/officeDocument/2006/relationships/oleObject" Target="../embeddings/oleObject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5" Type="http://schemas.openxmlformats.org/officeDocument/2006/relationships/image" Target="../media/image1.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5" Type="http://schemas.openxmlformats.org/officeDocument/2006/relationships/image" Target="../media/image1.emf"/><Relationship Id="rId4" Type="http://schemas.openxmlformats.org/officeDocument/2006/relationships/oleObject" Target="../embeddings/oleObject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5" Type="http://schemas.openxmlformats.org/officeDocument/2006/relationships/image" Target="../media/image1.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J60" sqref="J60"/>
    </sheetView>
  </sheetViews>
  <sheetFormatPr baseColWidth="10" defaultRowHeight="15"/>
  <cols>
    <col min="1" max="1" width="8.85546875" style="69"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3" width="11.42578125" style="69"/>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9.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68</v>
      </c>
      <c r="C31" s="141" t="s">
        <v>104</v>
      </c>
      <c r="D31" s="142"/>
      <c r="E31" s="142"/>
      <c r="F31" s="142"/>
      <c r="G31" s="142"/>
      <c r="H31" s="142"/>
      <c r="I31" s="142"/>
      <c r="J31" s="143"/>
      <c r="K31" s="144"/>
      <c r="L31" s="145" t="s">
        <v>28</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69" t="s">
        <v>110</v>
      </c>
      <c r="B36" s="421" t="str">
        <f>+'[64]201.7'!$A10</f>
        <v>Compresor 120 HP, con martillo.</v>
      </c>
      <c r="C36" s="422"/>
      <c r="D36" s="422"/>
      <c r="E36" s="422"/>
      <c r="F36" s="422"/>
      <c r="G36" s="422"/>
      <c r="H36" s="423"/>
      <c r="I36" s="160"/>
      <c r="J36" s="161"/>
      <c r="K36" s="162">
        <f>+'[64]201.7'!$E10</f>
        <v>46372.040000000008</v>
      </c>
      <c r="L36" s="163"/>
      <c r="M36" s="164">
        <f>+'[64]201.7'!$F10</f>
        <v>2</v>
      </c>
      <c r="N36" s="165">
        <f>K36/M36</f>
        <v>23186.020000000004</v>
      </c>
    </row>
    <row r="37" spans="1:14">
      <c r="A37" s="69" t="s">
        <v>111</v>
      </c>
      <c r="B37" s="421" t="str">
        <f>+'[64]201.7'!$A11</f>
        <v xml:space="preserve">Equipo de oxicorte, Capacidad de corte: hasta 6" (152mm) </v>
      </c>
      <c r="C37" s="422"/>
      <c r="D37" s="422"/>
      <c r="E37" s="422"/>
      <c r="F37" s="422"/>
      <c r="G37" s="422"/>
      <c r="H37" s="423"/>
      <c r="I37" s="160"/>
      <c r="J37" s="161"/>
      <c r="K37" s="162">
        <f>+'[64]201.7'!$E11</f>
        <v>17528.09182666663</v>
      </c>
      <c r="L37" s="163"/>
      <c r="M37" s="164">
        <f>+'[64]201.7'!$F11</f>
        <v>2</v>
      </c>
      <c r="N37" s="165">
        <f>K37/M37</f>
        <v>8764.0459133333152</v>
      </c>
    </row>
    <row r="38" spans="1:14">
      <c r="A38" s="69" t="s">
        <v>112</v>
      </c>
      <c r="B38" s="421" t="str">
        <f>+'[64]201.7'!$A12</f>
        <v>Cargador 920 o equivalente</v>
      </c>
      <c r="C38" s="422"/>
      <c r="D38" s="422"/>
      <c r="E38" s="422"/>
      <c r="F38" s="422"/>
      <c r="G38" s="422"/>
      <c r="H38" s="423"/>
      <c r="I38" s="160"/>
      <c r="J38" s="161"/>
      <c r="K38" s="162">
        <f>+'[64]201.7'!$E12</f>
        <v>116974.00000000001</v>
      </c>
      <c r="L38" s="163"/>
      <c r="M38" s="164">
        <f>+'[64]201.7'!$F12</f>
        <v>6</v>
      </c>
      <c r="N38" s="165">
        <f>K38/M38</f>
        <v>19495.666666666668</v>
      </c>
    </row>
    <row r="39" spans="1:14">
      <c r="B39" s="421"/>
      <c r="C39" s="422"/>
      <c r="D39" s="422"/>
      <c r="E39" s="422"/>
      <c r="F39" s="422"/>
      <c r="G39" s="422"/>
      <c r="H39" s="423"/>
      <c r="I39" s="424"/>
      <c r="J39" s="400"/>
      <c r="K39" s="166"/>
      <c r="L39" s="425"/>
      <c r="M39" s="426"/>
      <c r="N39" s="167"/>
    </row>
    <row r="40" spans="1:14">
      <c r="B40" s="421"/>
      <c r="C40" s="422"/>
      <c r="D40" s="422"/>
      <c r="E40" s="427"/>
      <c r="F40" s="422"/>
      <c r="G40" s="422"/>
      <c r="H40" s="423"/>
      <c r="I40" s="168"/>
      <c r="J40" s="169"/>
      <c r="K40" s="166"/>
      <c r="L40" s="170"/>
      <c r="M40" s="171"/>
      <c r="N40" s="172"/>
    </row>
    <row r="41" spans="1:14">
      <c r="B41" s="428"/>
      <c r="C41" s="429"/>
      <c r="D41" s="429"/>
      <c r="E41" s="173"/>
      <c r="F41" s="174"/>
      <c r="G41" s="174"/>
      <c r="H41" s="175"/>
      <c r="I41" s="168"/>
      <c r="J41" s="169"/>
      <c r="K41" s="176"/>
      <c r="L41" s="170"/>
      <c r="M41" s="171"/>
      <c r="N41" s="177"/>
    </row>
    <row r="42" spans="1:14" ht="15.75" thickBot="1">
      <c r="B42" s="421" t="s">
        <v>113</v>
      </c>
      <c r="C42" s="422"/>
      <c r="D42" s="422"/>
      <c r="E42" s="422"/>
      <c r="F42" s="422"/>
      <c r="G42" s="422"/>
      <c r="H42" s="423"/>
      <c r="I42" s="430"/>
      <c r="J42" s="431"/>
      <c r="K42" s="178"/>
      <c r="L42" s="432">
        <v>0.1</v>
      </c>
      <c r="M42" s="433"/>
      <c r="N42" s="179">
        <f>N76*L42</f>
        <v>1421.6421354166666</v>
      </c>
    </row>
    <row r="43" spans="1:14" ht="15.75" thickBot="1">
      <c r="B43" s="377" t="s">
        <v>114</v>
      </c>
      <c r="C43" s="378"/>
      <c r="D43" s="378"/>
      <c r="E43" s="378"/>
      <c r="F43" s="378"/>
      <c r="G43" s="378"/>
      <c r="H43" s="378"/>
      <c r="I43" s="378"/>
      <c r="J43" s="378"/>
      <c r="K43" s="378"/>
      <c r="L43" s="378"/>
      <c r="M43" s="379"/>
      <c r="N43" s="180">
        <f>SUM(N36:N42)</f>
        <v>52867.374715416649</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B48" s="189"/>
      <c r="C48" s="190"/>
      <c r="D48" s="190"/>
      <c r="E48" s="190"/>
      <c r="F48" s="190"/>
      <c r="G48" s="190"/>
      <c r="H48" s="190"/>
      <c r="I48" s="161"/>
      <c r="J48" s="123"/>
      <c r="K48" s="191"/>
      <c r="L48" s="160"/>
      <c r="M48" s="192"/>
      <c r="N48" s="193"/>
    </row>
    <row r="49" spans="1:14">
      <c r="B49" s="189"/>
      <c r="C49" s="190"/>
      <c r="D49" s="190"/>
      <c r="E49" s="190"/>
      <c r="F49" s="190"/>
      <c r="G49" s="190"/>
      <c r="H49" s="190"/>
      <c r="I49" s="161"/>
      <c r="J49" s="123"/>
      <c r="K49" s="191"/>
      <c r="L49" s="160"/>
      <c r="M49" s="192"/>
      <c r="N49" s="193"/>
    </row>
    <row r="50" spans="1:14">
      <c r="B50" s="189"/>
      <c r="C50" s="190"/>
      <c r="D50" s="190"/>
      <c r="E50" s="190"/>
      <c r="F50" s="190"/>
      <c r="G50" s="190"/>
      <c r="H50" s="190"/>
      <c r="I50" s="161"/>
      <c r="J50" s="123"/>
      <c r="K50" s="191"/>
      <c r="L50" s="160"/>
      <c r="M50" s="192"/>
      <c r="N50" s="193"/>
    </row>
    <row r="51" spans="1:14">
      <c r="B51" s="189"/>
      <c r="C51" s="190"/>
      <c r="D51" s="190"/>
      <c r="E51" s="190"/>
      <c r="F51" s="190"/>
      <c r="G51" s="190"/>
      <c r="H51" s="190"/>
      <c r="I51" s="161"/>
      <c r="J51" s="123"/>
      <c r="K51" s="191"/>
      <c r="L51" s="160"/>
      <c r="M51" s="192"/>
      <c r="N51" s="193"/>
    </row>
    <row r="52" spans="1:14">
      <c r="B52" s="189"/>
      <c r="C52" s="190"/>
      <c r="D52" s="190"/>
      <c r="E52" s="190"/>
      <c r="F52" s="190"/>
      <c r="G52" s="190"/>
      <c r="H52" s="190"/>
      <c r="I52" s="161"/>
      <c r="J52" s="123"/>
      <c r="K52" s="191"/>
      <c r="L52" s="160"/>
      <c r="M52" s="192"/>
      <c r="N52" s="193"/>
    </row>
    <row r="53" spans="1:14" ht="15.75" thickBot="1">
      <c r="B53" s="398"/>
      <c r="C53" s="399"/>
      <c r="D53" s="399"/>
      <c r="E53" s="399"/>
      <c r="F53" s="399"/>
      <c r="G53" s="399"/>
      <c r="H53" s="399"/>
      <c r="I53" s="400"/>
      <c r="J53" s="194"/>
      <c r="K53" s="195"/>
      <c r="L53" s="401"/>
      <c r="M53" s="402"/>
      <c r="N53" s="196"/>
    </row>
    <row r="54" spans="1:14" ht="15.75" thickBot="1">
      <c r="B54" s="377" t="s">
        <v>114</v>
      </c>
      <c r="C54" s="378"/>
      <c r="D54" s="378"/>
      <c r="E54" s="378"/>
      <c r="F54" s="378"/>
      <c r="G54" s="378"/>
      <c r="H54" s="378"/>
      <c r="I54" s="378"/>
      <c r="J54" s="378"/>
      <c r="K54" s="378"/>
      <c r="L54" s="378"/>
      <c r="M54" s="379"/>
      <c r="N54" s="197"/>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A59" s="69" t="s">
        <v>123</v>
      </c>
      <c r="B59" s="205" t="s">
        <v>124</v>
      </c>
      <c r="C59" s="206"/>
      <c r="D59" s="206"/>
      <c r="E59" s="206"/>
      <c r="F59" s="206"/>
      <c r="G59" s="206"/>
      <c r="H59" s="207" t="s">
        <v>125</v>
      </c>
      <c r="I59" s="176">
        <v>1.2</v>
      </c>
      <c r="J59" s="208">
        <v>10</v>
      </c>
      <c r="K59" s="176">
        <f>I59*J59</f>
        <v>12</v>
      </c>
      <c r="L59" s="405">
        <v>1100</v>
      </c>
      <c r="M59" s="406"/>
      <c r="N59" s="209">
        <f>K59*L59</f>
        <v>13200</v>
      </c>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196"/>
    </row>
    <row r="65" spans="1:15" ht="15.75" thickBot="1">
      <c r="B65" s="409" t="s">
        <v>114</v>
      </c>
      <c r="C65" s="396"/>
      <c r="D65" s="396"/>
      <c r="E65" s="396"/>
      <c r="F65" s="396"/>
      <c r="G65" s="396"/>
      <c r="H65" s="396"/>
      <c r="I65" s="396"/>
      <c r="J65" s="396"/>
      <c r="K65" s="396"/>
      <c r="L65" s="396"/>
      <c r="M65" s="397"/>
      <c r="N65" s="219">
        <f>N59+N60+N61+N62+N63</f>
        <v>13200</v>
      </c>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69" t="s">
        <v>131</v>
      </c>
      <c r="B70" s="221" t="s">
        <v>155</v>
      </c>
      <c r="C70" s="210"/>
      <c r="D70" s="210"/>
      <c r="E70" s="210"/>
      <c r="F70" s="210"/>
      <c r="G70" s="210"/>
      <c r="H70" s="210"/>
      <c r="I70" s="222">
        <v>73771.7</v>
      </c>
      <c r="J70" s="223">
        <v>185</v>
      </c>
      <c r="K70" s="224">
        <f>+I70*J70/100</f>
        <v>136477.64499999999</v>
      </c>
      <c r="L70" s="225"/>
      <c r="M70" s="226">
        <v>16</v>
      </c>
      <c r="N70" s="227">
        <f>K70/M70</f>
        <v>8529.8528124999993</v>
      </c>
      <c r="O70" s="228"/>
    </row>
    <row r="71" spans="1:15">
      <c r="A71" s="69" t="s">
        <v>132</v>
      </c>
      <c r="B71" s="221" t="s">
        <v>133</v>
      </c>
      <c r="C71" s="210"/>
      <c r="D71" s="210"/>
      <c r="E71" s="210"/>
      <c r="F71" s="210"/>
      <c r="G71" s="210"/>
      <c r="H71" s="210"/>
      <c r="I71" s="222">
        <v>49181.133333333331</v>
      </c>
      <c r="J71" s="223">
        <v>185</v>
      </c>
      <c r="K71" s="224">
        <f>+I71*J71/100</f>
        <v>90985.096666666665</v>
      </c>
      <c r="L71" s="225"/>
      <c r="M71" s="229">
        <v>16</v>
      </c>
      <c r="N71" s="227">
        <f>K71/M71</f>
        <v>5686.5685416666665</v>
      </c>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234"/>
    </row>
    <row r="76" spans="1:15" ht="15.75" thickBot="1">
      <c r="B76" s="377" t="s">
        <v>114</v>
      </c>
      <c r="C76" s="378"/>
      <c r="D76" s="378"/>
      <c r="E76" s="378"/>
      <c r="F76" s="378"/>
      <c r="G76" s="378"/>
      <c r="H76" s="378"/>
      <c r="I76" s="396"/>
      <c r="J76" s="396"/>
      <c r="K76" s="396"/>
      <c r="L76" s="396"/>
      <c r="M76" s="397"/>
      <c r="N76" s="235">
        <f>SUM(N70:N75)</f>
        <v>14216.421354166665</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N43+N54+N65+N76</f>
        <v>80283.796069583317</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16056.759213916665</v>
      </c>
      <c r="M83" s="387"/>
      <c r="N83" s="242"/>
    </row>
    <row r="84" spans="1:14">
      <c r="B84" s="243" t="s">
        <v>139</v>
      </c>
      <c r="C84" s="244"/>
      <c r="D84" s="244"/>
      <c r="E84" s="244"/>
      <c r="F84" s="244"/>
      <c r="G84" s="244"/>
      <c r="H84" s="244"/>
      <c r="I84" s="239"/>
      <c r="J84" s="240"/>
      <c r="K84" s="241">
        <v>0.05</v>
      </c>
      <c r="L84" s="386">
        <f>N78*K84</f>
        <v>4014.1898034791661</v>
      </c>
      <c r="M84" s="387"/>
      <c r="N84" s="242"/>
    </row>
    <row r="85" spans="1:14" ht="15.75" thickBot="1">
      <c r="B85" s="245" t="s">
        <v>63</v>
      </c>
      <c r="C85" s="246"/>
      <c r="D85" s="246"/>
      <c r="E85" s="246"/>
      <c r="F85" s="246"/>
      <c r="G85" s="246"/>
      <c r="H85" s="246"/>
      <c r="I85" s="247"/>
      <c r="J85" s="248"/>
      <c r="K85" s="249">
        <v>0.05</v>
      </c>
      <c r="L85" s="388">
        <f>N78*K85</f>
        <v>4014.1898034791661</v>
      </c>
      <c r="M85" s="389"/>
      <c r="N85" s="242"/>
    </row>
    <row r="86" spans="1:14" ht="15.75" thickBot="1">
      <c r="B86" s="377" t="s">
        <v>114</v>
      </c>
      <c r="C86" s="378"/>
      <c r="D86" s="378"/>
      <c r="E86" s="378"/>
      <c r="F86" s="378"/>
      <c r="G86" s="378"/>
      <c r="H86" s="378"/>
      <c r="I86" s="378"/>
      <c r="J86" s="378"/>
      <c r="K86" s="378"/>
      <c r="L86" s="378"/>
      <c r="M86" s="379"/>
      <c r="N86" s="250">
        <f>L83+L84+L85</f>
        <v>24085.138820874996</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104369</v>
      </c>
    </row>
    <row r="89" spans="1:14">
      <c r="B89" s="100"/>
      <c r="C89" s="101"/>
      <c r="D89" s="101"/>
      <c r="E89" s="101"/>
      <c r="F89" s="101"/>
      <c r="G89" s="101"/>
      <c r="H89" s="101"/>
      <c r="I89" s="101"/>
      <c r="J89" s="101"/>
      <c r="K89" s="101"/>
      <c r="L89" s="101"/>
      <c r="M89" s="101"/>
      <c r="N89" s="102"/>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07"/>
      <c r="F92" s="107"/>
      <c r="G92" s="107"/>
      <c r="H92" s="107"/>
      <c r="I92" s="107"/>
      <c r="J92" s="107"/>
      <c r="K92" s="107"/>
      <c r="L92" s="107"/>
      <c r="M92" s="107"/>
      <c r="N92" s="109"/>
    </row>
    <row r="93" spans="1:14">
      <c r="B93" s="132"/>
      <c r="C93" s="107"/>
      <c r="D93" s="107"/>
      <c r="E93" s="116" t="s">
        <v>142</v>
      </c>
      <c r="F93" s="116"/>
      <c r="G93" s="116"/>
      <c r="H93" s="116"/>
      <c r="I93" s="116"/>
      <c r="J93" s="116"/>
      <c r="K93" s="107"/>
      <c r="L93" s="107"/>
      <c r="M93" s="107"/>
      <c r="N93" s="109"/>
    </row>
    <row r="94" spans="1:14">
      <c r="B94" s="132"/>
      <c r="C94" s="107"/>
      <c r="D94" s="107"/>
      <c r="E94" s="107" t="s">
        <v>143</v>
      </c>
      <c r="F94" s="107"/>
      <c r="G94" s="107"/>
      <c r="H94" s="107"/>
      <c r="I94" s="107"/>
      <c r="J94" s="107"/>
      <c r="K94" s="107"/>
      <c r="L94" s="107"/>
      <c r="M94" s="107"/>
      <c r="N94" s="109"/>
    </row>
    <row r="95" spans="1:14">
      <c r="B95" s="132"/>
      <c r="C95" s="107"/>
      <c r="D95" s="107"/>
      <c r="E95" s="107" t="s">
        <v>144</v>
      </c>
      <c r="F95" s="107"/>
      <c r="G95" s="107"/>
      <c r="H95" s="107"/>
      <c r="I95" s="107"/>
      <c r="J95" s="107"/>
      <c r="K95" s="107"/>
      <c r="L95" s="107"/>
      <c r="M95" s="107"/>
      <c r="N95" s="109"/>
    </row>
    <row r="96" spans="1:14">
      <c r="B96" s="132"/>
      <c r="C96" s="107"/>
      <c r="D96" s="107"/>
      <c r="E96" s="107" t="s">
        <v>145</v>
      </c>
      <c r="F96" s="107"/>
      <c r="G96" s="107"/>
      <c r="H96" s="107"/>
      <c r="I96" s="107"/>
      <c r="J96" s="107"/>
      <c r="K96" s="107"/>
      <c r="L96" s="107"/>
      <c r="M96" s="107"/>
      <c r="N96" s="109"/>
    </row>
    <row r="97" spans="2:14" ht="15.75" thickBot="1">
      <c r="B97" s="132"/>
      <c r="C97" s="107"/>
      <c r="D97" s="107"/>
      <c r="E97" s="107"/>
      <c r="F97" s="107" t="s">
        <v>146</v>
      </c>
      <c r="G97" s="107"/>
      <c r="H97" s="107"/>
      <c r="I97" s="107"/>
      <c r="J97" s="107"/>
      <c r="K97" s="107"/>
      <c r="L97" s="107"/>
      <c r="M97" s="107"/>
      <c r="N97" s="109"/>
    </row>
    <row r="98" spans="2:14">
      <c r="B98" s="252" t="s">
        <v>147</v>
      </c>
      <c r="C98" s="253"/>
      <c r="D98" s="253"/>
      <c r="E98" s="253"/>
      <c r="F98" s="253"/>
      <c r="G98" s="253"/>
      <c r="H98" s="253"/>
      <c r="I98" s="253"/>
      <c r="J98" s="253"/>
      <c r="K98" s="253"/>
      <c r="L98" s="253"/>
      <c r="M98" s="253"/>
      <c r="N98" s="254"/>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c r="B101" s="255"/>
      <c r="C101" s="256"/>
      <c r="D101" s="256"/>
      <c r="E101" s="256"/>
      <c r="F101" s="256"/>
      <c r="G101" s="256"/>
      <c r="H101" s="256"/>
      <c r="I101" s="256"/>
      <c r="J101" s="256"/>
      <c r="K101" s="256"/>
      <c r="L101" s="256"/>
      <c r="M101" s="256"/>
      <c r="N101" s="257"/>
    </row>
    <row r="102" spans="2:14" ht="15.75" thickBot="1">
      <c r="B102" s="258"/>
      <c r="C102" s="259"/>
      <c r="D102" s="259"/>
      <c r="E102" s="259"/>
      <c r="F102" s="259"/>
      <c r="G102" s="259"/>
      <c r="H102" s="259"/>
      <c r="I102" s="259"/>
      <c r="J102" s="259"/>
      <c r="K102" s="259"/>
      <c r="L102" s="259"/>
      <c r="M102" s="259"/>
      <c r="N102" s="260"/>
    </row>
    <row r="103" spans="2:14">
      <c r="B103" s="261"/>
      <c r="C103" s="262"/>
      <c r="D103" s="262"/>
      <c r="E103" s="262"/>
      <c r="F103" s="262"/>
      <c r="G103" s="262"/>
      <c r="H103" s="262"/>
      <c r="I103" s="262"/>
      <c r="J103" s="262"/>
      <c r="K103" s="262"/>
      <c r="L103" s="262"/>
      <c r="M103" s="262"/>
      <c r="N103" s="263"/>
    </row>
    <row r="104" spans="2:14">
      <c r="B104" s="264" t="s">
        <v>148</v>
      </c>
      <c r="C104" s="120"/>
      <c r="D104" s="120"/>
      <c r="E104" s="120"/>
      <c r="F104" s="120"/>
      <c r="G104" s="120"/>
      <c r="H104" s="120"/>
      <c r="I104" s="120"/>
      <c r="J104" s="120"/>
      <c r="K104" s="120"/>
      <c r="L104" s="120"/>
      <c r="M104" s="120"/>
      <c r="N104" s="121"/>
    </row>
    <row r="105" spans="2:14" ht="15" customHeight="1">
      <c r="B105" s="390" t="s">
        <v>149</v>
      </c>
      <c r="C105" s="391"/>
      <c r="D105" s="391"/>
      <c r="E105" s="391"/>
      <c r="F105" s="391"/>
      <c r="G105" s="391"/>
      <c r="H105" s="391"/>
      <c r="I105" s="391"/>
      <c r="J105" s="391"/>
      <c r="K105" s="391"/>
      <c r="L105" s="391"/>
      <c r="M105" s="391"/>
      <c r="N105" s="392"/>
    </row>
    <row r="106" spans="2:14" ht="15" customHeight="1">
      <c r="B106" s="390"/>
      <c r="C106" s="391"/>
      <c r="D106" s="391"/>
      <c r="E106" s="391"/>
      <c r="F106" s="391"/>
      <c r="G106" s="391"/>
      <c r="H106" s="391"/>
      <c r="I106" s="391"/>
      <c r="J106" s="391"/>
      <c r="K106" s="391"/>
      <c r="L106" s="391"/>
      <c r="M106" s="391"/>
      <c r="N106" s="392"/>
    </row>
    <row r="107" spans="2:14" ht="30" customHeight="1">
      <c r="B107" s="393" t="s">
        <v>150</v>
      </c>
      <c r="C107" s="394"/>
      <c r="D107" s="394"/>
      <c r="E107" s="394"/>
      <c r="F107" s="394"/>
      <c r="G107" s="394"/>
      <c r="H107" s="394"/>
      <c r="I107" s="394"/>
      <c r="J107" s="394"/>
      <c r="K107" s="394"/>
      <c r="L107" s="394"/>
      <c r="M107" s="394"/>
      <c r="N107" s="395"/>
    </row>
    <row r="108" spans="2:14">
      <c r="B108" s="393"/>
      <c r="C108" s="394"/>
      <c r="D108" s="394"/>
      <c r="E108" s="394"/>
      <c r="F108" s="394"/>
      <c r="G108" s="394"/>
      <c r="H108" s="394"/>
      <c r="I108" s="394"/>
      <c r="J108" s="394"/>
      <c r="K108" s="394"/>
      <c r="L108" s="394"/>
      <c r="M108" s="394"/>
      <c r="N108" s="395"/>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5"/>
      <c r="C111" s="266"/>
      <c r="D111" s="266"/>
      <c r="E111" s="266"/>
      <c r="F111" s="266"/>
      <c r="G111" s="266"/>
      <c r="H111" s="266"/>
      <c r="I111" s="266"/>
      <c r="J111" s="266"/>
      <c r="K111" s="266"/>
      <c r="L111" s="266"/>
      <c r="M111" s="266"/>
      <c r="N111" s="267"/>
    </row>
    <row r="112" spans="2:14">
      <c r="B112" s="264"/>
      <c r="C112" s="120"/>
      <c r="D112" s="120"/>
      <c r="E112" s="120"/>
      <c r="F112" s="120"/>
      <c r="G112" s="120"/>
      <c r="H112" s="120"/>
      <c r="I112" s="120"/>
      <c r="J112" s="120"/>
      <c r="K112" s="120"/>
      <c r="L112" s="120"/>
      <c r="M112" s="120"/>
      <c r="N112" s="121"/>
    </row>
    <row r="113" spans="2:14">
      <c r="B113" s="132"/>
      <c r="C113" s="107"/>
      <c r="D113" s="107"/>
      <c r="E113" s="107" t="s">
        <v>142</v>
      </c>
      <c r="F113" s="116"/>
      <c r="G113" s="116"/>
      <c r="H113" s="107"/>
      <c r="I113" s="107"/>
      <c r="J113" s="107"/>
      <c r="K113" s="107"/>
      <c r="L113" s="107"/>
      <c r="M113" s="107"/>
      <c r="N113" s="109"/>
    </row>
    <row r="114" spans="2:14">
      <c r="B114" s="132"/>
      <c r="C114" s="107"/>
      <c r="D114" s="107"/>
      <c r="E114" s="268" t="s">
        <v>143</v>
      </c>
      <c r="F114" s="107"/>
      <c r="G114" s="107"/>
      <c r="H114" s="268"/>
      <c r="I114" s="268"/>
      <c r="J114" s="268"/>
      <c r="K114" s="107"/>
      <c r="L114" s="107"/>
      <c r="M114" s="107"/>
      <c r="N114" s="109"/>
    </row>
    <row r="115" spans="2:14">
      <c r="B115" s="132"/>
      <c r="C115" s="107"/>
      <c r="D115" s="107"/>
      <c r="E115" s="269" t="s">
        <v>151</v>
      </c>
      <c r="F115" s="107"/>
      <c r="G115" s="107"/>
      <c r="H115" s="269"/>
      <c r="I115" s="269"/>
      <c r="J115" s="269"/>
      <c r="K115" s="107"/>
      <c r="L115" s="107"/>
      <c r="M115" s="107"/>
      <c r="N115" s="109"/>
    </row>
    <row r="116" spans="2:14">
      <c r="B116" s="270"/>
      <c r="C116" s="120"/>
      <c r="D116" s="120"/>
      <c r="E116" s="107" t="s">
        <v>145</v>
      </c>
      <c r="F116" s="107"/>
      <c r="G116" s="107"/>
      <c r="H116" s="107"/>
      <c r="I116" s="107"/>
      <c r="J116" s="107"/>
      <c r="K116" s="120"/>
      <c r="L116" s="120"/>
      <c r="M116" s="120"/>
      <c r="N116" s="121"/>
    </row>
    <row r="117" spans="2:14">
      <c r="B117" s="270"/>
      <c r="C117" s="120"/>
      <c r="D117" s="120"/>
      <c r="E117" s="120"/>
      <c r="F117" s="107"/>
      <c r="G117" s="107"/>
      <c r="H117" s="107"/>
      <c r="I117" s="107"/>
      <c r="J117" s="107"/>
      <c r="K117" s="120"/>
      <c r="L117" s="120"/>
      <c r="M117" s="120"/>
      <c r="N117" s="121"/>
    </row>
    <row r="118" spans="2:14">
      <c r="B118" s="270" t="s">
        <v>152</v>
      </c>
      <c r="C118" s="269"/>
      <c r="D118" s="269"/>
      <c r="E118" s="107"/>
      <c r="F118" s="107"/>
      <c r="G118" s="107"/>
      <c r="H118" s="107"/>
      <c r="I118" s="107"/>
      <c r="J118" s="373"/>
      <c r="K118" s="373"/>
      <c r="L118" s="373"/>
      <c r="M118" s="373"/>
      <c r="N118" s="374"/>
    </row>
    <row r="119" spans="2:14" ht="15.75" thickBot="1">
      <c r="B119" s="271" t="s">
        <v>153</v>
      </c>
      <c r="C119" s="272"/>
      <c r="D119" s="272"/>
      <c r="E119" s="273"/>
      <c r="F119" s="273"/>
      <c r="G119" s="273"/>
      <c r="H119" s="273"/>
      <c r="I119" s="273"/>
      <c r="J119" s="375"/>
      <c r="K119" s="375"/>
      <c r="L119" s="375"/>
      <c r="M119" s="375"/>
      <c r="N119" s="376"/>
    </row>
  </sheetData>
  <sheetProtection algorithmName="SHA-512" hashValue="M0kHQYciq2geZPK4u944ANfo5uMu3RrPwSWRJwjWETUsIT2PaDH2zI32dsImHb9/h7Q7ZwTI6w2BMfvw3lXIig==" saltValue="dFPSY3rW/ICZYqoUzLzToA=="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9"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6" zoomScale="50" zoomScaleNormal="50" workbookViewId="0">
      <selection activeCell="J60" sqref="J60"/>
    </sheetView>
  </sheetViews>
  <sheetFormatPr baseColWidth="10" defaultRowHeight="15"/>
  <cols>
    <col min="1" max="1" width="8.85546875" style="69"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3" width="11.42578125" style="69"/>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8.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69</v>
      </c>
      <c r="C31" s="141" t="s">
        <v>156</v>
      </c>
      <c r="D31" s="142"/>
      <c r="E31" s="142"/>
      <c r="F31" s="142"/>
      <c r="G31" s="142"/>
      <c r="H31" s="142"/>
      <c r="I31" s="142"/>
      <c r="J31" s="143"/>
      <c r="K31" s="144"/>
      <c r="L31" s="145" t="s">
        <v>157</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76" t="s">
        <v>158</v>
      </c>
      <c r="B36" s="421" t="str">
        <f>VLOOKUP(A36,[65]EQUIPOS!A6:D154,3,FALSE)</f>
        <v>Retroexcavadora, Potencia en el Volante 78 HP 2200 RPM</v>
      </c>
      <c r="C36" s="422"/>
      <c r="D36" s="422"/>
      <c r="E36" s="422"/>
      <c r="F36" s="422"/>
      <c r="G36" s="422"/>
      <c r="H36" s="423"/>
      <c r="I36" s="160"/>
      <c r="J36" s="161"/>
      <c r="K36" s="162">
        <f>VLOOKUP(A36,[65]EQUIPOS!A6:D161,4,FALSE)</f>
        <v>105092.63</v>
      </c>
      <c r="L36" s="163"/>
      <c r="M36" s="164">
        <v>4</v>
      </c>
      <c r="N36" s="165">
        <f>K36/M36</f>
        <v>26273.157500000001</v>
      </c>
    </row>
    <row r="37" spans="1:14">
      <c r="A37" s="276"/>
      <c r="B37" s="421"/>
      <c r="C37" s="422"/>
      <c r="D37" s="422"/>
      <c r="E37" s="422"/>
      <c r="F37" s="422"/>
      <c r="G37" s="422"/>
      <c r="H37" s="423"/>
      <c r="I37" s="160"/>
      <c r="J37" s="161"/>
      <c r="K37" s="162"/>
      <c r="L37" s="163"/>
      <c r="M37" s="164"/>
      <c r="N37" s="165"/>
    </row>
    <row r="38" spans="1:14">
      <c r="B38" s="421"/>
      <c r="C38" s="422"/>
      <c r="D38" s="422"/>
      <c r="E38" s="422"/>
      <c r="F38" s="422"/>
      <c r="G38" s="422"/>
      <c r="H38" s="423"/>
      <c r="I38" s="160"/>
      <c r="J38" s="161"/>
      <c r="K38" s="162"/>
      <c r="L38" s="163"/>
      <c r="M38" s="164"/>
      <c r="N38" s="165"/>
    </row>
    <row r="39" spans="1:14">
      <c r="B39" s="421"/>
      <c r="C39" s="422"/>
      <c r="D39" s="422"/>
      <c r="E39" s="422"/>
      <c r="F39" s="422"/>
      <c r="G39" s="422"/>
      <c r="H39" s="423"/>
      <c r="I39" s="424"/>
      <c r="J39" s="400"/>
      <c r="K39" s="166"/>
      <c r="L39" s="425"/>
      <c r="M39" s="426"/>
      <c r="N39" s="167"/>
    </row>
    <row r="40" spans="1:14">
      <c r="B40" s="421"/>
      <c r="C40" s="422"/>
      <c r="D40" s="422"/>
      <c r="E40" s="427"/>
      <c r="F40" s="422"/>
      <c r="G40" s="422"/>
      <c r="H40" s="423"/>
      <c r="I40" s="168"/>
      <c r="J40" s="169"/>
      <c r="K40" s="166"/>
      <c r="L40" s="170"/>
      <c r="M40" s="171"/>
      <c r="N40" s="172"/>
    </row>
    <row r="41" spans="1:14">
      <c r="B41" s="428"/>
      <c r="C41" s="429"/>
      <c r="D41" s="429"/>
      <c r="E41" s="173"/>
      <c r="F41" s="174"/>
      <c r="G41" s="174"/>
      <c r="H41" s="175"/>
      <c r="I41" s="168"/>
      <c r="J41" s="169"/>
      <c r="K41" s="176"/>
      <c r="L41" s="170"/>
      <c r="M41" s="171"/>
      <c r="N41" s="177"/>
    </row>
    <row r="42" spans="1:14" ht="15.75" thickBot="1">
      <c r="B42" s="421" t="s">
        <v>113</v>
      </c>
      <c r="C42" s="422"/>
      <c r="D42" s="422"/>
      <c r="E42" s="422"/>
      <c r="F42" s="422"/>
      <c r="G42" s="422"/>
      <c r="H42" s="423"/>
      <c r="I42" s="430"/>
      <c r="J42" s="431"/>
      <c r="K42" s="178"/>
      <c r="L42" s="432">
        <v>0.02</v>
      </c>
      <c r="M42" s="433"/>
      <c r="N42" s="179">
        <f>N76*L42</f>
        <v>56.865685416666665</v>
      </c>
    </row>
    <row r="43" spans="1:14" ht="15.75" thickBot="1">
      <c r="B43" s="377" t="s">
        <v>114</v>
      </c>
      <c r="C43" s="378"/>
      <c r="D43" s="378"/>
      <c r="E43" s="378"/>
      <c r="F43" s="378"/>
      <c r="G43" s="378"/>
      <c r="H43" s="378"/>
      <c r="I43" s="378"/>
      <c r="J43" s="378"/>
      <c r="K43" s="378"/>
      <c r="L43" s="378"/>
      <c r="M43" s="379"/>
      <c r="N43" s="180">
        <f>SUM(N36:N42)</f>
        <v>26330.023185416667</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B48" s="189"/>
      <c r="C48" s="190"/>
      <c r="D48" s="190"/>
      <c r="E48" s="190"/>
      <c r="F48" s="190"/>
      <c r="G48" s="190"/>
      <c r="H48" s="190"/>
      <c r="I48" s="161"/>
      <c r="J48" s="123"/>
      <c r="K48" s="191"/>
      <c r="L48" s="160"/>
      <c r="M48" s="192"/>
      <c r="N48" s="165"/>
    </row>
    <row r="49" spans="1:14">
      <c r="B49" s="189"/>
      <c r="C49" s="190"/>
      <c r="D49" s="190"/>
      <c r="E49" s="190"/>
      <c r="F49" s="190"/>
      <c r="G49" s="190"/>
      <c r="H49" s="190"/>
      <c r="I49" s="161"/>
      <c r="J49" s="123"/>
      <c r="K49" s="191"/>
      <c r="L49" s="160"/>
      <c r="M49" s="192"/>
      <c r="N49" s="193"/>
    </row>
    <row r="50" spans="1:14">
      <c r="B50" s="189"/>
      <c r="C50" s="190"/>
      <c r="D50" s="190"/>
      <c r="E50" s="190"/>
      <c r="F50" s="190"/>
      <c r="G50" s="190"/>
      <c r="H50" s="190"/>
      <c r="I50" s="161"/>
      <c r="J50" s="123"/>
      <c r="K50" s="191"/>
      <c r="L50" s="160"/>
      <c r="M50" s="192"/>
      <c r="N50" s="193"/>
    </row>
    <row r="51" spans="1:14">
      <c r="B51" s="189"/>
      <c r="C51" s="190"/>
      <c r="D51" s="190"/>
      <c r="E51" s="190"/>
      <c r="F51" s="190"/>
      <c r="G51" s="190"/>
      <c r="H51" s="190"/>
      <c r="I51" s="161"/>
      <c r="J51" s="123"/>
      <c r="K51" s="191"/>
      <c r="L51" s="160"/>
      <c r="M51" s="192"/>
      <c r="N51" s="193"/>
    </row>
    <row r="52" spans="1:14">
      <c r="B52" s="189"/>
      <c r="C52" s="190"/>
      <c r="D52" s="190"/>
      <c r="E52" s="190"/>
      <c r="F52" s="190"/>
      <c r="G52" s="190"/>
      <c r="H52" s="190"/>
      <c r="I52" s="161"/>
      <c r="J52" s="123"/>
      <c r="K52" s="191"/>
      <c r="L52" s="160"/>
      <c r="M52" s="192"/>
      <c r="N52" s="193"/>
    </row>
    <row r="53" spans="1:14" ht="15.75" thickBot="1">
      <c r="B53" s="398"/>
      <c r="C53" s="399"/>
      <c r="D53" s="399"/>
      <c r="E53" s="399"/>
      <c r="F53" s="399"/>
      <c r="G53" s="399"/>
      <c r="H53" s="399"/>
      <c r="I53" s="400"/>
      <c r="J53" s="194"/>
      <c r="K53" s="195"/>
      <c r="L53" s="401"/>
      <c r="M53" s="402"/>
      <c r="N53" s="196"/>
    </row>
    <row r="54" spans="1:14" ht="15.75" thickBot="1">
      <c r="B54" s="377" t="s">
        <v>114</v>
      </c>
      <c r="C54" s="378"/>
      <c r="D54" s="378"/>
      <c r="E54" s="378"/>
      <c r="F54" s="378"/>
      <c r="G54" s="378"/>
      <c r="H54" s="378"/>
      <c r="I54" s="378"/>
      <c r="J54" s="378"/>
      <c r="K54" s="378"/>
      <c r="L54" s="378"/>
      <c r="M54" s="379"/>
      <c r="N54" s="197">
        <f>SUM(N48:N53)</f>
        <v>0</v>
      </c>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A59" s="69" t="s">
        <v>123</v>
      </c>
      <c r="B59" s="205" t="str">
        <f>VLOOKUP(A59,[65]TRANSPORTE!A5:D117,3,FALSE)</f>
        <v>Transporte de material de demolición</v>
      </c>
      <c r="C59" s="206"/>
      <c r="D59" s="206"/>
      <c r="E59" s="206"/>
      <c r="F59" s="206"/>
      <c r="G59" s="206"/>
      <c r="H59" s="207" t="str">
        <f>VLOOKUP(A59,[65]TRANSPORTE!A6:D120,2,FALSE)</f>
        <v>m3k</v>
      </c>
      <c r="I59" s="176">
        <v>3.03</v>
      </c>
      <c r="J59" s="208">
        <v>10</v>
      </c>
      <c r="K59" s="176">
        <f>I59*J59</f>
        <v>30.299999999999997</v>
      </c>
      <c r="L59" s="405">
        <f>VLOOKUP(A59,[65]TRANSPORTE!A5:D94,4,FALSE)</f>
        <v>881.02272727272725</v>
      </c>
      <c r="M59" s="406"/>
      <c r="N59" s="209">
        <f>K59*L59</f>
        <v>26694.988636363632</v>
      </c>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234"/>
    </row>
    <row r="65" spans="1:15" ht="15.75" thickBot="1">
      <c r="B65" s="409" t="s">
        <v>114</v>
      </c>
      <c r="C65" s="396"/>
      <c r="D65" s="396"/>
      <c r="E65" s="396"/>
      <c r="F65" s="396"/>
      <c r="G65" s="396"/>
      <c r="H65" s="396"/>
      <c r="I65" s="396"/>
      <c r="J65" s="396"/>
      <c r="K65" s="396"/>
      <c r="L65" s="396"/>
      <c r="M65" s="397"/>
      <c r="N65" s="219">
        <f>N59+N60+N61+N62+N63</f>
        <v>26694.988636363632</v>
      </c>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69" t="s">
        <v>131</v>
      </c>
      <c r="B70" s="221" t="str">
        <f>VLOOKUP(A70,'[65]MANO DE OBRA'!A8:D68,3,FALSE)</f>
        <v>Obrero (2)</v>
      </c>
      <c r="C70" s="210"/>
      <c r="D70" s="210"/>
      <c r="E70" s="210"/>
      <c r="F70" s="210"/>
      <c r="G70" s="210"/>
      <c r="H70" s="210"/>
      <c r="I70" s="222">
        <f>K70/J70*100</f>
        <v>49181.133333333331</v>
      </c>
      <c r="J70" s="223">
        <v>185</v>
      </c>
      <c r="K70" s="224">
        <f>VLOOKUP(A70,'[65]MANO DE OBRA'!A8:D99,4,FALSE)</f>
        <v>90985.096666666665</v>
      </c>
      <c r="L70" s="225"/>
      <c r="M70" s="226">
        <v>32</v>
      </c>
      <c r="N70" s="227">
        <f>K70/M70</f>
        <v>2843.2842708333333</v>
      </c>
      <c r="O70" s="228"/>
    </row>
    <row r="71" spans="1:15">
      <c r="B71" s="221"/>
      <c r="C71" s="210"/>
      <c r="D71" s="210"/>
      <c r="E71" s="210"/>
      <c r="F71" s="210"/>
      <c r="G71" s="210"/>
      <c r="H71" s="210"/>
      <c r="I71" s="222"/>
      <c r="J71" s="223"/>
      <c r="K71" s="224"/>
      <c r="L71" s="225"/>
      <c r="M71" s="229"/>
      <c r="N71" s="227"/>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234"/>
    </row>
    <row r="76" spans="1:15" ht="15.75" thickBot="1">
      <c r="B76" s="409" t="s">
        <v>114</v>
      </c>
      <c r="C76" s="396"/>
      <c r="D76" s="396"/>
      <c r="E76" s="396"/>
      <c r="F76" s="396"/>
      <c r="G76" s="396"/>
      <c r="H76" s="396"/>
      <c r="I76" s="396"/>
      <c r="J76" s="396"/>
      <c r="K76" s="396"/>
      <c r="L76" s="396"/>
      <c r="M76" s="397"/>
      <c r="N76" s="235">
        <f>SUM(N70:N75)</f>
        <v>2843.2842708333333</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N43+N54+N65+N76</f>
        <v>55868.296092613629</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11173.659218522727</v>
      </c>
      <c r="M83" s="387"/>
      <c r="N83" s="242"/>
    </row>
    <row r="84" spans="1:14">
      <c r="B84" s="243" t="s">
        <v>139</v>
      </c>
      <c r="C84" s="244"/>
      <c r="D84" s="244"/>
      <c r="E84" s="244"/>
      <c r="F84" s="244"/>
      <c r="G84" s="244"/>
      <c r="H84" s="244"/>
      <c r="I84" s="239"/>
      <c r="J84" s="240"/>
      <c r="K84" s="241">
        <v>0.05</v>
      </c>
      <c r="L84" s="386">
        <f>N78*K84</f>
        <v>2793.4148046306818</v>
      </c>
      <c r="M84" s="387"/>
      <c r="N84" s="242"/>
    </row>
    <row r="85" spans="1:14" ht="15.75" thickBot="1">
      <c r="B85" s="245" t="s">
        <v>63</v>
      </c>
      <c r="C85" s="246"/>
      <c r="D85" s="246"/>
      <c r="E85" s="246"/>
      <c r="F85" s="246"/>
      <c r="G85" s="246"/>
      <c r="H85" s="246"/>
      <c r="I85" s="247"/>
      <c r="J85" s="248"/>
      <c r="K85" s="249">
        <v>0.05</v>
      </c>
      <c r="L85" s="388">
        <f>N78*K85</f>
        <v>2793.4148046306818</v>
      </c>
      <c r="M85" s="389"/>
      <c r="N85" s="242"/>
    </row>
    <row r="86" spans="1:14" ht="15.75" thickBot="1">
      <c r="B86" s="377" t="s">
        <v>114</v>
      </c>
      <c r="C86" s="378"/>
      <c r="D86" s="378"/>
      <c r="E86" s="378"/>
      <c r="F86" s="378"/>
      <c r="G86" s="378"/>
      <c r="H86" s="378"/>
      <c r="I86" s="378"/>
      <c r="J86" s="378"/>
      <c r="K86" s="378"/>
      <c r="L86" s="378"/>
      <c r="M86" s="379"/>
      <c r="N86" s="250">
        <f>L83+L84+L85</f>
        <v>16760.488827784091</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72629</v>
      </c>
    </row>
    <row r="89" spans="1:14">
      <c r="B89" s="100"/>
      <c r="C89" s="101"/>
      <c r="D89" s="101"/>
      <c r="E89" s="101"/>
      <c r="F89" s="101"/>
      <c r="G89" s="101"/>
      <c r="H89" s="101"/>
      <c r="I89" s="101"/>
      <c r="J89" s="101"/>
      <c r="K89" s="101"/>
      <c r="L89" s="101"/>
      <c r="M89" s="101"/>
      <c r="N89" s="102"/>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07"/>
      <c r="F92" s="107"/>
      <c r="G92" s="107"/>
      <c r="H92" s="107"/>
      <c r="I92" s="107"/>
      <c r="J92" s="107"/>
      <c r="K92" s="107"/>
      <c r="L92" s="107"/>
      <c r="M92" s="107"/>
      <c r="N92" s="109"/>
    </row>
    <row r="93" spans="1:14">
      <c r="B93" s="132"/>
      <c r="C93" s="107"/>
      <c r="D93" s="107"/>
      <c r="E93" s="116" t="s">
        <v>142</v>
      </c>
      <c r="F93" s="116"/>
      <c r="G93" s="116"/>
      <c r="H93" s="116"/>
      <c r="I93" s="116"/>
      <c r="J93" s="116"/>
      <c r="K93" s="107"/>
      <c r="L93" s="107"/>
      <c r="M93" s="107"/>
      <c r="N93" s="109"/>
    </row>
    <row r="94" spans="1:14">
      <c r="B94" s="132"/>
      <c r="C94" s="107"/>
      <c r="D94" s="107"/>
      <c r="E94" s="107" t="s">
        <v>143</v>
      </c>
      <c r="F94" s="107"/>
      <c r="G94" s="107"/>
      <c r="H94" s="107"/>
      <c r="I94" s="107"/>
      <c r="J94" s="107"/>
      <c r="K94" s="107"/>
      <c r="L94" s="107"/>
      <c r="M94" s="107"/>
      <c r="N94" s="109"/>
    </row>
    <row r="95" spans="1:14">
      <c r="B95" s="132"/>
      <c r="C95" s="107"/>
      <c r="D95" s="107"/>
      <c r="E95" s="107" t="s">
        <v>144</v>
      </c>
      <c r="F95" s="107"/>
      <c r="G95" s="107"/>
      <c r="H95" s="107"/>
      <c r="I95" s="107"/>
      <c r="J95" s="107"/>
      <c r="K95" s="107"/>
      <c r="L95" s="107"/>
      <c r="M95" s="107"/>
      <c r="N95" s="109"/>
    </row>
    <row r="96" spans="1:14">
      <c r="B96" s="132"/>
      <c r="C96" s="107"/>
      <c r="D96" s="107"/>
      <c r="E96" s="107" t="s">
        <v>145</v>
      </c>
      <c r="F96" s="107"/>
      <c r="G96" s="107"/>
      <c r="H96" s="107"/>
      <c r="I96" s="107"/>
      <c r="J96" s="107"/>
      <c r="K96" s="107"/>
      <c r="L96" s="107"/>
      <c r="M96" s="107"/>
      <c r="N96" s="109"/>
    </row>
    <row r="97" spans="2:14" ht="15.75" thickBot="1">
      <c r="B97" s="132"/>
      <c r="C97" s="107"/>
      <c r="D97" s="107"/>
      <c r="E97" s="107"/>
      <c r="F97" s="107" t="s">
        <v>146</v>
      </c>
      <c r="G97" s="107"/>
      <c r="H97" s="107"/>
      <c r="I97" s="107"/>
      <c r="J97" s="107"/>
      <c r="K97" s="107"/>
      <c r="L97" s="107"/>
      <c r="M97" s="107"/>
      <c r="N97" s="109"/>
    </row>
    <row r="98" spans="2:14">
      <c r="B98" s="252" t="s">
        <v>147</v>
      </c>
      <c r="C98" s="253"/>
      <c r="D98" s="253"/>
      <c r="E98" s="253"/>
      <c r="F98" s="253"/>
      <c r="G98" s="253"/>
      <c r="H98" s="253"/>
      <c r="I98" s="253"/>
      <c r="J98" s="253"/>
      <c r="K98" s="253"/>
      <c r="L98" s="253"/>
      <c r="M98" s="253"/>
      <c r="N98" s="254"/>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c r="B101" s="255"/>
      <c r="C101" s="256"/>
      <c r="D101" s="256"/>
      <c r="E101" s="256"/>
      <c r="F101" s="256"/>
      <c r="G101" s="256"/>
      <c r="H101" s="256"/>
      <c r="I101" s="256"/>
      <c r="J101" s="256"/>
      <c r="K101" s="256"/>
      <c r="L101" s="256"/>
      <c r="M101" s="256"/>
      <c r="N101" s="257"/>
    </row>
    <row r="102" spans="2:14" ht="15.75" thickBot="1">
      <c r="B102" s="258"/>
      <c r="C102" s="259"/>
      <c r="D102" s="259"/>
      <c r="E102" s="259"/>
      <c r="F102" s="259"/>
      <c r="G102" s="259"/>
      <c r="H102" s="259"/>
      <c r="I102" s="259"/>
      <c r="J102" s="259"/>
      <c r="K102" s="259"/>
      <c r="L102" s="259"/>
      <c r="M102" s="259"/>
      <c r="N102" s="260"/>
    </row>
    <row r="103" spans="2:14">
      <c r="B103" s="261"/>
      <c r="C103" s="262"/>
      <c r="D103" s="262"/>
      <c r="E103" s="262"/>
      <c r="F103" s="262"/>
      <c r="G103" s="262"/>
      <c r="H103" s="262"/>
      <c r="I103" s="262"/>
      <c r="J103" s="262"/>
      <c r="K103" s="262"/>
      <c r="L103" s="262"/>
      <c r="M103" s="262"/>
      <c r="N103" s="263"/>
    </row>
    <row r="104" spans="2:14">
      <c r="B104" s="264" t="s">
        <v>148</v>
      </c>
      <c r="C104" s="120"/>
      <c r="D104" s="120"/>
      <c r="E104" s="120"/>
      <c r="F104" s="120"/>
      <c r="G104" s="120"/>
      <c r="H104" s="120"/>
      <c r="I104" s="120"/>
      <c r="J104" s="120"/>
      <c r="K104" s="120"/>
      <c r="L104" s="120"/>
      <c r="M104" s="120"/>
      <c r="N104" s="121"/>
    </row>
    <row r="105" spans="2:14" ht="15" customHeight="1">
      <c r="B105" s="390" t="s">
        <v>149</v>
      </c>
      <c r="C105" s="391"/>
      <c r="D105" s="391"/>
      <c r="E105" s="391"/>
      <c r="F105" s="391"/>
      <c r="G105" s="391"/>
      <c r="H105" s="391"/>
      <c r="I105" s="391"/>
      <c r="J105" s="391"/>
      <c r="K105" s="391"/>
      <c r="L105" s="391"/>
      <c r="M105" s="391"/>
      <c r="N105" s="392"/>
    </row>
    <row r="106" spans="2:14" ht="15" customHeight="1">
      <c r="B106" s="390"/>
      <c r="C106" s="391"/>
      <c r="D106" s="391"/>
      <c r="E106" s="391"/>
      <c r="F106" s="391"/>
      <c r="G106" s="391"/>
      <c r="H106" s="391"/>
      <c r="I106" s="391"/>
      <c r="J106" s="391"/>
      <c r="K106" s="391"/>
      <c r="L106" s="391"/>
      <c r="M106" s="391"/>
      <c r="N106" s="392"/>
    </row>
    <row r="107" spans="2:14" ht="31.5" customHeight="1">
      <c r="B107" s="393" t="s">
        <v>150</v>
      </c>
      <c r="C107" s="394"/>
      <c r="D107" s="394"/>
      <c r="E107" s="394"/>
      <c r="F107" s="394"/>
      <c r="G107" s="394"/>
      <c r="H107" s="394"/>
      <c r="I107" s="394"/>
      <c r="J107" s="394"/>
      <c r="K107" s="394"/>
      <c r="L107" s="394"/>
      <c r="M107" s="394"/>
      <c r="N107" s="395"/>
    </row>
    <row r="108" spans="2:14">
      <c r="B108" s="393"/>
      <c r="C108" s="394"/>
      <c r="D108" s="394"/>
      <c r="E108" s="394"/>
      <c r="F108" s="394"/>
      <c r="G108" s="394"/>
      <c r="H108" s="394"/>
      <c r="I108" s="394"/>
      <c r="J108" s="394"/>
      <c r="K108" s="394"/>
      <c r="L108" s="394"/>
      <c r="M108" s="394"/>
      <c r="N108" s="395"/>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5"/>
      <c r="C111" s="266"/>
      <c r="D111" s="266"/>
      <c r="E111" s="266"/>
      <c r="F111" s="266"/>
      <c r="G111" s="266"/>
      <c r="H111" s="266"/>
      <c r="I111" s="266"/>
      <c r="J111" s="266"/>
      <c r="K111" s="266"/>
      <c r="L111" s="266"/>
      <c r="M111" s="266"/>
      <c r="N111" s="267"/>
    </row>
    <row r="112" spans="2:14">
      <c r="B112" s="264"/>
      <c r="C112" s="120"/>
      <c r="D112" s="120"/>
      <c r="E112" s="120"/>
      <c r="F112" s="120"/>
      <c r="G112" s="120"/>
      <c r="H112" s="120"/>
      <c r="I112" s="120"/>
      <c r="J112" s="120"/>
      <c r="K112" s="120"/>
      <c r="L112" s="120"/>
      <c r="M112" s="120"/>
      <c r="N112" s="121"/>
    </row>
    <row r="113" spans="2:14">
      <c r="B113" s="132"/>
      <c r="C113" s="107"/>
      <c r="D113" s="107"/>
      <c r="E113" s="107" t="s">
        <v>142</v>
      </c>
      <c r="F113" s="116"/>
      <c r="G113" s="116"/>
      <c r="H113" s="107"/>
      <c r="I113" s="107"/>
      <c r="J113" s="107"/>
      <c r="K113" s="107"/>
      <c r="L113" s="107"/>
      <c r="M113" s="107"/>
      <c r="N113" s="109"/>
    </row>
    <row r="114" spans="2:14">
      <c r="B114" s="132"/>
      <c r="C114" s="107"/>
      <c r="D114" s="107"/>
      <c r="E114" s="268" t="s">
        <v>143</v>
      </c>
      <c r="F114" s="107"/>
      <c r="G114" s="107"/>
      <c r="H114" s="268"/>
      <c r="I114" s="268"/>
      <c r="J114" s="268"/>
      <c r="K114" s="107"/>
      <c r="L114" s="107"/>
      <c r="M114" s="107"/>
      <c r="N114" s="109"/>
    </row>
    <row r="115" spans="2:14">
      <c r="B115" s="132"/>
      <c r="C115" s="107"/>
      <c r="D115" s="107"/>
      <c r="E115" s="269" t="s">
        <v>151</v>
      </c>
      <c r="F115" s="107"/>
      <c r="G115" s="107"/>
      <c r="H115" s="269"/>
      <c r="I115" s="269"/>
      <c r="J115" s="269"/>
      <c r="K115" s="107"/>
      <c r="L115" s="107"/>
      <c r="M115" s="107"/>
      <c r="N115" s="109"/>
    </row>
    <row r="116" spans="2:14">
      <c r="B116" s="270"/>
      <c r="C116" s="120"/>
      <c r="D116" s="120"/>
      <c r="E116" s="107" t="s">
        <v>145</v>
      </c>
      <c r="F116" s="107"/>
      <c r="G116" s="107"/>
      <c r="H116" s="107"/>
      <c r="I116" s="107"/>
      <c r="J116" s="107"/>
      <c r="K116" s="120"/>
      <c r="L116" s="120"/>
      <c r="M116" s="120"/>
      <c r="N116" s="121"/>
    </row>
    <row r="117" spans="2:14">
      <c r="B117" s="270"/>
      <c r="C117" s="120"/>
      <c r="D117" s="120"/>
      <c r="E117" s="120"/>
      <c r="F117" s="107"/>
      <c r="G117" s="107"/>
      <c r="H117" s="107"/>
      <c r="I117" s="107"/>
      <c r="J117" s="107"/>
      <c r="K117" s="120"/>
      <c r="L117" s="120"/>
      <c r="M117" s="120"/>
      <c r="N117" s="121"/>
    </row>
    <row r="118" spans="2:14">
      <c r="B118" s="270" t="s">
        <v>152</v>
      </c>
      <c r="C118" s="269"/>
      <c r="D118" s="269"/>
      <c r="E118" s="107"/>
      <c r="F118" s="107"/>
      <c r="G118" s="107"/>
      <c r="H118" s="107"/>
      <c r="I118" s="107"/>
      <c r="J118" s="373"/>
      <c r="K118" s="373"/>
      <c r="L118" s="373"/>
      <c r="M118" s="373"/>
      <c r="N118" s="374"/>
    </row>
    <row r="119" spans="2:14" ht="15.75" thickBot="1">
      <c r="B119" s="271" t="s">
        <v>153</v>
      </c>
      <c r="C119" s="272"/>
      <c r="D119" s="272"/>
      <c r="E119" s="273"/>
      <c r="F119" s="273"/>
      <c r="G119" s="273"/>
      <c r="H119" s="273"/>
      <c r="I119" s="273"/>
      <c r="J119" s="375"/>
      <c r="K119" s="375"/>
      <c r="L119" s="375"/>
      <c r="M119" s="375"/>
      <c r="N119" s="376"/>
    </row>
  </sheetData>
  <sheetProtection algorithmName="SHA-512" hashValue="k1iwvczFTcZD6bcF275e06HiPybEATXjmdXYH1Wi2o9BBb0U/6+pdq2B3sUTprYZatmh3iegRXmkmiU9BVplNA==" saltValue="0x1EfmruM8dXASP7I6hNyw=="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16:M16"/>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3"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6" zoomScale="50" zoomScaleNormal="50" workbookViewId="0">
      <selection activeCell="K49" sqref="K49"/>
    </sheetView>
  </sheetViews>
  <sheetFormatPr baseColWidth="10" defaultRowHeight="15"/>
  <cols>
    <col min="1" max="1" width="8.85546875" style="69"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3" width="11.42578125" style="69"/>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4.7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70</v>
      </c>
      <c r="C31" s="141" t="s">
        <v>159</v>
      </c>
      <c r="D31" s="142"/>
      <c r="E31" s="142"/>
      <c r="F31" s="142"/>
      <c r="G31" s="142"/>
      <c r="H31" s="142"/>
      <c r="I31" s="142"/>
      <c r="J31" s="143"/>
      <c r="K31" s="144"/>
      <c r="L31" s="145" t="s">
        <v>28</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76" t="s">
        <v>160</v>
      </c>
      <c r="B36" s="421" t="str">
        <f>VLOOKUP(A36,[65]EQUIPOS!A6:D154,3,FALSE)</f>
        <v>Cargador : Potencia en el volante 110 hp, Clasificación de RPM del motor 2300.</v>
      </c>
      <c r="C36" s="422"/>
      <c r="D36" s="422"/>
      <c r="E36" s="422"/>
      <c r="F36" s="422"/>
      <c r="G36" s="422"/>
      <c r="H36" s="423"/>
      <c r="I36" s="160"/>
      <c r="J36" s="161"/>
      <c r="K36" s="162">
        <f>VLOOKUP(A36,[65]EQUIPOS!A6:D163,4,FALSE)</f>
        <v>122005.86666666665</v>
      </c>
      <c r="L36" s="163"/>
      <c r="M36" s="164">
        <v>50</v>
      </c>
      <c r="N36" s="165">
        <f>K36/M36</f>
        <v>2440.1173333333331</v>
      </c>
    </row>
    <row r="37" spans="1:14">
      <c r="A37" s="276" t="s">
        <v>161</v>
      </c>
      <c r="B37" s="421" t="str">
        <f>VLOOKUP(A37,[65]EQUIPOS!A7:D154,3,FALSE)</f>
        <v xml:space="preserve">Buldozer, Potencia al volante de 140 HP, motor de 2200 RPM, longitud de hoja 4,80m. </v>
      </c>
      <c r="C37" s="422"/>
      <c r="D37" s="422"/>
      <c r="E37" s="422"/>
      <c r="F37" s="422"/>
      <c r="G37" s="422"/>
      <c r="H37" s="423"/>
      <c r="I37" s="160"/>
      <c r="J37" s="161"/>
      <c r="K37" s="162">
        <f>VLOOKUP(A37,[65]EQUIPOS!A7:D164,4,FALSE)</f>
        <v>141426.11111111109</v>
      </c>
      <c r="L37" s="163"/>
      <c r="M37" s="164">
        <v>50</v>
      </c>
      <c r="N37" s="165">
        <f>K37/M37</f>
        <v>2828.5222222222219</v>
      </c>
    </row>
    <row r="38" spans="1:14">
      <c r="B38" s="421"/>
      <c r="C38" s="422"/>
      <c r="D38" s="422"/>
      <c r="E38" s="422"/>
      <c r="F38" s="422"/>
      <c r="G38" s="422"/>
      <c r="H38" s="423"/>
      <c r="I38" s="160"/>
      <c r="J38" s="161"/>
      <c r="K38" s="162"/>
      <c r="L38" s="163"/>
      <c r="M38" s="164"/>
      <c r="N38" s="165"/>
    </row>
    <row r="39" spans="1:14">
      <c r="B39" s="421"/>
      <c r="C39" s="422"/>
      <c r="D39" s="422"/>
      <c r="E39" s="422"/>
      <c r="F39" s="422"/>
      <c r="G39" s="422"/>
      <c r="H39" s="423"/>
      <c r="I39" s="424"/>
      <c r="J39" s="400"/>
      <c r="K39" s="166"/>
      <c r="L39" s="425"/>
      <c r="M39" s="426"/>
      <c r="N39" s="167"/>
    </row>
    <row r="40" spans="1:14">
      <c r="B40" s="421"/>
      <c r="C40" s="422"/>
      <c r="D40" s="422"/>
      <c r="E40" s="427"/>
      <c r="F40" s="422"/>
      <c r="G40" s="422"/>
      <c r="H40" s="423"/>
      <c r="I40" s="168"/>
      <c r="J40" s="169"/>
      <c r="K40" s="166"/>
      <c r="L40" s="170"/>
      <c r="M40" s="171"/>
      <c r="N40" s="172"/>
    </row>
    <row r="41" spans="1:14">
      <c r="B41" s="428"/>
      <c r="C41" s="429"/>
      <c r="D41" s="429"/>
      <c r="E41" s="173"/>
      <c r="F41" s="174"/>
      <c r="G41" s="174"/>
      <c r="H41" s="175"/>
      <c r="I41" s="168"/>
      <c r="J41" s="169"/>
      <c r="K41" s="176"/>
      <c r="L41" s="170"/>
      <c r="M41" s="171"/>
      <c r="N41" s="177"/>
    </row>
    <row r="42" spans="1:14" ht="15.75" thickBot="1">
      <c r="B42" s="421" t="s">
        <v>113</v>
      </c>
      <c r="C42" s="422"/>
      <c r="D42" s="422"/>
      <c r="E42" s="422"/>
      <c r="F42" s="422"/>
      <c r="G42" s="422"/>
      <c r="H42" s="423"/>
      <c r="I42" s="430"/>
      <c r="J42" s="431"/>
      <c r="K42" s="178"/>
      <c r="L42" s="432">
        <v>0.01</v>
      </c>
      <c r="M42" s="433"/>
      <c r="N42" s="179">
        <f>N76*L42</f>
        <v>4.5492548333333334</v>
      </c>
    </row>
    <row r="43" spans="1:14" ht="15.75" thickBot="1">
      <c r="B43" s="377" t="s">
        <v>114</v>
      </c>
      <c r="C43" s="378"/>
      <c r="D43" s="378"/>
      <c r="E43" s="378"/>
      <c r="F43" s="378"/>
      <c r="G43" s="378"/>
      <c r="H43" s="378"/>
      <c r="I43" s="378"/>
      <c r="J43" s="378"/>
      <c r="K43" s="378"/>
      <c r="L43" s="378"/>
      <c r="M43" s="379"/>
      <c r="N43" s="277">
        <f>SUM(N36:N42)</f>
        <v>5273.1888103888887</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69" t="s">
        <v>162</v>
      </c>
      <c r="B48" s="189" t="str">
        <f>VLOOKUP(A48,[65]MATERIALES!A4:D373,3,FALSE)</f>
        <v>Disposición de material de derrumbe</v>
      </c>
      <c r="C48" s="190"/>
      <c r="D48" s="190"/>
      <c r="E48" s="190"/>
      <c r="F48" s="190"/>
      <c r="G48" s="190"/>
      <c r="H48" s="190"/>
      <c r="I48" s="161"/>
      <c r="J48" s="123" t="str">
        <f>VLOOKUP(A48,[65]MATERIALES!A4:D373,2,FALSE)</f>
        <v>m3</v>
      </c>
      <c r="K48" s="191">
        <v>1</v>
      </c>
      <c r="L48" s="160"/>
      <c r="M48" s="192">
        <f>VLOOKUP(A48,[65]MATERIALES!A4:D395,4,FALSE)</f>
        <v>1972.6874119961694</v>
      </c>
      <c r="N48" s="165">
        <f>K48*M48</f>
        <v>1972.6874119961694</v>
      </c>
    </row>
    <row r="49" spans="1:14">
      <c r="B49" s="189"/>
      <c r="C49" s="190"/>
      <c r="D49" s="190"/>
      <c r="E49" s="190"/>
      <c r="F49" s="190"/>
      <c r="G49" s="190"/>
      <c r="H49" s="190"/>
      <c r="I49" s="161"/>
      <c r="J49" s="123"/>
      <c r="K49" s="191"/>
      <c r="L49" s="160"/>
      <c r="M49" s="192"/>
      <c r="N49" s="165"/>
    </row>
    <row r="50" spans="1:14">
      <c r="A50" s="276"/>
      <c r="B50" s="189"/>
      <c r="C50" s="190"/>
      <c r="D50" s="190"/>
      <c r="E50" s="190"/>
      <c r="F50" s="190"/>
      <c r="G50" s="190"/>
      <c r="H50" s="190"/>
      <c r="I50" s="161"/>
      <c r="J50" s="123"/>
      <c r="K50" s="191"/>
      <c r="L50" s="160"/>
      <c r="M50" s="192"/>
      <c r="N50" s="165"/>
    </row>
    <row r="51" spans="1:14">
      <c r="B51" s="189"/>
      <c r="C51" s="190"/>
      <c r="D51" s="190"/>
      <c r="E51" s="190"/>
      <c r="F51" s="190"/>
      <c r="G51" s="190"/>
      <c r="H51" s="190"/>
      <c r="I51" s="161"/>
      <c r="J51" s="123"/>
      <c r="K51" s="191"/>
      <c r="L51" s="160"/>
      <c r="M51" s="192"/>
      <c r="N51" s="193"/>
    </row>
    <row r="52" spans="1:14">
      <c r="B52" s="189"/>
      <c r="C52" s="190"/>
      <c r="D52" s="190"/>
      <c r="E52" s="190"/>
      <c r="F52" s="190"/>
      <c r="G52" s="190"/>
      <c r="H52" s="190"/>
      <c r="I52" s="161"/>
      <c r="J52" s="123"/>
      <c r="K52" s="191"/>
      <c r="L52" s="160"/>
      <c r="M52" s="192"/>
      <c r="N52" s="193"/>
    </row>
    <row r="53" spans="1:14" ht="15.75" thickBot="1">
      <c r="B53" s="398"/>
      <c r="C53" s="399"/>
      <c r="D53" s="399"/>
      <c r="E53" s="399"/>
      <c r="F53" s="399"/>
      <c r="G53" s="399"/>
      <c r="H53" s="399"/>
      <c r="I53" s="400"/>
      <c r="J53" s="194"/>
      <c r="K53" s="195"/>
      <c r="L53" s="401"/>
      <c r="M53" s="402"/>
      <c r="N53" s="196"/>
    </row>
    <row r="54" spans="1:14" ht="15.75" thickBot="1">
      <c r="B54" s="377" t="s">
        <v>114</v>
      </c>
      <c r="C54" s="378"/>
      <c r="D54" s="378"/>
      <c r="E54" s="378"/>
      <c r="F54" s="378"/>
      <c r="G54" s="378"/>
      <c r="H54" s="378"/>
      <c r="I54" s="378"/>
      <c r="J54" s="378"/>
      <c r="K54" s="378"/>
      <c r="L54" s="378"/>
      <c r="M54" s="379"/>
      <c r="N54" s="277">
        <f>SUM(N48:N53)</f>
        <v>1972.6874119961694</v>
      </c>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B59" s="205"/>
      <c r="C59" s="206"/>
      <c r="D59" s="206"/>
      <c r="E59" s="206"/>
      <c r="F59" s="206"/>
      <c r="G59" s="206"/>
      <c r="H59" s="207"/>
      <c r="I59" s="176"/>
      <c r="J59" s="208"/>
      <c r="K59" s="176"/>
      <c r="L59" s="405"/>
      <c r="M59" s="406"/>
      <c r="N59" s="209"/>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234"/>
    </row>
    <row r="65" spans="1:15" ht="15.75" thickBot="1">
      <c r="B65" s="409" t="s">
        <v>114</v>
      </c>
      <c r="C65" s="396"/>
      <c r="D65" s="396"/>
      <c r="E65" s="396"/>
      <c r="F65" s="396"/>
      <c r="G65" s="396"/>
      <c r="H65" s="396"/>
      <c r="I65" s="396"/>
      <c r="J65" s="396"/>
      <c r="K65" s="396"/>
      <c r="L65" s="396"/>
      <c r="M65" s="397"/>
      <c r="N65" s="219"/>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69" t="s">
        <v>131</v>
      </c>
      <c r="B70" s="221" t="str">
        <f>VLOOKUP(A70,'[65]MANO DE OBRA'!A8:D68,3,FALSE)</f>
        <v>Obrero (2)</v>
      </c>
      <c r="C70" s="210"/>
      <c r="D70" s="210"/>
      <c r="E70" s="210"/>
      <c r="F70" s="210"/>
      <c r="G70" s="210"/>
      <c r="H70" s="210"/>
      <c r="I70" s="222">
        <f>K70/J70*100</f>
        <v>49181.133333333331</v>
      </c>
      <c r="J70" s="223">
        <v>185</v>
      </c>
      <c r="K70" s="224">
        <f>VLOOKUP(A70,'[65]MANO DE OBRA'!A8:D99,4,FALSE)</f>
        <v>90985.096666666665</v>
      </c>
      <c r="L70" s="225"/>
      <c r="M70" s="226">
        <v>200</v>
      </c>
      <c r="N70" s="278">
        <f>K70/M70</f>
        <v>454.92548333333332</v>
      </c>
      <c r="O70" s="228"/>
    </row>
    <row r="71" spans="1:15">
      <c r="B71" s="221"/>
      <c r="C71" s="210"/>
      <c r="D71" s="210"/>
      <c r="E71" s="210"/>
      <c r="F71" s="210"/>
      <c r="G71" s="210"/>
      <c r="H71" s="210"/>
      <c r="I71" s="222"/>
      <c r="J71" s="223"/>
      <c r="K71" s="224"/>
      <c r="L71" s="225"/>
      <c r="M71" s="229"/>
      <c r="N71" s="227"/>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196"/>
    </row>
    <row r="76" spans="1:15" ht="15.75" thickBot="1">
      <c r="B76" s="377" t="s">
        <v>114</v>
      </c>
      <c r="C76" s="378"/>
      <c r="D76" s="378"/>
      <c r="E76" s="378"/>
      <c r="F76" s="378"/>
      <c r="G76" s="378"/>
      <c r="H76" s="378"/>
      <c r="I76" s="396"/>
      <c r="J76" s="396"/>
      <c r="K76" s="396"/>
      <c r="L76" s="396"/>
      <c r="M76" s="397"/>
      <c r="N76" s="279">
        <f>SUM(N70:N75)</f>
        <v>454.92548333333332</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N43+N54+N65+N76</f>
        <v>7700.8017057183915</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1540.1603411436784</v>
      </c>
      <c r="M83" s="387"/>
      <c r="N83" s="242"/>
    </row>
    <row r="84" spans="1:14">
      <c r="B84" s="243" t="s">
        <v>139</v>
      </c>
      <c r="C84" s="244"/>
      <c r="D84" s="244"/>
      <c r="E84" s="244"/>
      <c r="F84" s="244"/>
      <c r="G84" s="244"/>
      <c r="H84" s="244"/>
      <c r="I84" s="239"/>
      <c r="J84" s="240"/>
      <c r="K84" s="241">
        <v>0.05</v>
      </c>
      <c r="L84" s="386">
        <f>N78*K84</f>
        <v>385.04008528591959</v>
      </c>
      <c r="M84" s="387"/>
      <c r="N84" s="242"/>
    </row>
    <row r="85" spans="1:14" ht="15.75" thickBot="1">
      <c r="B85" s="245" t="s">
        <v>63</v>
      </c>
      <c r="C85" s="246"/>
      <c r="D85" s="246"/>
      <c r="E85" s="246"/>
      <c r="F85" s="246"/>
      <c r="G85" s="246"/>
      <c r="H85" s="246"/>
      <c r="I85" s="247"/>
      <c r="J85" s="248"/>
      <c r="K85" s="249">
        <v>0.05</v>
      </c>
      <c r="L85" s="388">
        <f>N78*K85</f>
        <v>385.04008528591959</v>
      </c>
      <c r="M85" s="389"/>
      <c r="N85" s="242"/>
    </row>
    <row r="86" spans="1:14" ht="15.75" thickBot="1">
      <c r="B86" s="377" t="s">
        <v>114</v>
      </c>
      <c r="C86" s="378"/>
      <c r="D86" s="378"/>
      <c r="E86" s="378"/>
      <c r="F86" s="378"/>
      <c r="G86" s="378"/>
      <c r="H86" s="378"/>
      <c r="I86" s="378"/>
      <c r="J86" s="378"/>
      <c r="K86" s="378"/>
      <c r="L86" s="378"/>
      <c r="M86" s="379"/>
      <c r="N86" s="250">
        <f>L83+L84+L85</f>
        <v>2310.2405117155176</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10011</v>
      </c>
    </row>
    <row r="89" spans="1:14">
      <c r="B89" s="100"/>
      <c r="C89" s="101"/>
      <c r="D89" s="101"/>
      <c r="E89" s="101"/>
      <c r="F89" s="101"/>
      <c r="G89" s="101"/>
      <c r="H89" s="101"/>
      <c r="I89" s="101"/>
      <c r="J89" s="101"/>
      <c r="K89" s="101"/>
      <c r="L89" s="101"/>
      <c r="M89" s="101"/>
      <c r="N89" s="102"/>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07"/>
      <c r="F92" s="107"/>
      <c r="G92" s="107"/>
      <c r="H92" s="107"/>
      <c r="I92" s="107"/>
      <c r="J92" s="107"/>
      <c r="K92" s="107"/>
      <c r="L92" s="107"/>
      <c r="M92" s="107"/>
      <c r="N92" s="109"/>
    </row>
    <row r="93" spans="1:14">
      <c r="B93" s="132"/>
      <c r="C93" s="107"/>
      <c r="D93" s="107"/>
      <c r="E93" s="116" t="s">
        <v>142</v>
      </c>
      <c r="F93" s="116"/>
      <c r="G93" s="116"/>
      <c r="H93" s="116"/>
      <c r="I93" s="116"/>
      <c r="J93" s="116"/>
      <c r="K93" s="107"/>
      <c r="L93" s="107"/>
      <c r="M93" s="107"/>
      <c r="N93" s="109"/>
    </row>
    <row r="94" spans="1:14">
      <c r="B94" s="132"/>
      <c r="C94" s="107"/>
      <c r="D94" s="107"/>
      <c r="E94" s="107" t="s">
        <v>143</v>
      </c>
      <c r="F94" s="107"/>
      <c r="G94" s="107"/>
      <c r="H94" s="107"/>
      <c r="I94" s="107"/>
      <c r="J94" s="107"/>
      <c r="K94" s="107"/>
      <c r="L94" s="107"/>
      <c r="M94" s="107"/>
      <c r="N94" s="109"/>
    </row>
    <row r="95" spans="1:14">
      <c r="B95" s="132"/>
      <c r="C95" s="107"/>
      <c r="D95" s="107"/>
      <c r="E95" s="107" t="s">
        <v>144</v>
      </c>
      <c r="F95" s="107"/>
      <c r="G95" s="107"/>
      <c r="H95" s="107"/>
      <c r="I95" s="107"/>
      <c r="J95" s="107"/>
      <c r="K95" s="107"/>
      <c r="L95" s="107"/>
      <c r="M95" s="107"/>
      <c r="N95" s="109"/>
    </row>
    <row r="96" spans="1:14">
      <c r="B96" s="132"/>
      <c r="C96" s="107"/>
      <c r="D96" s="107"/>
      <c r="E96" s="107" t="s">
        <v>145</v>
      </c>
      <c r="F96" s="107"/>
      <c r="G96" s="107"/>
      <c r="H96" s="107"/>
      <c r="I96" s="107"/>
      <c r="J96" s="107"/>
      <c r="K96" s="107"/>
      <c r="L96" s="107"/>
      <c r="M96" s="107"/>
      <c r="N96" s="109"/>
    </row>
    <row r="97" spans="2:14" ht="15.75" thickBot="1">
      <c r="B97" s="132"/>
      <c r="C97" s="107"/>
      <c r="D97" s="107"/>
      <c r="E97" s="107"/>
      <c r="F97" s="107" t="s">
        <v>146</v>
      </c>
      <c r="G97" s="107"/>
      <c r="H97" s="107"/>
      <c r="I97" s="107"/>
      <c r="J97" s="107"/>
      <c r="K97" s="107"/>
      <c r="L97" s="107"/>
      <c r="M97" s="107"/>
      <c r="N97" s="109"/>
    </row>
    <row r="98" spans="2:14">
      <c r="B98" s="252" t="s">
        <v>147</v>
      </c>
      <c r="C98" s="253"/>
      <c r="D98" s="253"/>
      <c r="E98" s="253"/>
      <c r="F98" s="253"/>
      <c r="G98" s="253"/>
      <c r="H98" s="253"/>
      <c r="I98" s="253"/>
      <c r="J98" s="253"/>
      <c r="K98" s="253"/>
      <c r="L98" s="253"/>
      <c r="M98" s="253"/>
      <c r="N98" s="254"/>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c r="B101" s="255"/>
      <c r="C101" s="256"/>
      <c r="D101" s="256"/>
      <c r="E101" s="256"/>
      <c r="F101" s="256"/>
      <c r="G101" s="256"/>
      <c r="H101" s="256"/>
      <c r="I101" s="256"/>
      <c r="J101" s="256"/>
      <c r="K101" s="256"/>
      <c r="L101" s="256"/>
      <c r="M101" s="256"/>
      <c r="N101" s="257"/>
    </row>
    <row r="102" spans="2:14" ht="15.75" thickBot="1">
      <c r="B102" s="258"/>
      <c r="C102" s="259"/>
      <c r="D102" s="259"/>
      <c r="E102" s="259"/>
      <c r="F102" s="259"/>
      <c r="G102" s="259"/>
      <c r="H102" s="259"/>
      <c r="I102" s="259"/>
      <c r="J102" s="259"/>
      <c r="K102" s="259"/>
      <c r="L102" s="259"/>
      <c r="M102" s="259"/>
      <c r="N102" s="260"/>
    </row>
    <row r="103" spans="2:14">
      <c r="B103" s="261"/>
      <c r="C103" s="262"/>
      <c r="D103" s="262"/>
      <c r="E103" s="262"/>
      <c r="F103" s="262"/>
      <c r="G103" s="262"/>
      <c r="H103" s="262"/>
      <c r="I103" s="262"/>
      <c r="J103" s="262"/>
      <c r="K103" s="262"/>
      <c r="L103" s="262"/>
      <c r="M103" s="262"/>
      <c r="N103" s="263"/>
    </row>
    <row r="104" spans="2:14">
      <c r="B104" s="264" t="s">
        <v>148</v>
      </c>
      <c r="C104" s="120"/>
      <c r="D104" s="120"/>
      <c r="E104" s="120"/>
      <c r="F104" s="120"/>
      <c r="G104" s="120"/>
      <c r="H104" s="120"/>
      <c r="I104" s="120"/>
      <c r="J104" s="120"/>
      <c r="K104" s="120"/>
      <c r="L104" s="120"/>
      <c r="M104" s="120"/>
      <c r="N104" s="121"/>
    </row>
    <row r="105" spans="2:14" ht="15" customHeight="1">
      <c r="B105" s="390" t="s">
        <v>149</v>
      </c>
      <c r="C105" s="391"/>
      <c r="D105" s="391"/>
      <c r="E105" s="391"/>
      <c r="F105" s="391"/>
      <c r="G105" s="391"/>
      <c r="H105" s="391"/>
      <c r="I105" s="391"/>
      <c r="J105" s="391"/>
      <c r="K105" s="391"/>
      <c r="L105" s="391"/>
      <c r="M105" s="391"/>
      <c r="N105" s="392"/>
    </row>
    <row r="106" spans="2:14" ht="15" customHeight="1">
      <c r="B106" s="390"/>
      <c r="C106" s="391"/>
      <c r="D106" s="391"/>
      <c r="E106" s="391"/>
      <c r="F106" s="391"/>
      <c r="G106" s="391"/>
      <c r="H106" s="391"/>
      <c r="I106" s="391"/>
      <c r="J106" s="391"/>
      <c r="K106" s="391"/>
      <c r="L106" s="391"/>
      <c r="M106" s="391"/>
      <c r="N106" s="392"/>
    </row>
    <row r="107" spans="2:14" ht="31.5" customHeight="1">
      <c r="B107" s="393" t="s">
        <v>150</v>
      </c>
      <c r="C107" s="394"/>
      <c r="D107" s="394"/>
      <c r="E107" s="394"/>
      <c r="F107" s="394"/>
      <c r="G107" s="394"/>
      <c r="H107" s="394"/>
      <c r="I107" s="394"/>
      <c r="J107" s="394"/>
      <c r="K107" s="394"/>
      <c r="L107" s="394"/>
      <c r="M107" s="394"/>
      <c r="N107" s="395"/>
    </row>
    <row r="108" spans="2:14">
      <c r="B108" s="393"/>
      <c r="C108" s="394"/>
      <c r="D108" s="394"/>
      <c r="E108" s="394"/>
      <c r="F108" s="394"/>
      <c r="G108" s="394"/>
      <c r="H108" s="394"/>
      <c r="I108" s="394"/>
      <c r="J108" s="394"/>
      <c r="K108" s="394"/>
      <c r="L108" s="394"/>
      <c r="M108" s="394"/>
      <c r="N108" s="395"/>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5"/>
      <c r="C111" s="266"/>
      <c r="D111" s="266"/>
      <c r="E111" s="266"/>
      <c r="F111" s="266"/>
      <c r="G111" s="266"/>
      <c r="H111" s="266"/>
      <c r="I111" s="266"/>
      <c r="J111" s="266"/>
      <c r="K111" s="266"/>
      <c r="L111" s="266"/>
      <c r="M111" s="266"/>
      <c r="N111" s="267"/>
    </row>
    <row r="112" spans="2:14">
      <c r="B112" s="264"/>
      <c r="C112" s="120"/>
      <c r="D112" s="120"/>
      <c r="E112" s="120"/>
      <c r="F112" s="120"/>
      <c r="G112" s="120"/>
      <c r="H112" s="120"/>
      <c r="I112" s="120"/>
      <c r="J112" s="120"/>
      <c r="K112" s="120"/>
      <c r="L112" s="120"/>
      <c r="M112" s="120"/>
      <c r="N112" s="121"/>
    </row>
    <row r="113" spans="2:14">
      <c r="B113" s="132"/>
      <c r="C113" s="107"/>
      <c r="D113" s="107"/>
      <c r="E113" s="107" t="s">
        <v>142</v>
      </c>
      <c r="F113" s="116"/>
      <c r="G113" s="116"/>
      <c r="H113" s="107"/>
      <c r="I113" s="107"/>
      <c r="J113" s="107"/>
      <c r="K113" s="107"/>
      <c r="L113" s="107"/>
      <c r="M113" s="107"/>
      <c r="N113" s="109"/>
    </row>
    <row r="114" spans="2:14">
      <c r="B114" s="132"/>
      <c r="C114" s="107"/>
      <c r="D114" s="107"/>
      <c r="E114" s="268" t="s">
        <v>143</v>
      </c>
      <c r="F114" s="107"/>
      <c r="G114" s="107"/>
      <c r="H114" s="268"/>
      <c r="I114" s="268"/>
      <c r="J114" s="268"/>
      <c r="K114" s="107"/>
      <c r="L114" s="107"/>
      <c r="M114" s="107"/>
      <c r="N114" s="109"/>
    </row>
    <row r="115" spans="2:14">
      <c r="B115" s="132"/>
      <c r="C115" s="107"/>
      <c r="D115" s="107"/>
      <c r="E115" s="269" t="s">
        <v>151</v>
      </c>
      <c r="F115" s="107"/>
      <c r="G115" s="107"/>
      <c r="H115" s="269"/>
      <c r="I115" s="269"/>
      <c r="J115" s="269"/>
      <c r="K115" s="107"/>
      <c r="L115" s="107"/>
      <c r="M115" s="107"/>
      <c r="N115" s="109"/>
    </row>
    <row r="116" spans="2:14">
      <c r="B116" s="270"/>
      <c r="C116" s="120"/>
      <c r="D116" s="120"/>
      <c r="E116" s="107" t="s">
        <v>145</v>
      </c>
      <c r="F116" s="107"/>
      <c r="G116" s="107"/>
      <c r="H116" s="107"/>
      <c r="I116" s="107"/>
      <c r="J116" s="107"/>
      <c r="K116" s="120"/>
      <c r="L116" s="120"/>
      <c r="M116" s="120"/>
      <c r="N116" s="121"/>
    </row>
    <row r="117" spans="2:14">
      <c r="B117" s="270"/>
      <c r="C117" s="120"/>
      <c r="D117" s="120"/>
      <c r="E117" s="120"/>
      <c r="F117" s="107"/>
      <c r="G117" s="107"/>
      <c r="H117" s="107"/>
      <c r="I117" s="107"/>
      <c r="J117" s="107"/>
      <c r="K117" s="120"/>
      <c r="L117" s="120"/>
      <c r="M117" s="120"/>
      <c r="N117" s="121"/>
    </row>
    <row r="118" spans="2:14">
      <c r="B118" s="270" t="s">
        <v>152</v>
      </c>
      <c r="C118" s="269"/>
      <c r="D118" s="269"/>
      <c r="E118" s="107"/>
      <c r="F118" s="107"/>
      <c r="G118" s="107"/>
      <c r="H118" s="107"/>
      <c r="I118" s="107"/>
      <c r="J118" s="373"/>
      <c r="K118" s="373"/>
      <c r="L118" s="373"/>
      <c r="M118" s="373"/>
      <c r="N118" s="374"/>
    </row>
    <row r="119" spans="2:14" ht="15.75" thickBot="1">
      <c r="B119" s="271" t="s">
        <v>153</v>
      </c>
      <c r="C119" s="272"/>
      <c r="D119" s="272"/>
      <c r="E119" s="273"/>
      <c r="F119" s="273"/>
      <c r="G119" s="273"/>
      <c r="H119" s="273"/>
      <c r="I119" s="273"/>
      <c r="J119" s="375"/>
      <c r="K119" s="375"/>
      <c r="L119" s="375"/>
      <c r="M119" s="375"/>
      <c r="N119" s="376"/>
    </row>
  </sheetData>
  <sheetProtection algorithmName="SHA-512" hashValue="TdVZB1FUonea9dwyqYc/M76F2zW1HqyNo9pcJHxz7c3v2ZDY7Jo6VqTDm5ZtNcxvvdghjgvRTEgR2wZ/hY+xQA==" saltValue="QoXqMewzKxJK6SsIfhlxOg=="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7"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 zoomScale="50" zoomScaleNormal="50" workbookViewId="0">
      <selection activeCell="C16" sqref="C16:M16"/>
    </sheetView>
  </sheetViews>
  <sheetFormatPr baseColWidth="10" defaultRowHeight="15"/>
  <cols>
    <col min="1" max="1" width="10" style="69" bestFit="1"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3" width="11.42578125" style="69"/>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5.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163</v>
      </c>
      <c r="C31" s="141" t="s">
        <v>172</v>
      </c>
      <c r="D31" s="142"/>
      <c r="E31" s="142"/>
      <c r="F31" s="142"/>
      <c r="G31" s="142"/>
      <c r="H31" s="142"/>
      <c r="I31" s="142"/>
      <c r="J31" s="143"/>
      <c r="K31" s="144"/>
      <c r="L31" s="145" t="s">
        <v>173</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174</v>
      </c>
      <c r="B36" s="421" t="str">
        <f>VLOOKUP(A36,[65]EQUIPOS!A6:D154,3,FALSE)</f>
        <v xml:space="preserve">Carrotanque de agua(1000 Galones) </v>
      </c>
      <c r="C36" s="422"/>
      <c r="D36" s="422"/>
      <c r="E36" s="422"/>
      <c r="F36" s="422"/>
      <c r="G36" s="422"/>
      <c r="H36" s="423"/>
      <c r="I36" s="160"/>
      <c r="J36" s="161"/>
      <c r="K36" s="162">
        <f>VLOOKUP(A36,[65]EQUIPOS!A6:D163,4,FALSE)</f>
        <v>62653.433333333327</v>
      </c>
      <c r="L36" s="163"/>
      <c r="M36" s="164">
        <v>600</v>
      </c>
      <c r="N36" s="165">
        <f>K36/M36</f>
        <v>104.42238888888888</v>
      </c>
    </row>
    <row r="37" spans="1:14">
      <c r="A37" s="280" t="s">
        <v>175</v>
      </c>
      <c r="B37" s="421" t="str">
        <f>VLOOKUP(A37,[65]EQUIPOS!A7:D154,3,FALSE)</f>
        <v>Motoniveladora  potencia 215 HP, ancho de cuchilla 4,27 m, peso 18 ton.</v>
      </c>
      <c r="C37" s="422"/>
      <c r="D37" s="422"/>
      <c r="E37" s="422"/>
      <c r="F37" s="422"/>
      <c r="G37" s="422"/>
      <c r="H37" s="423"/>
      <c r="I37" s="160"/>
      <c r="J37" s="161"/>
      <c r="K37" s="162">
        <f>VLOOKUP(A37,[65]EQUIPOS!A7:D164,4,FALSE)</f>
        <v>172833.33333333334</v>
      </c>
      <c r="L37" s="163"/>
      <c r="M37" s="164">
        <v>600</v>
      </c>
      <c r="N37" s="165">
        <f>K37/M37</f>
        <v>288.0555555555556</v>
      </c>
    </row>
    <row r="38" spans="1:14">
      <c r="A38" s="69" t="s">
        <v>176</v>
      </c>
      <c r="B38" s="421" t="str">
        <f>VLOOKUP(A38,[65]EQUIPOS!A8:D154,3,FALSE)</f>
        <v xml:space="preserve">Vibrocompatador, potencia 153 HP, peso 10 Ton. </v>
      </c>
      <c r="C38" s="422"/>
      <c r="D38" s="422"/>
      <c r="E38" s="422"/>
      <c r="F38" s="422"/>
      <c r="G38" s="422"/>
      <c r="H38" s="423"/>
      <c r="I38" s="160"/>
      <c r="J38" s="161"/>
      <c r="K38" s="162">
        <f>VLOOKUP(A38,[65]EQUIPOS!A8:D165,4,FALSE)</f>
        <v>91333.333333333328</v>
      </c>
      <c r="L38" s="163"/>
      <c r="M38" s="164">
        <v>600</v>
      </c>
      <c r="N38" s="165">
        <f>K38/M38</f>
        <v>152.2222222222222</v>
      </c>
    </row>
    <row r="39" spans="1:14">
      <c r="B39" s="421"/>
      <c r="C39" s="422"/>
      <c r="D39" s="422"/>
      <c r="E39" s="422"/>
      <c r="F39" s="422"/>
      <c r="G39" s="422"/>
      <c r="H39" s="423"/>
      <c r="I39" s="424"/>
      <c r="J39" s="400"/>
      <c r="K39" s="162"/>
      <c r="L39" s="425"/>
      <c r="M39" s="426"/>
      <c r="N39" s="165"/>
    </row>
    <row r="40" spans="1:14">
      <c r="B40" s="421"/>
      <c r="C40" s="422"/>
      <c r="D40" s="422"/>
      <c r="E40" s="427"/>
      <c r="F40" s="422"/>
      <c r="G40" s="422"/>
      <c r="H40" s="423"/>
      <c r="I40" s="168"/>
      <c r="J40" s="169"/>
      <c r="K40" s="166"/>
      <c r="L40" s="170"/>
      <c r="M40" s="171"/>
      <c r="N40" s="172"/>
    </row>
    <row r="41" spans="1:14">
      <c r="B41" s="428" t="s">
        <v>113</v>
      </c>
      <c r="C41" s="429"/>
      <c r="D41" s="429"/>
      <c r="E41" s="173"/>
      <c r="F41" s="174"/>
      <c r="G41" s="174"/>
      <c r="H41" s="175"/>
      <c r="I41" s="168"/>
      <c r="J41" s="169"/>
      <c r="K41" s="176"/>
      <c r="L41" s="170"/>
      <c r="M41" s="281">
        <v>0.01</v>
      </c>
      <c r="N41" s="177">
        <f>N75*M41</f>
        <v>0.37910456944444443</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545.07927123611103</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69" t="s">
        <v>177</v>
      </c>
      <c r="B48" s="189" t="str">
        <f>VLOOKUP(A48,[65]MATERIALES!A5:D373,3,FALSE)</f>
        <v>Agua</v>
      </c>
      <c r="C48" s="190"/>
      <c r="D48" s="190"/>
      <c r="E48" s="190"/>
      <c r="F48" s="190"/>
      <c r="G48" s="190"/>
      <c r="H48" s="190"/>
      <c r="I48" s="161"/>
      <c r="J48" s="123" t="str">
        <f>VLOOKUP(A48,[65]MATERIALES!A4:D373,2,FALSE)</f>
        <v>lt</v>
      </c>
      <c r="K48" s="191">
        <v>3</v>
      </c>
      <c r="L48" s="160"/>
      <c r="M48" s="282">
        <f>VLOOKUP(A48,[65]MATERIALES!A5:D396,4,FALSE)</f>
        <v>50.937843075114145</v>
      </c>
      <c r="N48" s="165">
        <f>K48*M48</f>
        <v>152.81352922534245</v>
      </c>
    </row>
    <row r="49" spans="1:14">
      <c r="A49" s="276"/>
      <c r="B49" s="189"/>
      <c r="C49" s="190"/>
      <c r="D49" s="190"/>
      <c r="E49" s="190"/>
      <c r="F49" s="190"/>
      <c r="G49" s="190"/>
      <c r="H49" s="190"/>
      <c r="I49" s="161"/>
      <c r="J49" s="123"/>
      <c r="K49" s="191"/>
      <c r="L49" s="160"/>
      <c r="M49" s="192"/>
      <c r="N49" s="165"/>
    </row>
    <row r="50" spans="1:14">
      <c r="B50" s="189"/>
      <c r="C50" s="190"/>
      <c r="D50" s="190"/>
      <c r="E50" s="190"/>
      <c r="F50" s="190"/>
      <c r="G50" s="190"/>
      <c r="H50" s="190"/>
      <c r="I50" s="161"/>
      <c r="J50" s="123"/>
      <c r="K50" s="191"/>
      <c r="L50" s="160"/>
      <c r="M50" s="192"/>
      <c r="N50" s="193"/>
    </row>
    <row r="51" spans="1:14">
      <c r="B51" s="189"/>
      <c r="C51" s="190"/>
      <c r="D51" s="190"/>
      <c r="E51" s="190"/>
      <c r="F51" s="190"/>
      <c r="G51" s="190"/>
      <c r="H51" s="190"/>
      <c r="I51" s="161"/>
      <c r="J51" s="123"/>
      <c r="K51" s="191"/>
      <c r="L51" s="160"/>
      <c r="M51" s="192"/>
      <c r="N51" s="193"/>
    </row>
    <row r="52" spans="1:14" ht="15.75" thickBot="1">
      <c r="B52" s="398"/>
      <c r="C52" s="399"/>
      <c r="D52" s="399"/>
      <c r="E52" s="399"/>
      <c r="F52" s="399"/>
      <c r="G52" s="399"/>
      <c r="H52" s="399"/>
      <c r="I52" s="400"/>
      <c r="J52" s="194"/>
      <c r="K52" s="195"/>
      <c r="L52" s="401"/>
      <c r="M52" s="402"/>
      <c r="N52" s="196"/>
    </row>
    <row r="53" spans="1:14" ht="15.75" thickBot="1">
      <c r="B53" s="377" t="s">
        <v>114</v>
      </c>
      <c r="C53" s="378"/>
      <c r="D53" s="378"/>
      <c r="E53" s="378"/>
      <c r="F53" s="378"/>
      <c r="G53" s="378"/>
      <c r="H53" s="378"/>
      <c r="I53" s="378"/>
      <c r="J53" s="378"/>
      <c r="K53" s="378"/>
      <c r="L53" s="378"/>
      <c r="M53" s="379"/>
      <c r="N53" s="277">
        <f>SUM(N48:N52)</f>
        <v>152.81352922534245</v>
      </c>
    </row>
    <row r="54" spans="1:14">
      <c r="B54" s="133"/>
      <c r="C54" s="134"/>
      <c r="D54" s="134"/>
      <c r="E54" s="134"/>
      <c r="F54" s="134"/>
      <c r="G54" s="134"/>
      <c r="H54" s="134"/>
      <c r="I54" s="134"/>
      <c r="J54" s="134"/>
      <c r="K54" s="134"/>
      <c r="L54" s="134"/>
      <c r="M54" s="134"/>
      <c r="N54" s="135"/>
    </row>
    <row r="55" spans="1:14">
      <c r="B55" s="182" t="s">
        <v>117</v>
      </c>
      <c r="C55" s="183"/>
      <c r="D55" s="183"/>
      <c r="E55" s="183"/>
      <c r="F55" s="183"/>
      <c r="G55" s="183"/>
      <c r="H55" s="183"/>
      <c r="I55" s="183"/>
      <c r="J55" s="183"/>
      <c r="K55" s="183"/>
      <c r="L55" s="183"/>
      <c r="M55" s="183"/>
      <c r="N55" s="184"/>
    </row>
    <row r="56" spans="1:14" ht="15.75" thickBot="1">
      <c r="B56" s="198"/>
      <c r="C56" s="155"/>
      <c r="D56" s="155"/>
      <c r="E56" s="155"/>
      <c r="F56" s="155"/>
      <c r="G56" s="155"/>
      <c r="H56" s="155"/>
      <c r="I56" s="155"/>
      <c r="J56" s="155"/>
      <c r="K56" s="155"/>
      <c r="L56" s="155"/>
      <c r="M56" s="155"/>
      <c r="N56" s="157"/>
    </row>
    <row r="57" spans="1:14" ht="25.5">
      <c r="B57" s="199" t="s">
        <v>118</v>
      </c>
      <c r="C57" s="200"/>
      <c r="D57" s="200"/>
      <c r="E57" s="200"/>
      <c r="F57" s="200"/>
      <c r="G57" s="200"/>
      <c r="H57" s="201" t="s">
        <v>41</v>
      </c>
      <c r="I57" s="202" t="s">
        <v>119</v>
      </c>
      <c r="J57" s="203" t="s">
        <v>120</v>
      </c>
      <c r="K57" s="201" t="s">
        <v>121</v>
      </c>
      <c r="L57" s="403" t="s">
        <v>122</v>
      </c>
      <c r="M57" s="404"/>
      <c r="N57" s="204" t="s">
        <v>109</v>
      </c>
    </row>
    <row r="58" spans="1:14">
      <c r="B58" s="205"/>
      <c r="C58" s="206"/>
      <c r="D58" s="206"/>
      <c r="E58" s="206"/>
      <c r="F58" s="206"/>
      <c r="G58" s="206"/>
      <c r="H58" s="207"/>
      <c r="I58" s="176"/>
      <c r="J58" s="208"/>
      <c r="K58" s="176"/>
      <c r="L58" s="405"/>
      <c r="M58" s="406"/>
      <c r="N58" s="209"/>
    </row>
    <row r="59" spans="1:14">
      <c r="B59" s="205"/>
      <c r="C59" s="210"/>
      <c r="D59" s="210"/>
      <c r="E59" s="210"/>
      <c r="F59" s="210"/>
      <c r="G59" s="210"/>
      <c r="H59" s="211"/>
      <c r="I59" s="176"/>
      <c r="J59" s="176"/>
      <c r="K59" s="176"/>
      <c r="L59" s="212"/>
      <c r="M59" s="213"/>
      <c r="N59" s="214"/>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ht="15.75" thickBot="1">
      <c r="B63" s="215"/>
      <c r="C63" s="216"/>
      <c r="D63" s="216"/>
      <c r="E63" s="216"/>
      <c r="F63" s="216"/>
      <c r="G63" s="216"/>
      <c r="H63" s="217"/>
      <c r="I63" s="218"/>
      <c r="J63" s="218"/>
      <c r="K63" s="218"/>
      <c r="L63" s="407"/>
      <c r="M63" s="408"/>
      <c r="N63" s="234"/>
    </row>
    <row r="64" spans="1:14" ht="15.75" thickBot="1">
      <c r="B64" s="409" t="s">
        <v>114</v>
      </c>
      <c r="C64" s="396"/>
      <c r="D64" s="396"/>
      <c r="E64" s="396"/>
      <c r="F64" s="396"/>
      <c r="G64" s="396"/>
      <c r="H64" s="396"/>
      <c r="I64" s="396"/>
      <c r="J64" s="396"/>
      <c r="K64" s="396"/>
      <c r="L64" s="396"/>
      <c r="M64" s="397"/>
      <c r="N64" s="219"/>
    </row>
    <row r="65" spans="1:15">
      <c r="B65" s="133"/>
      <c r="C65" s="134"/>
      <c r="D65" s="134"/>
      <c r="E65" s="134"/>
      <c r="F65" s="134"/>
      <c r="G65" s="134"/>
      <c r="H65" s="134"/>
      <c r="I65" s="134"/>
      <c r="J65" s="134"/>
      <c r="K65" s="134"/>
      <c r="L65" s="134"/>
      <c r="M65" s="134"/>
      <c r="N65" s="135"/>
    </row>
    <row r="66" spans="1:15">
      <c r="B66" s="182" t="s">
        <v>126</v>
      </c>
      <c r="C66" s="183"/>
      <c r="D66" s="183"/>
      <c r="E66" s="183"/>
      <c r="F66" s="183"/>
      <c r="G66" s="183"/>
      <c r="H66" s="183"/>
      <c r="I66" s="183"/>
      <c r="J66" s="183"/>
      <c r="K66" s="183"/>
      <c r="L66" s="183"/>
      <c r="M66" s="183"/>
      <c r="N66" s="184"/>
    </row>
    <row r="67" spans="1:15" ht="15.75" thickBot="1">
      <c r="B67" s="198"/>
      <c r="C67" s="155"/>
      <c r="D67" s="155"/>
      <c r="E67" s="155"/>
      <c r="F67" s="155"/>
      <c r="G67" s="155"/>
      <c r="H67" s="155"/>
      <c r="I67" s="155"/>
      <c r="J67" s="155"/>
      <c r="K67" s="155"/>
      <c r="L67" s="155"/>
      <c r="M67" s="155"/>
      <c r="N67" s="157"/>
    </row>
    <row r="68" spans="1:15" ht="25.5">
      <c r="B68" s="410" t="s">
        <v>127</v>
      </c>
      <c r="C68" s="411"/>
      <c r="D68" s="411"/>
      <c r="E68" s="411"/>
      <c r="F68" s="411"/>
      <c r="G68" s="411"/>
      <c r="H68" s="411"/>
      <c r="I68" s="201" t="s">
        <v>128</v>
      </c>
      <c r="J68" s="203" t="s">
        <v>129</v>
      </c>
      <c r="K68" s="202" t="s">
        <v>130</v>
      </c>
      <c r="L68" s="412" t="s">
        <v>108</v>
      </c>
      <c r="M68" s="413"/>
      <c r="N68" s="220" t="s">
        <v>109</v>
      </c>
    </row>
    <row r="69" spans="1:15">
      <c r="A69" s="69" t="s">
        <v>132</v>
      </c>
      <c r="B69" s="221" t="str">
        <f>VLOOKUP(A69,'[65]MANO DE OBRA'!A8:D68,3,FALSE)</f>
        <v>Oficial</v>
      </c>
      <c r="C69" s="210"/>
      <c r="D69" s="210"/>
      <c r="E69" s="210"/>
      <c r="F69" s="210"/>
      <c r="G69" s="210"/>
      <c r="H69" s="210"/>
      <c r="I69" s="222">
        <f>K69/J69*100</f>
        <v>49181.133333333331</v>
      </c>
      <c r="J69" s="223">
        <v>185</v>
      </c>
      <c r="K69" s="224">
        <f>VLOOKUP(A69,'[65]MANO DE OBRA'!A8:D99,4,FALSE)</f>
        <v>90985.096666666665</v>
      </c>
      <c r="L69" s="225"/>
      <c r="M69" s="226">
        <v>4800</v>
      </c>
      <c r="N69" s="278">
        <f>K69/M69</f>
        <v>18.95522847222222</v>
      </c>
      <c r="O69" s="228"/>
    </row>
    <row r="70" spans="1:15">
      <c r="A70" s="69" t="s">
        <v>131</v>
      </c>
      <c r="B70" s="221" t="str">
        <f>VLOOKUP(A70,'[65]MANO DE OBRA'!A8:D69,3,FALSE)</f>
        <v>Obrero (2)</v>
      </c>
      <c r="C70" s="210"/>
      <c r="D70" s="210"/>
      <c r="E70" s="210"/>
      <c r="F70" s="210"/>
      <c r="G70" s="210"/>
      <c r="H70" s="210"/>
      <c r="I70" s="222">
        <f>K70/J70*100</f>
        <v>49181.133333333331</v>
      </c>
      <c r="J70" s="223">
        <v>185</v>
      </c>
      <c r="K70" s="224">
        <f>VLOOKUP(A70,'[65]MANO DE OBRA'!A8:D100,4,FALSE)</f>
        <v>90985.096666666665</v>
      </c>
      <c r="L70" s="225"/>
      <c r="M70" s="229">
        <v>4800</v>
      </c>
      <c r="N70" s="278">
        <f>K70/M70</f>
        <v>18.95522847222222</v>
      </c>
    </row>
    <row r="71" spans="1:15">
      <c r="B71" s="221"/>
      <c r="C71" s="210"/>
      <c r="D71" s="210"/>
      <c r="E71" s="210"/>
      <c r="F71" s="210"/>
      <c r="G71" s="210"/>
      <c r="H71" s="210"/>
      <c r="I71" s="176"/>
      <c r="J71" s="230"/>
      <c r="K71" s="231"/>
      <c r="L71" s="225"/>
      <c r="M71" s="232"/>
      <c r="N71" s="227"/>
    </row>
    <row r="72" spans="1:15">
      <c r="B72" s="221"/>
      <c r="C72" s="210"/>
      <c r="D72" s="210"/>
      <c r="E72" s="210"/>
      <c r="F72" s="210"/>
      <c r="G72" s="210"/>
      <c r="H72" s="210"/>
      <c r="I72" s="176"/>
      <c r="J72" s="230"/>
      <c r="K72" s="231"/>
      <c r="L72" s="233"/>
      <c r="M72" s="232"/>
      <c r="N72" s="227"/>
    </row>
    <row r="73" spans="1:15">
      <c r="B73" s="221"/>
      <c r="C73" s="210"/>
      <c r="D73" s="210"/>
      <c r="E73" s="210"/>
      <c r="F73" s="210"/>
      <c r="G73" s="210"/>
      <c r="H73" s="210"/>
      <c r="I73" s="176"/>
      <c r="J73" s="230"/>
      <c r="K73" s="231"/>
      <c r="L73" s="233"/>
      <c r="M73" s="232"/>
      <c r="N73" s="227"/>
    </row>
    <row r="74" spans="1:15" ht="15.75" thickBot="1">
      <c r="B74" s="414"/>
      <c r="C74" s="415"/>
      <c r="D74" s="415"/>
      <c r="E74" s="415"/>
      <c r="F74" s="415"/>
      <c r="G74" s="415"/>
      <c r="H74" s="415"/>
      <c r="I74" s="218"/>
      <c r="J74" s="218"/>
      <c r="K74" s="218"/>
      <c r="L74" s="416"/>
      <c r="M74" s="416"/>
      <c r="N74" s="196"/>
    </row>
    <row r="75" spans="1:15" ht="15.75" thickBot="1">
      <c r="B75" s="377" t="s">
        <v>114</v>
      </c>
      <c r="C75" s="378"/>
      <c r="D75" s="378"/>
      <c r="E75" s="378"/>
      <c r="F75" s="378"/>
      <c r="G75" s="378"/>
      <c r="H75" s="378"/>
      <c r="I75" s="396"/>
      <c r="J75" s="396"/>
      <c r="K75" s="396"/>
      <c r="L75" s="396"/>
      <c r="M75" s="397"/>
      <c r="N75" s="279">
        <f>SUM(N69:N74)</f>
        <v>37.910456944444441</v>
      </c>
    </row>
    <row r="76" spans="1:15" ht="15.75" thickBot="1">
      <c r="B76" s="133"/>
      <c r="C76" s="134"/>
      <c r="D76" s="134"/>
      <c r="E76" s="134"/>
      <c r="F76" s="134"/>
      <c r="G76" s="134"/>
      <c r="H76" s="134"/>
      <c r="I76" s="134"/>
      <c r="J76" s="134"/>
      <c r="K76" s="134"/>
      <c r="L76" s="134"/>
      <c r="M76" s="134"/>
      <c r="N76" s="135"/>
    </row>
    <row r="77" spans="1:15" ht="15.75" thickBot="1">
      <c r="B77" s="377" t="s">
        <v>134</v>
      </c>
      <c r="C77" s="378"/>
      <c r="D77" s="378"/>
      <c r="E77" s="378"/>
      <c r="F77" s="378"/>
      <c r="G77" s="378"/>
      <c r="H77" s="378"/>
      <c r="I77" s="378"/>
      <c r="J77" s="378"/>
      <c r="K77" s="378"/>
      <c r="L77" s="378"/>
      <c r="M77" s="379"/>
      <c r="N77" s="180">
        <f>N43+N53+N64+N75</f>
        <v>735.80325740589797</v>
      </c>
    </row>
    <row r="78" spans="1:15">
      <c r="B78" s="133"/>
      <c r="C78" s="134"/>
      <c r="D78" s="134"/>
      <c r="E78" s="134"/>
      <c r="F78" s="134"/>
      <c r="G78" s="134"/>
      <c r="H78" s="134"/>
      <c r="I78" s="134"/>
      <c r="J78" s="134"/>
      <c r="K78" s="134"/>
      <c r="L78" s="134"/>
      <c r="M78" s="134"/>
      <c r="N78" s="135"/>
    </row>
    <row r="79" spans="1:15">
      <c r="B79" s="182" t="s">
        <v>135</v>
      </c>
      <c r="C79" s="183"/>
      <c r="D79" s="183"/>
      <c r="E79" s="183"/>
      <c r="F79" s="183"/>
      <c r="G79" s="183"/>
      <c r="H79" s="183"/>
      <c r="I79" s="183"/>
      <c r="J79" s="183"/>
      <c r="K79" s="183"/>
      <c r="L79" s="183"/>
      <c r="M79" s="183"/>
      <c r="N79" s="184"/>
    </row>
    <row r="80" spans="1:15" ht="15.75" thickBot="1">
      <c r="B80" s="198"/>
      <c r="C80" s="155"/>
      <c r="D80" s="155"/>
      <c r="E80" s="155"/>
      <c r="F80" s="155"/>
      <c r="G80" s="155"/>
      <c r="H80" s="155"/>
      <c r="I80" s="155"/>
      <c r="J80" s="155"/>
      <c r="K80" s="155"/>
      <c r="L80" s="155"/>
      <c r="M80" s="155"/>
      <c r="N80" s="157"/>
    </row>
    <row r="81" spans="1:14">
      <c r="B81" s="380" t="s">
        <v>136</v>
      </c>
      <c r="C81" s="381"/>
      <c r="D81" s="381"/>
      <c r="E81" s="381"/>
      <c r="F81" s="381"/>
      <c r="G81" s="381"/>
      <c r="H81" s="381"/>
      <c r="I81" s="200"/>
      <c r="J81" s="236"/>
      <c r="K81" s="237" t="s">
        <v>137</v>
      </c>
      <c r="L81" s="382" t="s">
        <v>138</v>
      </c>
      <c r="M81" s="383"/>
      <c r="N81" s="238"/>
    </row>
    <row r="82" spans="1:14">
      <c r="B82" s="384" t="s">
        <v>59</v>
      </c>
      <c r="C82" s="385"/>
      <c r="D82" s="385"/>
      <c r="E82" s="385"/>
      <c r="F82" s="385"/>
      <c r="G82" s="385"/>
      <c r="H82" s="385"/>
      <c r="I82" s="239"/>
      <c r="J82" s="240"/>
      <c r="K82" s="241">
        <v>0.2</v>
      </c>
      <c r="L82" s="386">
        <f>N77*K82</f>
        <v>147.1606514811796</v>
      </c>
      <c r="M82" s="387"/>
      <c r="N82" s="242"/>
    </row>
    <row r="83" spans="1:14">
      <c r="B83" s="243" t="s">
        <v>139</v>
      </c>
      <c r="C83" s="244"/>
      <c r="D83" s="244"/>
      <c r="E83" s="244"/>
      <c r="F83" s="244"/>
      <c r="G83" s="244"/>
      <c r="H83" s="244"/>
      <c r="I83" s="239"/>
      <c r="J83" s="240"/>
      <c r="K83" s="241">
        <v>0.05</v>
      </c>
      <c r="L83" s="386">
        <f>N77*K83</f>
        <v>36.7901628702949</v>
      </c>
      <c r="M83" s="387"/>
      <c r="N83" s="242"/>
    </row>
    <row r="84" spans="1:14" ht="15.75" thickBot="1">
      <c r="B84" s="245" t="s">
        <v>63</v>
      </c>
      <c r="C84" s="246"/>
      <c r="D84" s="246"/>
      <c r="E84" s="246"/>
      <c r="F84" s="246"/>
      <c r="G84" s="246"/>
      <c r="H84" s="246"/>
      <c r="I84" s="247"/>
      <c r="J84" s="248"/>
      <c r="K84" s="249">
        <v>0.05</v>
      </c>
      <c r="L84" s="388">
        <f>N77*K84</f>
        <v>36.7901628702949</v>
      </c>
      <c r="M84" s="389"/>
      <c r="N84" s="242"/>
    </row>
    <row r="85" spans="1:14" ht="15.75" thickBot="1">
      <c r="B85" s="377" t="s">
        <v>114</v>
      </c>
      <c r="C85" s="378"/>
      <c r="D85" s="378"/>
      <c r="E85" s="378"/>
      <c r="F85" s="378"/>
      <c r="G85" s="378"/>
      <c r="H85" s="378"/>
      <c r="I85" s="378"/>
      <c r="J85" s="378"/>
      <c r="K85" s="378"/>
      <c r="L85" s="378"/>
      <c r="M85" s="379"/>
      <c r="N85" s="250">
        <f>L82+L83+L84</f>
        <v>220.74097722176938</v>
      </c>
    </row>
    <row r="86" spans="1:14" ht="15.75" thickBot="1">
      <c r="B86" s="133"/>
      <c r="C86" s="134"/>
      <c r="D86" s="134"/>
      <c r="E86" s="134"/>
      <c r="F86" s="134"/>
      <c r="G86" s="134"/>
      <c r="H86" s="134"/>
      <c r="I86" s="134"/>
      <c r="J86" s="134"/>
      <c r="K86" s="134"/>
      <c r="L86" s="134"/>
      <c r="M86" s="134"/>
      <c r="N86" s="135"/>
    </row>
    <row r="87" spans="1:14" ht="15.75" thickBot="1">
      <c r="A87" s="69" t="s">
        <v>140</v>
      </c>
      <c r="B87" s="377" t="s">
        <v>141</v>
      </c>
      <c r="C87" s="378"/>
      <c r="D87" s="378"/>
      <c r="E87" s="378"/>
      <c r="F87" s="378"/>
      <c r="G87" s="378"/>
      <c r="H87" s="378"/>
      <c r="I87" s="378"/>
      <c r="J87" s="378"/>
      <c r="K87" s="378"/>
      <c r="L87" s="378"/>
      <c r="M87" s="379"/>
      <c r="N87" s="251">
        <f>ROUND(N77+N85,0)</f>
        <v>957</v>
      </c>
    </row>
    <row r="88" spans="1:14">
      <c r="B88" s="100"/>
      <c r="C88" s="101"/>
      <c r="D88" s="101"/>
      <c r="E88" s="101"/>
      <c r="F88" s="101"/>
      <c r="G88" s="101"/>
      <c r="H88" s="101"/>
      <c r="I88" s="101"/>
      <c r="J88" s="101"/>
      <c r="K88" s="101"/>
      <c r="L88" s="101"/>
      <c r="M88" s="101"/>
      <c r="N88" s="102"/>
    </row>
    <row r="89" spans="1:14">
      <c r="B89" s="132"/>
      <c r="C89" s="107"/>
      <c r="D89" s="107"/>
      <c r="E89" s="107"/>
      <c r="F89" s="107"/>
      <c r="G89" s="107"/>
      <c r="H89" s="107"/>
      <c r="I89" s="107"/>
      <c r="J89" s="107"/>
      <c r="K89" s="107"/>
      <c r="L89" s="107"/>
      <c r="M89" s="107"/>
      <c r="N89" s="109"/>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16" t="s">
        <v>142</v>
      </c>
      <c r="F92" s="116"/>
      <c r="G92" s="116"/>
      <c r="H92" s="116"/>
      <c r="I92" s="116"/>
      <c r="J92" s="116"/>
      <c r="K92" s="107"/>
      <c r="L92" s="107"/>
      <c r="M92" s="107"/>
      <c r="N92" s="109"/>
    </row>
    <row r="93" spans="1:14">
      <c r="B93" s="132"/>
      <c r="C93" s="107"/>
      <c r="D93" s="107"/>
      <c r="E93" s="107" t="s">
        <v>143</v>
      </c>
      <c r="F93" s="107"/>
      <c r="G93" s="107"/>
      <c r="H93" s="107"/>
      <c r="I93" s="107"/>
      <c r="J93" s="107"/>
      <c r="K93" s="107"/>
      <c r="L93" s="107"/>
      <c r="M93" s="107"/>
      <c r="N93" s="109"/>
    </row>
    <row r="94" spans="1:14">
      <c r="B94" s="132"/>
      <c r="C94" s="107"/>
      <c r="D94" s="107"/>
      <c r="E94" s="107" t="s">
        <v>144</v>
      </c>
      <c r="F94" s="107"/>
      <c r="G94" s="107"/>
      <c r="H94" s="107"/>
      <c r="I94" s="107"/>
      <c r="J94" s="107"/>
      <c r="K94" s="107"/>
      <c r="L94" s="107"/>
      <c r="M94" s="107"/>
      <c r="N94" s="109"/>
    </row>
    <row r="95" spans="1:14">
      <c r="B95" s="132"/>
      <c r="C95" s="107"/>
      <c r="D95" s="107"/>
      <c r="E95" s="107" t="s">
        <v>145</v>
      </c>
      <c r="F95" s="107"/>
      <c r="G95" s="107"/>
      <c r="H95" s="107"/>
      <c r="I95" s="107"/>
      <c r="J95" s="107"/>
      <c r="K95" s="107"/>
      <c r="L95" s="107"/>
      <c r="M95" s="107"/>
      <c r="N95" s="109"/>
    </row>
    <row r="96" spans="1:14" ht="15.75" thickBot="1">
      <c r="B96" s="132"/>
      <c r="C96" s="107"/>
      <c r="D96" s="107"/>
      <c r="E96" s="107"/>
      <c r="F96" s="107" t="s">
        <v>146</v>
      </c>
      <c r="G96" s="107"/>
      <c r="H96" s="107"/>
      <c r="I96" s="107"/>
      <c r="J96" s="107"/>
      <c r="K96" s="107"/>
      <c r="L96" s="107"/>
      <c r="M96" s="107"/>
      <c r="N96" s="109"/>
    </row>
    <row r="97" spans="2:14">
      <c r="B97" s="252" t="s">
        <v>147</v>
      </c>
      <c r="C97" s="253"/>
      <c r="D97" s="253"/>
      <c r="E97" s="253"/>
      <c r="F97" s="253"/>
      <c r="G97" s="253"/>
      <c r="H97" s="253"/>
      <c r="I97" s="253"/>
      <c r="J97" s="253"/>
      <c r="K97" s="253"/>
      <c r="L97" s="253"/>
      <c r="M97" s="253"/>
      <c r="N97" s="254"/>
    </row>
    <row r="98" spans="2:14">
      <c r="B98" s="255"/>
      <c r="C98" s="256"/>
      <c r="D98" s="256"/>
      <c r="E98" s="256"/>
      <c r="F98" s="256"/>
      <c r="G98" s="256"/>
      <c r="H98" s="256"/>
      <c r="I98" s="256"/>
      <c r="J98" s="256"/>
      <c r="K98" s="256"/>
      <c r="L98" s="256"/>
      <c r="M98" s="256"/>
      <c r="N98" s="257"/>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ht="15.75" thickBot="1">
      <c r="B101" s="258"/>
      <c r="C101" s="259"/>
      <c r="D101" s="259"/>
      <c r="E101" s="259"/>
      <c r="F101" s="259"/>
      <c r="G101" s="259"/>
      <c r="H101" s="259"/>
      <c r="I101" s="259"/>
      <c r="J101" s="259"/>
      <c r="K101" s="259"/>
      <c r="L101" s="259"/>
      <c r="M101" s="259"/>
      <c r="N101" s="260"/>
    </row>
    <row r="102" spans="2:14">
      <c r="B102" s="261"/>
      <c r="C102" s="262"/>
      <c r="D102" s="262"/>
      <c r="E102" s="262"/>
      <c r="F102" s="262"/>
      <c r="G102" s="262"/>
      <c r="H102" s="262"/>
      <c r="I102" s="262"/>
      <c r="J102" s="262"/>
      <c r="K102" s="262"/>
      <c r="L102" s="262"/>
      <c r="M102" s="262"/>
      <c r="N102" s="263"/>
    </row>
    <row r="103" spans="2:14">
      <c r="B103" s="264" t="s">
        <v>148</v>
      </c>
      <c r="C103" s="120"/>
      <c r="D103" s="120"/>
      <c r="E103" s="120"/>
      <c r="F103" s="120"/>
      <c r="G103" s="120"/>
      <c r="H103" s="120"/>
      <c r="I103" s="120"/>
      <c r="J103" s="120"/>
      <c r="K103" s="120"/>
      <c r="L103" s="120"/>
      <c r="M103" s="120"/>
      <c r="N103" s="121"/>
    </row>
    <row r="104" spans="2:14" ht="15" customHeight="1">
      <c r="B104" s="390" t="s">
        <v>149</v>
      </c>
      <c r="C104" s="391"/>
      <c r="D104" s="391"/>
      <c r="E104" s="391"/>
      <c r="F104" s="391"/>
      <c r="G104" s="391"/>
      <c r="H104" s="391"/>
      <c r="I104" s="391"/>
      <c r="J104" s="391"/>
      <c r="K104" s="391"/>
      <c r="L104" s="391"/>
      <c r="M104" s="391"/>
      <c r="N104" s="392"/>
    </row>
    <row r="105" spans="2:14" ht="15" customHeight="1">
      <c r="B105" s="390"/>
      <c r="C105" s="391"/>
      <c r="D105" s="391"/>
      <c r="E105" s="391"/>
      <c r="F105" s="391"/>
      <c r="G105" s="391"/>
      <c r="H105" s="391"/>
      <c r="I105" s="391"/>
      <c r="J105" s="391"/>
      <c r="K105" s="391"/>
      <c r="L105" s="391"/>
      <c r="M105" s="391"/>
      <c r="N105" s="392"/>
    </row>
    <row r="106" spans="2:14" ht="30" customHeight="1">
      <c r="B106" s="393" t="s">
        <v>150</v>
      </c>
      <c r="C106" s="394"/>
      <c r="D106" s="394"/>
      <c r="E106" s="394"/>
      <c r="F106" s="394"/>
      <c r="G106" s="394"/>
      <c r="H106" s="394"/>
      <c r="I106" s="394"/>
      <c r="J106" s="394"/>
      <c r="K106" s="394"/>
      <c r="L106" s="394"/>
      <c r="M106" s="394"/>
      <c r="N106" s="395"/>
    </row>
    <row r="107" spans="2:14">
      <c r="B107" s="393"/>
      <c r="C107" s="394"/>
      <c r="D107" s="394"/>
      <c r="E107" s="394"/>
      <c r="F107" s="394"/>
      <c r="G107" s="394"/>
      <c r="H107" s="394"/>
      <c r="I107" s="394"/>
      <c r="J107" s="394"/>
      <c r="K107" s="394"/>
      <c r="L107" s="394"/>
      <c r="M107" s="394"/>
      <c r="N107" s="395"/>
    </row>
    <row r="108" spans="2:14">
      <c r="B108" s="265"/>
      <c r="C108" s="266"/>
      <c r="D108" s="266"/>
      <c r="E108" s="266"/>
      <c r="F108" s="266"/>
      <c r="G108" s="266"/>
      <c r="H108" s="266"/>
      <c r="I108" s="266"/>
      <c r="J108" s="266"/>
      <c r="K108" s="266"/>
      <c r="L108" s="266"/>
      <c r="M108" s="266"/>
      <c r="N108" s="267"/>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4"/>
      <c r="C111" s="120"/>
      <c r="D111" s="120"/>
      <c r="E111" s="120"/>
      <c r="F111" s="120"/>
      <c r="G111" s="120"/>
      <c r="H111" s="120"/>
      <c r="I111" s="120"/>
      <c r="J111" s="120"/>
      <c r="K111" s="120"/>
      <c r="L111" s="120"/>
      <c r="M111" s="120"/>
      <c r="N111" s="121"/>
    </row>
    <row r="112" spans="2:14">
      <c r="B112" s="132"/>
      <c r="C112" s="107"/>
      <c r="D112" s="107"/>
      <c r="E112" s="107" t="s">
        <v>142</v>
      </c>
      <c r="F112" s="116"/>
      <c r="G112" s="116"/>
      <c r="H112" s="107"/>
      <c r="I112" s="107"/>
      <c r="J112" s="107"/>
      <c r="K112" s="107"/>
      <c r="L112" s="107"/>
      <c r="M112" s="107"/>
      <c r="N112" s="109"/>
    </row>
    <row r="113" spans="2:14">
      <c r="B113" s="132"/>
      <c r="C113" s="107"/>
      <c r="D113" s="107"/>
      <c r="E113" s="268" t="s">
        <v>143</v>
      </c>
      <c r="F113" s="107"/>
      <c r="G113" s="107"/>
      <c r="H113" s="268"/>
      <c r="I113" s="268"/>
      <c r="J113" s="268"/>
      <c r="K113" s="107"/>
      <c r="L113" s="107"/>
      <c r="M113" s="107"/>
      <c r="N113" s="109"/>
    </row>
    <row r="114" spans="2:14">
      <c r="B114" s="132"/>
      <c r="C114" s="107"/>
      <c r="D114" s="107"/>
      <c r="E114" s="269" t="s">
        <v>151</v>
      </c>
      <c r="F114" s="107"/>
      <c r="G114" s="107"/>
      <c r="H114" s="269"/>
      <c r="I114" s="269"/>
      <c r="J114" s="269"/>
      <c r="K114" s="107"/>
      <c r="L114" s="107"/>
      <c r="M114" s="107"/>
      <c r="N114" s="109"/>
    </row>
    <row r="115" spans="2:14">
      <c r="B115" s="270"/>
      <c r="C115" s="120"/>
      <c r="D115" s="120"/>
      <c r="E115" s="107" t="s">
        <v>145</v>
      </c>
      <c r="F115" s="107"/>
      <c r="G115" s="107"/>
      <c r="H115" s="107"/>
      <c r="I115" s="107"/>
      <c r="J115" s="107"/>
      <c r="K115" s="120"/>
      <c r="L115" s="120"/>
      <c r="M115" s="120"/>
      <c r="N115" s="121"/>
    </row>
    <row r="116" spans="2:14">
      <c r="B116" s="270"/>
      <c r="C116" s="120"/>
      <c r="D116" s="120"/>
      <c r="E116" s="120"/>
      <c r="F116" s="107"/>
      <c r="G116" s="107"/>
      <c r="H116" s="107"/>
      <c r="I116" s="107"/>
      <c r="J116" s="107"/>
      <c r="K116" s="120"/>
      <c r="L116" s="120"/>
      <c r="M116" s="120"/>
      <c r="N116" s="121"/>
    </row>
    <row r="117" spans="2:14">
      <c r="B117" s="270" t="s">
        <v>152</v>
      </c>
      <c r="C117" s="269"/>
      <c r="D117" s="269"/>
      <c r="E117" s="107"/>
      <c r="F117" s="107"/>
      <c r="G117" s="107"/>
      <c r="H117" s="107"/>
      <c r="I117" s="107"/>
      <c r="J117" s="373"/>
      <c r="K117" s="373"/>
      <c r="L117" s="373"/>
      <c r="M117" s="373"/>
      <c r="N117" s="374"/>
    </row>
    <row r="118" spans="2:14" ht="15.75" thickBot="1">
      <c r="B118" s="271" t="s">
        <v>153</v>
      </c>
      <c r="C118" s="272"/>
      <c r="D118" s="272"/>
      <c r="E118" s="273"/>
      <c r="F118" s="273"/>
      <c r="G118" s="273"/>
      <c r="H118" s="273"/>
      <c r="I118" s="273"/>
      <c r="J118" s="375"/>
      <c r="K118" s="375"/>
      <c r="L118" s="375"/>
      <c r="M118" s="375"/>
      <c r="N118" s="376"/>
    </row>
  </sheetData>
  <sheetProtection algorithmName="SHA-512" hashValue="bmBogNHj3WX7jiWxwo6uw0ACeFJhrY7NfII1LI4pmUmRxhYFlqYZRqzGvH7vOe5bpJTWMbmzTiwBn8P/Ji4kzQ==" saltValue="vHV2vDKtWB176WoNKVUSzA=="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16:M16"/>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1"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50" zoomScaleNormal="50" workbookViewId="0">
      <selection activeCell="C16" sqref="C16:M16"/>
    </sheetView>
  </sheetViews>
  <sheetFormatPr baseColWidth="10" defaultRowHeight="15"/>
  <cols>
    <col min="1" max="1" width="10" style="69" bestFit="1"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1.85546875" style="69" bestFit="1" customWidth="1"/>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8.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165</v>
      </c>
      <c r="C31" s="141" t="s">
        <v>20</v>
      </c>
      <c r="D31" s="142"/>
      <c r="E31" s="142"/>
      <c r="F31" s="142"/>
      <c r="G31" s="142"/>
      <c r="H31" s="142"/>
      <c r="I31" s="142"/>
      <c r="J31" s="143"/>
      <c r="K31" s="144"/>
      <c r="L31" s="145" t="s">
        <v>28</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174</v>
      </c>
      <c r="B36" s="421" t="str">
        <f>VLOOKUP(A36,[65]EQUIPOS!A6:D154,3,FALSE)</f>
        <v xml:space="preserve">Carrotanque de agua(1000 Galones) </v>
      </c>
      <c r="C36" s="422"/>
      <c r="D36" s="422"/>
      <c r="E36" s="422"/>
      <c r="F36" s="422"/>
      <c r="G36" s="422"/>
      <c r="H36" s="423"/>
      <c r="I36" s="160"/>
      <c r="J36" s="161"/>
      <c r="K36" s="162">
        <f>VLOOKUP(A36,[65]EQUIPOS!A6:D163,4,FALSE)</f>
        <v>62653.433333333327</v>
      </c>
      <c r="L36" s="163"/>
      <c r="M36" s="164">
        <v>45</v>
      </c>
      <c r="N36" s="165">
        <f>K36/M36</f>
        <v>1392.2985185185184</v>
      </c>
    </row>
    <row r="37" spans="1:14">
      <c r="A37" s="280" t="s">
        <v>175</v>
      </c>
      <c r="B37" s="421" t="str">
        <f>VLOOKUP(A37,[65]EQUIPOS!A7:D154,3,FALSE)</f>
        <v>Motoniveladora  potencia 215 HP, ancho de cuchilla 4,27 m, peso 18 ton.</v>
      </c>
      <c r="C37" s="422"/>
      <c r="D37" s="422"/>
      <c r="E37" s="422"/>
      <c r="F37" s="422"/>
      <c r="G37" s="422"/>
      <c r="H37" s="423"/>
      <c r="I37" s="160"/>
      <c r="J37" s="161"/>
      <c r="K37" s="162">
        <f>VLOOKUP(A37,[65]EQUIPOS!A7:D164,4,FALSE)</f>
        <v>172833.33333333334</v>
      </c>
      <c r="L37" s="163"/>
      <c r="M37" s="164">
        <v>45</v>
      </c>
      <c r="N37" s="165">
        <f>K37/M37</f>
        <v>3840.7407407407409</v>
      </c>
    </row>
    <row r="38" spans="1:14">
      <c r="A38" s="69" t="s">
        <v>176</v>
      </c>
      <c r="B38" s="421" t="str">
        <f>VLOOKUP(A38,[65]EQUIPOS!A8:D154,3,FALSE)</f>
        <v xml:space="preserve">Vibrocompatador, potencia 153 HP, peso 10 Ton. </v>
      </c>
      <c r="C38" s="422"/>
      <c r="D38" s="422"/>
      <c r="E38" s="422"/>
      <c r="F38" s="422"/>
      <c r="G38" s="422"/>
      <c r="H38" s="423"/>
      <c r="I38" s="160"/>
      <c r="J38" s="161"/>
      <c r="K38" s="162">
        <f>VLOOKUP(A38,[65]EQUIPOS!A8:D165,4,FALSE)</f>
        <v>91333.333333333328</v>
      </c>
      <c r="L38" s="163"/>
      <c r="M38" s="164">
        <v>45</v>
      </c>
      <c r="N38" s="165">
        <f>K38/M38</f>
        <v>2029.6296296296296</v>
      </c>
    </row>
    <row r="39" spans="1:14">
      <c r="B39" s="421"/>
      <c r="C39" s="422"/>
      <c r="D39" s="422"/>
      <c r="E39" s="422"/>
      <c r="F39" s="422"/>
      <c r="G39" s="422"/>
      <c r="H39" s="423"/>
      <c r="I39" s="424"/>
      <c r="J39" s="400"/>
      <c r="K39" s="162"/>
      <c r="L39" s="425"/>
      <c r="M39" s="426"/>
      <c r="N39" s="165"/>
    </row>
    <row r="40" spans="1:14">
      <c r="B40" s="421"/>
      <c r="C40" s="422"/>
      <c r="D40" s="422"/>
      <c r="E40" s="427"/>
      <c r="F40" s="422"/>
      <c r="G40" s="422"/>
      <c r="H40" s="423"/>
      <c r="I40" s="168"/>
      <c r="J40" s="169"/>
      <c r="K40" s="166"/>
      <c r="L40" s="170"/>
      <c r="M40" s="171"/>
      <c r="N40" s="172"/>
    </row>
    <row r="41" spans="1:14">
      <c r="B41" s="428" t="s">
        <v>113</v>
      </c>
      <c r="C41" s="429"/>
      <c r="D41" s="429"/>
      <c r="E41" s="173"/>
      <c r="F41" s="174"/>
      <c r="G41" s="174"/>
      <c r="H41" s="175"/>
      <c r="I41" s="168"/>
      <c r="J41" s="169"/>
      <c r="K41" s="176"/>
      <c r="L41" s="170"/>
      <c r="M41" s="281">
        <v>0.02</v>
      </c>
      <c r="N41" s="177">
        <f>N75*M41</f>
        <v>10.109455185185185</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7272.7783440740741</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69" t="s">
        <v>177</v>
      </c>
      <c r="B48" s="189" t="str">
        <f>VLOOKUP(A48,[65]MATERIALES!A5:D373,3,FALSE)</f>
        <v>Agua</v>
      </c>
      <c r="C48" s="190"/>
      <c r="D48" s="190"/>
      <c r="E48" s="190"/>
      <c r="F48" s="190"/>
      <c r="G48" s="190"/>
      <c r="H48" s="190"/>
      <c r="I48" s="161"/>
      <c r="J48" s="123" t="str">
        <f>VLOOKUP(A48,[65]MATERIALES!A4:D373,2,FALSE)</f>
        <v>lt</v>
      </c>
      <c r="K48" s="191">
        <v>25</v>
      </c>
      <c r="L48" s="160"/>
      <c r="M48" s="282">
        <f>VLOOKUP(A48,[65]MATERIALES!A5:D396,4,FALSE)</f>
        <v>50.937843075114145</v>
      </c>
      <c r="N48" s="165">
        <f>K48*M48</f>
        <v>1273.4460768778536</v>
      </c>
    </row>
    <row r="49" spans="1:14">
      <c r="A49" s="276" t="s">
        <v>178</v>
      </c>
      <c r="B49" s="189" t="str">
        <f>VLOOKUP(A49,[65]MATERIALES!A6:D373,3,FALSE)</f>
        <v xml:space="preserve">Material  de afirmado de la Zona </v>
      </c>
      <c r="C49" s="190"/>
      <c r="D49" s="190"/>
      <c r="E49" s="190"/>
      <c r="F49" s="190"/>
      <c r="G49" s="190"/>
      <c r="H49" s="190"/>
      <c r="I49" s="161"/>
      <c r="J49" s="123" t="str">
        <f>VLOOKUP(A49,[65]MATERIALES!A5:D373,2,FALSE)</f>
        <v>m3</v>
      </c>
      <c r="K49" s="191">
        <v>1.25</v>
      </c>
      <c r="L49" s="160"/>
      <c r="M49" s="282">
        <f>VLOOKUP(A49,[65]MATERIALES!A6:D397,4,FALSE)</f>
        <v>23771.8</v>
      </c>
      <c r="N49" s="165">
        <f>K49*M49</f>
        <v>29714.75</v>
      </c>
    </row>
    <row r="50" spans="1:14">
      <c r="B50" s="189"/>
      <c r="C50" s="190"/>
      <c r="D50" s="190"/>
      <c r="E50" s="190"/>
      <c r="F50" s="190"/>
      <c r="G50" s="190"/>
      <c r="H50" s="190"/>
      <c r="I50" s="161"/>
      <c r="J50" s="123"/>
      <c r="K50" s="191"/>
      <c r="L50" s="160"/>
      <c r="M50" s="192"/>
      <c r="N50" s="193"/>
    </row>
    <row r="51" spans="1:14">
      <c r="B51" s="189"/>
      <c r="C51" s="190"/>
      <c r="D51" s="190"/>
      <c r="E51" s="190"/>
      <c r="F51" s="190"/>
      <c r="G51" s="190"/>
      <c r="H51" s="190"/>
      <c r="I51" s="161"/>
      <c r="J51" s="123"/>
      <c r="K51" s="191"/>
      <c r="L51" s="160"/>
      <c r="M51" s="192"/>
      <c r="N51" s="193"/>
    </row>
    <row r="52" spans="1:14" ht="15.75" thickBot="1">
      <c r="B52" s="398"/>
      <c r="C52" s="399"/>
      <c r="D52" s="399"/>
      <c r="E52" s="399"/>
      <c r="F52" s="399"/>
      <c r="G52" s="399"/>
      <c r="H52" s="399"/>
      <c r="I52" s="400"/>
      <c r="J52" s="194"/>
      <c r="K52" s="195"/>
      <c r="L52" s="401"/>
      <c r="M52" s="402"/>
      <c r="N52" s="196"/>
    </row>
    <row r="53" spans="1:14" ht="15.75" thickBot="1">
      <c r="B53" s="377" t="s">
        <v>114</v>
      </c>
      <c r="C53" s="378"/>
      <c r="D53" s="378"/>
      <c r="E53" s="378"/>
      <c r="F53" s="378"/>
      <c r="G53" s="378"/>
      <c r="H53" s="378"/>
      <c r="I53" s="378"/>
      <c r="J53" s="378"/>
      <c r="K53" s="378"/>
      <c r="L53" s="378"/>
      <c r="M53" s="379"/>
      <c r="N53" s="277">
        <f>SUM(N48:N52)</f>
        <v>30988.196076877852</v>
      </c>
    </row>
    <row r="54" spans="1:14">
      <c r="B54" s="133"/>
      <c r="C54" s="134"/>
      <c r="D54" s="134"/>
      <c r="E54" s="134"/>
      <c r="F54" s="134"/>
      <c r="G54" s="134"/>
      <c r="H54" s="134"/>
      <c r="I54" s="134"/>
      <c r="J54" s="134"/>
      <c r="K54" s="134"/>
      <c r="L54" s="134"/>
      <c r="M54" s="134"/>
      <c r="N54" s="135"/>
    </row>
    <row r="55" spans="1:14">
      <c r="B55" s="182" t="s">
        <v>117</v>
      </c>
      <c r="C55" s="183"/>
      <c r="D55" s="183"/>
      <c r="E55" s="183"/>
      <c r="F55" s="183"/>
      <c r="G55" s="183"/>
      <c r="H55" s="183"/>
      <c r="I55" s="183"/>
      <c r="J55" s="183"/>
      <c r="K55" s="183"/>
      <c r="L55" s="183"/>
      <c r="M55" s="183"/>
      <c r="N55" s="184"/>
    </row>
    <row r="56" spans="1:14" ht="15.75" thickBot="1">
      <c r="B56" s="198"/>
      <c r="C56" s="155"/>
      <c r="D56" s="155"/>
      <c r="E56" s="155"/>
      <c r="F56" s="155"/>
      <c r="G56" s="155"/>
      <c r="H56" s="155"/>
      <c r="I56" s="155"/>
      <c r="J56" s="155"/>
      <c r="K56" s="155"/>
      <c r="L56" s="155"/>
      <c r="M56" s="155"/>
      <c r="N56" s="157"/>
    </row>
    <row r="57" spans="1:14" ht="25.5">
      <c r="B57" s="199" t="s">
        <v>118</v>
      </c>
      <c r="C57" s="200"/>
      <c r="D57" s="200"/>
      <c r="E57" s="200"/>
      <c r="F57" s="200"/>
      <c r="G57" s="200"/>
      <c r="H57" s="201" t="s">
        <v>41</v>
      </c>
      <c r="I57" s="202" t="s">
        <v>119</v>
      </c>
      <c r="J57" s="203" t="s">
        <v>120</v>
      </c>
      <c r="K57" s="201" t="s">
        <v>121</v>
      </c>
      <c r="L57" s="403" t="s">
        <v>122</v>
      </c>
      <c r="M57" s="404"/>
      <c r="N57" s="204" t="s">
        <v>109</v>
      </c>
    </row>
    <row r="58" spans="1:14">
      <c r="A58" s="69" t="s">
        <v>179</v>
      </c>
      <c r="B58" s="205" t="str">
        <f>VLOOKUP(A58,[65]TRANSPORTE!A5:D117,3,FALSE)</f>
        <v xml:space="preserve">Transporte de Material de Afirmado de la Zona </v>
      </c>
      <c r="C58" s="206"/>
      <c r="D58" s="206"/>
      <c r="E58" s="206"/>
      <c r="F58" s="206"/>
      <c r="G58" s="206"/>
      <c r="H58" s="207" t="s">
        <v>180</v>
      </c>
      <c r="I58" s="176">
        <v>1.25</v>
      </c>
      <c r="J58" s="208">
        <v>50</v>
      </c>
      <c r="K58" s="176">
        <f>I58*J58</f>
        <v>62.5</v>
      </c>
      <c r="L58" s="405">
        <f>VLOOKUP(A58,[65]TRANSPORTE!A5:D117,4,FALSE)</f>
        <v>881.02272727272725</v>
      </c>
      <c r="M58" s="406"/>
      <c r="N58" s="209">
        <f>K58*L58</f>
        <v>55063.920454545456</v>
      </c>
    </row>
    <row r="59" spans="1:14">
      <c r="B59" s="205"/>
      <c r="C59" s="210"/>
      <c r="D59" s="210"/>
      <c r="E59" s="210"/>
      <c r="F59" s="210"/>
      <c r="G59" s="210"/>
      <c r="H59" s="211"/>
      <c r="I59" s="176"/>
      <c r="J59" s="176"/>
      <c r="K59" s="176"/>
      <c r="L59" s="212"/>
      <c r="M59" s="213"/>
      <c r="N59" s="214"/>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ht="15.75" thickBot="1">
      <c r="B63" s="215"/>
      <c r="C63" s="216"/>
      <c r="D63" s="216"/>
      <c r="E63" s="216"/>
      <c r="F63" s="216"/>
      <c r="G63" s="216"/>
      <c r="H63" s="217"/>
      <c r="I63" s="218"/>
      <c r="J63" s="218"/>
      <c r="K63" s="218"/>
      <c r="L63" s="407"/>
      <c r="M63" s="408"/>
      <c r="N63" s="234"/>
    </row>
    <row r="64" spans="1:14" ht="15.75" thickBot="1">
      <c r="B64" s="409" t="s">
        <v>114</v>
      </c>
      <c r="C64" s="396"/>
      <c r="D64" s="396"/>
      <c r="E64" s="396"/>
      <c r="F64" s="396"/>
      <c r="G64" s="396"/>
      <c r="H64" s="396"/>
      <c r="I64" s="396"/>
      <c r="J64" s="396"/>
      <c r="K64" s="396"/>
      <c r="L64" s="396"/>
      <c r="M64" s="397"/>
      <c r="N64" s="219">
        <f>N58+N59+N60+N61+N62</f>
        <v>55063.920454545456</v>
      </c>
    </row>
    <row r="65" spans="1:15">
      <c r="B65" s="133"/>
      <c r="C65" s="134"/>
      <c r="D65" s="134"/>
      <c r="E65" s="134"/>
      <c r="F65" s="134"/>
      <c r="G65" s="134"/>
      <c r="H65" s="134"/>
      <c r="I65" s="134"/>
      <c r="J65" s="134"/>
      <c r="K65" s="134"/>
      <c r="L65" s="134"/>
      <c r="M65" s="134"/>
      <c r="N65" s="135"/>
    </row>
    <row r="66" spans="1:15">
      <c r="B66" s="182" t="s">
        <v>126</v>
      </c>
      <c r="C66" s="183"/>
      <c r="D66" s="183"/>
      <c r="E66" s="183"/>
      <c r="F66" s="183"/>
      <c r="G66" s="183"/>
      <c r="H66" s="183"/>
      <c r="I66" s="183"/>
      <c r="J66" s="183"/>
      <c r="K66" s="183"/>
      <c r="L66" s="183"/>
      <c r="M66" s="183"/>
      <c r="N66" s="184"/>
    </row>
    <row r="67" spans="1:15" ht="15.75" thickBot="1">
      <c r="B67" s="198"/>
      <c r="C67" s="155"/>
      <c r="D67" s="155"/>
      <c r="E67" s="155"/>
      <c r="F67" s="155"/>
      <c r="G67" s="155"/>
      <c r="H67" s="155"/>
      <c r="I67" s="155"/>
      <c r="J67" s="155"/>
      <c r="K67" s="155"/>
      <c r="L67" s="155"/>
      <c r="M67" s="155"/>
      <c r="N67" s="157"/>
    </row>
    <row r="68" spans="1:15" ht="25.5">
      <c r="B68" s="410" t="s">
        <v>127</v>
      </c>
      <c r="C68" s="411"/>
      <c r="D68" s="411"/>
      <c r="E68" s="411"/>
      <c r="F68" s="411"/>
      <c r="G68" s="411"/>
      <c r="H68" s="411"/>
      <c r="I68" s="201" t="s">
        <v>128</v>
      </c>
      <c r="J68" s="203" t="s">
        <v>129</v>
      </c>
      <c r="K68" s="202" t="s">
        <v>130</v>
      </c>
      <c r="L68" s="412" t="s">
        <v>108</v>
      </c>
      <c r="M68" s="413"/>
      <c r="N68" s="220" t="s">
        <v>109</v>
      </c>
    </row>
    <row r="69" spans="1:15">
      <c r="A69" s="69" t="s">
        <v>132</v>
      </c>
      <c r="B69" s="221" t="str">
        <f>VLOOKUP(A69,'[65]MANO DE OBRA'!A8:D68,3,FALSE)</f>
        <v>Oficial</v>
      </c>
      <c r="C69" s="210"/>
      <c r="D69" s="210"/>
      <c r="E69" s="210"/>
      <c r="F69" s="210"/>
      <c r="G69" s="210"/>
      <c r="H69" s="210"/>
      <c r="I69" s="222">
        <f>K69/J69*100</f>
        <v>49181.133333333331</v>
      </c>
      <c r="J69" s="223">
        <v>185</v>
      </c>
      <c r="K69" s="224">
        <f>VLOOKUP(A69,'[65]MANO DE OBRA'!A8:D99,4,FALSE)</f>
        <v>90985.096666666665</v>
      </c>
      <c r="L69" s="225"/>
      <c r="M69" s="226">
        <v>360</v>
      </c>
      <c r="N69" s="278">
        <f>K69/M69</f>
        <v>252.73637962962962</v>
      </c>
      <c r="O69" s="228"/>
    </row>
    <row r="70" spans="1:15">
      <c r="A70" s="69" t="s">
        <v>131</v>
      </c>
      <c r="B70" s="221" t="str">
        <f>VLOOKUP(A70,'[65]MANO DE OBRA'!A8:D69,3,FALSE)</f>
        <v>Obrero (2)</v>
      </c>
      <c r="C70" s="210"/>
      <c r="D70" s="210"/>
      <c r="E70" s="210"/>
      <c r="F70" s="210"/>
      <c r="G70" s="210"/>
      <c r="H70" s="210"/>
      <c r="I70" s="222">
        <f>K70/J70*100</f>
        <v>49181.133333333331</v>
      </c>
      <c r="J70" s="223">
        <v>185</v>
      </c>
      <c r="K70" s="224">
        <f>VLOOKUP(A70,'[65]MANO DE OBRA'!A8:D100,4,FALSE)</f>
        <v>90985.096666666665</v>
      </c>
      <c r="L70" s="225"/>
      <c r="M70" s="229">
        <v>360</v>
      </c>
      <c r="N70" s="278">
        <f>K70/M70</f>
        <v>252.73637962962962</v>
      </c>
    </row>
    <row r="71" spans="1:15">
      <c r="B71" s="221"/>
      <c r="C71" s="210"/>
      <c r="D71" s="210"/>
      <c r="E71" s="210"/>
      <c r="F71" s="210"/>
      <c r="G71" s="210"/>
      <c r="H71" s="210"/>
      <c r="I71" s="176"/>
      <c r="J71" s="230"/>
      <c r="K71" s="231"/>
      <c r="L71" s="225"/>
      <c r="M71" s="232"/>
      <c r="N71" s="227"/>
    </row>
    <row r="72" spans="1:15">
      <c r="B72" s="221"/>
      <c r="C72" s="210"/>
      <c r="D72" s="210"/>
      <c r="E72" s="210"/>
      <c r="F72" s="210"/>
      <c r="G72" s="210"/>
      <c r="H72" s="210"/>
      <c r="I72" s="176"/>
      <c r="J72" s="230"/>
      <c r="K72" s="231"/>
      <c r="L72" s="233"/>
      <c r="M72" s="232"/>
      <c r="N72" s="227"/>
    </row>
    <row r="73" spans="1:15">
      <c r="B73" s="221"/>
      <c r="C73" s="210"/>
      <c r="D73" s="210"/>
      <c r="E73" s="210"/>
      <c r="F73" s="210"/>
      <c r="G73" s="210"/>
      <c r="H73" s="210"/>
      <c r="I73" s="176"/>
      <c r="J73" s="230"/>
      <c r="K73" s="231"/>
      <c r="L73" s="233"/>
      <c r="M73" s="232"/>
      <c r="N73" s="227"/>
    </row>
    <row r="74" spans="1:15" ht="15.75" thickBot="1">
      <c r="B74" s="414"/>
      <c r="C74" s="415"/>
      <c r="D74" s="415"/>
      <c r="E74" s="415"/>
      <c r="F74" s="415"/>
      <c r="G74" s="415"/>
      <c r="H74" s="415"/>
      <c r="I74" s="218"/>
      <c r="J74" s="218"/>
      <c r="K74" s="218"/>
      <c r="L74" s="416"/>
      <c r="M74" s="416"/>
      <c r="N74" s="196"/>
    </row>
    <row r="75" spans="1:15" ht="15.75" thickBot="1">
      <c r="B75" s="377" t="s">
        <v>114</v>
      </c>
      <c r="C75" s="378"/>
      <c r="D75" s="378"/>
      <c r="E75" s="378"/>
      <c r="F75" s="378"/>
      <c r="G75" s="378"/>
      <c r="H75" s="378"/>
      <c r="I75" s="396"/>
      <c r="J75" s="396"/>
      <c r="K75" s="396"/>
      <c r="L75" s="396"/>
      <c r="M75" s="397"/>
      <c r="N75" s="279">
        <f>SUM(N69:N74)</f>
        <v>505.47275925925925</v>
      </c>
    </row>
    <row r="76" spans="1:15" ht="15.75" thickBot="1">
      <c r="B76" s="133"/>
      <c r="C76" s="134"/>
      <c r="D76" s="134"/>
      <c r="E76" s="134"/>
      <c r="F76" s="134"/>
      <c r="G76" s="134"/>
      <c r="H76" s="134"/>
      <c r="I76" s="134"/>
      <c r="J76" s="134"/>
      <c r="K76" s="134"/>
      <c r="L76" s="134"/>
      <c r="M76" s="134"/>
      <c r="N76" s="135"/>
    </row>
    <row r="77" spans="1:15" ht="15.75" thickBot="1">
      <c r="B77" s="377" t="s">
        <v>134</v>
      </c>
      <c r="C77" s="378"/>
      <c r="D77" s="378"/>
      <c r="E77" s="378"/>
      <c r="F77" s="378"/>
      <c r="G77" s="378"/>
      <c r="H77" s="378"/>
      <c r="I77" s="378"/>
      <c r="J77" s="378"/>
      <c r="K77" s="378"/>
      <c r="L77" s="378"/>
      <c r="M77" s="379"/>
      <c r="N77" s="180">
        <f>N43+N53+N64+N75</f>
        <v>93830.367634756636</v>
      </c>
    </row>
    <row r="78" spans="1:15">
      <c r="B78" s="133"/>
      <c r="C78" s="134"/>
      <c r="D78" s="134"/>
      <c r="E78" s="134"/>
      <c r="F78" s="134"/>
      <c r="G78" s="134"/>
      <c r="H78" s="134"/>
      <c r="I78" s="134"/>
      <c r="J78" s="134"/>
      <c r="K78" s="134"/>
      <c r="L78" s="134"/>
      <c r="M78" s="134"/>
      <c r="N78" s="135"/>
    </row>
    <row r="79" spans="1:15">
      <c r="B79" s="182" t="s">
        <v>135</v>
      </c>
      <c r="C79" s="183"/>
      <c r="D79" s="183"/>
      <c r="E79" s="183"/>
      <c r="F79" s="183"/>
      <c r="G79" s="183"/>
      <c r="H79" s="183"/>
      <c r="I79" s="183"/>
      <c r="J79" s="183"/>
      <c r="K79" s="183"/>
      <c r="L79" s="183"/>
      <c r="M79" s="183"/>
      <c r="N79" s="184"/>
    </row>
    <row r="80" spans="1:15" ht="15.75" thickBot="1">
      <c r="B80" s="198"/>
      <c r="C80" s="155"/>
      <c r="D80" s="155"/>
      <c r="E80" s="155"/>
      <c r="F80" s="155"/>
      <c r="G80" s="155"/>
      <c r="H80" s="155"/>
      <c r="I80" s="155"/>
      <c r="J80" s="155"/>
      <c r="K80" s="155"/>
      <c r="L80" s="155"/>
      <c r="M80" s="155"/>
      <c r="N80" s="157"/>
    </row>
    <row r="81" spans="1:14">
      <c r="B81" s="380" t="s">
        <v>136</v>
      </c>
      <c r="C81" s="381"/>
      <c r="D81" s="381"/>
      <c r="E81" s="381"/>
      <c r="F81" s="381"/>
      <c r="G81" s="381"/>
      <c r="H81" s="381"/>
      <c r="I81" s="200"/>
      <c r="J81" s="236"/>
      <c r="K81" s="237" t="s">
        <v>137</v>
      </c>
      <c r="L81" s="382" t="s">
        <v>138</v>
      </c>
      <c r="M81" s="383"/>
      <c r="N81" s="238"/>
    </row>
    <row r="82" spans="1:14">
      <c r="B82" s="384" t="s">
        <v>59</v>
      </c>
      <c r="C82" s="385"/>
      <c r="D82" s="385"/>
      <c r="E82" s="385"/>
      <c r="F82" s="385"/>
      <c r="G82" s="385"/>
      <c r="H82" s="385"/>
      <c r="I82" s="239"/>
      <c r="J82" s="240"/>
      <c r="K82" s="241">
        <v>0.2</v>
      </c>
      <c r="L82" s="386">
        <f>N77*K82</f>
        <v>18766.073526951328</v>
      </c>
      <c r="M82" s="387"/>
      <c r="N82" s="242"/>
    </row>
    <row r="83" spans="1:14">
      <c r="B83" s="243" t="s">
        <v>139</v>
      </c>
      <c r="C83" s="244"/>
      <c r="D83" s="244"/>
      <c r="E83" s="244"/>
      <c r="F83" s="244"/>
      <c r="G83" s="244"/>
      <c r="H83" s="244"/>
      <c r="I83" s="239"/>
      <c r="J83" s="240"/>
      <c r="K83" s="241">
        <v>0.05</v>
      </c>
      <c r="L83" s="386">
        <f>N77*K83</f>
        <v>4691.518381737832</v>
      </c>
      <c r="M83" s="387"/>
      <c r="N83" s="242"/>
    </row>
    <row r="84" spans="1:14" ht="15.75" thickBot="1">
      <c r="B84" s="245" t="s">
        <v>63</v>
      </c>
      <c r="C84" s="246"/>
      <c r="D84" s="246"/>
      <c r="E84" s="246"/>
      <c r="F84" s="246"/>
      <c r="G84" s="246"/>
      <c r="H84" s="246"/>
      <c r="I84" s="247"/>
      <c r="J84" s="248"/>
      <c r="K84" s="249">
        <v>0.05</v>
      </c>
      <c r="L84" s="388">
        <f>N77*K84</f>
        <v>4691.518381737832</v>
      </c>
      <c r="M84" s="389"/>
      <c r="N84" s="242"/>
    </row>
    <row r="85" spans="1:14" ht="15.75" thickBot="1">
      <c r="B85" s="377" t="s">
        <v>114</v>
      </c>
      <c r="C85" s="378"/>
      <c r="D85" s="378"/>
      <c r="E85" s="378"/>
      <c r="F85" s="378"/>
      <c r="G85" s="378"/>
      <c r="H85" s="378"/>
      <c r="I85" s="378"/>
      <c r="J85" s="378"/>
      <c r="K85" s="378"/>
      <c r="L85" s="378"/>
      <c r="M85" s="379"/>
      <c r="N85" s="250">
        <f>L82+L83+L84</f>
        <v>28149.11029042699</v>
      </c>
    </row>
    <row r="86" spans="1:14" ht="15.75" thickBot="1">
      <c r="B86" s="133"/>
      <c r="C86" s="134"/>
      <c r="D86" s="134"/>
      <c r="E86" s="134"/>
      <c r="F86" s="134"/>
      <c r="G86" s="134"/>
      <c r="H86" s="134"/>
      <c r="I86" s="134"/>
      <c r="J86" s="134"/>
      <c r="K86" s="134"/>
      <c r="L86" s="134"/>
      <c r="M86" s="134"/>
      <c r="N86" s="135"/>
    </row>
    <row r="87" spans="1:14" ht="15.75" thickBot="1">
      <c r="A87" s="69" t="s">
        <v>140</v>
      </c>
      <c r="B87" s="377" t="s">
        <v>141</v>
      </c>
      <c r="C87" s="378"/>
      <c r="D87" s="378"/>
      <c r="E87" s="378"/>
      <c r="F87" s="378"/>
      <c r="G87" s="378"/>
      <c r="H87" s="378"/>
      <c r="I87" s="378"/>
      <c r="J87" s="378"/>
      <c r="K87" s="378"/>
      <c r="L87" s="378"/>
      <c r="M87" s="379"/>
      <c r="N87" s="251">
        <f>ROUND(N77+N85,0)</f>
        <v>121979</v>
      </c>
    </row>
    <row r="88" spans="1:14">
      <c r="B88" s="100"/>
      <c r="C88" s="101"/>
      <c r="D88" s="101"/>
      <c r="E88" s="101"/>
      <c r="F88" s="101"/>
      <c r="G88" s="101"/>
      <c r="H88" s="101"/>
      <c r="I88" s="101"/>
      <c r="J88" s="101"/>
      <c r="K88" s="101"/>
      <c r="L88" s="101"/>
      <c r="M88" s="101"/>
      <c r="N88" s="102"/>
    </row>
    <row r="89" spans="1:14">
      <c r="B89" s="132"/>
      <c r="C89" s="107"/>
      <c r="D89" s="107"/>
      <c r="E89" s="107"/>
      <c r="F89" s="107"/>
      <c r="G89" s="107"/>
      <c r="H89" s="107"/>
      <c r="I89" s="107"/>
      <c r="J89" s="107"/>
      <c r="K89" s="107"/>
      <c r="L89" s="107"/>
      <c r="M89" s="107"/>
      <c r="N89" s="109"/>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16" t="s">
        <v>142</v>
      </c>
      <c r="F92" s="116"/>
      <c r="G92" s="116"/>
      <c r="H92" s="116"/>
      <c r="I92" s="116"/>
      <c r="J92" s="116"/>
      <c r="K92" s="107"/>
      <c r="L92" s="107"/>
      <c r="M92" s="107"/>
      <c r="N92" s="109"/>
    </row>
    <row r="93" spans="1:14">
      <c r="B93" s="132"/>
      <c r="C93" s="107"/>
      <c r="D93" s="107"/>
      <c r="E93" s="107" t="s">
        <v>143</v>
      </c>
      <c r="F93" s="107"/>
      <c r="G93" s="107"/>
      <c r="H93" s="107"/>
      <c r="I93" s="107"/>
      <c r="J93" s="107"/>
      <c r="K93" s="107"/>
      <c r="L93" s="107"/>
      <c r="M93" s="107"/>
      <c r="N93" s="109"/>
    </row>
    <row r="94" spans="1:14">
      <c r="B94" s="132"/>
      <c r="C94" s="107"/>
      <c r="D94" s="107"/>
      <c r="E94" s="107" t="s">
        <v>144</v>
      </c>
      <c r="F94" s="107"/>
      <c r="G94" s="107"/>
      <c r="H94" s="107"/>
      <c r="I94" s="107"/>
      <c r="J94" s="107"/>
      <c r="K94" s="107"/>
      <c r="L94" s="107"/>
      <c r="M94" s="107"/>
      <c r="N94" s="109"/>
    </row>
    <row r="95" spans="1:14">
      <c r="B95" s="132"/>
      <c r="C95" s="107"/>
      <c r="D95" s="107"/>
      <c r="E95" s="107" t="s">
        <v>145</v>
      </c>
      <c r="F95" s="107"/>
      <c r="G95" s="107"/>
      <c r="H95" s="107"/>
      <c r="I95" s="107"/>
      <c r="J95" s="107"/>
      <c r="K95" s="107"/>
      <c r="L95" s="107"/>
      <c r="M95" s="107"/>
      <c r="N95" s="109"/>
    </row>
    <row r="96" spans="1:14" ht="15.75" thickBot="1">
      <c r="B96" s="132"/>
      <c r="C96" s="107"/>
      <c r="D96" s="107"/>
      <c r="E96" s="107"/>
      <c r="F96" s="107" t="s">
        <v>146</v>
      </c>
      <c r="G96" s="107"/>
      <c r="H96" s="107"/>
      <c r="I96" s="107"/>
      <c r="J96" s="107"/>
      <c r="K96" s="107"/>
      <c r="L96" s="107"/>
      <c r="M96" s="107"/>
      <c r="N96" s="109"/>
    </row>
    <row r="97" spans="2:14">
      <c r="B97" s="252" t="s">
        <v>147</v>
      </c>
      <c r="C97" s="253"/>
      <c r="D97" s="253"/>
      <c r="E97" s="253"/>
      <c r="F97" s="253"/>
      <c r="G97" s="253"/>
      <c r="H97" s="253"/>
      <c r="I97" s="253"/>
      <c r="J97" s="253"/>
      <c r="K97" s="253"/>
      <c r="L97" s="253"/>
      <c r="M97" s="253"/>
      <c r="N97" s="254"/>
    </row>
    <row r="98" spans="2:14">
      <c r="B98" s="255"/>
      <c r="C98" s="256"/>
      <c r="D98" s="256"/>
      <c r="E98" s="256"/>
      <c r="F98" s="256"/>
      <c r="G98" s="256"/>
      <c r="H98" s="256"/>
      <c r="I98" s="256"/>
      <c r="J98" s="256"/>
      <c r="K98" s="256"/>
      <c r="L98" s="256"/>
      <c r="M98" s="256"/>
      <c r="N98" s="257"/>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ht="15.75" thickBot="1">
      <c r="B101" s="258"/>
      <c r="C101" s="259"/>
      <c r="D101" s="259"/>
      <c r="E101" s="259"/>
      <c r="F101" s="259"/>
      <c r="G101" s="259"/>
      <c r="H101" s="259"/>
      <c r="I101" s="259"/>
      <c r="J101" s="259"/>
      <c r="K101" s="259"/>
      <c r="L101" s="259"/>
      <c r="M101" s="259"/>
      <c r="N101" s="260"/>
    </row>
    <row r="102" spans="2:14">
      <c r="B102" s="261"/>
      <c r="C102" s="262"/>
      <c r="D102" s="262"/>
      <c r="E102" s="262"/>
      <c r="F102" s="262"/>
      <c r="G102" s="262"/>
      <c r="H102" s="262"/>
      <c r="I102" s="262"/>
      <c r="J102" s="262"/>
      <c r="K102" s="262"/>
      <c r="L102" s="262"/>
      <c r="M102" s="262"/>
      <c r="N102" s="263"/>
    </row>
    <row r="103" spans="2:14">
      <c r="B103" s="264" t="s">
        <v>148</v>
      </c>
      <c r="C103" s="120"/>
      <c r="D103" s="120"/>
      <c r="E103" s="120"/>
      <c r="F103" s="120"/>
      <c r="G103" s="120"/>
      <c r="H103" s="120"/>
      <c r="I103" s="120"/>
      <c r="J103" s="120"/>
      <c r="K103" s="120"/>
      <c r="L103" s="120"/>
      <c r="M103" s="120"/>
      <c r="N103" s="121"/>
    </row>
    <row r="104" spans="2:14" ht="15" customHeight="1">
      <c r="B104" s="390" t="s">
        <v>149</v>
      </c>
      <c r="C104" s="391"/>
      <c r="D104" s="391"/>
      <c r="E104" s="391"/>
      <c r="F104" s="391"/>
      <c r="G104" s="391"/>
      <c r="H104" s="391"/>
      <c r="I104" s="391"/>
      <c r="J104" s="391"/>
      <c r="K104" s="391"/>
      <c r="L104" s="391"/>
      <c r="M104" s="391"/>
      <c r="N104" s="392"/>
    </row>
    <row r="105" spans="2:14" ht="15" customHeight="1">
      <c r="B105" s="390"/>
      <c r="C105" s="391"/>
      <c r="D105" s="391"/>
      <c r="E105" s="391"/>
      <c r="F105" s="391"/>
      <c r="G105" s="391"/>
      <c r="H105" s="391"/>
      <c r="I105" s="391"/>
      <c r="J105" s="391"/>
      <c r="K105" s="391"/>
      <c r="L105" s="391"/>
      <c r="M105" s="391"/>
      <c r="N105" s="392"/>
    </row>
    <row r="106" spans="2:14" ht="29.25" customHeight="1">
      <c r="B106" s="393" t="s">
        <v>150</v>
      </c>
      <c r="C106" s="394"/>
      <c r="D106" s="394"/>
      <c r="E106" s="394"/>
      <c r="F106" s="394"/>
      <c r="G106" s="394"/>
      <c r="H106" s="394"/>
      <c r="I106" s="394"/>
      <c r="J106" s="394"/>
      <c r="K106" s="394"/>
      <c r="L106" s="394"/>
      <c r="M106" s="394"/>
      <c r="N106" s="395"/>
    </row>
    <row r="107" spans="2:14">
      <c r="B107" s="393"/>
      <c r="C107" s="394"/>
      <c r="D107" s="394"/>
      <c r="E107" s="394"/>
      <c r="F107" s="394"/>
      <c r="G107" s="394"/>
      <c r="H107" s="394"/>
      <c r="I107" s="394"/>
      <c r="J107" s="394"/>
      <c r="K107" s="394"/>
      <c r="L107" s="394"/>
      <c r="M107" s="394"/>
      <c r="N107" s="395"/>
    </row>
    <row r="108" spans="2:14">
      <c r="B108" s="265"/>
      <c r="C108" s="266"/>
      <c r="D108" s="266"/>
      <c r="E108" s="266"/>
      <c r="F108" s="266"/>
      <c r="G108" s="266"/>
      <c r="H108" s="266"/>
      <c r="I108" s="266"/>
      <c r="J108" s="266"/>
      <c r="K108" s="266"/>
      <c r="L108" s="266"/>
      <c r="M108" s="266"/>
      <c r="N108" s="267"/>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4"/>
      <c r="C111" s="120"/>
      <c r="D111" s="120"/>
      <c r="E111" s="120"/>
      <c r="F111" s="120"/>
      <c r="G111" s="120"/>
      <c r="H111" s="120"/>
      <c r="I111" s="120"/>
      <c r="J111" s="120"/>
      <c r="K111" s="120"/>
      <c r="L111" s="120"/>
      <c r="M111" s="120"/>
      <c r="N111" s="121"/>
    </row>
    <row r="112" spans="2:14">
      <c r="B112" s="132"/>
      <c r="C112" s="107"/>
      <c r="D112" s="107"/>
      <c r="E112" s="107" t="s">
        <v>142</v>
      </c>
      <c r="F112" s="116"/>
      <c r="G112" s="116"/>
      <c r="H112" s="107"/>
      <c r="I112" s="107"/>
      <c r="J112" s="107"/>
      <c r="K112" s="107"/>
      <c r="L112" s="107"/>
      <c r="M112" s="107"/>
      <c r="N112" s="109"/>
    </row>
    <row r="113" spans="2:14">
      <c r="B113" s="132"/>
      <c r="C113" s="107"/>
      <c r="D113" s="107"/>
      <c r="E113" s="268" t="s">
        <v>143</v>
      </c>
      <c r="F113" s="107"/>
      <c r="G113" s="107"/>
      <c r="H113" s="268"/>
      <c r="I113" s="268"/>
      <c r="J113" s="268"/>
      <c r="K113" s="107"/>
      <c r="L113" s="107"/>
      <c r="M113" s="107"/>
      <c r="N113" s="109"/>
    </row>
    <row r="114" spans="2:14">
      <c r="B114" s="132"/>
      <c r="C114" s="107"/>
      <c r="D114" s="107"/>
      <c r="E114" s="269" t="s">
        <v>151</v>
      </c>
      <c r="F114" s="107"/>
      <c r="G114" s="107"/>
      <c r="H114" s="269"/>
      <c r="I114" s="269"/>
      <c r="J114" s="269"/>
      <c r="K114" s="107"/>
      <c r="L114" s="107"/>
      <c r="M114" s="107"/>
      <c r="N114" s="109"/>
    </row>
    <row r="115" spans="2:14">
      <c r="B115" s="270"/>
      <c r="C115" s="120"/>
      <c r="D115" s="120"/>
      <c r="E115" s="107" t="s">
        <v>145</v>
      </c>
      <c r="F115" s="107"/>
      <c r="G115" s="107"/>
      <c r="H115" s="107"/>
      <c r="I115" s="107"/>
      <c r="J115" s="107"/>
      <c r="K115" s="120"/>
      <c r="L115" s="120"/>
      <c r="M115" s="120"/>
      <c r="N115" s="121"/>
    </row>
    <row r="116" spans="2:14">
      <c r="B116" s="270"/>
      <c r="C116" s="120"/>
      <c r="D116" s="120"/>
      <c r="E116" s="120"/>
      <c r="F116" s="107"/>
      <c r="G116" s="107"/>
      <c r="H116" s="107"/>
      <c r="I116" s="107"/>
      <c r="J116" s="107"/>
      <c r="K116" s="120"/>
      <c r="L116" s="120"/>
      <c r="M116" s="120"/>
      <c r="N116" s="121"/>
    </row>
    <row r="117" spans="2:14">
      <c r="B117" s="270" t="s">
        <v>152</v>
      </c>
      <c r="C117" s="269"/>
      <c r="D117" s="269"/>
      <c r="E117" s="107"/>
      <c r="F117" s="107"/>
      <c r="G117" s="107"/>
      <c r="H117" s="107"/>
      <c r="I117" s="107"/>
      <c r="J117" s="373"/>
      <c r="K117" s="373"/>
      <c r="L117" s="373"/>
      <c r="M117" s="373"/>
      <c r="N117" s="374"/>
    </row>
    <row r="118" spans="2:14" ht="15.75" thickBot="1">
      <c r="B118" s="271" t="s">
        <v>153</v>
      </c>
      <c r="C118" s="272"/>
      <c r="D118" s="272"/>
      <c r="E118" s="273"/>
      <c r="F118" s="273"/>
      <c r="G118" s="273"/>
      <c r="H118" s="273"/>
      <c r="I118" s="273"/>
      <c r="J118" s="375"/>
      <c r="K118" s="375"/>
      <c r="L118" s="375"/>
      <c r="M118" s="375"/>
      <c r="N118" s="376"/>
    </row>
  </sheetData>
  <sheetProtection algorithmName="SHA-512" hashValue="ZZjZDsv8FLcOiQ6sW/I4P+TXRYfTbhvXZb8VXaa2mwSWVYj5JGoSaueLLKLQ5aRzzfovgyo2n0HGx2+KLP4+hg==" saltValue="RBLAd1Y/XPBfaP272Ke+CA=="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5"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J60" sqref="J60"/>
    </sheetView>
  </sheetViews>
  <sheetFormatPr baseColWidth="10" defaultRowHeight="15"/>
  <cols>
    <col min="1" max="1" width="10.28515625" style="69" bestFit="1"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2.5703125" style="69" bestFit="1" customWidth="1"/>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8.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166</v>
      </c>
      <c r="C31" s="141" t="s">
        <v>170</v>
      </c>
      <c r="D31" s="142"/>
      <c r="E31" s="142"/>
      <c r="F31" s="142"/>
      <c r="G31" s="142"/>
      <c r="H31" s="142"/>
      <c r="I31" s="142"/>
      <c r="J31" s="143"/>
      <c r="K31" s="144"/>
      <c r="L31" s="145" t="s">
        <v>28</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174</v>
      </c>
      <c r="B36" s="421" t="str">
        <f>VLOOKUP(A36,[65]EQUIPOS!A6:D154,3,FALSE)</f>
        <v xml:space="preserve">Carrotanque de agua(1000 Galones) </v>
      </c>
      <c r="C36" s="422"/>
      <c r="D36" s="422"/>
      <c r="E36" s="422"/>
      <c r="F36" s="422"/>
      <c r="G36" s="422"/>
      <c r="H36" s="423"/>
      <c r="I36" s="160"/>
      <c r="J36" s="161"/>
      <c r="K36" s="162">
        <f>VLOOKUP(A36,[65]EQUIPOS!A6:D163,4,FALSE)</f>
        <v>62653.433333333327</v>
      </c>
      <c r="L36" s="163"/>
      <c r="M36" s="164">
        <v>45</v>
      </c>
      <c r="N36" s="165">
        <f>K36/M36</f>
        <v>1392.2985185185184</v>
      </c>
    </row>
    <row r="37" spans="1:14">
      <c r="A37" s="280" t="s">
        <v>175</v>
      </c>
      <c r="B37" s="421" t="str">
        <f>VLOOKUP(A37,[65]EQUIPOS!A7:D154,3,FALSE)</f>
        <v>Motoniveladora  potencia 215 HP, ancho de cuchilla 4,27 m, peso 18 ton.</v>
      </c>
      <c r="C37" s="422"/>
      <c r="D37" s="422"/>
      <c r="E37" s="422"/>
      <c r="F37" s="422"/>
      <c r="G37" s="422"/>
      <c r="H37" s="423"/>
      <c r="I37" s="160"/>
      <c r="J37" s="161"/>
      <c r="K37" s="162">
        <f>VLOOKUP(A37,[65]EQUIPOS!A7:D164,4,FALSE)</f>
        <v>172833.33333333334</v>
      </c>
      <c r="L37" s="163"/>
      <c r="M37" s="164">
        <v>45</v>
      </c>
      <c r="N37" s="165">
        <f>K37/M37</f>
        <v>3840.7407407407409</v>
      </c>
    </row>
    <row r="38" spans="1:14">
      <c r="A38" s="69" t="s">
        <v>176</v>
      </c>
      <c r="B38" s="421" t="str">
        <f>VLOOKUP(A38,[65]EQUIPOS!A8:D154,3,FALSE)</f>
        <v xml:space="preserve">Vibrocompatador, potencia 153 HP, peso 10 Ton. </v>
      </c>
      <c r="C38" s="422"/>
      <c r="D38" s="422"/>
      <c r="E38" s="422"/>
      <c r="F38" s="422"/>
      <c r="G38" s="422"/>
      <c r="H38" s="423"/>
      <c r="I38" s="160"/>
      <c r="J38" s="161"/>
      <c r="K38" s="162">
        <f>VLOOKUP(A38,[65]EQUIPOS!A8:D165,4,FALSE)</f>
        <v>91333.333333333328</v>
      </c>
      <c r="L38" s="163"/>
      <c r="M38" s="164">
        <v>45</v>
      </c>
      <c r="N38" s="165">
        <f>K38/M38</f>
        <v>2029.6296296296296</v>
      </c>
    </row>
    <row r="39" spans="1:14">
      <c r="B39" s="421"/>
      <c r="C39" s="422"/>
      <c r="D39" s="422"/>
      <c r="E39" s="422"/>
      <c r="F39" s="422"/>
      <c r="G39" s="422"/>
      <c r="H39" s="423"/>
      <c r="I39" s="424"/>
      <c r="J39" s="400"/>
      <c r="K39" s="162"/>
      <c r="L39" s="425"/>
      <c r="M39" s="426"/>
      <c r="N39" s="165"/>
    </row>
    <row r="40" spans="1:14">
      <c r="B40" s="421"/>
      <c r="C40" s="422"/>
      <c r="D40" s="422"/>
      <c r="E40" s="427"/>
      <c r="F40" s="422"/>
      <c r="G40" s="422"/>
      <c r="H40" s="423"/>
      <c r="I40" s="168"/>
      <c r="J40" s="169"/>
      <c r="K40" s="166"/>
      <c r="L40" s="170"/>
      <c r="M40" s="171"/>
      <c r="N40" s="172"/>
    </row>
    <row r="41" spans="1:14">
      <c r="B41" s="428" t="s">
        <v>113</v>
      </c>
      <c r="C41" s="429"/>
      <c r="D41" s="429"/>
      <c r="E41" s="173"/>
      <c r="F41" s="174"/>
      <c r="G41" s="174"/>
      <c r="H41" s="175"/>
      <c r="I41" s="168"/>
      <c r="J41" s="169"/>
      <c r="K41" s="176"/>
      <c r="L41" s="170"/>
      <c r="M41" s="281">
        <v>0.01</v>
      </c>
      <c r="N41" s="177">
        <f>N76*M41</f>
        <v>5.0547275925925925</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7267.7236164814822</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69" t="s">
        <v>181</v>
      </c>
      <c r="B48" s="189" t="str">
        <f>VLOOKUP(A48,[65]MATERIALES!A4:D373,3,FALSE)</f>
        <v xml:space="preserve">Material de Sub- Base CBR=20%
</v>
      </c>
      <c r="C48" s="190"/>
      <c r="D48" s="190"/>
      <c r="E48" s="190"/>
      <c r="F48" s="190"/>
      <c r="G48" s="190"/>
      <c r="H48" s="190"/>
      <c r="I48" s="161"/>
      <c r="J48" s="123" t="str">
        <f>VLOOKUP(A48,[65]MATERIALES!A4:D373,2,FALSE)</f>
        <v>m3</v>
      </c>
      <c r="K48" s="191">
        <v>1.3</v>
      </c>
      <c r="L48" s="160"/>
      <c r="M48" s="282">
        <f>VLOOKUP(A48,[65]MATERIALES!A4:D395,4,FALSE)</f>
        <v>48910.701333333331</v>
      </c>
      <c r="N48" s="165">
        <f>K48*M48</f>
        <v>63583.911733333334</v>
      </c>
    </row>
    <row r="49" spans="1:14">
      <c r="A49" s="69" t="s">
        <v>177</v>
      </c>
      <c r="B49" s="189" t="str">
        <f>VLOOKUP(A49,[65]MATERIALES!A5:D373,3,FALSE)</f>
        <v>Agua</v>
      </c>
      <c r="C49" s="190"/>
      <c r="D49" s="190"/>
      <c r="E49" s="190"/>
      <c r="F49" s="190"/>
      <c r="G49" s="190"/>
      <c r="H49" s="190"/>
      <c r="I49" s="161"/>
      <c r="J49" s="123" t="str">
        <f>VLOOKUP(A49,[65]MATERIALES!A5:D373,2,FALSE)</f>
        <v>lt</v>
      </c>
      <c r="K49" s="191">
        <v>24</v>
      </c>
      <c r="L49" s="160"/>
      <c r="M49" s="282">
        <f>VLOOKUP(A49,[65]MATERIALES!A5:D396,4,FALSE)</f>
        <v>50.937843075114145</v>
      </c>
      <c r="N49" s="165">
        <f>K49*M49</f>
        <v>1222.5082338027396</v>
      </c>
    </row>
    <row r="50" spans="1:14">
      <c r="A50" s="276"/>
      <c r="B50" s="189"/>
      <c r="C50" s="190"/>
      <c r="D50" s="190"/>
      <c r="E50" s="190"/>
      <c r="F50" s="190"/>
      <c r="G50" s="190"/>
      <c r="H50" s="190"/>
      <c r="I50" s="161"/>
      <c r="J50" s="123"/>
      <c r="K50" s="191"/>
      <c r="L50" s="160"/>
      <c r="M50" s="192"/>
      <c r="N50" s="165"/>
    </row>
    <row r="51" spans="1:14">
      <c r="B51" s="189"/>
      <c r="C51" s="190"/>
      <c r="D51" s="190"/>
      <c r="E51" s="190"/>
      <c r="F51" s="190"/>
      <c r="G51" s="190"/>
      <c r="H51" s="190"/>
      <c r="I51" s="161"/>
      <c r="J51" s="123"/>
      <c r="K51" s="191"/>
      <c r="L51" s="160"/>
      <c r="M51" s="192"/>
      <c r="N51" s="193"/>
    </row>
    <row r="52" spans="1:14">
      <c r="B52" s="189"/>
      <c r="C52" s="190"/>
      <c r="D52" s="190"/>
      <c r="E52" s="190"/>
      <c r="F52" s="190"/>
      <c r="G52" s="190"/>
      <c r="H52" s="190"/>
      <c r="I52" s="161"/>
      <c r="J52" s="123"/>
      <c r="K52" s="191"/>
      <c r="L52" s="160"/>
      <c r="M52" s="192"/>
      <c r="N52" s="193"/>
    </row>
    <row r="53" spans="1:14" ht="15.75" thickBot="1">
      <c r="B53" s="398"/>
      <c r="C53" s="399"/>
      <c r="D53" s="399"/>
      <c r="E53" s="399"/>
      <c r="F53" s="399"/>
      <c r="G53" s="399"/>
      <c r="H53" s="399"/>
      <c r="I53" s="400"/>
      <c r="J53" s="194"/>
      <c r="K53" s="195"/>
      <c r="L53" s="401"/>
      <c r="M53" s="402"/>
      <c r="N53" s="196"/>
    </row>
    <row r="54" spans="1:14" ht="15.75" thickBot="1">
      <c r="B54" s="377" t="s">
        <v>114</v>
      </c>
      <c r="C54" s="378"/>
      <c r="D54" s="378"/>
      <c r="E54" s="378"/>
      <c r="F54" s="378"/>
      <c r="G54" s="378"/>
      <c r="H54" s="378"/>
      <c r="I54" s="378"/>
      <c r="J54" s="378"/>
      <c r="K54" s="378"/>
      <c r="L54" s="378"/>
      <c r="M54" s="379"/>
      <c r="N54" s="277">
        <f>SUM(N48:N53)</f>
        <v>64806.419967136077</v>
      </c>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A59" s="69" t="s">
        <v>182</v>
      </c>
      <c r="B59" s="205" t="str">
        <f>VLOOKUP(A59,[65]TRANSPORTE!A5:D104,3,FALSE)</f>
        <v>Transporte de material de subbase</v>
      </c>
      <c r="C59" s="206"/>
      <c r="D59" s="206"/>
      <c r="E59" s="206"/>
      <c r="F59" s="206"/>
      <c r="G59" s="206"/>
      <c r="H59" s="207" t="s">
        <v>125</v>
      </c>
      <c r="I59" s="176">
        <v>1.3</v>
      </c>
      <c r="J59" s="208">
        <v>70</v>
      </c>
      <c r="K59" s="176">
        <f>I59*J59</f>
        <v>91</v>
      </c>
      <c r="L59" s="405">
        <f>VLOOKUP(A59,[65]TRANSPORTE!A5:D123,4,FALSE)</f>
        <v>881.02272727272725</v>
      </c>
      <c r="M59" s="406"/>
      <c r="N59" s="209">
        <f>K59*L59</f>
        <v>80173.068181818177</v>
      </c>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234"/>
    </row>
    <row r="65" spans="1:15" ht="15.75" thickBot="1">
      <c r="B65" s="409" t="s">
        <v>114</v>
      </c>
      <c r="C65" s="396"/>
      <c r="D65" s="396"/>
      <c r="E65" s="396"/>
      <c r="F65" s="396"/>
      <c r="G65" s="396"/>
      <c r="H65" s="396"/>
      <c r="I65" s="396"/>
      <c r="J65" s="396"/>
      <c r="K65" s="396"/>
      <c r="L65" s="396"/>
      <c r="M65" s="397"/>
      <c r="N65" s="219">
        <f>N59+N60+N61+N62+N63</f>
        <v>80173.068181818177</v>
      </c>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69" t="s">
        <v>132</v>
      </c>
      <c r="B70" s="221" t="str">
        <f>VLOOKUP(A70,'[65]MANO DE OBRA'!A8:D68,3,FALSE)</f>
        <v>Oficial</v>
      </c>
      <c r="C70" s="210"/>
      <c r="D70" s="210"/>
      <c r="E70" s="210"/>
      <c r="F70" s="210"/>
      <c r="G70" s="210"/>
      <c r="H70" s="210"/>
      <c r="I70" s="222">
        <f>K70/J70*100</f>
        <v>49181.133333333331</v>
      </c>
      <c r="J70" s="223">
        <v>185</v>
      </c>
      <c r="K70" s="224">
        <f>VLOOKUP(A70,'[65]MANO DE OBRA'!A8:D99,4,FALSE)</f>
        <v>90985.096666666665</v>
      </c>
      <c r="L70" s="225"/>
      <c r="M70" s="226">
        <v>360</v>
      </c>
      <c r="N70" s="278">
        <f>K70/M70</f>
        <v>252.73637962962962</v>
      </c>
      <c r="O70" s="228"/>
    </row>
    <row r="71" spans="1:15">
      <c r="A71" s="69" t="s">
        <v>131</v>
      </c>
      <c r="B71" s="221" t="str">
        <f>VLOOKUP(A71,'[65]MANO DE OBRA'!A8:D69,3,FALSE)</f>
        <v>Obrero (2)</v>
      </c>
      <c r="C71" s="210"/>
      <c r="D71" s="210"/>
      <c r="E71" s="210"/>
      <c r="F71" s="210"/>
      <c r="G71" s="210"/>
      <c r="H71" s="210"/>
      <c r="I71" s="222">
        <f>K71/J71*100</f>
        <v>49181.133333333331</v>
      </c>
      <c r="J71" s="223">
        <v>185</v>
      </c>
      <c r="K71" s="224">
        <f>VLOOKUP(A71,'[65]MANO DE OBRA'!A8:D100,4,FALSE)</f>
        <v>90985.096666666665</v>
      </c>
      <c r="L71" s="225"/>
      <c r="M71" s="229">
        <v>360</v>
      </c>
      <c r="N71" s="278">
        <f>K71/M71</f>
        <v>252.73637962962962</v>
      </c>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196"/>
    </row>
    <row r="76" spans="1:15" ht="15.75" thickBot="1">
      <c r="B76" s="377" t="s">
        <v>114</v>
      </c>
      <c r="C76" s="378"/>
      <c r="D76" s="378"/>
      <c r="E76" s="378"/>
      <c r="F76" s="378"/>
      <c r="G76" s="378"/>
      <c r="H76" s="378"/>
      <c r="I76" s="396"/>
      <c r="J76" s="396"/>
      <c r="K76" s="396"/>
      <c r="L76" s="396"/>
      <c r="M76" s="397"/>
      <c r="N76" s="279">
        <f>SUM(N70:N75)</f>
        <v>505.47275925925925</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N43+N54+N65+N76</f>
        <v>152752.68452469498</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30550.536904938999</v>
      </c>
      <c r="M83" s="387"/>
      <c r="N83" s="242"/>
    </row>
    <row r="84" spans="1:14">
      <c r="B84" s="243" t="s">
        <v>139</v>
      </c>
      <c r="C84" s="244"/>
      <c r="D84" s="244"/>
      <c r="E84" s="244"/>
      <c r="F84" s="244"/>
      <c r="G84" s="244"/>
      <c r="H84" s="244"/>
      <c r="I84" s="239"/>
      <c r="J84" s="240"/>
      <c r="K84" s="241">
        <v>0.05</v>
      </c>
      <c r="L84" s="386">
        <f>N78*K84</f>
        <v>7637.6342262347498</v>
      </c>
      <c r="M84" s="387"/>
      <c r="N84" s="242"/>
    </row>
    <row r="85" spans="1:14" ht="15.75" thickBot="1">
      <c r="B85" s="245" t="s">
        <v>63</v>
      </c>
      <c r="C85" s="246"/>
      <c r="D85" s="246"/>
      <c r="E85" s="246"/>
      <c r="F85" s="246"/>
      <c r="G85" s="246"/>
      <c r="H85" s="246"/>
      <c r="I85" s="247"/>
      <c r="J85" s="248"/>
      <c r="K85" s="249">
        <v>0.05</v>
      </c>
      <c r="L85" s="388">
        <f>N78*K85</f>
        <v>7637.6342262347498</v>
      </c>
      <c r="M85" s="389"/>
      <c r="N85" s="242"/>
    </row>
    <row r="86" spans="1:14" ht="15.75" thickBot="1">
      <c r="B86" s="377" t="s">
        <v>114</v>
      </c>
      <c r="C86" s="378"/>
      <c r="D86" s="378"/>
      <c r="E86" s="378"/>
      <c r="F86" s="378"/>
      <c r="G86" s="378"/>
      <c r="H86" s="378"/>
      <c r="I86" s="378"/>
      <c r="J86" s="378"/>
      <c r="K86" s="378"/>
      <c r="L86" s="378"/>
      <c r="M86" s="379"/>
      <c r="N86" s="250">
        <f>L83+L84+L85</f>
        <v>45825.805357408492</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198578</v>
      </c>
    </row>
    <row r="89" spans="1:14">
      <c r="B89" s="100"/>
      <c r="C89" s="101"/>
      <c r="D89" s="101"/>
      <c r="E89" s="101"/>
      <c r="F89" s="101"/>
      <c r="G89" s="101"/>
      <c r="H89" s="101"/>
      <c r="I89" s="101"/>
      <c r="J89" s="101"/>
      <c r="K89" s="101"/>
      <c r="L89" s="101"/>
      <c r="M89" s="101"/>
      <c r="N89" s="102"/>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07"/>
      <c r="F92" s="107"/>
      <c r="G92" s="107"/>
      <c r="H92" s="107"/>
      <c r="I92" s="107"/>
      <c r="J92" s="107"/>
      <c r="K92" s="107"/>
      <c r="L92" s="107"/>
      <c r="M92" s="107"/>
      <c r="N92" s="109"/>
    </row>
    <row r="93" spans="1:14">
      <c r="B93" s="132"/>
      <c r="C93" s="107"/>
      <c r="D93" s="107"/>
      <c r="E93" s="116" t="s">
        <v>142</v>
      </c>
      <c r="F93" s="116"/>
      <c r="G93" s="116"/>
      <c r="H93" s="116"/>
      <c r="I93" s="116"/>
      <c r="J93" s="116"/>
      <c r="K93" s="107"/>
      <c r="L93" s="107"/>
      <c r="M93" s="107"/>
      <c r="N93" s="109"/>
    </row>
    <row r="94" spans="1:14">
      <c r="B94" s="132"/>
      <c r="C94" s="107"/>
      <c r="D94" s="107"/>
      <c r="E94" s="107" t="s">
        <v>143</v>
      </c>
      <c r="F94" s="107"/>
      <c r="G94" s="107"/>
      <c r="H94" s="107"/>
      <c r="I94" s="107"/>
      <c r="J94" s="107"/>
      <c r="K94" s="107"/>
      <c r="L94" s="107"/>
      <c r="M94" s="107"/>
      <c r="N94" s="109"/>
    </row>
    <row r="95" spans="1:14">
      <c r="B95" s="132"/>
      <c r="C95" s="107"/>
      <c r="D95" s="107"/>
      <c r="E95" s="107" t="s">
        <v>144</v>
      </c>
      <c r="F95" s="107"/>
      <c r="G95" s="107"/>
      <c r="H95" s="107"/>
      <c r="I95" s="107"/>
      <c r="J95" s="107"/>
      <c r="K95" s="107"/>
      <c r="L95" s="107"/>
      <c r="M95" s="107"/>
      <c r="N95" s="109"/>
    </row>
    <row r="96" spans="1:14">
      <c r="B96" s="132"/>
      <c r="C96" s="107"/>
      <c r="D96" s="107"/>
      <c r="E96" s="107" t="s">
        <v>145</v>
      </c>
      <c r="F96" s="107"/>
      <c r="G96" s="107"/>
      <c r="H96" s="107"/>
      <c r="I96" s="107"/>
      <c r="J96" s="107"/>
      <c r="K96" s="107"/>
      <c r="L96" s="107"/>
      <c r="M96" s="107"/>
      <c r="N96" s="109"/>
    </row>
    <row r="97" spans="2:14" ht="15.75" thickBot="1">
      <c r="B97" s="132"/>
      <c r="C97" s="107"/>
      <c r="D97" s="107"/>
      <c r="E97" s="107"/>
      <c r="F97" s="107" t="s">
        <v>146</v>
      </c>
      <c r="G97" s="107"/>
      <c r="H97" s="107"/>
      <c r="I97" s="107"/>
      <c r="J97" s="107"/>
      <c r="K97" s="107"/>
      <c r="L97" s="107"/>
      <c r="M97" s="107"/>
      <c r="N97" s="109"/>
    </row>
    <row r="98" spans="2:14">
      <c r="B98" s="252" t="s">
        <v>147</v>
      </c>
      <c r="C98" s="253"/>
      <c r="D98" s="253"/>
      <c r="E98" s="253"/>
      <c r="F98" s="253"/>
      <c r="G98" s="253"/>
      <c r="H98" s="253"/>
      <c r="I98" s="253"/>
      <c r="J98" s="253"/>
      <c r="K98" s="253"/>
      <c r="L98" s="253"/>
      <c r="M98" s="253"/>
      <c r="N98" s="254"/>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c r="B101" s="255"/>
      <c r="C101" s="256"/>
      <c r="D101" s="256"/>
      <c r="E101" s="256"/>
      <c r="F101" s="256"/>
      <c r="G101" s="256"/>
      <c r="H101" s="256"/>
      <c r="I101" s="256"/>
      <c r="J101" s="256"/>
      <c r="K101" s="256"/>
      <c r="L101" s="256"/>
      <c r="M101" s="256"/>
      <c r="N101" s="257"/>
    </row>
    <row r="102" spans="2:14" ht="15.75" thickBot="1">
      <c r="B102" s="258"/>
      <c r="C102" s="259"/>
      <c r="D102" s="259"/>
      <c r="E102" s="259"/>
      <c r="F102" s="259"/>
      <c r="G102" s="259"/>
      <c r="H102" s="259"/>
      <c r="I102" s="259"/>
      <c r="J102" s="259"/>
      <c r="K102" s="259"/>
      <c r="L102" s="259"/>
      <c r="M102" s="259"/>
      <c r="N102" s="260"/>
    </row>
    <row r="103" spans="2:14">
      <c r="B103" s="261"/>
      <c r="C103" s="262"/>
      <c r="D103" s="262"/>
      <c r="E103" s="262"/>
      <c r="F103" s="262"/>
      <c r="G103" s="262"/>
      <c r="H103" s="262"/>
      <c r="I103" s="262"/>
      <c r="J103" s="262"/>
      <c r="K103" s="262"/>
      <c r="L103" s="262"/>
      <c r="M103" s="262"/>
      <c r="N103" s="263"/>
    </row>
    <row r="104" spans="2:14">
      <c r="B104" s="264" t="s">
        <v>148</v>
      </c>
      <c r="C104" s="120"/>
      <c r="D104" s="120"/>
      <c r="E104" s="120"/>
      <c r="F104" s="120"/>
      <c r="G104" s="120"/>
      <c r="H104" s="120"/>
      <c r="I104" s="120"/>
      <c r="J104" s="120"/>
      <c r="K104" s="120"/>
      <c r="L104" s="120"/>
      <c r="M104" s="120"/>
      <c r="N104" s="121"/>
    </row>
    <row r="105" spans="2:14" ht="15" customHeight="1">
      <c r="B105" s="390" t="s">
        <v>149</v>
      </c>
      <c r="C105" s="391"/>
      <c r="D105" s="391"/>
      <c r="E105" s="391"/>
      <c r="F105" s="391"/>
      <c r="G105" s="391"/>
      <c r="H105" s="391"/>
      <c r="I105" s="391"/>
      <c r="J105" s="391"/>
      <c r="K105" s="391"/>
      <c r="L105" s="391"/>
      <c r="M105" s="391"/>
      <c r="N105" s="392"/>
    </row>
    <row r="106" spans="2:14" ht="15" customHeight="1">
      <c r="B106" s="390"/>
      <c r="C106" s="391"/>
      <c r="D106" s="391"/>
      <c r="E106" s="391"/>
      <c r="F106" s="391"/>
      <c r="G106" s="391"/>
      <c r="H106" s="391"/>
      <c r="I106" s="391"/>
      <c r="J106" s="391"/>
      <c r="K106" s="391"/>
      <c r="L106" s="391"/>
      <c r="M106" s="391"/>
      <c r="N106" s="392"/>
    </row>
    <row r="107" spans="2:14" ht="30" customHeight="1">
      <c r="B107" s="393" t="s">
        <v>150</v>
      </c>
      <c r="C107" s="394"/>
      <c r="D107" s="394"/>
      <c r="E107" s="394"/>
      <c r="F107" s="394"/>
      <c r="G107" s="394"/>
      <c r="H107" s="394"/>
      <c r="I107" s="394"/>
      <c r="J107" s="394"/>
      <c r="K107" s="394"/>
      <c r="L107" s="394"/>
      <c r="M107" s="394"/>
      <c r="N107" s="395"/>
    </row>
    <row r="108" spans="2:14">
      <c r="B108" s="393"/>
      <c r="C108" s="394"/>
      <c r="D108" s="394"/>
      <c r="E108" s="394"/>
      <c r="F108" s="394"/>
      <c r="G108" s="394"/>
      <c r="H108" s="394"/>
      <c r="I108" s="394"/>
      <c r="J108" s="394"/>
      <c r="K108" s="394"/>
      <c r="L108" s="394"/>
      <c r="M108" s="394"/>
      <c r="N108" s="395"/>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5"/>
      <c r="C111" s="266"/>
      <c r="D111" s="266"/>
      <c r="E111" s="266"/>
      <c r="F111" s="266"/>
      <c r="G111" s="266"/>
      <c r="H111" s="266"/>
      <c r="I111" s="266"/>
      <c r="J111" s="266"/>
      <c r="K111" s="266"/>
      <c r="L111" s="266"/>
      <c r="M111" s="266"/>
      <c r="N111" s="267"/>
    </row>
    <row r="112" spans="2:14">
      <c r="B112" s="264"/>
      <c r="C112" s="120"/>
      <c r="D112" s="120"/>
      <c r="E112" s="120"/>
      <c r="F112" s="120"/>
      <c r="G112" s="120"/>
      <c r="H112" s="120"/>
      <c r="I112" s="120"/>
      <c r="J112" s="120"/>
      <c r="K112" s="120"/>
      <c r="L112" s="120"/>
      <c r="M112" s="120"/>
      <c r="N112" s="121"/>
    </row>
    <row r="113" spans="2:14">
      <c r="B113" s="132"/>
      <c r="C113" s="107"/>
      <c r="D113" s="107"/>
      <c r="E113" s="107" t="s">
        <v>142</v>
      </c>
      <c r="F113" s="116"/>
      <c r="G113" s="116"/>
      <c r="H113" s="107"/>
      <c r="I113" s="107"/>
      <c r="J113" s="107"/>
      <c r="K113" s="107"/>
      <c r="L113" s="107"/>
      <c r="M113" s="107"/>
      <c r="N113" s="109"/>
    </row>
    <row r="114" spans="2:14">
      <c r="B114" s="132"/>
      <c r="C114" s="107"/>
      <c r="D114" s="107"/>
      <c r="E114" s="268" t="s">
        <v>143</v>
      </c>
      <c r="F114" s="107"/>
      <c r="G114" s="107"/>
      <c r="H114" s="268"/>
      <c r="I114" s="268"/>
      <c r="J114" s="268"/>
      <c r="K114" s="107"/>
      <c r="L114" s="107"/>
      <c r="M114" s="107"/>
      <c r="N114" s="109"/>
    </row>
    <row r="115" spans="2:14">
      <c r="B115" s="132"/>
      <c r="C115" s="107"/>
      <c r="D115" s="107"/>
      <c r="E115" s="269" t="s">
        <v>151</v>
      </c>
      <c r="F115" s="107"/>
      <c r="G115" s="107"/>
      <c r="H115" s="269"/>
      <c r="I115" s="269"/>
      <c r="J115" s="269"/>
      <c r="K115" s="107"/>
      <c r="L115" s="107"/>
      <c r="M115" s="107"/>
      <c r="N115" s="109"/>
    </row>
    <row r="116" spans="2:14">
      <c r="B116" s="270"/>
      <c r="C116" s="120"/>
      <c r="D116" s="120"/>
      <c r="E116" s="107" t="s">
        <v>145</v>
      </c>
      <c r="F116" s="107"/>
      <c r="G116" s="107"/>
      <c r="H116" s="107"/>
      <c r="I116" s="107"/>
      <c r="J116" s="107"/>
      <c r="K116" s="120"/>
      <c r="L116" s="120"/>
      <c r="M116" s="120"/>
      <c r="N116" s="121"/>
    </row>
    <row r="117" spans="2:14">
      <c r="B117" s="270"/>
      <c r="C117" s="120"/>
      <c r="D117" s="120"/>
      <c r="E117" s="120"/>
      <c r="F117" s="107"/>
      <c r="G117" s="107"/>
      <c r="H117" s="107"/>
      <c r="I117" s="107"/>
      <c r="J117" s="107"/>
      <c r="K117" s="120"/>
      <c r="L117" s="120"/>
      <c r="M117" s="120"/>
      <c r="N117" s="121"/>
    </row>
    <row r="118" spans="2:14">
      <c r="B118" s="270" t="s">
        <v>152</v>
      </c>
      <c r="C118" s="269"/>
      <c r="D118" s="269"/>
      <c r="E118" s="107"/>
      <c r="F118" s="107"/>
      <c r="G118" s="107"/>
      <c r="H118" s="107"/>
      <c r="I118" s="107"/>
      <c r="J118" s="373"/>
      <c r="K118" s="373"/>
      <c r="L118" s="373"/>
      <c r="M118" s="373"/>
      <c r="N118" s="374"/>
    </row>
    <row r="119" spans="2:14" ht="15.75" thickBot="1">
      <c r="B119" s="271" t="s">
        <v>153</v>
      </c>
      <c r="C119" s="272"/>
      <c r="D119" s="272"/>
      <c r="E119" s="273"/>
      <c r="F119" s="273"/>
      <c r="G119" s="273"/>
      <c r="H119" s="273"/>
      <c r="I119" s="273"/>
      <c r="J119" s="375"/>
      <c r="K119" s="375"/>
      <c r="L119" s="375"/>
      <c r="M119" s="375"/>
      <c r="N119" s="376"/>
    </row>
  </sheetData>
  <sheetProtection algorithmName="SHA-512" hashValue="qEjH8eMnGdQq7/wIAa5srfYfY5bU2QDGno9n3EYpvYoEoZo7UXAIU+dgJVCXHHddz69YeqV5vm5XX+TOkLJdkQ==" saltValue="ozbaK6diTJtoQ73mDgVPcg=="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9"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J60" sqref="J60"/>
    </sheetView>
  </sheetViews>
  <sheetFormatPr baseColWidth="10" defaultRowHeight="15"/>
  <cols>
    <col min="1" max="1" width="10" style="69" bestFit="1"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2.5703125" style="69" bestFit="1" customWidth="1"/>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2.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140" t="s">
        <v>168</v>
      </c>
      <c r="C31" s="141" t="s">
        <v>183</v>
      </c>
      <c r="D31" s="142"/>
      <c r="E31" s="142"/>
      <c r="F31" s="142"/>
      <c r="G31" s="142"/>
      <c r="H31" s="142"/>
      <c r="I31" s="142"/>
      <c r="J31" s="143"/>
      <c r="K31" s="144"/>
      <c r="L31" s="145" t="s">
        <v>28</v>
      </c>
      <c r="M31" s="146"/>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3" t="s">
        <v>174</v>
      </c>
      <c r="B36" s="421" t="str">
        <f>VLOOKUP(A36,[65]EQUIPOS!A6:D154,3,FALSE)</f>
        <v xml:space="preserve">Carrotanque de agua(1000 Galones) </v>
      </c>
      <c r="C36" s="422"/>
      <c r="D36" s="422"/>
      <c r="E36" s="422"/>
      <c r="F36" s="422"/>
      <c r="G36" s="422"/>
      <c r="H36" s="423"/>
      <c r="I36" s="160"/>
      <c r="J36" s="161"/>
      <c r="K36" s="162">
        <f>VLOOKUP(A36,[65]EQUIPOS!A6:D163,4,FALSE)</f>
        <v>62653.433333333327</v>
      </c>
      <c r="L36" s="163"/>
      <c r="M36" s="164">
        <v>45</v>
      </c>
      <c r="N36" s="165">
        <f>K36/M36</f>
        <v>1392.2985185185184</v>
      </c>
    </row>
    <row r="37" spans="1:14">
      <c r="A37" s="280" t="s">
        <v>175</v>
      </c>
      <c r="B37" s="421" t="str">
        <f>VLOOKUP(A37,[65]EQUIPOS!A7:D154,3,FALSE)</f>
        <v>Motoniveladora  potencia 215 HP, ancho de cuchilla 4,27 m, peso 18 ton.</v>
      </c>
      <c r="C37" s="422"/>
      <c r="D37" s="422"/>
      <c r="E37" s="422"/>
      <c r="F37" s="422"/>
      <c r="G37" s="422"/>
      <c r="H37" s="423"/>
      <c r="I37" s="160"/>
      <c r="J37" s="161"/>
      <c r="K37" s="162">
        <f>VLOOKUP(A37,[65]EQUIPOS!A7:D164,4,FALSE)</f>
        <v>172833.33333333334</v>
      </c>
      <c r="L37" s="163"/>
      <c r="M37" s="164">
        <v>45</v>
      </c>
      <c r="N37" s="165">
        <f>K37/M37</f>
        <v>3840.7407407407409</v>
      </c>
    </row>
    <row r="38" spans="1:14">
      <c r="A38" s="69" t="s">
        <v>176</v>
      </c>
      <c r="B38" s="421" t="str">
        <f>VLOOKUP(A38,[65]EQUIPOS!A8:D154,3,FALSE)</f>
        <v xml:space="preserve">Vibrocompatador, potencia 153 HP, peso 10 Ton. </v>
      </c>
      <c r="C38" s="422"/>
      <c r="D38" s="422"/>
      <c r="E38" s="422"/>
      <c r="F38" s="422"/>
      <c r="G38" s="422"/>
      <c r="H38" s="423"/>
      <c r="I38" s="160"/>
      <c r="J38" s="161"/>
      <c r="K38" s="162">
        <f>VLOOKUP(A38,[65]EQUIPOS!A8:D165,4,FALSE)</f>
        <v>91333.333333333328</v>
      </c>
      <c r="L38" s="163"/>
      <c r="M38" s="164">
        <v>45</v>
      </c>
      <c r="N38" s="165">
        <f>K38/M38</f>
        <v>2029.6296296296296</v>
      </c>
    </row>
    <row r="39" spans="1:14">
      <c r="B39" s="421"/>
      <c r="C39" s="422"/>
      <c r="D39" s="422"/>
      <c r="E39" s="422"/>
      <c r="F39" s="422"/>
      <c r="G39" s="422"/>
      <c r="H39" s="423"/>
      <c r="I39" s="424"/>
      <c r="J39" s="400"/>
      <c r="K39" s="162"/>
      <c r="L39" s="425"/>
      <c r="M39" s="426"/>
      <c r="N39" s="165"/>
    </row>
    <row r="40" spans="1:14">
      <c r="B40" s="421"/>
      <c r="C40" s="422"/>
      <c r="D40" s="422"/>
      <c r="E40" s="427"/>
      <c r="F40" s="422"/>
      <c r="G40" s="422"/>
      <c r="H40" s="423"/>
      <c r="I40" s="168"/>
      <c r="J40" s="169"/>
      <c r="K40" s="166"/>
      <c r="L40" s="170"/>
      <c r="M40" s="171"/>
      <c r="N40" s="172"/>
    </row>
    <row r="41" spans="1:14">
      <c r="B41" s="428" t="s">
        <v>113</v>
      </c>
      <c r="C41" s="429"/>
      <c r="D41" s="429"/>
      <c r="E41" s="173"/>
      <c r="F41" s="174"/>
      <c r="G41" s="174"/>
      <c r="H41" s="175"/>
      <c r="I41" s="168"/>
      <c r="J41" s="169"/>
      <c r="K41" s="176"/>
      <c r="L41" s="170"/>
      <c r="M41" s="281">
        <v>0.01</v>
      </c>
      <c r="N41" s="177">
        <f>N76*M41</f>
        <v>5.0547275925925925</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7267.7236164814822</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69" t="s">
        <v>184</v>
      </c>
      <c r="B48" s="189" t="str">
        <f>VLOOKUP(A48,[65]MATERIALES!A4:D373,3,FALSE)</f>
        <v>Material de base (gradación 1)</v>
      </c>
      <c r="C48" s="190"/>
      <c r="D48" s="190"/>
      <c r="E48" s="190"/>
      <c r="F48" s="190"/>
      <c r="G48" s="190"/>
      <c r="H48" s="190"/>
      <c r="I48" s="161"/>
      <c r="J48" s="123" t="str">
        <f>VLOOKUP(A48,[65]MATERIALES!A4:D373,2,FALSE)</f>
        <v>m3</v>
      </c>
      <c r="K48" s="191">
        <v>1.3</v>
      </c>
      <c r="L48" s="160"/>
      <c r="M48" s="282">
        <f>VLOOKUP(A48,[65]MATERIALES!A4:D395,4,FALSE)</f>
        <v>64407.168333333335</v>
      </c>
      <c r="N48" s="165">
        <f>K48*M48</f>
        <v>83729.318833333338</v>
      </c>
    </row>
    <row r="49" spans="1:14">
      <c r="A49" s="69" t="s">
        <v>177</v>
      </c>
      <c r="B49" s="189" t="str">
        <f>VLOOKUP(A49,[65]MATERIALES!A5:D373,3,FALSE)</f>
        <v>Agua</v>
      </c>
      <c r="C49" s="190"/>
      <c r="D49" s="190"/>
      <c r="E49" s="190"/>
      <c r="F49" s="190"/>
      <c r="G49" s="190"/>
      <c r="H49" s="190"/>
      <c r="I49" s="161"/>
      <c r="J49" s="123" t="str">
        <f>VLOOKUP(A49,[65]MATERIALES!A5:D373,2,FALSE)</f>
        <v>lt</v>
      </c>
      <c r="K49" s="191">
        <v>24</v>
      </c>
      <c r="L49" s="160"/>
      <c r="M49" s="282">
        <f>VLOOKUP(A49,[65]MATERIALES!A5:D396,4,FALSE)</f>
        <v>50.937843075114145</v>
      </c>
      <c r="N49" s="165">
        <f>K49*M49</f>
        <v>1222.5082338027396</v>
      </c>
    </row>
    <row r="50" spans="1:14">
      <c r="A50" s="276"/>
      <c r="B50" s="189"/>
      <c r="C50" s="190"/>
      <c r="D50" s="190"/>
      <c r="E50" s="190"/>
      <c r="F50" s="190"/>
      <c r="G50" s="190"/>
      <c r="H50" s="190"/>
      <c r="I50" s="161"/>
      <c r="J50" s="123"/>
      <c r="K50" s="191"/>
      <c r="L50" s="160"/>
      <c r="M50" s="192"/>
      <c r="N50" s="165"/>
    </row>
    <row r="51" spans="1:14">
      <c r="B51" s="189"/>
      <c r="C51" s="190"/>
      <c r="D51" s="190"/>
      <c r="E51" s="190"/>
      <c r="F51" s="190"/>
      <c r="G51" s="190"/>
      <c r="H51" s="190"/>
      <c r="I51" s="161"/>
      <c r="J51" s="123"/>
      <c r="K51" s="191"/>
      <c r="L51" s="160"/>
      <c r="M51" s="192"/>
      <c r="N51" s="193"/>
    </row>
    <row r="52" spans="1:14">
      <c r="B52" s="189"/>
      <c r="C52" s="190"/>
      <c r="D52" s="190"/>
      <c r="E52" s="190"/>
      <c r="F52" s="190"/>
      <c r="G52" s="190"/>
      <c r="H52" s="190"/>
      <c r="I52" s="161"/>
      <c r="J52" s="123"/>
      <c r="K52" s="191"/>
      <c r="L52" s="160"/>
      <c r="M52" s="192"/>
      <c r="N52" s="193"/>
    </row>
    <row r="53" spans="1:14" ht="15.75" thickBot="1">
      <c r="B53" s="398"/>
      <c r="C53" s="399"/>
      <c r="D53" s="399"/>
      <c r="E53" s="399"/>
      <c r="F53" s="399"/>
      <c r="G53" s="399"/>
      <c r="H53" s="399"/>
      <c r="I53" s="400"/>
      <c r="J53" s="194"/>
      <c r="K53" s="195"/>
      <c r="L53" s="401"/>
      <c r="M53" s="402"/>
      <c r="N53" s="196"/>
    </row>
    <row r="54" spans="1:14" ht="15.75" thickBot="1">
      <c r="B54" s="377" t="s">
        <v>114</v>
      </c>
      <c r="C54" s="378"/>
      <c r="D54" s="378"/>
      <c r="E54" s="378"/>
      <c r="F54" s="378"/>
      <c r="G54" s="378"/>
      <c r="H54" s="378"/>
      <c r="I54" s="378"/>
      <c r="J54" s="378"/>
      <c r="K54" s="378"/>
      <c r="L54" s="378"/>
      <c r="M54" s="379"/>
      <c r="N54" s="277">
        <f>SUM(N48:N53)</f>
        <v>84951.827067136081</v>
      </c>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A59" s="69" t="s">
        <v>182</v>
      </c>
      <c r="B59" s="205" t="str">
        <f>VLOOKUP(A59,[65]TRANSPORTE!A5:D104,3,FALSE)</f>
        <v>Transporte de material de subbase</v>
      </c>
      <c r="C59" s="206"/>
      <c r="D59" s="206"/>
      <c r="E59" s="206"/>
      <c r="F59" s="206"/>
      <c r="G59" s="206"/>
      <c r="H59" s="207" t="s">
        <v>125</v>
      </c>
      <c r="I59" s="176">
        <v>1.3</v>
      </c>
      <c r="J59" s="208">
        <v>70</v>
      </c>
      <c r="K59" s="176">
        <f>I59*J59</f>
        <v>91</v>
      </c>
      <c r="L59" s="405">
        <f>VLOOKUP(A59,[65]TRANSPORTE!A5:D123,4,FALSE)</f>
        <v>881.02272727272725</v>
      </c>
      <c r="M59" s="406"/>
      <c r="N59" s="209">
        <f>K59*L59</f>
        <v>80173.068181818177</v>
      </c>
    </row>
    <row r="60" spans="1:14">
      <c r="B60" s="205"/>
      <c r="C60" s="210"/>
      <c r="D60" s="210"/>
      <c r="E60" s="210"/>
      <c r="F60" s="210"/>
      <c r="G60" s="210"/>
      <c r="H60" s="211"/>
      <c r="I60" s="176"/>
      <c r="J60" s="176"/>
      <c r="K60" s="176"/>
      <c r="L60" s="212"/>
      <c r="M60" s="213"/>
      <c r="N60" s="214"/>
    </row>
    <row r="61" spans="1:14">
      <c r="B61" s="205"/>
      <c r="C61" s="210"/>
      <c r="D61" s="210"/>
      <c r="E61" s="210"/>
      <c r="F61" s="210"/>
      <c r="G61" s="210"/>
      <c r="H61" s="211"/>
      <c r="I61" s="176"/>
      <c r="J61" s="176"/>
      <c r="K61" s="176"/>
      <c r="L61" s="212"/>
      <c r="M61" s="213"/>
      <c r="N61" s="214"/>
    </row>
    <row r="62" spans="1:14">
      <c r="B62" s="205"/>
      <c r="C62" s="210"/>
      <c r="D62" s="210"/>
      <c r="E62" s="210"/>
      <c r="F62" s="210"/>
      <c r="G62" s="210"/>
      <c r="H62" s="211"/>
      <c r="I62" s="176"/>
      <c r="J62" s="176"/>
      <c r="K62" s="176"/>
      <c r="L62" s="212"/>
      <c r="M62" s="213"/>
      <c r="N62" s="214"/>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234"/>
    </row>
    <row r="65" spans="1:15" ht="15.75" thickBot="1">
      <c r="B65" s="409" t="s">
        <v>114</v>
      </c>
      <c r="C65" s="396"/>
      <c r="D65" s="396"/>
      <c r="E65" s="396"/>
      <c r="F65" s="396"/>
      <c r="G65" s="396"/>
      <c r="H65" s="396"/>
      <c r="I65" s="396"/>
      <c r="J65" s="396"/>
      <c r="K65" s="396"/>
      <c r="L65" s="396"/>
      <c r="M65" s="397"/>
      <c r="N65" s="219">
        <f>N59+N60+N61+N62+N63</f>
        <v>80173.068181818177</v>
      </c>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69" t="s">
        <v>132</v>
      </c>
      <c r="B70" s="221" t="str">
        <f>VLOOKUP(A70,'[65]MANO DE OBRA'!A8:D68,3,FALSE)</f>
        <v>Oficial</v>
      </c>
      <c r="C70" s="210"/>
      <c r="D70" s="210"/>
      <c r="E70" s="210"/>
      <c r="F70" s="210"/>
      <c r="G70" s="210"/>
      <c r="H70" s="210"/>
      <c r="I70" s="222">
        <f>K70/J70*100</f>
        <v>49181.133333333331</v>
      </c>
      <c r="J70" s="223">
        <v>185</v>
      </c>
      <c r="K70" s="224">
        <f>VLOOKUP(A70,'[65]MANO DE OBRA'!A8:D99,4,FALSE)</f>
        <v>90985.096666666665</v>
      </c>
      <c r="L70" s="225"/>
      <c r="M70" s="226">
        <v>360</v>
      </c>
      <c r="N70" s="278">
        <f>K70/M70</f>
        <v>252.73637962962962</v>
      </c>
      <c r="O70" s="228"/>
    </row>
    <row r="71" spans="1:15">
      <c r="A71" s="69" t="s">
        <v>131</v>
      </c>
      <c r="B71" s="221" t="str">
        <f>VLOOKUP(A71,'[65]MANO DE OBRA'!A8:D69,3,FALSE)</f>
        <v>Obrero (2)</v>
      </c>
      <c r="C71" s="210"/>
      <c r="D71" s="210"/>
      <c r="E71" s="210"/>
      <c r="F71" s="210"/>
      <c r="G71" s="210"/>
      <c r="H71" s="210"/>
      <c r="I71" s="222">
        <f>K71/J71*100</f>
        <v>49181.133333333331</v>
      </c>
      <c r="J71" s="223">
        <v>185</v>
      </c>
      <c r="K71" s="224">
        <f>VLOOKUP(A71,'[65]MANO DE OBRA'!A8:D100,4,FALSE)</f>
        <v>90985.096666666665</v>
      </c>
      <c r="L71" s="225"/>
      <c r="M71" s="229">
        <v>360</v>
      </c>
      <c r="N71" s="278">
        <f>K71/M71</f>
        <v>252.73637962962962</v>
      </c>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196"/>
    </row>
    <row r="76" spans="1:15" ht="15.75" thickBot="1">
      <c r="B76" s="377" t="s">
        <v>114</v>
      </c>
      <c r="C76" s="378"/>
      <c r="D76" s="378"/>
      <c r="E76" s="378"/>
      <c r="F76" s="378"/>
      <c r="G76" s="378"/>
      <c r="H76" s="378"/>
      <c r="I76" s="396"/>
      <c r="J76" s="396"/>
      <c r="K76" s="396"/>
      <c r="L76" s="396"/>
      <c r="M76" s="397"/>
      <c r="N76" s="279">
        <f>SUM(N70:N75)</f>
        <v>505.47275925925925</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N43+N54+N65+N76</f>
        <v>172898.09162469499</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34579.618324939001</v>
      </c>
      <c r="M83" s="387"/>
      <c r="N83" s="242"/>
    </row>
    <row r="84" spans="1:14">
      <c r="B84" s="243" t="s">
        <v>139</v>
      </c>
      <c r="C84" s="244"/>
      <c r="D84" s="244"/>
      <c r="E84" s="244"/>
      <c r="F84" s="244"/>
      <c r="G84" s="244"/>
      <c r="H84" s="244"/>
      <c r="I84" s="239"/>
      <c r="J84" s="240"/>
      <c r="K84" s="241">
        <v>0.05</v>
      </c>
      <c r="L84" s="386">
        <f>N78*K84</f>
        <v>8644.9045812347504</v>
      </c>
      <c r="M84" s="387"/>
      <c r="N84" s="242"/>
    </row>
    <row r="85" spans="1:14" ht="15.75" thickBot="1">
      <c r="B85" s="245" t="s">
        <v>63</v>
      </c>
      <c r="C85" s="246"/>
      <c r="D85" s="246"/>
      <c r="E85" s="246"/>
      <c r="F85" s="246"/>
      <c r="G85" s="246"/>
      <c r="H85" s="246"/>
      <c r="I85" s="247"/>
      <c r="J85" s="248"/>
      <c r="K85" s="249">
        <v>0.05</v>
      </c>
      <c r="L85" s="388">
        <f>N78*K85</f>
        <v>8644.9045812347504</v>
      </c>
      <c r="M85" s="389"/>
      <c r="N85" s="242"/>
    </row>
    <row r="86" spans="1:14" ht="15.75" thickBot="1">
      <c r="B86" s="377" t="s">
        <v>114</v>
      </c>
      <c r="C86" s="378"/>
      <c r="D86" s="378"/>
      <c r="E86" s="378"/>
      <c r="F86" s="378"/>
      <c r="G86" s="378"/>
      <c r="H86" s="378"/>
      <c r="I86" s="378"/>
      <c r="J86" s="378"/>
      <c r="K86" s="378"/>
      <c r="L86" s="378"/>
      <c r="M86" s="379"/>
      <c r="N86" s="250">
        <f>L83+L84+L85</f>
        <v>51869.427487408495</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224768</v>
      </c>
    </row>
    <row r="89" spans="1:14">
      <c r="B89" s="100"/>
      <c r="C89" s="101"/>
      <c r="D89" s="101"/>
      <c r="E89" s="101"/>
      <c r="F89" s="101"/>
      <c r="G89" s="101"/>
      <c r="H89" s="101"/>
      <c r="I89" s="101"/>
      <c r="J89" s="101"/>
      <c r="K89" s="101"/>
      <c r="L89" s="101"/>
      <c r="M89" s="101"/>
      <c r="N89" s="102"/>
    </row>
    <row r="90" spans="1:14">
      <c r="B90" s="132"/>
      <c r="C90" s="107"/>
      <c r="D90" s="107"/>
      <c r="E90" s="107"/>
      <c r="F90" s="107"/>
      <c r="G90" s="107"/>
      <c r="H90" s="107"/>
      <c r="I90" s="107"/>
      <c r="J90" s="107"/>
      <c r="K90" s="107"/>
      <c r="L90" s="107"/>
      <c r="M90" s="107"/>
      <c r="N90" s="109"/>
    </row>
    <row r="91" spans="1:14">
      <c r="B91" s="132"/>
      <c r="C91" s="107"/>
      <c r="D91" s="107"/>
      <c r="E91" s="107"/>
      <c r="F91" s="107"/>
      <c r="G91" s="107"/>
      <c r="H91" s="107"/>
      <c r="I91" s="107"/>
      <c r="J91" s="107"/>
      <c r="K91" s="107"/>
      <c r="L91" s="107"/>
      <c r="M91" s="107"/>
      <c r="N91" s="109"/>
    </row>
    <row r="92" spans="1:14">
      <c r="B92" s="132"/>
      <c r="C92" s="107"/>
      <c r="D92" s="107"/>
      <c r="E92" s="107"/>
      <c r="F92" s="107"/>
      <c r="G92" s="107"/>
      <c r="H92" s="107"/>
      <c r="I92" s="107"/>
      <c r="J92" s="107"/>
      <c r="K92" s="107"/>
      <c r="L92" s="107"/>
      <c r="M92" s="107"/>
      <c r="N92" s="109"/>
    </row>
    <row r="93" spans="1:14">
      <c r="B93" s="132"/>
      <c r="C93" s="107"/>
      <c r="D93" s="107"/>
      <c r="E93" s="116" t="s">
        <v>142</v>
      </c>
      <c r="F93" s="116"/>
      <c r="G93" s="116"/>
      <c r="H93" s="116"/>
      <c r="I93" s="116"/>
      <c r="J93" s="116"/>
      <c r="K93" s="107"/>
      <c r="L93" s="107"/>
      <c r="M93" s="107"/>
      <c r="N93" s="109"/>
    </row>
    <row r="94" spans="1:14">
      <c r="B94" s="132"/>
      <c r="C94" s="107"/>
      <c r="D94" s="107"/>
      <c r="E94" s="107" t="s">
        <v>143</v>
      </c>
      <c r="F94" s="107"/>
      <c r="G94" s="107"/>
      <c r="H94" s="107"/>
      <c r="I94" s="107"/>
      <c r="J94" s="107"/>
      <c r="K94" s="107"/>
      <c r="L94" s="107"/>
      <c r="M94" s="107"/>
      <c r="N94" s="109"/>
    </row>
    <row r="95" spans="1:14">
      <c r="B95" s="132"/>
      <c r="C95" s="107"/>
      <c r="D95" s="107"/>
      <c r="E95" s="107" t="s">
        <v>144</v>
      </c>
      <c r="F95" s="107"/>
      <c r="G95" s="107"/>
      <c r="H95" s="107"/>
      <c r="I95" s="107"/>
      <c r="J95" s="107"/>
      <c r="K95" s="107"/>
      <c r="L95" s="107"/>
      <c r="M95" s="107"/>
      <c r="N95" s="109"/>
    </row>
    <row r="96" spans="1:14">
      <c r="B96" s="132"/>
      <c r="C96" s="107"/>
      <c r="D96" s="107"/>
      <c r="E96" s="107" t="s">
        <v>145</v>
      </c>
      <c r="F96" s="107"/>
      <c r="G96" s="107"/>
      <c r="H96" s="107"/>
      <c r="I96" s="107"/>
      <c r="J96" s="107"/>
      <c r="K96" s="107"/>
      <c r="L96" s="107"/>
      <c r="M96" s="107"/>
      <c r="N96" s="109"/>
    </row>
    <row r="97" spans="2:14" ht="15.75" thickBot="1">
      <c r="B97" s="132"/>
      <c r="C97" s="107"/>
      <c r="D97" s="107"/>
      <c r="E97" s="107"/>
      <c r="F97" s="107" t="s">
        <v>146</v>
      </c>
      <c r="G97" s="107"/>
      <c r="H97" s="107"/>
      <c r="I97" s="107"/>
      <c r="J97" s="107"/>
      <c r="K97" s="107"/>
      <c r="L97" s="107"/>
      <c r="M97" s="107"/>
      <c r="N97" s="109"/>
    </row>
    <row r="98" spans="2:14">
      <c r="B98" s="252" t="s">
        <v>147</v>
      </c>
      <c r="C98" s="253"/>
      <c r="D98" s="253"/>
      <c r="E98" s="253"/>
      <c r="F98" s="253"/>
      <c r="G98" s="253"/>
      <c r="H98" s="253"/>
      <c r="I98" s="253"/>
      <c r="J98" s="253"/>
      <c r="K98" s="253"/>
      <c r="L98" s="253"/>
      <c r="M98" s="253"/>
      <c r="N98" s="254"/>
    </row>
    <row r="99" spans="2:14">
      <c r="B99" s="255"/>
      <c r="C99" s="256"/>
      <c r="D99" s="256"/>
      <c r="E99" s="256"/>
      <c r="F99" s="256"/>
      <c r="G99" s="256"/>
      <c r="H99" s="256"/>
      <c r="I99" s="256"/>
      <c r="J99" s="256"/>
      <c r="K99" s="256"/>
      <c r="L99" s="256"/>
      <c r="M99" s="256"/>
      <c r="N99" s="257"/>
    </row>
    <row r="100" spans="2:14">
      <c r="B100" s="255"/>
      <c r="C100" s="256"/>
      <c r="D100" s="256"/>
      <c r="E100" s="256"/>
      <c r="F100" s="256"/>
      <c r="G100" s="256"/>
      <c r="H100" s="256"/>
      <c r="I100" s="256"/>
      <c r="J100" s="256"/>
      <c r="K100" s="256"/>
      <c r="L100" s="256"/>
      <c r="M100" s="256"/>
      <c r="N100" s="257"/>
    </row>
    <row r="101" spans="2:14">
      <c r="B101" s="255"/>
      <c r="C101" s="256"/>
      <c r="D101" s="256"/>
      <c r="E101" s="256"/>
      <c r="F101" s="256"/>
      <c r="G101" s="256"/>
      <c r="H101" s="256"/>
      <c r="I101" s="256"/>
      <c r="J101" s="256"/>
      <c r="K101" s="256"/>
      <c r="L101" s="256"/>
      <c r="M101" s="256"/>
      <c r="N101" s="257"/>
    </row>
    <row r="102" spans="2:14" ht="15.75" thickBot="1">
      <c r="B102" s="258"/>
      <c r="C102" s="259"/>
      <c r="D102" s="259"/>
      <c r="E102" s="259"/>
      <c r="F102" s="259"/>
      <c r="G102" s="259"/>
      <c r="H102" s="259"/>
      <c r="I102" s="259"/>
      <c r="J102" s="259"/>
      <c r="K102" s="259"/>
      <c r="L102" s="259"/>
      <c r="M102" s="259"/>
      <c r="N102" s="260"/>
    </row>
    <row r="103" spans="2:14">
      <c r="B103" s="261"/>
      <c r="C103" s="262"/>
      <c r="D103" s="262"/>
      <c r="E103" s="262"/>
      <c r="F103" s="262"/>
      <c r="G103" s="262"/>
      <c r="H103" s="262"/>
      <c r="I103" s="262"/>
      <c r="J103" s="262"/>
      <c r="K103" s="262"/>
      <c r="L103" s="262"/>
      <c r="M103" s="262"/>
      <c r="N103" s="263"/>
    </row>
    <row r="104" spans="2:14">
      <c r="B104" s="264" t="s">
        <v>148</v>
      </c>
      <c r="C104" s="120"/>
      <c r="D104" s="120"/>
      <c r="E104" s="120"/>
      <c r="F104" s="120"/>
      <c r="G104" s="120"/>
      <c r="H104" s="120"/>
      <c r="I104" s="120"/>
      <c r="J104" s="120"/>
      <c r="K104" s="120"/>
      <c r="L104" s="120"/>
      <c r="M104" s="120"/>
      <c r="N104" s="121"/>
    </row>
    <row r="105" spans="2:14" ht="15" customHeight="1">
      <c r="B105" s="390" t="s">
        <v>149</v>
      </c>
      <c r="C105" s="391"/>
      <c r="D105" s="391"/>
      <c r="E105" s="391"/>
      <c r="F105" s="391"/>
      <c r="G105" s="391"/>
      <c r="H105" s="391"/>
      <c r="I105" s="391"/>
      <c r="J105" s="391"/>
      <c r="K105" s="391"/>
      <c r="L105" s="391"/>
      <c r="M105" s="391"/>
      <c r="N105" s="392"/>
    </row>
    <row r="106" spans="2:14" ht="15" customHeight="1">
      <c r="B106" s="390"/>
      <c r="C106" s="391"/>
      <c r="D106" s="391"/>
      <c r="E106" s="391"/>
      <c r="F106" s="391"/>
      <c r="G106" s="391"/>
      <c r="H106" s="391"/>
      <c r="I106" s="391"/>
      <c r="J106" s="391"/>
      <c r="K106" s="391"/>
      <c r="L106" s="391"/>
      <c r="M106" s="391"/>
      <c r="N106" s="392"/>
    </row>
    <row r="107" spans="2:14" ht="30" customHeight="1">
      <c r="B107" s="393" t="s">
        <v>150</v>
      </c>
      <c r="C107" s="394"/>
      <c r="D107" s="394"/>
      <c r="E107" s="394"/>
      <c r="F107" s="394"/>
      <c r="G107" s="394"/>
      <c r="H107" s="394"/>
      <c r="I107" s="394"/>
      <c r="J107" s="394"/>
      <c r="K107" s="394"/>
      <c r="L107" s="394"/>
      <c r="M107" s="394"/>
      <c r="N107" s="395"/>
    </row>
    <row r="108" spans="2:14">
      <c r="B108" s="393"/>
      <c r="C108" s="394"/>
      <c r="D108" s="394"/>
      <c r="E108" s="394"/>
      <c r="F108" s="394"/>
      <c r="G108" s="394"/>
      <c r="H108" s="394"/>
      <c r="I108" s="394"/>
      <c r="J108" s="394"/>
      <c r="K108" s="394"/>
      <c r="L108" s="394"/>
      <c r="M108" s="394"/>
      <c r="N108" s="395"/>
    </row>
    <row r="109" spans="2:14">
      <c r="B109" s="265"/>
      <c r="C109" s="266"/>
      <c r="D109" s="266"/>
      <c r="E109" s="266"/>
      <c r="F109" s="266"/>
      <c r="G109" s="266"/>
      <c r="H109" s="266"/>
      <c r="I109" s="266"/>
      <c r="J109" s="266"/>
      <c r="K109" s="266"/>
      <c r="L109" s="266"/>
      <c r="M109" s="266"/>
      <c r="N109" s="267"/>
    </row>
    <row r="110" spans="2:14">
      <c r="B110" s="265"/>
      <c r="C110" s="266"/>
      <c r="D110" s="266"/>
      <c r="E110" s="266"/>
      <c r="F110" s="266"/>
      <c r="G110" s="266"/>
      <c r="H110" s="266"/>
      <c r="I110" s="266"/>
      <c r="J110" s="266"/>
      <c r="K110" s="266"/>
      <c r="L110" s="266"/>
      <c r="M110" s="266"/>
      <c r="N110" s="267"/>
    </row>
    <row r="111" spans="2:14">
      <c r="B111" s="265"/>
      <c r="C111" s="266"/>
      <c r="D111" s="266"/>
      <c r="E111" s="266"/>
      <c r="F111" s="266"/>
      <c r="G111" s="266"/>
      <c r="H111" s="266"/>
      <c r="I111" s="266"/>
      <c r="J111" s="266"/>
      <c r="K111" s="266"/>
      <c r="L111" s="266"/>
      <c r="M111" s="266"/>
      <c r="N111" s="267"/>
    </row>
    <row r="112" spans="2:14">
      <c r="B112" s="264"/>
      <c r="C112" s="120"/>
      <c r="D112" s="120"/>
      <c r="E112" s="120"/>
      <c r="F112" s="120"/>
      <c r="G112" s="120"/>
      <c r="H112" s="120"/>
      <c r="I112" s="120"/>
      <c r="J112" s="120"/>
      <c r="K112" s="120"/>
      <c r="L112" s="120"/>
      <c r="M112" s="120"/>
      <c r="N112" s="121"/>
    </row>
    <row r="113" spans="2:14">
      <c r="B113" s="132"/>
      <c r="C113" s="107"/>
      <c r="D113" s="107"/>
      <c r="E113" s="107" t="s">
        <v>142</v>
      </c>
      <c r="F113" s="116"/>
      <c r="G113" s="116"/>
      <c r="H113" s="107"/>
      <c r="I113" s="107"/>
      <c r="J113" s="107"/>
      <c r="K113" s="107"/>
      <c r="L113" s="107"/>
      <c r="M113" s="107"/>
      <c r="N113" s="109"/>
    </row>
    <row r="114" spans="2:14">
      <c r="B114" s="132"/>
      <c r="C114" s="107"/>
      <c r="D114" s="107"/>
      <c r="E114" s="268" t="s">
        <v>143</v>
      </c>
      <c r="F114" s="107"/>
      <c r="G114" s="107"/>
      <c r="H114" s="268"/>
      <c r="I114" s="268"/>
      <c r="J114" s="268"/>
      <c r="K114" s="107"/>
      <c r="L114" s="107"/>
      <c r="M114" s="107"/>
      <c r="N114" s="109"/>
    </row>
    <row r="115" spans="2:14">
      <c r="B115" s="132"/>
      <c r="C115" s="107"/>
      <c r="D115" s="107"/>
      <c r="E115" s="269" t="s">
        <v>151</v>
      </c>
      <c r="F115" s="107"/>
      <c r="G115" s="107"/>
      <c r="H115" s="269"/>
      <c r="I115" s="269"/>
      <c r="J115" s="269"/>
      <c r="K115" s="107"/>
      <c r="L115" s="107"/>
      <c r="M115" s="107"/>
      <c r="N115" s="109"/>
    </row>
    <row r="116" spans="2:14">
      <c r="B116" s="270"/>
      <c r="C116" s="120"/>
      <c r="D116" s="120"/>
      <c r="E116" s="107" t="s">
        <v>145</v>
      </c>
      <c r="F116" s="107"/>
      <c r="G116" s="107"/>
      <c r="H116" s="107"/>
      <c r="I116" s="107"/>
      <c r="J116" s="107"/>
      <c r="K116" s="120"/>
      <c r="L116" s="120"/>
      <c r="M116" s="120"/>
      <c r="N116" s="121"/>
    </row>
    <row r="117" spans="2:14">
      <c r="B117" s="270"/>
      <c r="C117" s="120"/>
      <c r="D117" s="120"/>
      <c r="E117" s="120"/>
      <c r="F117" s="107"/>
      <c r="G117" s="107"/>
      <c r="H117" s="107"/>
      <c r="I117" s="107"/>
      <c r="J117" s="107"/>
      <c r="K117" s="120"/>
      <c r="L117" s="120"/>
      <c r="M117" s="120"/>
      <c r="N117" s="121"/>
    </row>
    <row r="118" spans="2:14">
      <c r="B118" s="270" t="s">
        <v>152</v>
      </c>
      <c r="C118" s="269"/>
      <c r="D118" s="269"/>
      <c r="E118" s="107"/>
      <c r="F118" s="107"/>
      <c r="G118" s="107"/>
      <c r="H118" s="107"/>
      <c r="I118" s="107"/>
      <c r="J118" s="373"/>
      <c r="K118" s="373"/>
      <c r="L118" s="373"/>
      <c r="M118" s="373"/>
      <c r="N118" s="374"/>
    </row>
    <row r="119" spans="2:14" ht="15.75" thickBot="1">
      <c r="B119" s="271" t="s">
        <v>153</v>
      </c>
      <c r="C119" s="272"/>
      <c r="D119" s="272"/>
      <c r="E119" s="273"/>
      <c r="F119" s="273"/>
      <c r="G119" s="273"/>
      <c r="H119" s="273"/>
      <c r="I119" s="273"/>
      <c r="J119" s="375"/>
      <c r="K119" s="375"/>
      <c r="L119" s="375"/>
      <c r="M119" s="375"/>
      <c r="N119" s="376"/>
    </row>
  </sheetData>
  <sheetProtection algorithmName="SHA-512" hashValue="BPqdgJ+7Lf53DswEQFUwgeJYasqIy9Hx4JVKRP99iWZ/IHUn6KfZJmBwdkiL8pOW3GzuIZQ5kjvo8uD+zsPsKw==" saltValue="3gwxtMiJ+YYjrXzuUDapNg=="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J59" sqref="J59"/>
    </sheetView>
  </sheetViews>
  <sheetFormatPr baseColWidth="10" defaultRowHeight="15"/>
  <cols>
    <col min="1" max="1" width="10.140625" style="69" bestFit="1"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2.42578125" style="69" bestFit="1" customWidth="1"/>
    <col min="14" max="14" width="17.42578125" style="69" customWidth="1"/>
    <col min="15" max="15" width="12" style="69" bestFit="1" customWidth="1"/>
    <col min="16" max="16384" width="11.42578125" style="69"/>
  </cols>
  <sheetData>
    <row r="1" spans="2:14" ht="23.2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7"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24</v>
      </c>
      <c r="C31" s="141" t="s">
        <v>194</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111</v>
      </c>
      <c r="B36" s="421" t="str">
        <f>VLOOKUP(A36,[65]EQUIPOS!A6:D154,3,FALSE)</f>
        <v>Compresor 120 HP, con martillo.</v>
      </c>
      <c r="C36" s="422"/>
      <c r="D36" s="422"/>
      <c r="E36" s="422"/>
      <c r="F36" s="422"/>
      <c r="G36" s="422"/>
      <c r="H36" s="423"/>
      <c r="I36" s="160"/>
      <c r="J36" s="161"/>
      <c r="K36" s="162">
        <f>VLOOKUP(A36,[65]EQUIPOS!A6:D163,4,FALSE)</f>
        <v>75944.243333333332</v>
      </c>
      <c r="L36" s="163"/>
      <c r="M36" s="164">
        <v>2.5</v>
      </c>
      <c r="N36" s="165">
        <f>K36/M36</f>
        <v>30377.697333333334</v>
      </c>
    </row>
    <row r="37" spans="1:14">
      <c r="A37" s="280" t="s">
        <v>161</v>
      </c>
      <c r="B37" s="421" t="str">
        <f>VLOOKUP(A37,[65]EQUIPOS!A7:D154,3,FALSE)</f>
        <v xml:space="preserve">Buldozer, Potencia al volante de 140 HP, motor de 2200 RPM, longitud de hoja 4,80m. </v>
      </c>
      <c r="C37" s="422"/>
      <c r="D37" s="422"/>
      <c r="E37" s="422"/>
      <c r="F37" s="422"/>
      <c r="G37" s="422"/>
      <c r="H37" s="423"/>
      <c r="I37" s="285"/>
      <c r="J37" s="286"/>
      <c r="K37" s="162">
        <f>VLOOKUP(A37,[65]EQUIPOS!A7:D164,4,FALSE)</f>
        <v>141426.11111111109</v>
      </c>
      <c r="L37" s="287"/>
      <c r="M37" s="288">
        <v>100</v>
      </c>
      <c r="N37" s="165">
        <f>K37/M37</f>
        <v>1414.2611111111109</v>
      </c>
    </row>
    <row r="38" spans="1:14">
      <c r="A38" s="280" t="s">
        <v>110</v>
      </c>
      <c r="B38" s="421" t="str">
        <f>VLOOKUP(A38,[65]EQUIPOS!A8:D154,3,FALSE)</f>
        <v>Retroexcavadora sobre oruga, potencia 138 HP, balde de 1,5 m3.</v>
      </c>
      <c r="C38" s="422"/>
      <c r="D38" s="422"/>
      <c r="E38" s="422"/>
      <c r="F38" s="422"/>
      <c r="G38" s="422"/>
      <c r="H38" s="423"/>
      <c r="I38" s="289"/>
      <c r="J38" s="290"/>
      <c r="K38" s="162">
        <f>VLOOKUP(A38,[65]EQUIPOS!A8:D165,4,FALSE)</f>
        <v>184343.65333333332</v>
      </c>
      <c r="L38" s="291"/>
      <c r="M38" s="292">
        <v>16</v>
      </c>
      <c r="N38" s="165">
        <f>K38/M38</f>
        <v>11521.478333333333</v>
      </c>
    </row>
    <row r="39" spans="1:14">
      <c r="B39" s="421"/>
      <c r="C39" s="422"/>
      <c r="D39" s="422"/>
      <c r="E39" s="427"/>
      <c r="F39" s="422"/>
      <c r="G39" s="422"/>
      <c r="H39" s="423"/>
      <c r="I39" s="168"/>
      <c r="J39" s="169"/>
      <c r="K39" s="166"/>
      <c r="L39" s="170"/>
      <c r="M39" s="171"/>
      <c r="N39" s="172"/>
    </row>
    <row r="40" spans="1:14">
      <c r="B40" s="428" t="s">
        <v>113</v>
      </c>
      <c r="C40" s="429"/>
      <c r="D40" s="429"/>
      <c r="E40" s="173"/>
      <c r="F40" s="174"/>
      <c r="G40" s="174"/>
      <c r="H40" s="175"/>
      <c r="I40" s="168"/>
      <c r="J40" s="169"/>
      <c r="K40" s="176"/>
      <c r="L40" s="170"/>
      <c r="M40" s="281">
        <v>0.01</v>
      </c>
      <c r="N40" s="177">
        <f>N76*M40</f>
        <v>21.324632031249998</v>
      </c>
    </row>
    <row r="41" spans="1:14" ht="15.75" thickBot="1">
      <c r="B41" s="421"/>
      <c r="C41" s="422"/>
      <c r="D41" s="422"/>
      <c r="E41" s="422"/>
      <c r="F41" s="422"/>
      <c r="G41" s="422"/>
      <c r="H41" s="423"/>
      <c r="I41" s="430"/>
      <c r="J41" s="431"/>
      <c r="K41" s="178"/>
      <c r="L41" s="432"/>
      <c r="M41" s="433"/>
      <c r="N41" s="179"/>
    </row>
    <row r="42" spans="1:14" ht="15.75" thickBot="1">
      <c r="B42" s="377" t="s">
        <v>114</v>
      </c>
      <c r="C42" s="378"/>
      <c r="D42" s="378"/>
      <c r="E42" s="378"/>
      <c r="F42" s="378"/>
      <c r="G42" s="378"/>
      <c r="H42" s="378"/>
      <c r="I42" s="378"/>
      <c r="J42" s="378"/>
      <c r="K42" s="378"/>
      <c r="L42" s="378"/>
      <c r="M42" s="379"/>
      <c r="N42" s="277">
        <f>SUM(N36:N41)</f>
        <v>43334.761409809027</v>
      </c>
    </row>
    <row r="43" spans="1:14">
      <c r="B43" s="181"/>
      <c r="C43" s="134"/>
      <c r="D43" s="134"/>
      <c r="E43" s="134"/>
      <c r="F43" s="134"/>
      <c r="G43" s="134"/>
      <c r="H43" s="134"/>
      <c r="I43" s="134"/>
      <c r="J43" s="134"/>
      <c r="K43" s="134"/>
      <c r="L43" s="134"/>
      <c r="M43" s="134"/>
      <c r="N43" s="135"/>
    </row>
    <row r="44" spans="1:14">
      <c r="B44" s="182" t="s">
        <v>115</v>
      </c>
      <c r="C44" s="183"/>
      <c r="D44" s="183"/>
      <c r="E44" s="183"/>
      <c r="F44" s="183"/>
      <c r="G44" s="183"/>
      <c r="H44" s="183"/>
      <c r="I44" s="183"/>
      <c r="J44" s="183"/>
      <c r="K44" s="183"/>
      <c r="L44" s="183"/>
      <c r="M44" s="183"/>
      <c r="N44" s="184"/>
    </row>
    <row r="45" spans="1:14" ht="15.75" thickBot="1">
      <c r="B45" s="185"/>
      <c r="C45" s="156"/>
      <c r="D45" s="156"/>
      <c r="E45" s="156"/>
      <c r="F45" s="156"/>
      <c r="G45" s="156"/>
      <c r="H45" s="156"/>
      <c r="I45" s="156"/>
      <c r="J45" s="155"/>
      <c r="K45" s="155"/>
      <c r="L45" s="155"/>
      <c r="M45" s="155"/>
      <c r="N45" s="157"/>
    </row>
    <row r="46" spans="1:14">
      <c r="B46" s="380" t="s">
        <v>101</v>
      </c>
      <c r="C46" s="381"/>
      <c r="D46" s="381"/>
      <c r="E46" s="381"/>
      <c r="F46" s="381"/>
      <c r="G46" s="381"/>
      <c r="H46" s="381"/>
      <c r="I46" s="419"/>
      <c r="J46" s="186" t="s">
        <v>41</v>
      </c>
      <c r="K46" s="187" t="s">
        <v>11</v>
      </c>
      <c r="L46" s="420" t="s">
        <v>116</v>
      </c>
      <c r="M46" s="419"/>
      <c r="N46" s="188" t="s">
        <v>109</v>
      </c>
    </row>
    <row r="47" spans="1:14">
      <c r="A47" s="276" t="s">
        <v>195</v>
      </c>
      <c r="B47" s="189" t="str">
        <f>VLOOKUP(A47,[65]MATERIALES!A5:D373,3,FALSE)</f>
        <v>Anfo</v>
      </c>
      <c r="C47" s="190"/>
      <c r="D47" s="190"/>
      <c r="E47" s="190"/>
      <c r="F47" s="190"/>
      <c r="G47" s="190"/>
      <c r="H47" s="190"/>
      <c r="I47" s="161"/>
      <c r="J47" s="123" t="str">
        <f>VLOOKUP(A47,[65]MATERIALES!A3:D639,2,FALSE)</f>
        <v>kg</v>
      </c>
      <c r="K47" s="191">
        <v>0.3</v>
      </c>
      <c r="L47" s="160"/>
      <c r="M47" s="282">
        <f>VLOOKUP(A47,[65]MATERIALES!A5:D396,4,FALSE)</f>
        <v>4345.12</v>
      </c>
      <c r="N47" s="165">
        <f>K47*M47</f>
        <v>1303.5359999999998</v>
      </c>
    </row>
    <row r="48" spans="1:14">
      <c r="A48" s="276" t="s">
        <v>196</v>
      </c>
      <c r="B48" s="189" t="str">
        <f>VLOOKUP(A48,[65]MATERIALES!A6:D373,3,FALSE)</f>
        <v>Cordón detonante</v>
      </c>
      <c r="C48" s="293"/>
      <c r="D48" s="293"/>
      <c r="E48" s="293"/>
      <c r="F48" s="293"/>
      <c r="G48" s="293"/>
      <c r="H48" s="293"/>
      <c r="I48" s="293"/>
      <c r="J48" s="207" t="str">
        <f>VLOOKUP(A48,[65]MATERIALES!A4:D640,2,FALSE)</f>
        <v>m</v>
      </c>
      <c r="K48" s="294">
        <v>3</v>
      </c>
      <c r="L48" s="285"/>
      <c r="M48" s="282">
        <f>VLOOKUP(A48,[65]MATERIALES!A6:D397,4,FALSE)</f>
        <v>1362.25</v>
      </c>
      <c r="N48" s="165">
        <f t="shared" ref="N48:N53" si="0">K48*M48</f>
        <v>4086.75</v>
      </c>
    </row>
    <row r="49" spans="1:14">
      <c r="A49" s="276" t="s">
        <v>197</v>
      </c>
      <c r="B49" s="189" t="str">
        <f>VLOOKUP(A49,[65]MATERIALES!A6:D373,3,FALSE)</f>
        <v>Explosivos  75% (INDUGEL)</v>
      </c>
      <c r="C49" s="293"/>
      <c r="D49" s="293"/>
      <c r="E49" s="293"/>
      <c r="F49" s="293"/>
      <c r="G49" s="293"/>
      <c r="H49" s="293"/>
      <c r="I49" s="293"/>
      <c r="J49" s="295" t="str">
        <f>VLOOKUP(A49,[65]MATERIALES!A5:D641,2,FALSE)</f>
        <v>lb</v>
      </c>
      <c r="K49" s="294">
        <v>0.25</v>
      </c>
      <c r="L49" s="285"/>
      <c r="M49" s="282">
        <f>VLOOKUP(A49,[65]MATERIALES!A6:D398,4,FALSE)</f>
        <v>6975.0233333333335</v>
      </c>
      <c r="N49" s="165">
        <f t="shared" si="0"/>
        <v>1743.7558333333334</v>
      </c>
    </row>
    <row r="50" spans="1:14">
      <c r="A50" s="276" t="s">
        <v>198</v>
      </c>
      <c r="B50" s="189" t="str">
        <f>VLOOKUP(A50,[65]MATERIALES!A6:D373,3,FALSE)</f>
        <v>Fulminantes</v>
      </c>
      <c r="C50" s="293"/>
      <c r="D50" s="293"/>
      <c r="E50" s="293"/>
      <c r="F50" s="293"/>
      <c r="G50" s="293"/>
      <c r="H50" s="293"/>
      <c r="I50" s="293"/>
      <c r="J50" s="295" t="str">
        <f>VLOOKUP(A50,[65]MATERIALES!A6:D642,2,FALSE)</f>
        <v>u</v>
      </c>
      <c r="K50" s="294">
        <v>1</v>
      </c>
      <c r="L50" s="285"/>
      <c r="M50" s="282">
        <f>VLOOKUP(A50,[65]MATERIALES!A6:D399,4,FALSE)</f>
        <v>767.61666666666667</v>
      </c>
      <c r="N50" s="165">
        <f t="shared" si="0"/>
        <v>767.61666666666667</v>
      </c>
    </row>
    <row r="51" spans="1:14">
      <c r="A51" s="276" t="s">
        <v>199</v>
      </c>
      <c r="B51" s="189" t="str">
        <f>VLOOKUP(A51,[65]MATERIALES!A7:D373,3,FALSE)</f>
        <v>Mecha Lenta</v>
      </c>
      <c r="C51" s="293"/>
      <c r="D51" s="293"/>
      <c r="E51" s="293"/>
      <c r="F51" s="293"/>
      <c r="G51" s="293"/>
      <c r="H51" s="293"/>
      <c r="I51" s="293"/>
      <c r="J51" s="295" t="str">
        <f>VLOOKUP(A51,[65]MATERIALES!A6:D643,2,FALSE)</f>
        <v>m</v>
      </c>
      <c r="K51" s="294">
        <v>1</v>
      </c>
      <c r="L51" s="285"/>
      <c r="M51" s="282">
        <f>VLOOKUP(A51,[65]MATERIALES!A7:D400,4,FALSE)</f>
        <v>678.56000000000006</v>
      </c>
      <c r="N51" s="165">
        <f t="shared" si="0"/>
        <v>678.56000000000006</v>
      </c>
    </row>
    <row r="52" spans="1:14">
      <c r="A52" s="276" t="s">
        <v>200</v>
      </c>
      <c r="B52" s="189" t="str">
        <f>VLOOKUP(A52,[65]MATERIALES!A8:D373,3,FALSE)</f>
        <v xml:space="preserve">Escolta y transporte (una tarifa por cada m3 escoltado y transportado)
</v>
      </c>
      <c r="C52" s="293"/>
      <c r="D52" s="293"/>
      <c r="E52" s="293"/>
      <c r="F52" s="293"/>
      <c r="G52" s="293"/>
      <c r="H52" s="293"/>
      <c r="I52" s="293"/>
      <c r="J52" s="295" t="str">
        <f>VLOOKUP(A52,[65]MATERIALES!A6:D644,2,FALSE)</f>
        <v>kg</v>
      </c>
      <c r="K52" s="294">
        <v>0.45800000000000002</v>
      </c>
      <c r="L52" s="285"/>
      <c r="M52" s="282">
        <f>VLOOKUP(A52,[65]MATERIALES!A8:D401,4,FALSE)</f>
        <v>4890</v>
      </c>
      <c r="N52" s="165">
        <f t="shared" si="0"/>
        <v>2239.62</v>
      </c>
    </row>
    <row r="53" spans="1:14" ht="15.75" thickBot="1">
      <c r="A53" s="69" t="s">
        <v>201</v>
      </c>
      <c r="B53" s="189" t="str">
        <f>VLOOKUP(A53,[65]MATERIALES!A9:D373,3,FALSE)</f>
        <v xml:space="preserve">Derechos de explotación y/o disposición de materiales
</v>
      </c>
      <c r="C53" s="216"/>
      <c r="D53" s="216"/>
      <c r="E53" s="216"/>
      <c r="F53" s="216"/>
      <c r="G53" s="216"/>
      <c r="H53" s="216"/>
      <c r="I53" s="216"/>
      <c r="J53" s="296" t="str">
        <f>VLOOKUP(A53,[65]MATERIALES!A7:D645,2,FALSE)</f>
        <v>m3</v>
      </c>
      <c r="K53" s="218">
        <v>1.3</v>
      </c>
      <c r="L53" s="297"/>
      <c r="M53" s="282">
        <f>VLOOKUP(A53,[65]MATERIALES!A9:D402,4,FALSE)</f>
        <v>2825.0266666666666</v>
      </c>
      <c r="N53" s="165">
        <f t="shared" si="0"/>
        <v>3672.5346666666669</v>
      </c>
    </row>
    <row r="54" spans="1:14" ht="15.75" thickBot="1">
      <c r="B54" s="377" t="s">
        <v>114</v>
      </c>
      <c r="C54" s="378"/>
      <c r="D54" s="378"/>
      <c r="E54" s="378"/>
      <c r="F54" s="378"/>
      <c r="G54" s="378"/>
      <c r="H54" s="378"/>
      <c r="I54" s="378"/>
      <c r="J54" s="378"/>
      <c r="K54" s="378"/>
      <c r="L54" s="378"/>
      <c r="M54" s="379"/>
      <c r="N54" s="277">
        <f>SUM(N47:N53)</f>
        <v>14492.373166666668</v>
      </c>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A59" s="69" t="s">
        <v>202</v>
      </c>
      <c r="B59" s="205" t="str">
        <f>VLOOKUP(A59,[65]TRANSPORTE!A5:D117,3,FALSE)</f>
        <v>Transporte de material de excavación</v>
      </c>
      <c r="C59" s="206"/>
      <c r="D59" s="206"/>
      <c r="E59" s="206"/>
      <c r="F59" s="206"/>
      <c r="G59" s="206"/>
      <c r="H59" s="207" t="s">
        <v>180</v>
      </c>
      <c r="I59" s="176">
        <v>1.3</v>
      </c>
      <c r="J59" s="208">
        <v>10</v>
      </c>
      <c r="K59" s="176">
        <f>I59*J59</f>
        <v>13</v>
      </c>
      <c r="L59" s="405">
        <f>VLOOKUP(A59,[65]TRANSPORTE!A5:D117,4,FALSE)</f>
        <v>881.02272727272725</v>
      </c>
      <c r="M59" s="406"/>
      <c r="N59" s="209">
        <f>K59*L59</f>
        <v>11453.295454545454</v>
      </c>
    </row>
    <row r="60" spans="1:14">
      <c r="B60" s="205"/>
      <c r="C60" s="210"/>
      <c r="D60" s="210"/>
      <c r="E60" s="210"/>
      <c r="F60" s="210"/>
      <c r="G60" s="210"/>
      <c r="H60" s="207"/>
      <c r="I60" s="176"/>
      <c r="J60" s="208"/>
      <c r="K60" s="176"/>
      <c r="L60" s="405"/>
      <c r="M60" s="406"/>
      <c r="N60" s="209"/>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234"/>
    </row>
    <row r="65" spans="1:15" ht="15.75" thickBot="1">
      <c r="B65" s="409" t="s">
        <v>114</v>
      </c>
      <c r="C65" s="396"/>
      <c r="D65" s="396"/>
      <c r="E65" s="396"/>
      <c r="F65" s="396"/>
      <c r="G65" s="396"/>
      <c r="H65" s="396"/>
      <c r="I65" s="396"/>
      <c r="J65" s="396"/>
      <c r="K65" s="396"/>
      <c r="L65" s="396"/>
      <c r="M65" s="397"/>
      <c r="N65" s="219">
        <f>N59+N60+N61+N62+N63</f>
        <v>11453.295454545454</v>
      </c>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298" t="s">
        <v>203</v>
      </c>
      <c r="B70" s="221" t="str">
        <f>VLOOKUP(A70,'[65]MANO DE OBRA'!A8:D68,3,FALSE)</f>
        <v>Obrero (4)</v>
      </c>
      <c r="C70" s="210"/>
      <c r="D70" s="210"/>
      <c r="E70" s="210"/>
      <c r="F70" s="210"/>
      <c r="G70" s="210"/>
      <c r="H70" s="210"/>
      <c r="I70" s="222">
        <f>K70/J70*100</f>
        <v>98362.266666666663</v>
      </c>
      <c r="J70" s="223">
        <v>185</v>
      </c>
      <c r="K70" s="224">
        <f>VLOOKUP(A70,'[65]MANO DE OBRA'!A8:D99,4,FALSE)</f>
        <v>181970.19333333333</v>
      </c>
      <c r="L70" s="225"/>
      <c r="M70" s="299">
        <v>128</v>
      </c>
      <c r="N70" s="278">
        <f>K70/M70</f>
        <v>1421.6421354166666</v>
      </c>
      <c r="O70" s="228"/>
    </row>
    <row r="71" spans="1:15">
      <c r="A71" s="298" t="s">
        <v>132</v>
      </c>
      <c r="B71" s="221" t="str">
        <f>VLOOKUP(A71,'[65]MANO DE OBRA'!A8:D69,3,FALSE)</f>
        <v>Oficial</v>
      </c>
      <c r="C71" s="210"/>
      <c r="D71" s="210"/>
      <c r="E71" s="210"/>
      <c r="F71" s="210"/>
      <c r="G71" s="210"/>
      <c r="H71" s="210"/>
      <c r="I71" s="222">
        <f>K71/J71*100</f>
        <v>49181.133333333331</v>
      </c>
      <c r="J71" s="223">
        <v>185</v>
      </c>
      <c r="K71" s="224">
        <f>VLOOKUP(A71,'[65]MANO DE OBRA'!A8:D100,4,FALSE)</f>
        <v>90985.096666666665</v>
      </c>
      <c r="L71" s="225"/>
      <c r="M71" s="300">
        <v>128</v>
      </c>
      <c r="N71" s="278">
        <f>K71/M71</f>
        <v>710.82106770833332</v>
      </c>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196"/>
    </row>
    <row r="76" spans="1:15" ht="15.75" thickBot="1">
      <c r="B76" s="377" t="s">
        <v>114</v>
      </c>
      <c r="C76" s="378"/>
      <c r="D76" s="378"/>
      <c r="E76" s="378"/>
      <c r="F76" s="378"/>
      <c r="G76" s="378"/>
      <c r="H76" s="378"/>
      <c r="I76" s="396"/>
      <c r="J76" s="396"/>
      <c r="K76" s="396"/>
      <c r="L76" s="396"/>
      <c r="M76" s="397"/>
      <c r="N76" s="279">
        <f>SUM(N70:N75)</f>
        <v>2132.4632031249998</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N42+N54+N65+N76</f>
        <v>71412.893234146148</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14282.57864682923</v>
      </c>
      <c r="M83" s="387"/>
      <c r="N83" s="242"/>
    </row>
    <row r="84" spans="1:14">
      <c r="B84" s="243" t="s">
        <v>139</v>
      </c>
      <c r="C84" s="244"/>
      <c r="D84" s="244"/>
      <c r="E84" s="244"/>
      <c r="F84" s="244"/>
      <c r="G84" s="244"/>
      <c r="H84" s="244"/>
      <c r="I84" s="239"/>
      <c r="J84" s="240"/>
      <c r="K84" s="241">
        <v>0.05</v>
      </c>
      <c r="L84" s="386">
        <f>N78*K84</f>
        <v>3570.6446617073075</v>
      </c>
      <c r="M84" s="387"/>
      <c r="N84" s="242"/>
    </row>
    <row r="85" spans="1:14" ht="15.75" thickBot="1">
      <c r="B85" s="245" t="s">
        <v>63</v>
      </c>
      <c r="C85" s="246"/>
      <c r="D85" s="246"/>
      <c r="E85" s="246"/>
      <c r="F85" s="246"/>
      <c r="G85" s="246"/>
      <c r="H85" s="246"/>
      <c r="I85" s="247"/>
      <c r="J85" s="248"/>
      <c r="K85" s="249">
        <v>0.05</v>
      </c>
      <c r="L85" s="388">
        <f>N78*K85</f>
        <v>3570.6446617073075</v>
      </c>
      <c r="M85" s="389"/>
      <c r="N85" s="242"/>
    </row>
    <row r="86" spans="1:14" ht="15.75" thickBot="1">
      <c r="B86" s="377" t="s">
        <v>114</v>
      </c>
      <c r="C86" s="378"/>
      <c r="D86" s="378"/>
      <c r="E86" s="378"/>
      <c r="F86" s="378"/>
      <c r="G86" s="378"/>
      <c r="H86" s="378"/>
      <c r="I86" s="378"/>
      <c r="J86" s="378"/>
      <c r="K86" s="378"/>
      <c r="L86" s="378"/>
      <c r="M86" s="379"/>
      <c r="N86" s="250">
        <f>L83+L84+L85</f>
        <v>21423.867970243846</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92837</v>
      </c>
    </row>
    <row r="89" spans="1:14">
      <c r="B89" s="301"/>
      <c r="C89" s="302"/>
      <c r="D89" s="302"/>
      <c r="E89" s="302"/>
      <c r="F89" s="302"/>
      <c r="G89" s="302"/>
      <c r="H89" s="302"/>
      <c r="I89" s="302"/>
      <c r="J89" s="302"/>
      <c r="K89" s="302"/>
      <c r="L89" s="302"/>
      <c r="M89" s="302"/>
      <c r="N89" s="303"/>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7" t="s">
        <v>142</v>
      </c>
      <c r="F93" s="307"/>
      <c r="G93" s="307"/>
      <c r="H93" s="307"/>
      <c r="I93" s="307"/>
      <c r="J93" s="307"/>
      <c r="K93" s="305"/>
      <c r="L93" s="305"/>
      <c r="M93" s="305"/>
      <c r="N93" s="306"/>
    </row>
    <row r="94" spans="1:14">
      <c r="B94" s="304"/>
      <c r="C94" s="305"/>
      <c r="D94" s="305"/>
      <c r="E94" s="305" t="s">
        <v>143</v>
      </c>
      <c r="F94" s="305"/>
      <c r="G94" s="305"/>
      <c r="H94" s="305"/>
      <c r="I94" s="305"/>
      <c r="J94" s="305"/>
      <c r="K94" s="305"/>
      <c r="L94" s="305"/>
      <c r="M94" s="305"/>
      <c r="N94" s="306"/>
    </row>
    <row r="95" spans="1:14">
      <c r="B95" s="304"/>
      <c r="C95" s="305"/>
      <c r="D95" s="305"/>
      <c r="E95" s="305" t="s">
        <v>144</v>
      </c>
      <c r="F95" s="305"/>
      <c r="G95" s="305"/>
      <c r="H95" s="305"/>
      <c r="I95" s="305"/>
      <c r="J95" s="305"/>
      <c r="K95" s="305"/>
      <c r="L95" s="305"/>
      <c r="M95" s="305"/>
      <c r="N95" s="306"/>
    </row>
    <row r="96" spans="1:14">
      <c r="B96" s="304"/>
      <c r="C96" s="305"/>
      <c r="D96" s="305"/>
      <c r="E96" s="305" t="s">
        <v>145</v>
      </c>
      <c r="F96" s="305"/>
      <c r="G96" s="305"/>
      <c r="H96" s="305"/>
      <c r="I96" s="305"/>
      <c r="J96" s="305"/>
      <c r="K96" s="305"/>
      <c r="L96" s="305"/>
      <c r="M96" s="305"/>
      <c r="N96" s="306"/>
    </row>
    <row r="97" spans="2:14" ht="15.75" thickBot="1">
      <c r="B97" s="304"/>
      <c r="C97" s="305"/>
      <c r="D97" s="305"/>
      <c r="E97" s="305"/>
      <c r="F97" s="305" t="s">
        <v>146</v>
      </c>
      <c r="G97" s="305"/>
      <c r="H97" s="305"/>
      <c r="I97" s="305"/>
      <c r="J97" s="305"/>
      <c r="K97" s="305"/>
      <c r="L97" s="305"/>
      <c r="M97" s="305"/>
      <c r="N97" s="306"/>
    </row>
    <row r="98" spans="2:14">
      <c r="B98" s="252" t="s">
        <v>147</v>
      </c>
      <c r="C98" s="253"/>
      <c r="D98" s="253"/>
      <c r="E98" s="253"/>
      <c r="F98" s="253"/>
      <c r="G98" s="253"/>
      <c r="H98" s="253"/>
      <c r="I98" s="253"/>
      <c r="J98" s="253"/>
      <c r="K98" s="253"/>
      <c r="L98" s="253"/>
      <c r="M98" s="253"/>
      <c r="N98" s="254"/>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ht="15.75" thickBot="1">
      <c r="B102" s="311"/>
      <c r="C102" s="312"/>
      <c r="D102" s="312"/>
      <c r="E102" s="312"/>
      <c r="F102" s="312"/>
      <c r="G102" s="312"/>
      <c r="H102" s="312"/>
      <c r="I102" s="312"/>
      <c r="J102" s="312"/>
      <c r="K102" s="312"/>
      <c r="L102" s="312"/>
      <c r="M102" s="312"/>
      <c r="N102" s="313"/>
    </row>
    <row r="103" spans="2:14">
      <c r="B103" s="314"/>
      <c r="C103" s="315"/>
      <c r="D103" s="315"/>
      <c r="E103" s="315"/>
      <c r="F103" s="315"/>
      <c r="G103" s="315"/>
      <c r="H103" s="315"/>
      <c r="I103" s="315"/>
      <c r="J103" s="315"/>
      <c r="K103" s="315"/>
      <c r="L103" s="315"/>
      <c r="M103" s="315"/>
      <c r="N103" s="316"/>
    </row>
    <row r="104" spans="2:14">
      <c r="B104" s="317" t="s">
        <v>148</v>
      </c>
      <c r="C104" s="318"/>
      <c r="D104" s="318"/>
      <c r="E104" s="318"/>
      <c r="F104" s="318"/>
      <c r="G104" s="318"/>
      <c r="H104" s="318"/>
      <c r="I104" s="318"/>
      <c r="J104" s="318"/>
      <c r="K104" s="318"/>
      <c r="L104" s="318"/>
      <c r="M104" s="318"/>
      <c r="N104" s="319"/>
    </row>
    <row r="105" spans="2:14" ht="15" customHeight="1">
      <c r="B105" s="487" t="s">
        <v>149</v>
      </c>
      <c r="C105" s="488"/>
      <c r="D105" s="488"/>
      <c r="E105" s="488"/>
      <c r="F105" s="488"/>
      <c r="G105" s="488"/>
      <c r="H105" s="488"/>
      <c r="I105" s="488"/>
      <c r="J105" s="488"/>
      <c r="K105" s="488"/>
      <c r="L105" s="488"/>
      <c r="M105" s="488"/>
      <c r="N105" s="489"/>
    </row>
    <row r="106" spans="2:14" ht="15" customHeight="1">
      <c r="B106" s="487"/>
      <c r="C106" s="488"/>
      <c r="D106" s="488"/>
      <c r="E106" s="488"/>
      <c r="F106" s="488"/>
      <c r="G106" s="488"/>
      <c r="H106" s="488"/>
      <c r="I106" s="488"/>
      <c r="J106" s="488"/>
      <c r="K106" s="488"/>
      <c r="L106" s="488"/>
      <c r="M106" s="488"/>
      <c r="N106" s="489"/>
    </row>
    <row r="107" spans="2:14" ht="30" customHeight="1">
      <c r="B107" s="490" t="s">
        <v>150</v>
      </c>
      <c r="C107" s="491"/>
      <c r="D107" s="491"/>
      <c r="E107" s="491"/>
      <c r="F107" s="491"/>
      <c r="G107" s="491"/>
      <c r="H107" s="491"/>
      <c r="I107" s="491"/>
      <c r="J107" s="491"/>
      <c r="K107" s="491"/>
      <c r="L107" s="491"/>
      <c r="M107" s="491"/>
      <c r="N107" s="492"/>
    </row>
    <row r="108" spans="2:14">
      <c r="B108" s="490"/>
      <c r="C108" s="491"/>
      <c r="D108" s="491"/>
      <c r="E108" s="491"/>
      <c r="F108" s="491"/>
      <c r="G108" s="491"/>
      <c r="H108" s="491"/>
      <c r="I108" s="491"/>
      <c r="J108" s="491"/>
      <c r="K108" s="491"/>
      <c r="L108" s="491"/>
      <c r="M108" s="491"/>
      <c r="N108" s="49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17"/>
      <c r="C112" s="318"/>
      <c r="D112" s="318"/>
      <c r="E112" s="318"/>
      <c r="F112" s="318"/>
      <c r="G112" s="318"/>
      <c r="H112" s="318"/>
      <c r="I112" s="318"/>
      <c r="J112" s="318"/>
      <c r="K112" s="318"/>
      <c r="L112" s="318"/>
      <c r="M112" s="318"/>
      <c r="N112" s="319"/>
    </row>
    <row r="113" spans="2:14">
      <c r="B113" s="304"/>
      <c r="C113" s="305"/>
      <c r="D113" s="305"/>
      <c r="E113" s="305" t="s">
        <v>142</v>
      </c>
      <c r="F113" s="307"/>
      <c r="G113" s="307"/>
      <c r="H113" s="305"/>
      <c r="I113" s="305"/>
      <c r="J113" s="305"/>
      <c r="K113" s="305"/>
      <c r="L113" s="305"/>
      <c r="M113" s="305"/>
      <c r="N113" s="306"/>
    </row>
    <row r="114" spans="2:14">
      <c r="B114" s="304"/>
      <c r="C114" s="305"/>
      <c r="D114" s="305"/>
      <c r="E114" s="323" t="s">
        <v>143</v>
      </c>
      <c r="F114" s="305"/>
      <c r="G114" s="305"/>
      <c r="H114" s="323"/>
      <c r="I114" s="323"/>
      <c r="J114" s="323"/>
      <c r="K114" s="305"/>
      <c r="L114" s="305"/>
      <c r="M114" s="305"/>
      <c r="N114" s="306"/>
    </row>
    <row r="115" spans="2:14">
      <c r="B115" s="304"/>
      <c r="C115" s="305"/>
      <c r="D115" s="305"/>
      <c r="E115" s="324" t="s">
        <v>151</v>
      </c>
      <c r="F115" s="305"/>
      <c r="G115" s="305"/>
      <c r="H115" s="324"/>
      <c r="I115" s="324"/>
      <c r="J115" s="324"/>
      <c r="K115" s="305"/>
      <c r="L115" s="305"/>
      <c r="M115" s="305"/>
      <c r="N115" s="306"/>
    </row>
    <row r="116" spans="2:14">
      <c r="B116" s="325"/>
      <c r="C116" s="318"/>
      <c r="D116" s="318"/>
      <c r="E116" s="305" t="s">
        <v>145</v>
      </c>
      <c r="F116" s="305"/>
      <c r="G116" s="305"/>
      <c r="H116" s="305"/>
      <c r="I116" s="305"/>
      <c r="J116" s="305"/>
      <c r="K116" s="318"/>
      <c r="L116" s="318"/>
      <c r="M116" s="318"/>
      <c r="N116" s="319"/>
    </row>
    <row r="117" spans="2:14">
      <c r="B117" s="325"/>
      <c r="C117" s="318"/>
      <c r="D117" s="318"/>
      <c r="E117" s="318"/>
      <c r="F117" s="305"/>
      <c r="G117" s="305"/>
      <c r="H117" s="305"/>
      <c r="I117" s="305"/>
      <c r="J117" s="305"/>
      <c r="K117" s="318"/>
      <c r="L117" s="318"/>
      <c r="M117" s="318"/>
      <c r="N117" s="319"/>
    </row>
    <row r="118" spans="2:14">
      <c r="B118" s="325" t="s">
        <v>152</v>
      </c>
      <c r="C118" s="324"/>
      <c r="D118" s="324"/>
      <c r="E118" s="305"/>
      <c r="F118" s="305"/>
      <c r="G118" s="305"/>
      <c r="H118" s="305"/>
      <c r="I118" s="305"/>
      <c r="J118" s="493"/>
      <c r="K118" s="493"/>
      <c r="L118" s="493"/>
      <c r="M118" s="493"/>
      <c r="N118" s="494"/>
    </row>
    <row r="119" spans="2:14" ht="15.75" thickBot="1">
      <c r="B119" s="326" t="s">
        <v>153</v>
      </c>
      <c r="C119" s="327"/>
      <c r="D119" s="327"/>
      <c r="E119" s="328"/>
      <c r="F119" s="328"/>
      <c r="G119" s="328"/>
      <c r="H119" s="328"/>
      <c r="I119" s="328"/>
      <c r="J119" s="495"/>
      <c r="K119" s="495"/>
      <c r="L119" s="495"/>
      <c r="M119" s="495"/>
      <c r="N119" s="496"/>
    </row>
  </sheetData>
  <sheetProtection algorithmName="SHA-512" hashValue="0jz7jgait3vBjxBRke3CsbUETYcsLNyxPng2Cpmv/MILHIxgijuFC9ZBJzzmGXaZcHO5Nkq5rAtbrVP6R4PT9A==" saltValue="5kcsRq957YbQ0chv6/U65g=="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0:D40"/>
    <mergeCell ref="B41:H41"/>
    <mergeCell ref="B65:M65"/>
    <mergeCell ref="L41:M41"/>
    <mergeCell ref="B42:M42"/>
    <mergeCell ref="B46:I46"/>
    <mergeCell ref="L46:M46"/>
    <mergeCell ref="B54:M54"/>
    <mergeCell ref="L58:M58"/>
    <mergeCell ref="I41:J41"/>
    <mergeCell ref="L59:M59"/>
    <mergeCell ref="L60:M60"/>
    <mergeCell ref="L61:M61"/>
    <mergeCell ref="L62:M62"/>
    <mergeCell ref="L64:M64"/>
    <mergeCell ref="L85:M85"/>
    <mergeCell ref="B69:H69"/>
    <mergeCell ref="L69:M69"/>
    <mergeCell ref="B75:H75"/>
    <mergeCell ref="L75:M75"/>
    <mergeCell ref="B76:M76"/>
    <mergeCell ref="B78:M78"/>
    <mergeCell ref="B82:H82"/>
    <mergeCell ref="L82:M82"/>
    <mergeCell ref="B83:H83"/>
    <mergeCell ref="L83:M83"/>
    <mergeCell ref="L84:M84"/>
    <mergeCell ref="B86:M86"/>
    <mergeCell ref="B88:M88"/>
    <mergeCell ref="B105:N106"/>
    <mergeCell ref="B107:N108"/>
    <mergeCell ref="J118:N11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zoomScale="50" zoomScaleNormal="50" workbookViewId="0">
      <selection activeCell="J61" sqref="J61"/>
    </sheetView>
  </sheetViews>
  <sheetFormatPr baseColWidth="10" defaultRowHeight="15"/>
  <cols>
    <col min="1" max="1" width="10.140625" style="69" bestFit="1" customWidth="1"/>
    <col min="2" max="2" width="17" style="69" customWidth="1"/>
    <col min="3" max="5" width="11.42578125" style="69"/>
    <col min="6" max="6" width="14.4257812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2.42578125" style="69" bestFit="1" customWidth="1"/>
    <col min="14" max="14" width="17.42578125" style="69" customWidth="1"/>
    <col min="15" max="15" width="12" style="69" bestFit="1" customWidth="1"/>
    <col min="16" max="16384" width="11.42578125" style="69"/>
  </cols>
  <sheetData>
    <row r="1" spans="2:14" ht="24.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2.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thickBo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25</v>
      </c>
      <c r="C31" s="141" t="s">
        <v>204</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111</v>
      </c>
      <c r="B36" s="421" t="str">
        <f>VLOOKUP(A36,[65]EQUIPOS!A6:D154,3,FALSE)</f>
        <v>Compresor 120 HP, con martillo.</v>
      </c>
      <c r="C36" s="422"/>
      <c r="D36" s="422"/>
      <c r="E36" s="422"/>
      <c r="F36" s="422"/>
      <c r="G36" s="422"/>
      <c r="H36" s="423"/>
      <c r="I36" s="160"/>
      <c r="J36" s="161"/>
      <c r="K36" s="162">
        <f>VLOOKUP(A36,[65]EQUIPOS!A6:D163,4,FALSE)</f>
        <v>75944.243333333332</v>
      </c>
      <c r="L36" s="163"/>
      <c r="M36" s="288">
        <v>2.5</v>
      </c>
      <c r="N36" s="165">
        <f>K36/M36</f>
        <v>30377.697333333334</v>
      </c>
    </row>
    <row r="37" spans="1:14">
      <c r="A37" s="280" t="s">
        <v>161</v>
      </c>
      <c r="B37" s="421" t="str">
        <f>VLOOKUP(A37,[65]EQUIPOS!A7:D154,3,FALSE)</f>
        <v xml:space="preserve">Buldozer, Potencia al volante de 140 HP, motor de 2200 RPM, longitud de hoja 4,80m. </v>
      </c>
      <c r="C37" s="422"/>
      <c r="D37" s="422"/>
      <c r="E37" s="422"/>
      <c r="F37" s="422"/>
      <c r="G37" s="422"/>
      <c r="H37" s="423"/>
      <c r="I37" s="285"/>
      <c r="J37" s="286"/>
      <c r="K37" s="162">
        <f>VLOOKUP(A37,[65]EQUIPOS!A7:D164,4,FALSE)</f>
        <v>141426.11111111109</v>
      </c>
      <c r="L37" s="287"/>
      <c r="M37" s="288">
        <v>100</v>
      </c>
      <c r="N37" s="165">
        <f>K37/M37</f>
        <v>1414.2611111111109</v>
      </c>
    </row>
    <row r="38" spans="1:14">
      <c r="A38" s="280" t="s">
        <v>205</v>
      </c>
      <c r="B38" s="421" t="str">
        <f>VLOOKUP(A38,[65]EQUIPOS!A8:D154,3,FALSE)</f>
        <v xml:space="preserve">Motobomba 3 PULGADAS (incluye operario)
</v>
      </c>
      <c r="C38" s="422"/>
      <c r="D38" s="422"/>
      <c r="E38" s="422"/>
      <c r="F38" s="422"/>
      <c r="G38" s="422"/>
      <c r="H38" s="423"/>
      <c r="I38" s="289"/>
      <c r="J38" s="290"/>
      <c r="K38" s="162">
        <f>VLOOKUP(A38,[65]EQUIPOS!A8:D165,4,FALSE)</f>
        <v>7382.5</v>
      </c>
      <c r="L38" s="291"/>
      <c r="M38" s="292">
        <v>8</v>
      </c>
      <c r="N38" s="165">
        <f>K38/M38</f>
        <v>922.8125</v>
      </c>
    </row>
    <row r="39" spans="1:14">
      <c r="A39" s="69" t="s">
        <v>110</v>
      </c>
      <c r="B39" s="421" t="str">
        <f>VLOOKUP(A39,[65]EQUIPOS!A9:D154,3,FALSE)</f>
        <v>Retroexcavadora sobre oruga, potencia 138 HP, balde de 1,5 m3.</v>
      </c>
      <c r="C39" s="422"/>
      <c r="D39" s="422"/>
      <c r="E39" s="422"/>
      <c r="F39" s="422"/>
      <c r="G39" s="422"/>
      <c r="H39" s="423"/>
      <c r="I39" s="168"/>
      <c r="J39" s="169"/>
      <c r="K39" s="162">
        <f>VLOOKUP(A39,[65]EQUIPOS!A9:D166,4,FALSE)</f>
        <v>184343.65333333332</v>
      </c>
      <c r="L39" s="170"/>
      <c r="M39" s="288">
        <v>8</v>
      </c>
      <c r="N39" s="165">
        <f>K39/M39</f>
        <v>23042.956666666665</v>
      </c>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0.01</v>
      </c>
      <c r="N41" s="177">
        <f>N78*M41</f>
        <v>181.97019333333333</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55939.697804444448</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195</v>
      </c>
      <c r="B48" s="189" t="str">
        <f>VLOOKUP(A48,[65]MATERIALES!A5:D373,3,FALSE)</f>
        <v>Anfo</v>
      </c>
      <c r="C48" s="190"/>
      <c r="D48" s="190"/>
      <c r="E48" s="190"/>
      <c r="F48" s="190"/>
      <c r="G48" s="190"/>
      <c r="H48" s="190"/>
      <c r="I48" s="161"/>
      <c r="J48" s="123" t="str">
        <f>VLOOKUP(A48,[65]MATERIALES!A4:D640,2,FALSE)</f>
        <v>kg</v>
      </c>
      <c r="K48" s="191">
        <v>0.3</v>
      </c>
      <c r="L48" s="160"/>
      <c r="M48" s="282">
        <f>VLOOKUP(A48,[65]MATERIALES!A5:D396,4,FALSE)</f>
        <v>4345.12</v>
      </c>
      <c r="N48" s="165">
        <f>K48*M48</f>
        <v>1303.5359999999998</v>
      </c>
    </row>
    <row r="49" spans="1:14">
      <c r="A49" s="276" t="s">
        <v>196</v>
      </c>
      <c r="B49" s="189" t="str">
        <f>VLOOKUP(A49,[65]MATERIALES!A6:D373,3,FALSE)</f>
        <v>Cordón detonante</v>
      </c>
      <c r="C49" s="293"/>
      <c r="D49" s="293"/>
      <c r="E49" s="293"/>
      <c r="F49" s="293"/>
      <c r="G49" s="293"/>
      <c r="H49" s="293"/>
      <c r="I49" s="293"/>
      <c r="J49" s="207" t="str">
        <f>VLOOKUP(A49,[65]MATERIALES!A5:D641,2,FALSE)</f>
        <v>m</v>
      </c>
      <c r="K49" s="294">
        <v>3</v>
      </c>
      <c r="L49" s="285"/>
      <c r="M49" s="282">
        <f>VLOOKUP(A49,[65]MATERIALES!A6:D397,4,FALSE)</f>
        <v>1362.25</v>
      </c>
      <c r="N49" s="165">
        <f t="shared" ref="N49:N54" si="0">K49*M49</f>
        <v>4086.75</v>
      </c>
    </row>
    <row r="50" spans="1:14">
      <c r="A50" s="276" t="s">
        <v>197</v>
      </c>
      <c r="B50" s="189" t="str">
        <f>VLOOKUP(A50,[65]MATERIALES!A6:D373,3,FALSE)</f>
        <v>Explosivos  75% (INDUGEL)</v>
      </c>
      <c r="C50" s="293"/>
      <c r="D50" s="293"/>
      <c r="E50" s="293"/>
      <c r="F50" s="293"/>
      <c r="G50" s="293"/>
      <c r="H50" s="293"/>
      <c r="I50" s="293"/>
      <c r="J50" s="295" t="str">
        <f>VLOOKUP(A50,[65]MATERIALES!A6:D642,2,FALSE)</f>
        <v>lb</v>
      </c>
      <c r="K50" s="294">
        <v>0.25</v>
      </c>
      <c r="L50" s="285"/>
      <c r="M50" s="282">
        <f>VLOOKUP(A50,[65]MATERIALES!A6:D398,4,FALSE)</f>
        <v>6975.0233333333335</v>
      </c>
      <c r="N50" s="165">
        <f t="shared" si="0"/>
        <v>1743.7558333333334</v>
      </c>
    </row>
    <row r="51" spans="1:14">
      <c r="A51" s="276" t="s">
        <v>198</v>
      </c>
      <c r="B51" s="189" t="str">
        <f>VLOOKUP(A51,[65]MATERIALES!A6:D373,3,FALSE)</f>
        <v>Fulminantes</v>
      </c>
      <c r="C51" s="293"/>
      <c r="D51" s="293"/>
      <c r="E51" s="293"/>
      <c r="F51" s="293"/>
      <c r="G51" s="293"/>
      <c r="H51" s="293"/>
      <c r="I51" s="293"/>
      <c r="J51" s="295" t="str">
        <f>VLOOKUP(A51,[65]MATERIALES!A6:D643,2,FALSE)</f>
        <v>u</v>
      </c>
      <c r="K51" s="294">
        <v>1</v>
      </c>
      <c r="L51" s="285"/>
      <c r="M51" s="282">
        <f>VLOOKUP(A51,[65]MATERIALES!A6:D399,4,FALSE)</f>
        <v>767.61666666666667</v>
      </c>
      <c r="N51" s="165">
        <f t="shared" si="0"/>
        <v>767.61666666666667</v>
      </c>
    </row>
    <row r="52" spans="1:14">
      <c r="A52" s="276" t="s">
        <v>199</v>
      </c>
      <c r="B52" s="189" t="str">
        <f>VLOOKUP(A52,[65]MATERIALES!A7:D373,3,FALSE)</f>
        <v>Mecha Lenta</v>
      </c>
      <c r="C52" s="293"/>
      <c r="D52" s="293"/>
      <c r="E52" s="293"/>
      <c r="F52" s="293"/>
      <c r="G52" s="293"/>
      <c r="H52" s="293"/>
      <c r="I52" s="293"/>
      <c r="J52" s="295" t="str">
        <f>VLOOKUP(A52,[65]MATERIALES!A6:D644,2,FALSE)</f>
        <v>m</v>
      </c>
      <c r="K52" s="294">
        <v>1</v>
      </c>
      <c r="L52" s="285"/>
      <c r="M52" s="282">
        <f>VLOOKUP(A52,[65]MATERIALES!A7:D400,4,FALSE)</f>
        <v>678.56000000000006</v>
      </c>
      <c r="N52" s="165">
        <f t="shared" si="0"/>
        <v>678.56000000000006</v>
      </c>
    </row>
    <row r="53" spans="1:14">
      <c r="A53" s="276" t="s">
        <v>200</v>
      </c>
      <c r="B53" s="189" t="str">
        <f>VLOOKUP(A53,[65]MATERIALES!A7:D373,3,FALSE)</f>
        <v xml:space="preserve">Escolta y transporte (una tarifa por cada m3 escoltado y transportado)
</v>
      </c>
      <c r="C53" s="293"/>
      <c r="D53" s="293"/>
      <c r="E53" s="293"/>
      <c r="F53" s="293"/>
      <c r="G53" s="293"/>
      <c r="H53" s="293"/>
      <c r="I53" s="293"/>
      <c r="J53" s="295" t="str">
        <f>VLOOKUP(A53,[65]MATERIALES!A6:D644,2,FALSE)</f>
        <v>kg</v>
      </c>
      <c r="K53" s="294">
        <v>0.45800000000000002</v>
      </c>
      <c r="L53" s="285"/>
      <c r="M53" s="282">
        <f>VLOOKUP(A53,[65]MATERIALES!A7:D400,4,FALSE)</f>
        <v>4890</v>
      </c>
      <c r="N53" s="165">
        <f>K53*M53</f>
        <v>2239.62</v>
      </c>
    </row>
    <row r="54" spans="1:14">
      <c r="A54" s="276" t="s">
        <v>201</v>
      </c>
      <c r="B54" s="189" t="str">
        <f>VLOOKUP(A54,[65]MATERIALES!A8:D373,3,FALSE)</f>
        <v xml:space="preserve">Derechos de explotación y/o disposición de materiales
</v>
      </c>
      <c r="C54" s="293"/>
      <c r="D54" s="293"/>
      <c r="E54" s="293"/>
      <c r="F54" s="293"/>
      <c r="G54" s="293"/>
      <c r="H54" s="293"/>
      <c r="I54" s="293"/>
      <c r="J54" s="295" t="str">
        <f>VLOOKUP(A54,[65]MATERIALES!A7:D645,2,FALSE)</f>
        <v>m3</v>
      </c>
      <c r="K54" s="294">
        <v>1.3</v>
      </c>
      <c r="L54" s="285"/>
      <c r="M54" s="282">
        <f>VLOOKUP(A54,[65]MATERIALES!A8:D401,4,FALSE)</f>
        <v>2825.0266666666666</v>
      </c>
      <c r="N54" s="165">
        <f t="shared" si="0"/>
        <v>3672.5346666666669</v>
      </c>
    </row>
    <row r="55" spans="1:14" ht="15.75" thickBot="1">
      <c r="B55" s="189"/>
      <c r="C55" s="216"/>
      <c r="D55" s="216"/>
      <c r="E55" s="216"/>
      <c r="F55" s="216"/>
      <c r="G55" s="216"/>
      <c r="H55" s="216"/>
      <c r="I55" s="216"/>
      <c r="J55" s="331"/>
      <c r="K55" s="218"/>
      <c r="L55" s="297"/>
      <c r="M55" s="282"/>
      <c r="N55" s="165"/>
    </row>
    <row r="56" spans="1:14" ht="15.75" thickBot="1">
      <c r="B56" s="377" t="s">
        <v>114</v>
      </c>
      <c r="C56" s="378"/>
      <c r="D56" s="378"/>
      <c r="E56" s="378"/>
      <c r="F56" s="378"/>
      <c r="G56" s="378"/>
      <c r="H56" s="378"/>
      <c r="I56" s="378"/>
      <c r="J56" s="378"/>
      <c r="K56" s="378"/>
      <c r="L56" s="378"/>
      <c r="M56" s="379"/>
      <c r="N56" s="277">
        <f>SUM(N48:N55)</f>
        <v>14492.373166666668</v>
      </c>
    </row>
    <row r="57" spans="1:14">
      <c r="B57" s="133"/>
      <c r="C57" s="134"/>
      <c r="D57" s="134"/>
      <c r="E57" s="134"/>
      <c r="F57" s="134"/>
      <c r="G57" s="134"/>
      <c r="H57" s="134"/>
      <c r="I57" s="134"/>
      <c r="J57" s="134"/>
      <c r="K57" s="134"/>
      <c r="L57" s="134"/>
      <c r="M57" s="134"/>
      <c r="N57" s="135"/>
    </row>
    <row r="58" spans="1:14">
      <c r="B58" s="182" t="s">
        <v>117</v>
      </c>
      <c r="C58" s="183"/>
      <c r="D58" s="183"/>
      <c r="E58" s="183"/>
      <c r="F58" s="183"/>
      <c r="G58" s="183"/>
      <c r="H58" s="183"/>
      <c r="I58" s="183"/>
      <c r="J58" s="183"/>
      <c r="K58" s="183"/>
      <c r="L58" s="183"/>
      <c r="M58" s="183"/>
      <c r="N58" s="184"/>
    </row>
    <row r="59" spans="1:14" ht="15.75" thickBot="1">
      <c r="B59" s="198"/>
      <c r="C59" s="155"/>
      <c r="D59" s="155"/>
      <c r="E59" s="155"/>
      <c r="F59" s="155"/>
      <c r="G59" s="155"/>
      <c r="H59" s="155"/>
      <c r="I59" s="155"/>
      <c r="J59" s="155"/>
      <c r="K59" s="155"/>
      <c r="L59" s="155"/>
      <c r="M59" s="155"/>
      <c r="N59" s="157"/>
    </row>
    <row r="60" spans="1:14" ht="25.5">
      <c r="B60" s="199" t="s">
        <v>118</v>
      </c>
      <c r="C60" s="200"/>
      <c r="D60" s="200"/>
      <c r="E60" s="200"/>
      <c r="F60" s="200"/>
      <c r="G60" s="200"/>
      <c r="H60" s="201" t="s">
        <v>41</v>
      </c>
      <c r="I60" s="202" t="s">
        <v>119</v>
      </c>
      <c r="J60" s="203" t="s">
        <v>120</v>
      </c>
      <c r="K60" s="201" t="s">
        <v>121</v>
      </c>
      <c r="L60" s="403" t="s">
        <v>122</v>
      </c>
      <c r="M60" s="404"/>
      <c r="N60" s="204" t="s">
        <v>109</v>
      </c>
    </row>
    <row r="61" spans="1:14">
      <c r="A61" s="69" t="s">
        <v>202</v>
      </c>
      <c r="B61" s="205" t="str">
        <f>VLOOKUP(A61,[65]TRANSPORTE!A5:D117,3,FALSE)</f>
        <v>Transporte de material de excavación</v>
      </c>
      <c r="C61" s="206"/>
      <c r="D61" s="206"/>
      <c r="E61" s="206"/>
      <c r="F61" s="206"/>
      <c r="G61" s="206"/>
      <c r="H61" s="207" t="s">
        <v>180</v>
      </c>
      <c r="I61" s="176">
        <v>1.3</v>
      </c>
      <c r="J61" s="208">
        <v>10</v>
      </c>
      <c r="K61" s="176">
        <f>I61*J61</f>
        <v>13</v>
      </c>
      <c r="L61" s="405">
        <f>VLOOKUP(A61,[65]TRANSPORTE!A5:D117,4,FALSE)</f>
        <v>881.02272727272725</v>
      </c>
      <c r="M61" s="406"/>
      <c r="N61" s="209">
        <f>K61*L61</f>
        <v>11453.295454545454</v>
      </c>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07"/>
      <c r="I64" s="176"/>
      <c r="J64" s="208"/>
      <c r="K64" s="176"/>
      <c r="L64" s="405"/>
      <c r="M64" s="406"/>
      <c r="N64" s="209"/>
    </row>
    <row r="65" spans="1:15">
      <c r="B65" s="205"/>
      <c r="C65" s="210"/>
      <c r="D65" s="210"/>
      <c r="E65" s="210"/>
      <c r="F65" s="210"/>
      <c r="G65" s="210"/>
      <c r="H65" s="211"/>
      <c r="I65" s="176"/>
      <c r="J65" s="176"/>
      <c r="K65" s="176"/>
      <c r="L65" s="212"/>
      <c r="M65" s="213"/>
      <c r="N65" s="214"/>
    </row>
    <row r="66" spans="1:15" ht="15.75" thickBot="1">
      <c r="B66" s="215"/>
      <c r="C66" s="216"/>
      <c r="D66" s="216"/>
      <c r="E66" s="216"/>
      <c r="F66" s="216"/>
      <c r="G66" s="216"/>
      <c r="H66" s="217"/>
      <c r="I66" s="218"/>
      <c r="J66" s="218"/>
      <c r="K66" s="218"/>
      <c r="L66" s="407"/>
      <c r="M66" s="408"/>
      <c r="N66" s="234"/>
    </row>
    <row r="67" spans="1:15" ht="15.75" thickBot="1">
      <c r="B67" s="409" t="s">
        <v>114</v>
      </c>
      <c r="C67" s="396"/>
      <c r="D67" s="396"/>
      <c r="E67" s="396"/>
      <c r="F67" s="396"/>
      <c r="G67" s="396"/>
      <c r="H67" s="396"/>
      <c r="I67" s="396"/>
      <c r="J67" s="396"/>
      <c r="K67" s="396"/>
      <c r="L67" s="396"/>
      <c r="M67" s="397"/>
      <c r="N67" s="219">
        <f>N61+N62+N63+N64+N65</f>
        <v>11453.295454545454</v>
      </c>
    </row>
    <row r="68" spans="1:15">
      <c r="B68" s="133"/>
      <c r="C68" s="134"/>
      <c r="D68" s="134"/>
      <c r="E68" s="134"/>
      <c r="F68" s="134"/>
      <c r="G68" s="134"/>
      <c r="H68" s="134"/>
      <c r="I68" s="134"/>
      <c r="J68" s="134"/>
      <c r="K68" s="134"/>
      <c r="L68" s="134"/>
      <c r="M68" s="134"/>
      <c r="N68" s="135"/>
    </row>
    <row r="69" spans="1:15">
      <c r="B69" s="182" t="s">
        <v>126</v>
      </c>
      <c r="C69" s="183"/>
      <c r="D69" s="183"/>
      <c r="E69" s="183"/>
      <c r="F69" s="183"/>
      <c r="G69" s="183"/>
      <c r="H69" s="183"/>
      <c r="I69" s="183"/>
      <c r="J69" s="183"/>
      <c r="K69" s="183"/>
      <c r="L69" s="183"/>
      <c r="M69" s="183"/>
      <c r="N69" s="184"/>
    </row>
    <row r="70" spans="1:15" ht="15.75" thickBot="1">
      <c r="B70" s="198"/>
      <c r="C70" s="155"/>
      <c r="D70" s="155"/>
      <c r="E70" s="155"/>
      <c r="F70" s="155"/>
      <c r="G70" s="155"/>
      <c r="H70" s="155"/>
      <c r="I70" s="155"/>
      <c r="J70" s="155"/>
      <c r="K70" s="155"/>
      <c r="L70" s="155"/>
      <c r="M70" s="155"/>
      <c r="N70" s="157"/>
    </row>
    <row r="71" spans="1:15" ht="25.5">
      <c r="B71" s="410" t="s">
        <v>127</v>
      </c>
      <c r="C71" s="411"/>
      <c r="D71" s="411"/>
      <c r="E71" s="411"/>
      <c r="F71" s="411"/>
      <c r="G71" s="411"/>
      <c r="H71" s="411"/>
      <c r="I71" s="201" t="s">
        <v>128</v>
      </c>
      <c r="J71" s="203" t="s">
        <v>129</v>
      </c>
      <c r="K71" s="202" t="s">
        <v>130</v>
      </c>
      <c r="L71" s="412" t="s">
        <v>108</v>
      </c>
      <c r="M71" s="413"/>
      <c r="N71" s="220" t="s">
        <v>109</v>
      </c>
    </row>
    <row r="72" spans="1:15">
      <c r="A72" s="298" t="s">
        <v>206</v>
      </c>
      <c r="B72" s="221" t="str">
        <f>VLOOKUP(A72,'[65]MANO DE OBRA'!A8:D68,3,FALSE)</f>
        <v>Obrero (6)</v>
      </c>
      <c r="C72" s="210"/>
      <c r="D72" s="210"/>
      <c r="E72" s="210"/>
      <c r="F72" s="210"/>
      <c r="G72" s="210"/>
      <c r="H72" s="210"/>
      <c r="I72" s="222">
        <f>K72/J72*100</f>
        <v>147543.4</v>
      </c>
      <c r="J72" s="223">
        <v>185</v>
      </c>
      <c r="K72" s="224">
        <f>VLOOKUP(A72,'[65]MANO DE OBRA'!A8:D99,4,FALSE)</f>
        <v>272955.28999999998</v>
      </c>
      <c r="L72" s="225"/>
      <c r="M72" s="299">
        <v>20</v>
      </c>
      <c r="N72" s="278">
        <f>K72/M72</f>
        <v>13647.764499999999</v>
      </c>
      <c r="O72" s="228"/>
    </row>
    <row r="73" spans="1:15">
      <c r="A73" s="298" t="s">
        <v>132</v>
      </c>
      <c r="B73" s="221" t="str">
        <f>VLOOKUP(A73,'[65]MANO DE OBRA'!A8:D69,3,FALSE)</f>
        <v>Oficial</v>
      </c>
      <c r="C73" s="210"/>
      <c r="D73" s="210"/>
      <c r="E73" s="210"/>
      <c r="F73" s="210"/>
      <c r="G73" s="210"/>
      <c r="H73" s="210"/>
      <c r="I73" s="222">
        <f>K73/J73*100</f>
        <v>49181.133333333331</v>
      </c>
      <c r="J73" s="223">
        <v>185</v>
      </c>
      <c r="K73" s="224">
        <f>VLOOKUP(A73,'[65]MANO DE OBRA'!A8:D100,4,FALSE)</f>
        <v>90985.096666666665</v>
      </c>
      <c r="L73" s="225"/>
      <c r="M73" s="300">
        <v>20</v>
      </c>
      <c r="N73" s="278">
        <f>K73/M73</f>
        <v>4549.2548333333334</v>
      </c>
    </row>
    <row r="74" spans="1:15">
      <c r="B74" s="221"/>
      <c r="C74" s="210"/>
      <c r="D74" s="210"/>
      <c r="E74" s="210"/>
      <c r="F74" s="210"/>
      <c r="G74" s="210"/>
      <c r="H74" s="210"/>
      <c r="I74" s="176"/>
      <c r="J74" s="230"/>
      <c r="K74" s="231"/>
      <c r="L74" s="225"/>
      <c r="M74" s="232"/>
      <c r="N74" s="227"/>
    </row>
    <row r="75" spans="1:15">
      <c r="B75" s="221"/>
      <c r="C75" s="210"/>
      <c r="D75" s="210"/>
      <c r="E75" s="210"/>
      <c r="F75" s="210"/>
      <c r="G75" s="210"/>
      <c r="H75" s="210"/>
      <c r="I75" s="176"/>
      <c r="J75" s="230"/>
      <c r="K75" s="231"/>
      <c r="L75" s="233"/>
      <c r="M75" s="232"/>
      <c r="N75" s="227"/>
    </row>
    <row r="76" spans="1:15">
      <c r="B76" s="221"/>
      <c r="C76" s="210"/>
      <c r="D76" s="210"/>
      <c r="E76" s="210"/>
      <c r="F76" s="210"/>
      <c r="G76" s="210"/>
      <c r="H76" s="210"/>
      <c r="I76" s="176"/>
      <c r="J76" s="230"/>
      <c r="K76" s="231"/>
      <c r="L76" s="233"/>
      <c r="M76" s="232"/>
      <c r="N76" s="227"/>
    </row>
    <row r="77" spans="1:15" ht="15.75" thickBot="1">
      <c r="B77" s="414"/>
      <c r="C77" s="415"/>
      <c r="D77" s="415"/>
      <c r="E77" s="415"/>
      <c r="F77" s="415"/>
      <c r="G77" s="415"/>
      <c r="H77" s="415"/>
      <c r="I77" s="218"/>
      <c r="J77" s="218"/>
      <c r="K77" s="218"/>
      <c r="L77" s="416"/>
      <c r="M77" s="416"/>
      <c r="N77" s="196"/>
    </row>
    <row r="78" spans="1:15" ht="15.75" thickBot="1">
      <c r="B78" s="409" t="s">
        <v>114</v>
      </c>
      <c r="C78" s="396"/>
      <c r="D78" s="396"/>
      <c r="E78" s="396"/>
      <c r="F78" s="396"/>
      <c r="G78" s="396"/>
      <c r="H78" s="396"/>
      <c r="I78" s="396"/>
      <c r="J78" s="396"/>
      <c r="K78" s="396"/>
      <c r="L78" s="396"/>
      <c r="M78" s="397"/>
      <c r="N78" s="279">
        <f>SUM(N72:N77)</f>
        <v>18197.019333333334</v>
      </c>
    </row>
    <row r="79" spans="1:15" ht="15.75" thickBot="1">
      <c r="B79" s="133"/>
      <c r="C79" s="134"/>
      <c r="D79" s="134"/>
      <c r="E79" s="134"/>
      <c r="F79" s="134"/>
      <c r="G79" s="134"/>
      <c r="H79" s="134"/>
      <c r="I79" s="134"/>
      <c r="J79" s="134"/>
      <c r="K79" s="134"/>
      <c r="L79" s="134"/>
      <c r="M79" s="134"/>
      <c r="N79" s="135"/>
    </row>
    <row r="80" spans="1:15" ht="15.75" thickBot="1">
      <c r="B80" s="377" t="s">
        <v>134</v>
      </c>
      <c r="C80" s="378"/>
      <c r="D80" s="378"/>
      <c r="E80" s="378"/>
      <c r="F80" s="378"/>
      <c r="G80" s="378"/>
      <c r="H80" s="378"/>
      <c r="I80" s="378"/>
      <c r="J80" s="378"/>
      <c r="K80" s="378"/>
      <c r="L80" s="378"/>
      <c r="M80" s="379"/>
      <c r="N80" s="180">
        <f>N43+N56+N67+N78</f>
        <v>100082.3857589899</v>
      </c>
    </row>
    <row r="81" spans="1:14">
      <c r="B81" s="133"/>
      <c r="C81" s="134"/>
      <c r="D81" s="134"/>
      <c r="E81" s="134"/>
      <c r="F81" s="134"/>
      <c r="G81" s="134"/>
      <c r="H81" s="134"/>
      <c r="I81" s="134"/>
      <c r="J81" s="134"/>
      <c r="K81" s="134"/>
      <c r="L81" s="134"/>
      <c r="M81" s="134"/>
      <c r="N81" s="135"/>
    </row>
    <row r="82" spans="1:14">
      <c r="B82" s="182" t="s">
        <v>135</v>
      </c>
      <c r="C82" s="183"/>
      <c r="D82" s="183"/>
      <c r="E82" s="183"/>
      <c r="F82" s="183"/>
      <c r="G82" s="183"/>
      <c r="H82" s="183"/>
      <c r="I82" s="183"/>
      <c r="J82" s="183"/>
      <c r="K82" s="183"/>
      <c r="L82" s="183"/>
      <c r="M82" s="183"/>
      <c r="N82" s="184"/>
    </row>
    <row r="83" spans="1:14" ht="15.75" thickBot="1">
      <c r="B83" s="198"/>
      <c r="C83" s="155"/>
      <c r="D83" s="155"/>
      <c r="E83" s="155"/>
      <c r="F83" s="155"/>
      <c r="G83" s="155"/>
      <c r="H83" s="155"/>
      <c r="I83" s="155"/>
      <c r="J83" s="155"/>
      <c r="K83" s="155"/>
      <c r="L83" s="155"/>
      <c r="M83" s="155"/>
      <c r="N83" s="157"/>
    </row>
    <row r="84" spans="1:14">
      <c r="B84" s="380" t="s">
        <v>136</v>
      </c>
      <c r="C84" s="381"/>
      <c r="D84" s="381"/>
      <c r="E84" s="381"/>
      <c r="F84" s="381"/>
      <c r="G84" s="381"/>
      <c r="H84" s="381"/>
      <c r="I84" s="200"/>
      <c r="J84" s="236"/>
      <c r="K84" s="237" t="s">
        <v>137</v>
      </c>
      <c r="L84" s="382" t="s">
        <v>138</v>
      </c>
      <c r="M84" s="383"/>
      <c r="N84" s="238"/>
    </row>
    <row r="85" spans="1:14">
      <c r="B85" s="384" t="s">
        <v>59</v>
      </c>
      <c r="C85" s="385"/>
      <c r="D85" s="385"/>
      <c r="E85" s="385"/>
      <c r="F85" s="385"/>
      <c r="G85" s="385"/>
      <c r="H85" s="385"/>
      <c r="I85" s="239"/>
      <c r="J85" s="240"/>
      <c r="K85" s="241">
        <v>0.2</v>
      </c>
      <c r="L85" s="386">
        <f>N80*K85</f>
        <v>20016.477151797983</v>
      </c>
      <c r="M85" s="387"/>
      <c r="N85" s="242"/>
    </row>
    <row r="86" spans="1:14">
      <c r="B86" s="243" t="s">
        <v>139</v>
      </c>
      <c r="C86" s="244"/>
      <c r="D86" s="244"/>
      <c r="E86" s="244"/>
      <c r="F86" s="244"/>
      <c r="G86" s="244"/>
      <c r="H86" s="244"/>
      <c r="I86" s="239"/>
      <c r="J86" s="240"/>
      <c r="K86" s="241">
        <v>0.05</v>
      </c>
      <c r="L86" s="386">
        <f>N80*K86</f>
        <v>5004.1192879494956</v>
      </c>
      <c r="M86" s="387"/>
      <c r="N86" s="242"/>
    </row>
    <row r="87" spans="1:14" ht="15.75" thickBot="1">
      <c r="B87" s="245" t="s">
        <v>63</v>
      </c>
      <c r="C87" s="246"/>
      <c r="D87" s="246"/>
      <c r="E87" s="246"/>
      <c r="F87" s="246"/>
      <c r="G87" s="246"/>
      <c r="H87" s="246"/>
      <c r="I87" s="247"/>
      <c r="J87" s="248"/>
      <c r="K87" s="249">
        <v>0.05</v>
      </c>
      <c r="L87" s="388">
        <f>N80*K87</f>
        <v>5004.1192879494956</v>
      </c>
      <c r="M87" s="389"/>
      <c r="N87" s="242"/>
    </row>
    <row r="88" spans="1:14" ht="15.75" thickBot="1">
      <c r="B88" s="377" t="s">
        <v>114</v>
      </c>
      <c r="C88" s="378"/>
      <c r="D88" s="378"/>
      <c r="E88" s="378"/>
      <c r="F88" s="378"/>
      <c r="G88" s="378"/>
      <c r="H88" s="378"/>
      <c r="I88" s="378"/>
      <c r="J88" s="378"/>
      <c r="K88" s="378"/>
      <c r="L88" s="378"/>
      <c r="M88" s="379"/>
      <c r="N88" s="250">
        <f>L85+L86+L87</f>
        <v>30024.715727696974</v>
      </c>
    </row>
    <row r="89" spans="1:14" ht="15.75" thickBot="1">
      <c r="B89" s="133"/>
      <c r="C89" s="134"/>
      <c r="D89" s="134"/>
      <c r="E89" s="134"/>
      <c r="F89" s="134"/>
      <c r="G89" s="134"/>
      <c r="H89" s="134"/>
      <c r="I89" s="134"/>
      <c r="J89" s="134"/>
      <c r="K89" s="134"/>
      <c r="L89" s="134"/>
      <c r="M89" s="134"/>
      <c r="N89" s="135"/>
    </row>
    <row r="90" spans="1:14" ht="15.75" thickBot="1">
      <c r="A90" s="69" t="s">
        <v>140</v>
      </c>
      <c r="B90" s="377" t="s">
        <v>141</v>
      </c>
      <c r="C90" s="378"/>
      <c r="D90" s="378"/>
      <c r="E90" s="378"/>
      <c r="F90" s="378"/>
      <c r="G90" s="378"/>
      <c r="H90" s="378"/>
      <c r="I90" s="378"/>
      <c r="J90" s="378"/>
      <c r="K90" s="378"/>
      <c r="L90" s="378"/>
      <c r="M90" s="379"/>
      <c r="N90" s="251">
        <f>ROUND(N80+N88,0)</f>
        <v>130107</v>
      </c>
    </row>
    <row r="91" spans="1:14">
      <c r="B91" s="301"/>
      <c r="C91" s="302"/>
      <c r="D91" s="302"/>
      <c r="E91" s="302"/>
      <c r="F91" s="302"/>
      <c r="G91" s="302"/>
      <c r="H91" s="302"/>
      <c r="I91" s="302"/>
      <c r="J91" s="302"/>
      <c r="K91" s="302"/>
      <c r="L91" s="302"/>
      <c r="M91" s="302"/>
      <c r="N91" s="303"/>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5"/>
      <c r="F94" s="305"/>
      <c r="G94" s="305"/>
      <c r="H94" s="305"/>
      <c r="I94" s="305"/>
      <c r="J94" s="305"/>
      <c r="K94" s="305"/>
      <c r="L94" s="305"/>
      <c r="M94" s="305"/>
      <c r="N94" s="306"/>
    </row>
    <row r="95" spans="1:14">
      <c r="B95" s="304"/>
      <c r="C95" s="305"/>
      <c r="D95" s="305"/>
      <c r="E95" s="307" t="s">
        <v>142</v>
      </c>
      <c r="F95" s="307"/>
      <c r="G95" s="307"/>
      <c r="H95" s="307"/>
      <c r="I95" s="307"/>
      <c r="J95" s="307"/>
      <c r="K95" s="305"/>
      <c r="L95" s="305"/>
      <c r="M95" s="305"/>
      <c r="N95" s="306"/>
    </row>
    <row r="96" spans="1:14">
      <c r="B96" s="304"/>
      <c r="C96" s="305"/>
      <c r="D96" s="305"/>
      <c r="E96" s="305" t="s">
        <v>143</v>
      </c>
      <c r="F96" s="305"/>
      <c r="G96" s="305"/>
      <c r="H96" s="305"/>
      <c r="I96" s="305"/>
      <c r="J96" s="305"/>
      <c r="K96" s="305"/>
      <c r="L96" s="305"/>
      <c r="M96" s="305"/>
      <c r="N96" s="306"/>
    </row>
    <row r="97" spans="2:14">
      <c r="B97" s="304"/>
      <c r="C97" s="305"/>
      <c r="D97" s="305"/>
      <c r="E97" s="305" t="s">
        <v>144</v>
      </c>
      <c r="F97" s="305"/>
      <c r="G97" s="305"/>
      <c r="H97" s="305"/>
      <c r="I97" s="305"/>
      <c r="J97" s="305"/>
      <c r="K97" s="305"/>
      <c r="L97" s="305"/>
      <c r="M97" s="305"/>
      <c r="N97" s="306"/>
    </row>
    <row r="98" spans="2:14">
      <c r="B98" s="304"/>
      <c r="C98" s="305"/>
      <c r="D98" s="305"/>
      <c r="E98" s="305" t="s">
        <v>145</v>
      </c>
      <c r="F98" s="305"/>
      <c r="G98" s="305"/>
      <c r="H98" s="305"/>
      <c r="I98" s="305"/>
      <c r="J98" s="305"/>
      <c r="K98" s="305"/>
      <c r="L98" s="305"/>
      <c r="M98" s="305"/>
      <c r="N98" s="306"/>
    </row>
    <row r="99" spans="2:14" ht="15.75" thickBot="1">
      <c r="B99" s="304"/>
      <c r="C99" s="305"/>
      <c r="D99" s="305"/>
      <c r="E99" s="305"/>
      <c r="F99" s="305" t="s">
        <v>146</v>
      </c>
      <c r="G99" s="305"/>
      <c r="H99" s="305"/>
      <c r="I99" s="305"/>
      <c r="J99" s="305"/>
      <c r="K99" s="305"/>
      <c r="L99" s="305"/>
      <c r="M99" s="305"/>
      <c r="N99" s="306"/>
    </row>
    <row r="100" spans="2:14">
      <c r="B100" s="252" t="s">
        <v>147</v>
      </c>
      <c r="C100" s="253"/>
      <c r="D100" s="253"/>
      <c r="E100" s="253"/>
      <c r="F100" s="253"/>
      <c r="G100" s="253"/>
      <c r="H100" s="253"/>
      <c r="I100" s="253"/>
      <c r="J100" s="253"/>
      <c r="K100" s="253"/>
      <c r="L100" s="253"/>
      <c r="M100" s="253"/>
      <c r="N100" s="254"/>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c r="B103" s="308"/>
      <c r="C103" s="309"/>
      <c r="D103" s="309"/>
      <c r="E103" s="309"/>
      <c r="F103" s="309"/>
      <c r="G103" s="309"/>
      <c r="H103" s="309"/>
      <c r="I103" s="309"/>
      <c r="J103" s="309"/>
      <c r="K103" s="309"/>
      <c r="L103" s="309"/>
      <c r="M103" s="309"/>
      <c r="N103" s="310"/>
    </row>
    <row r="104" spans="2:14" ht="15.75" thickBot="1">
      <c r="B104" s="311"/>
      <c r="C104" s="312"/>
      <c r="D104" s="312"/>
      <c r="E104" s="312"/>
      <c r="F104" s="312"/>
      <c r="G104" s="312"/>
      <c r="H104" s="312"/>
      <c r="I104" s="312"/>
      <c r="J104" s="312"/>
      <c r="K104" s="312"/>
      <c r="L104" s="312"/>
      <c r="M104" s="312"/>
      <c r="N104" s="313"/>
    </row>
    <row r="105" spans="2:14">
      <c r="B105" s="314"/>
      <c r="C105" s="315"/>
      <c r="D105" s="315"/>
      <c r="E105" s="315"/>
      <c r="F105" s="315"/>
      <c r="G105" s="315"/>
      <c r="H105" s="315"/>
      <c r="I105" s="315"/>
      <c r="J105" s="315"/>
      <c r="K105" s="315"/>
      <c r="L105" s="315"/>
      <c r="M105" s="315"/>
      <c r="N105" s="316"/>
    </row>
    <row r="106" spans="2:14">
      <c r="B106" s="317" t="s">
        <v>148</v>
      </c>
      <c r="C106" s="318"/>
      <c r="D106" s="318"/>
      <c r="E106" s="318"/>
      <c r="F106" s="318"/>
      <c r="G106" s="318"/>
      <c r="H106" s="318"/>
      <c r="I106" s="318"/>
      <c r="J106" s="318"/>
      <c r="K106" s="318"/>
      <c r="L106" s="318"/>
      <c r="M106" s="318"/>
      <c r="N106" s="319"/>
    </row>
    <row r="107" spans="2:14" ht="15" customHeight="1">
      <c r="B107" s="487" t="s">
        <v>149</v>
      </c>
      <c r="C107" s="488"/>
      <c r="D107" s="488"/>
      <c r="E107" s="488"/>
      <c r="F107" s="488"/>
      <c r="G107" s="488"/>
      <c r="H107" s="488"/>
      <c r="I107" s="488"/>
      <c r="J107" s="488"/>
      <c r="K107" s="488"/>
      <c r="L107" s="488"/>
      <c r="M107" s="488"/>
      <c r="N107" s="489"/>
    </row>
    <row r="108" spans="2:14" ht="15" customHeight="1">
      <c r="B108" s="487"/>
      <c r="C108" s="488"/>
      <c r="D108" s="488"/>
      <c r="E108" s="488"/>
      <c r="F108" s="488"/>
      <c r="G108" s="488"/>
      <c r="H108" s="488"/>
      <c r="I108" s="488"/>
      <c r="J108" s="488"/>
      <c r="K108" s="488"/>
      <c r="L108" s="488"/>
      <c r="M108" s="488"/>
      <c r="N108" s="489"/>
    </row>
    <row r="109" spans="2:14" ht="30" customHeight="1">
      <c r="B109" s="490" t="s">
        <v>150</v>
      </c>
      <c r="C109" s="491"/>
      <c r="D109" s="491"/>
      <c r="E109" s="491"/>
      <c r="F109" s="491"/>
      <c r="G109" s="491"/>
      <c r="H109" s="491"/>
      <c r="I109" s="491"/>
      <c r="J109" s="491"/>
      <c r="K109" s="491"/>
      <c r="L109" s="491"/>
      <c r="M109" s="491"/>
      <c r="N109" s="492"/>
    </row>
    <row r="110" spans="2:14">
      <c r="B110" s="490"/>
      <c r="C110" s="491"/>
      <c r="D110" s="491"/>
      <c r="E110" s="491"/>
      <c r="F110" s="491"/>
      <c r="G110" s="491"/>
      <c r="H110" s="491"/>
      <c r="I110" s="491"/>
      <c r="J110" s="491"/>
      <c r="K110" s="491"/>
      <c r="L110" s="491"/>
      <c r="M110" s="491"/>
      <c r="N110" s="49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20"/>
      <c r="C113" s="321"/>
      <c r="D113" s="321"/>
      <c r="E113" s="321"/>
      <c r="F113" s="321"/>
      <c r="G113" s="321"/>
      <c r="H113" s="321"/>
      <c r="I113" s="321"/>
      <c r="J113" s="321"/>
      <c r="K113" s="321"/>
      <c r="L113" s="321"/>
      <c r="M113" s="321"/>
      <c r="N113" s="322"/>
    </row>
    <row r="114" spans="2:14">
      <c r="B114" s="317"/>
      <c r="C114" s="318"/>
      <c r="D114" s="318"/>
      <c r="E114" s="318"/>
      <c r="F114" s="318"/>
      <c r="G114" s="318"/>
      <c r="H114" s="318"/>
      <c r="I114" s="318"/>
      <c r="J114" s="318"/>
      <c r="K114" s="318"/>
      <c r="L114" s="318"/>
      <c r="M114" s="318"/>
      <c r="N114" s="319"/>
    </row>
    <row r="115" spans="2:14">
      <c r="B115" s="304"/>
      <c r="C115" s="305"/>
      <c r="D115" s="305"/>
      <c r="E115" s="305" t="s">
        <v>142</v>
      </c>
      <c r="F115" s="307"/>
      <c r="G115" s="307"/>
      <c r="H115" s="305"/>
      <c r="I115" s="305"/>
      <c r="J115" s="305"/>
      <c r="K115" s="305"/>
      <c r="L115" s="305"/>
      <c r="M115" s="305"/>
      <c r="N115" s="306"/>
    </row>
    <row r="116" spans="2:14">
      <c r="B116" s="304"/>
      <c r="C116" s="305"/>
      <c r="D116" s="305"/>
      <c r="E116" s="323" t="s">
        <v>143</v>
      </c>
      <c r="F116" s="305"/>
      <c r="G116" s="305"/>
      <c r="H116" s="323"/>
      <c r="I116" s="323"/>
      <c r="J116" s="323"/>
      <c r="K116" s="305"/>
      <c r="L116" s="305"/>
      <c r="M116" s="305"/>
      <c r="N116" s="306"/>
    </row>
    <row r="117" spans="2:14">
      <c r="B117" s="304"/>
      <c r="C117" s="305"/>
      <c r="D117" s="305"/>
      <c r="E117" s="324" t="s">
        <v>151</v>
      </c>
      <c r="F117" s="305"/>
      <c r="G117" s="305"/>
      <c r="H117" s="324"/>
      <c r="I117" s="324"/>
      <c r="J117" s="324"/>
      <c r="K117" s="305"/>
      <c r="L117" s="305"/>
      <c r="M117" s="305"/>
      <c r="N117" s="306"/>
    </row>
    <row r="118" spans="2:14">
      <c r="B118" s="325"/>
      <c r="C118" s="318"/>
      <c r="D118" s="318"/>
      <c r="E118" s="305" t="s">
        <v>145</v>
      </c>
      <c r="F118" s="305"/>
      <c r="G118" s="305"/>
      <c r="H118" s="305"/>
      <c r="I118" s="305"/>
      <c r="J118" s="305"/>
      <c r="K118" s="318"/>
      <c r="L118" s="318"/>
      <c r="M118" s="318"/>
      <c r="N118" s="319"/>
    </row>
    <row r="119" spans="2:14">
      <c r="B119" s="325"/>
      <c r="C119" s="318"/>
      <c r="D119" s="318"/>
      <c r="E119" s="318"/>
      <c r="F119" s="305"/>
      <c r="G119" s="305"/>
      <c r="H119" s="305"/>
      <c r="I119" s="305"/>
      <c r="J119" s="305"/>
      <c r="K119" s="318"/>
      <c r="L119" s="318"/>
      <c r="M119" s="318"/>
      <c r="N119" s="319"/>
    </row>
    <row r="120" spans="2:14">
      <c r="B120" s="325" t="s">
        <v>152</v>
      </c>
      <c r="C120" s="324"/>
      <c r="D120" s="324"/>
      <c r="E120" s="305"/>
      <c r="F120" s="305"/>
      <c r="G120" s="305"/>
      <c r="H120" s="305"/>
      <c r="I120" s="305"/>
      <c r="J120" s="493"/>
      <c r="K120" s="493"/>
      <c r="L120" s="493"/>
      <c r="M120" s="493"/>
      <c r="N120" s="494"/>
    </row>
    <row r="121" spans="2:14" ht="15.75" thickBot="1">
      <c r="B121" s="326" t="s">
        <v>153</v>
      </c>
      <c r="C121" s="327"/>
      <c r="D121" s="327"/>
      <c r="E121" s="328"/>
      <c r="F121" s="328"/>
      <c r="G121" s="328"/>
      <c r="H121" s="328"/>
      <c r="I121" s="328"/>
      <c r="J121" s="495"/>
      <c r="K121" s="495"/>
      <c r="L121" s="495"/>
      <c r="M121" s="495"/>
      <c r="N121" s="496"/>
    </row>
  </sheetData>
  <sheetProtection algorithmName="SHA-512" hashValue="tojjuWuvEjzXTcYSSFOnrWmRPxaAZedqJtPH/20qjPn+eNqOjrebs2jhTkTz8y8CIg+v67V/WetdXaOeSnkXNw==" saltValue="1zIMlfB4Tpg0nj9RFEIYhg=="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1"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zoomScale="50" zoomScaleNormal="50" workbookViewId="0">
      <selection activeCell="C16" sqref="C16:M16"/>
    </sheetView>
  </sheetViews>
  <sheetFormatPr baseColWidth="10" defaultRowHeight="15"/>
  <cols>
    <col min="1" max="1" width="10.140625" style="69" bestFit="1" customWidth="1"/>
    <col min="2" max="2" width="16.42578125" style="69" customWidth="1"/>
    <col min="3" max="5" width="11.42578125" style="69"/>
    <col min="6" max="6" width="15.85546875" style="69" customWidth="1"/>
    <col min="7" max="8" width="11.42578125" style="69"/>
    <col min="9" max="9" width="12.7109375" style="69" bestFit="1" customWidth="1"/>
    <col min="10" max="10" width="15.5703125" style="69" customWidth="1"/>
    <col min="11" max="11" width="18.140625" style="69" customWidth="1"/>
    <col min="12" max="12" width="11.42578125" style="69"/>
    <col min="13" max="13" width="13.42578125" style="69" customWidth="1"/>
    <col min="14" max="14" width="17.42578125" style="69" customWidth="1"/>
    <col min="15" max="15" width="12" style="69" bestFit="1" customWidth="1"/>
    <col min="16" max="16384" width="11.42578125" style="69"/>
  </cols>
  <sheetData>
    <row r="1" spans="2:14" ht="24.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7"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32.25" customHeight="1" thickBot="1">
      <c r="B29" s="136" t="s">
        <v>100</v>
      </c>
      <c r="C29" s="450" t="s">
        <v>101</v>
      </c>
      <c r="D29" s="451"/>
      <c r="E29" s="451"/>
      <c r="F29" s="451"/>
      <c r="G29" s="451"/>
      <c r="H29" s="451"/>
      <c r="I29" s="451"/>
      <c r="J29" s="137"/>
      <c r="K29" s="138" t="s">
        <v>102</v>
      </c>
      <c r="L29" s="452" t="s">
        <v>41</v>
      </c>
      <c r="M29" s="453"/>
      <c r="N29" s="136" t="s">
        <v>11</v>
      </c>
    </row>
    <row r="30" spans="1:14" ht="17.25" hidden="1" customHeight="1" thickBo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26</v>
      </c>
      <c r="C31" s="141" t="s">
        <v>207</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161</v>
      </c>
      <c r="B36" s="421" t="str">
        <f>VLOOKUP(A36,[65]EQUIPOS!A6:D154,3,FALSE)</f>
        <v xml:space="preserve">Buldozer, Potencia al volante de 140 HP, motor de 2200 RPM, longitud de hoja 4,80m. </v>
      </c>
      <c r="C36" s="422"/>
      <c r="D36" s="422"/>
      <c r="E36" s="422"/>
      <c r="F36" s="422"/>
      <c r="G36" s="422"/>
      <c r="H36" s="423"/>
      <c r="I36" s="160"/>
      <c r="J36" s="161"/>
      <c r="K36" s="162">
        <f>VLOOKUP(A36,[65]EQUIPOS!A6:D163,4,FALSE)</f>
        <v>141426.11111111109</v>
      </c>
      <c r="L36" s="163"/>
      <c r="M36" s="288">
        <v>100</v>
      </c>
      <c r="N36" s="165">
        <f>K36/M36</f>
        <v>1414.2611111111109</v>
      </c>
    </row>
    <row r="37" spans="1:14">
      <c r="A37" s="280" t="s">
        <v>110</v>
      </c>
      <c r="B37" s="421" t="str">
        <f>VLOOKUP(A37,[65]EQUIPOS!A7:D154,3,FALSE)</f>
        <v>Retroexcavadora sobre oruga, potencia 138 HP, balde de 1,5 m3.</v>
      </c>
      <c r="C37" s="422"/>
      <c r="D37" s="422"/>
      <c r="E37" s="422"/>
      <c r="F37" s="422"/>
      <c r="G37" s="422"/>
      <c r="H37" s="423"/>
      <c r="I37" s="285"/>
      <c r="J37" s="286"/>
      <c r="K37" s="162">
        <f>VLOOKUP(A37,[65]EQUIPOS!A7:D164,4,FALSE)</f>
        <v>184343.65333333332</v>
      </c>
      <c r="L37" s="287"/>
      <c r="M37" s="288">
        <v>35</v>
      </c>
      <c r="N37" s="165">
        <f>K37/M37</f>
        <v>5266.9615238095239</v>
      </c>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0.01</v>
      </c>
      <c r="N41" s="177">
        <f>N77*M41</f>
        <v>6.4989354761904758</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6687.721570396825</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201</v>
      </c>
      <c r="B48" s="189" t="str">
        <f>VLOOKUP(A48,[65]MATERIALES!A5:D373,3,FALSE)</f>
        <v xml:space="preserve">Derechos de explotación y/o disposición de materiales
</v>
      </c>
      <c r="C48" s="190"/>
      <c r="D48" s="190"/>
      <c r="E48" s="190"/>
      <c r="F48" s="190"/>
      <c r="G48" s="190"/>
      <c r="H48" s="190"/>
      <c r="I48" s="161"/>
      <c r="J48" s="123" t="str">
        <f>VLOOKUP(A48,[65]MATERIALES!A4:D640,2,FALSE)</f>
        <v>m3</v>
      </c>
      <c r="K48" s="191">
        <v>1.3</v>
      </c>
      <c r="L48" s="160"/>
      <c r="M48" s="282">
        <f>VLOOKUP(A48,[65]MATERIALES!A5:D396,4,FALSE)</f>
        <v>2825.0266666666666</v>
      </c>
      <c r="N48" s="165">
        <f>K48*M48</f>
        <v>3672.5346666666669</v>
      </c>
    </row>
    <row r="49" spans="1:14">
      <c r="A49" s="276"/>
      <c r="B49" s="189"/>
      <c r="C49" s="293"/>
      <c r="D49" s="293"/>
      <c r="E49" s="293"/>
      <c r="F49" s="293"/>
      <c r="G49" s="293"/>
      <c r="H49" s="293"/>
      <c r="I49" s="293"/>
      <c r="J49" s="207"/>
      <c r="K49" s="294"/>
      <c r="L49" s="285"/>
      <c r="M49" s="282"/>
      <c r="N49" s="165"/>
    </row>
    <row r="50" spans="1:14">
      <c r="A50" s="276"/>
      <c r="B50" s="189"/>
      <c r="C50" s="293"/>
      <c r="D50" s="293"/>
      <c r="E50" s="293"/>
      <c r="F50" s="293"/>
      <c r="G50" s="293"/>
      <c r="H50" s="293"/>
      <c r="I50" s="293"/>
      <c r="J50" s="207"/>
      <c r="K50" s="294"/>
      <c r="L50" s="285"/>
      <c r="M50" s="282"/>
      <c r="N50" s="165"/>
    </row>
    <row r="51" spans="1:14">
      <c r="A51" s="276"/>
      <c r="B51" s="189"/>
      <c r="C51" s="293"/>
      <c r="D51" s="293"/>
      <c r="E51" s="293"/>
      <c r="F51" s="293"/>
      <c r="G51" s="293"/>
      <c r="H51" s="293"/>
      <c r="I51" s="293"/>
      <c r="J51" s="207"/>
      <c r="K51" s="294"/>
      <c r="L51" s="285"/>
      <c r="M51" s="282"/>
      <c r="N51" s="165"/>
    </row>
    <row r="52" spans="1:14">
      <c r="A52" s="276"/>
      <c r="B52" s="189"/>
      <c r="C52" s="293"/>
      <c r="D52" s="293"/>
      <c r="E52" s="293"/>
      <c r="F52" s="293"/>
      <c r="G52" s="293"/>
      <c r="H52" s="293"/>
      <c r="I52" s="293"/>
      <c r="J52" s="207"/>
      <c r="K52" s="294"/>
      <c r="L52" s="285"/>
      <c r="M52" s="282"/>
      <c r="N52" s="165"/>
    </row>
    <row r="53" spans="1:14">
      <c r="A53" s="276"/>
      <c r="B53" s="189"/>
      <c r="C53" s="293"/>
      <c r="D53" s="293"/>
      <c r="E53" s="293"/>
      <c r="F53" s="293"/>
      <c r="G53" s="293"/>
      <c r="H53" s="293"/>
      <c r="I53" s="293"/>
      <c r="J53" s="207"/>
      <c r="K53" s="294"/>
      <c r="L53" s="285"/>
      <c r="M53" s="282"/>
      <c r="N53" s="165"/>
    </row>
    <row r="54" spans="1:14" ht="15.75" thickBot="1">
      <c r="B54" s="189"/>
      <c r="C54" s="216"/>
      <c r="D54" s="216"/>
      <c r="E54" s="216"/>
      <c r="F54" s="216"/>
      <c r="G54" s="216"/>
      <c r="H54" s="216"/>
      <c r="I54" s="216"/>
      <c r="J54" s="331"/>
      <c r="K54" s="218"/>
      <c r="L54" s="297"/>
      <c r="M54" s="282"/>
      <c r="N54" s="165">
        <f>K54*M54</f>
        <v>0</v>
      </c>
    </row>
    <row r="55" spans="1:14" ht="15.75" thickBot="1">
      <c r="B55" s="377" t="s">
        <v>114</v>
      </c>
      <c r="C55" s="378"/>
      <c r="D55" s="378"/>
      <c r="E55" s="378"/>
      <c r="F55" s="378"/>
      <c r="G55" s="378"/>
      <c r="H55" s="378"/>
      <c r="I55" s="378"/>
      <c r="J55" s="378"/>
      <c r="K55" s="378"/>
      <c r="L55" s="378"/>
      <c r="M55" s="379"/>
      <c r="N55" s="277">
        <f>SUM(N48:N54)</f>
        <v>3672.5346666666669</v>
      </c>
    </row>
    <row r="56" spans="1:14">
      <c r="B56" s="133"/>
      <c r="C56" s="134"/>
      <c r="D56" s="134"/>
      <c r="E56" s="134"/>
      <c r="F56" s="134"/>
      <c r="G56" s="134"/>
      <c r="H56" s="134"/>
      <c r="I56" s="134"/>
      <c r="J56" s="134"/>
      <c r="K56" s="134"/>
      <c r="L56" s="134"/>
      <c r="M56" s="134"/>
      <c r="N56" s="135"/>
    </row>
    <row r="57" spans="1:14">
      <c r="B57" s="182" t="s">
        <v>117</v>
      </c>
      <c r="C57" s="183"/>
      <c r="D57" s="183"/>
      <c r="E57" s="183"/>
      <c r="F57" s="183"/>
      <c r="G57" s="183"/>
      <c r="H57" s="183"/>
      <c r="I57" s="183"/>
      <c r="J57" s="183"/>
      <c r="K57" s="183"/>
      <c r="L57" s="183"/>
      <c r="M57" s="183"/>
      <c r="N57" s="184"/>
    </row>
    <row r="58" spans="1:14" ht="15.75" thickBot="1">
      <c r="B58" s="198"/>
      <c r="C58" s="155"/>
      <c r="D58" s="155"/>
      <c r="E58" s="155"/>
      <c r="F58" s="155"/>
      <c r="G58" s="155"/>
      <c r="H58" s="155"/>
      <c r="I58" s="155"/>
      <c r="J58" s="155"/>
      <c r="K58" s="155"/>
      <c r="L58" s="155"/>
      <c r="M58" s="155"/>
      <c r="N58" s="157"/>
    </row>
    <row r="59" spans="1:14" ht="25.5">
      <c r="B59" s="199" t="s">
        <v>118</v>
      </c>
      <c r="C59" s="200"/>
      <c r="D59" s="200"/>
      <c r="E59" s="200"/>
      <c r="F59" s="200"/>
      <c r="G59" s="200"/>
      <c r="H59" s="201" t="s">
        <v>41</v>
      </c>
      <c r="I59" s="202" t="s">
        <v>119</v>
      </c>
      <c r="J59" s="203" t="s">
        <v>120</v>
      </c>
      <c r="K59" s="201" t="s">
        <v>121</v>
      </c>
      <c r="L59" s="403" t="s">
        <v>122</v>
      </c>
      <c r="M59" s="404"/>
      <c r="N59" s="204" t="s">
        <v>109</v>
      </c>
    </row>
    <row r="60" spans="1:14">
      <c r="A60" s="69" t="s">
        <v>202</v>
      </c>
      <c r="B60" s="205" t="str">
        <f>VLOOKUP(A60,[65]TRANSPORTE!A5:D117,3,FALSE)</f>
        <v>Transporte de material de excavación</v>
      </c>
      <c r="C60" s="206"/>
      <c r="D60" s="206"/>
      <c r="E60" s="206"/>
      <c r="F60" s="206"/>
      <c r="G60" s="206"/>
      <c r="H60" s="207" t="s">
        <v>180</v>
      </c>
      <c r="I60" s="176">
        <v>1.3</v>
      </c>
      <c r="J60" s="208">
        <v>10</v>
      </c>
      <c r="K60" s="176">
        <f>I60*J60</f>
        <v>13</v>
      </c>
      <c r="L60" s="405">
        <f>VLOOKUP(A60,[65]TRANSPORTE!A5:D117,4,FALSE)</f>
        <v>881.02272727272725</v>
      </c>
      <c r="M60" s="406"/>
      <c r="N60" s="209">
        <f>K60*L60</f>
        <v>11453.295454545454</v>
      </c>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11"/>
      <c r="I64" s="176"/>
      <c r="J64" s="176"/>
      <c r="K64" s="176"/>
      <c r="L64" s="212"/>
      <c r="M64" s="213"/>
      <c r="N64" s="214"/>
    </row>
    <row r="65" spans="1:15" ht="15.75" thickBot="1">
      <c r="B65" s="215"/>
      <c r="C65" s="216"/>
      <c r="D65" s="216"/>
      <c r="E65" s="216"/>
      <c r="F65" s="216"/>
      <c r="G65" s="216"/>
      <c r="H65" s="217"/>
      <c r="I65" s="218"/>
      <c r="J65" s="218"/>
      <c r="K65" s="218"/>
      <c r="L65" s="407"/>
      <c r="M65" s="408"/>
      <c r="N65" s="234"/>
    </row>
    <row r="66" spans="1:15" ht="15.75" thickBot="1">
      <c r="B66" s="409" t="s">
        <v>114</v>
      </c>
      <c r="C66" s="396"/>
      <c r="D66" s="396"/>
      <c r="E66" s="396"/>
      <c r="F66" s="396"/>
      <c r="G66" s="396"/>
      <c r="H66" s="396"/>
      <c r="I66" s="396"/>
      <c r="J66" s="396"/>
      <c r="K66" s="396"/>
      <c r="L66" s="396"/>
      <c r="M66" s="397"/>
      <c r="N66" s="219">
        <f>N60+N61+N62+N63+N64</f>
        <v>11453.295454545454</v>
      </c>
    </row>
    <row r="67" spans="1:15">
      <c r="B67" s="133"/>
      <c r="C67" s="134"/>
      <c r="D67" s="134"/>
      <c r="E67" s="134"/>
      <c r="F67" s="134"/>
      <c r="G67" s="134"/>
      <c r="H67" s="134"/>
      <c r="I67" s="134"/>
      <c r="J67" s="134"/>
      <c r="K67" s="134"/>
      <c r="L67" s="134"/>
      <c r="M67" s="134"/>
      <c r="N67" s="135"/>
    </row>
    <row r="68" spans="1:15">
      <c r="B68" s="182" t="s">
        <v>126</v>
      </c>
      <c r="C68" s="183"/>
      <c r="D68" s="183"/>
      <c r="E68" s="183"/>
      <c r="F68" s="183"/>
      <c r="G68" s="183"/>
      <c r="H68" s="183"/>
      <c r="I68" s="183"/>
      <c r="J68" s="183"/>
      <c r="K68" s="183"/>
      <c r="L68" s="183"/>
      <c r="M68" s="183"/>
      <c r="N68" s="184"/>
    </row>
    <row r="69" spans="1:15" ht="15.75" thickBot="1">
      <c r="B69" s="198"/>
      <c r="C69" s="155"/>
      <c r="D69" s="155"/>
      <c r="E69" s="155"/>
      <c r="F69" s="155"/>
      <c r="G69" s="155"/>
      <c r="H69" s="155"/>
      <c r="I69" s="155"/>
      <c r="J69" s="155"/>
      <c r="K69" s="155"/>
      <c r="L69" s="155"/>
      <c r="M69" s="155"/>
      <c r="N69" s="157"/>
    </row>
    <row r="70" spans="1:15" ht="25.5">
      <c r="B70" s="410" t="s">
        <v>127</v>
      </c>
      <c r="C70" s="411"/>
      <c r="D70" s="411"/>
      <c r="E70" s="411"/>
      <c r="F70" s="411"/>
      <c r="G70" s="411"/>
      <c r="H70" s="411"/>
      <c r="I70" s="201" t="s">
        <v>128</v>
      </c>
      <c r="J70" s="203" t="s">
        <v>129</v>
      </c>
      <c r="K70" s="202" t="s">
        <v>130</v>
      </c>
      <c r="L70" s="412" t="s">
        <v>108</v>
      </c>
      <c r="M70" s="413"/>
      <c r="N70" s="220" t="s">
        <v>109</v>
      </c>
    </row>
    <row r="71" spans="1:15">
      <c r="A71" s="298" t="s">
        <v>132</v>
      </c>
      <c r="B71" s="221" t="str">
        <f>VLOOKUP(A71,'[65]MANO DE OBRA'!A8:D68,3,FALSE)</f>
        <v>Oficial</v>
      </c>
      <c r="C71" s="210"/>
      <c r="D71" s="210"/>
      <c r="E71" s="210"/>
      <c r="F71" s="210"/>
      <c r="G71" s="210"/>
      <c r="H71" s="210"/>
      <c r="I71" s="222">
        <f>K71/J71*100</f>
        <v>49181.133333333331</v>
      </c>
      <c r="J71" s="223">
        <v>185</v>
      </c>
      <c r="K71" s="224">
        <f>VLOOKUP(A71,'[65]MANO DE OBRA'!A8:D99,4,FALSE)</f>
        <v>90985.096666666665</v>
      </c>
      <c r="L71" s="225"/>
      <c r="M71" s="299">
        <v>280</v>
      </c>
      <c r="N71" s="278">
        <f>K71/M71</f>
        <v>324.94677380952379</v>
      </c>
      <c r="O71" s="228"/>
    </row>
    <row r="72" spans="1:15">
      <c r="A72" s="298" t="s">
        <v>131</v>
      </c>
      <c r="B72" s="221" t="str">
        <f>VLOOKUP(A72,'[65]MANO DE OBRA'!A8:D69,3,FALSE)</f>
        <v>Obrero (2)</v>
      </c>
      <c r="C72" s="210"/>
      <c r="D72" s="210"/>
      <c r="E72" s="210"/>
      <c r="F72" s="210"/>
      <c r="G72" s="210"/>
      <c r="H72" s="210"/>
      <c r="I72" s="222">
        <f>K72/J72*100</f>
        <v>49181.133333333331</v>
      </c>
      <c r="J72" s="223">
        <v>185</v>
      </c>
      <c r="K72" s="224">
        <f>VLOOKUP(A72,'[65]MANO DE OBRA'!A8:D100,4,FALSE)</f>
        <v>90985.096666666665</v>
      </c>
      <c r="L72" s="225"/>
      <c r="M72" s="300">
        <v>280</v>
      </c>
      <c r="N72" s="278">
        <f>K72/M72</f>
        <v>324.94677380952379</v>
      </c>
    </row>
    <row r="73" spans="1:15">
      <c r="B73" s="221"/>
      <c r="C73" s="210"/>
      <c r="D73" s="210"/>
      <c r="E73" s="210"/>
      <c r="F73" s="210"/>
      <c r="G73" s="210"/>
      <c r="H73" s="210"/>
      <c r="I73" s="176"/>
      <c r="J73" s="230"/>
      <c r="K73" s="231"/>
      <c r="L73" s="225"/>
      <c r="M73" s="232"/>
      <c r="N73" s="227"/>
    </row>
    <row r="74" spans="1:15">
      <c r="B74" s="221"/>
      <c r="C74" s="210"/>
      <c r="D74" s="210"/>
      <c r="E74" s="210"/>
      <c r="F74" s="210"/>
      <c r="G74" s="210"/>
      <c r="H74" s="210"/>
      <c r="I74" s="176"/>
      <c r="J74" s="230"/>
      <c r="K74" s="231"/>
      <c r="L74" s="233"/>
      <c r="M74" s="232"/>
      <c r="N74" s="227"/>
    </row>
    <row r="75" spans="1:15">
      <c r="B75" s="221"/>
      <c r="C75" s="210"/>
      <c r="D75" s="210"/>
      <c r="E75" s="210"/>
      <c r="F75" s="210"/>
      <c r="G75" s="210"/>
      <c r="H75" s="210"/>
      <c r="I75" s="176"/>
      <c r="J75" s="230"/>
      <c r="K75" s="231"/>
      <c r="L75" s="233"/>
      <c r="M75" s="232"/>
      <c r="N75" s="227"/>
    </row>
    <row r="76" spans="1:15" ht="15.75" thickBot="1">
      <c r="B76" s="414"/>
      <c r="C76" s="415"/>
      <c r="D76" s="415"/>
      <c r="E76" s="415"/>
      <c r="F76" s="415"/>
      <c r="G76" s="415"/>
      <c r="H76" s="415"/>
      <c r="I76" s="218"/>
      <c r="J76" s="218"/>
      <c r="K76" s="218"/>
      <c r="L76" s="416"/>
      <c r="M76" s="416"/>
      <c r="N76" s="234"/>
    </row>
    <row r="77" spans="1:15" ht="15.75" thickBot="1">
      <c r="B77" s="409" t="s">
        <v>114</v>
      </c>
      <c r="C77" s="396"/>
      <c r="D77" s="396"/>
      <c r="E77" s="396"/>
      <c r="F77" s="396"/>
      <c r="G77" s="396"/>
      <c r="H77" s="396"/>
      <c r="I77" s="396"/>
      <c r="J77" s="396"/>
      <c r="K77" s="396"/>
      <c r="L77" s="396"/>
      <c r="M77" s="397"/>
      <c r="N77" s="235">
        <f>SUM(N71:N76)</f>
        <v>649.89354761904758</v>
      </c>
    </row>
    <row r="78" spans="1:15" ht="15.75" thickBot="1">
      <c r="B78" s="133"/>
      <c r="C78" s="134"/>
      <c r="D78" s="134"/>
      <c r="E78" s="134"/>
      <c r="F78" s="134"/>
      <c r="G78" s="134"/>
      <c r="H78" s="134"/>
      <c r="I78" s="134"/>
      <c r="J78" s="134"/>
      <c r="K78" s="134"/>
      <c r="L78" s="134"/>
      <c r="M78" s="134"/>
      <c r="N78" s="135"/>
    </row>
    <row r="79" spans="1:15" ht="15.75" thickBot="1">
      <c r="B79" s="377" t="s">
        <v>134</v>
      </c>
      <c r="C79" s="378"/>
      <c r="D79" s="378"/>
      <c r="E79" s="378"/>
      <c r="F79" s="378"/>
      <c r="G79" s="378"/>
      <c r="H79" s="378"/>
      <c r="I79" s="378"/>
      <c r="J79" s="378"/>
      <c r="K79" s="378"/>
      <c r="L79" s="378"/>
      <c r="M79" s="379"/>
      <c r="N79" s="180">
        <f>N43+N55+N66+N77</f>
        <v>22463.445239227996</v>
      </c>
    </row>
    <row r="80" spans="1:15">
      <c r="B80" s="133"/>
      <c r="C80" s="134"/>
      <c r="D80" s="134"/>
      <c r="E80" s="134"/>
      <c r="F80" s="134"/>
      <c r="G80" s="134"/>
      <c r="H80" s="134"/>
      <c r="I80" s="134"/>
      <c r="J80" s="134"/>
      <c r="K80" s="134"/>
      <c r="L80" s="134"/>
      <c r="M80" s="134"/>
      <c r="N80" s="135"/>
    </row>
    <row r="81" spans="1:14">
      <c r="B81" s="182" t="s">
        <v>135</v>
      </c>
      <c r="C81" s="183"/>
      <c r="D81" s="183"/>
      <c r="E81" s="183"/>
      <c r="F81" s="183"/>
      <c r="G81" s="183"/>
      <c r="H81" s="183"/>
      <c r="I81" s="183"/>
      <c r="J81" s="183"/>
      <c r="K81" s="183"/>
      <c r="L81" s="183"/>
      <c r="M81" s="183"/>
      <c r="N81" s="184"/>
    </row>
    <row r="82" spans="1:14" ht="15.75" thickBot="1">
      <c r="B82" s="198"/>
      <c r="C82" s="155"/>
      <c r="D82" s="155"/>
      <c r="E82" s="155"/>
      <c r="F82" s="155"/>
      <c r="G82" s="155"/>
      <c r="H82" s="155"/>
      <c r="I82" s="155"/>
      <c r="J82" s="155"/>
      <c r="K82" s="155"/>
      <c r="L82" s="155"/>
      <c r="M82" s="155"/>
      <c r="N82" s="157"/>
    </row>
    <row r="83" spans="1:14">
      <c r="B83" s="380" t="s">
        <v>136</v>
      </c>
      <c r="C83" s="381"/>
      <c r="D83" s="381"/>
      <c r="E83" s="381"/>
      <c r="F83" s="381"/>
      <c r="G83" s="381"/>
      <c r="H83" s="381"/>
      <c r="I83" s="200"/>
      <c r="J83" s="236"/>
      <c r="K83" s="237" t="s">
        <v>137</v>
      </c>
      <c r="L83" s="382" t="s">
        <v>138</v>
      </c>
      <c r="M83" s="383"/>
      <c r="N83" s="238"/>
    </row>
    <row r="84" spans="1:14">
      <c r="B84" s="384" t="s">
        <v>59</v>
      </c>
      <c r="C84" s="385"/>
      <c r="D84" s="385"/>
      <c r="E84" s="385"/>
      <c r="F84" s="385"/>
      <c r="G84" s="385"/>
      <c r="H84" s="385"/>
      <c r="I84" s="239"/>
      <c r="J84" s="240"/>
      <c r="K84" s="241">
        <v>0.2</v>
      </c>
      <c r="L84" s="386">
        <f>N79*K84</f>
        <v>4492.6890478455998</v>
      </c>
      <c r="M84" s="387"/>
      <c r="N84" s="242"/>
    </row>
    <row r="85" spans="1:14">
      <c r="B85" s="243" t="s">
        <v>139</v>
      </c>
      <c r="C85" s="244"/>
      <c r="D85" s="244"/>
      <c r="E85" s="244"/>
      <c r="F85" s="244"/>
      <c r="G85" s="244"/>
      <c r="H85" s="244"/>
      <c r="I85" s="239"/>
      <c r="J85" s="240"/>
      <c r="K85" s="241">
        <v>0.05</v>
      </c>
      <c r="L85" s="386">
        <f>N79*K85</f>
        <v>1123.1722619614</v>
      </c>
      <c r="M85" s="387"/>
      <c r="N85" s="242"/>
    </row>
    <row r="86" spans="1:14" ht="15.75" thickBot="1">
      <c r="B86" s="245" t="s">
        <v>63</v>
      </c>
      <c r="C86" s="246"/>
      <c r="D86" s="246"/>
      <c r="E86" s="246"/>
      <c r="F86" s="246"/>
      <c r="G86" s="246"/>
      <c r="H86" s="246"/>
      <c r="I86" s="247"/>
      <c r="J86" s="248"/>
      <c r="K86" s="249">
        <v>0.05</v>
      </c>
      <c r="L86" s="388">
        <f>N79*K86</f>
        <v>1123.1722619614</v>
      </c>
      <c r="M86" s="389"/>
      <c r="N86" s="242"/>
    </row>
    <row r="87" spans="1:14" ht="15.75" thickBot="1">
      <c r="B87" s="377" t="s">
        <v>114</v>
      </c>
      <c r="C87" s="378"/>
      <c r="D87" s="378"/>
      <c r="E87" s="378"/>
      <c r="F87" s="378"/>
      <c r="G87" s="378"/>
      <c r="H87" s="378"/>
      <c r="I87" s="378"/>
      <c r="J87" s="378"/>
      <c r="K87" s="378"/>
      <c r="L87" s="378"/>
      <c r="M87" s="379"/>
      <c r="N87" s="250">
        <f>L84+L85+L86</f>
        <v>6739.0335717684002</v>
      </c>
    </row>
    <row r="88" spans="1:14" ht="15.75" thickBot="1">
      <c r="B88" s="133"/>
      <c r="C88" s="134"/>
      <c r="D88" s="134"/>
      <c r="E88" s="134"/>
      <c r="F88" s="134"/>
      <c r="G88" s="134"/>
      <c r="H88" s="134"/>
      <c r="I88" s="134"/>
      <c r="J88" s="134"/>
      <c r="K88" s="134"/>
      <c r="L88" s="134"/>
      <c r="M88" s="134"/>
      <c r="N88" s="135"/>
    </row>
    <row r="89" spans="1:14" ht="15.75" thickBot="1">
      <c r="A89" s="69" t="s">
        <v>140</v>
      </c>
      <c r="B89" s="377" t="s">
        <v>141</v>
      </c>
      <c r="C89" s="378"/>
      <c r="D89" s="378"/>
      <c r="E89" s="378"/>
      <c r="F89" s="378"/>
      <c r="G89" s="378"/>
      <c r="H89" s="378"/>
      <c r="I89" s="378"/>
      <c r="J89" s="378"/>
      <c r="K89" s="378"/>
      <c r="L89" s="378"/>
      <c r="M89" s="379"/>
      <c r="N89" s="251">
        <f>ROUND(N79+N87,0)</f>
        <v>29202</v>
      </c>
    </row>
    <row r="90" spans="1:14">
      <c r="B90" s="301"/>
      <c r="C90" s="302"/>
      <c r="D90" s="302"/>
      <c r="E90" s="302"/>
      <c r="F90" s="302"/>
      <c r="G90" s="302"/>
      <c r="H90" s="302"/>
      <c r="I90" s="302"/>
      <c r="J90" s="302"/>
      <c r="K90" s="302"/>
      <c r="L90" s="302"/>
      <c r="M90" s="302"/>
      <c r="N90" s="303"/>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7" t="s">
        <v>142</v>
      </c>
      <c r="F94" s="307"/>
      <c r="G94" s="307"/>
      <c r="H94" s="307"/>
      <c r="I94" s="307"/>
      <c r="J94" s="307"/>
      <c r="K94" s="305"/>
      <c r="L94" s="305"/>
      <c r="M94" s="305"/>
      <c r="N94" s="306"/>
    </row>
    <row r="95" spans="1:14">
      <c r="B95" s="304"/>
      <c r="C95" s="305"/>
      <c r="D95" s="305"/>
      <c r="E95" s="305" t="s">
        <v>143</v>
      </c>
      <c r="F95" s="305"/>
      <c r="G95" s="305"/>
      <c r="H95" s="305"/>
      <c r="I95" s="305"/>
      <c r="J95" s="305"/>
      <c r="K95" s="305"/>
      <c r="L95" s="305"/>
      <c r="M95" s="305"/>
      <c r="N95" s="306"/>
    </row>
    <row r="96" spans="1:14">
      <c r="B96" s="304"/>
      <c r="C96" s="305"/>
      <c r="D96" s="305"/>
      <c r="E96" s="305" t="s">
        <v>144</v>
      </c>
      <c r="F96" s="305"/>
      <c r="G96" s="305"/>
      <c r="H96" s="305"/>
      <c r="I96" s="305"/>
      <c r="J96" s="305"/>
      <c r="K96" s="305"/>
      <c r="L96" s="305"/>
      <c r="M96" s="305"/>
      <c r="N96" s="306"/>
    </row>
    <row r="97" spans="2:14">
      <c r="B97" s="304"/>
      <c r="C97" s="305"/>
      <c r="D97" s="305"/>
      <c r="E97" s="305" t="s">
        <v>145</v>
      </c>
      <c r="F97" s="305"/>
      <c r="G97" s="305"/>
      <c r="H97" s="305"/>
      <c r="I97" s="305"/>
      <c r="J97" s="305"/>
      <c r="K97" s="305"/>
      <c r="L97" s="305"/>
      <c r="M97" s="305"/>
      <c r="N97" s="306"/>
    </row>
    <row r="98" spans="2:14" ht="15.75" thickBot="1">
      <c r="B98" s="304"/>
      <c r="C98" s="305"/>
      <c r="D98" s="305"/>
      <c r="E98" s="305"/>
      <c r="F98" s="305" t="s">
        <v>146</v>
      </c>
      <c r="G98" s="305"/>
      <c r="H98" s="305"/>
      <c r="I98" s="305"/>
      <c r="J98" s="305"/>
      <c r="K98" s="305"/>
      <c r="L98" s="305"/>
      <c r="M98" s="305"/>
      <c r="N98" s="306"/>
    </row>
    <row r="99" spans="2:14">
      <c r="B99" s="252" t="s">
        <v>147</v>
      </c>
      <c r="C99" s="253"/>
      <c r="D99" s="253"/>
      <c r="E99" s="253"/>
      <c r="F99" s="253"/>
      <c r="G99" s="253"/>
      <c r="H99" s="253"/>
      <c r="I99" s="253"/>
      <c r="J99" s="253"/>
      <c r="K99" s="253"/>
      <c r="L99" s="253"/>
      <c r="M99" s="253"/>
      <c r="N99" s="254"/>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ht="15.75" thickBot="1">
      <c r="B103" s="311"/>
      <c r="C103" s="312"/>
      <c r="D103" s="312"/>
      <c r="E103" s="312"/>
      <c r="F103" s="312"/>
      <c r="G103" s="312"/>
      <c r="H103" s="312"/>
      <c r="I103" s="312"/>
      <c r="J103" s="312"/>
      <c r="K103" s="312"/>
      <c r="L103" s="312"/>
      <c r="M103" s="312"/>
      <c r="N103" s="313"/>
    </row>
    <row r="104" spans="2:14">
      <c r="B104" s="314"/>
      <c r="C104" s="315"/>
      <c r="D104" s="315"/>
      <c r="E104" s="315"/>
      <c r="F104" s="315"/>
      <c r="G104" s="315"/>
      <c r="H104" s="315"/>
      <c r="I104" s="315"/>
      <c r="J104" s="315"/>
      <c r="K104" s="315"/>
      <c r="L104" s="315"/>
      <c r="M104" s="315"/>
      <c r="N104" s="316"/>
    </row>
    <row r="105" spans="2:14">
      <c r="B105" s="317" t="s">
        <v>148</v>
      </c>
      <c r="C105" s="318"/>
      <c r="D105" s="318"/>
      <c r="E105" s="318"/>
      <c r="F105" s="318"/>
      <c r="G105" s="318"/>
      <c r="H105" s="318"/>
      <c r="I105" s="318"/>
      <c r="J105" s="318"/>
      <c r="K105" s="318"/>
      <c r="L105" s="318"/>
      <c r="M105" s="318"/>
      <c r="N105" s="319"/>
    </row>
    <row r="106" spans="2:14" ht="15" customHeight="1">
      <c r="B106" s="487" t="s">
        <v>149</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 customHeight="1">
      <c r="B108" s="490" t="s">
        <v>150</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17"/>
      <c r="C113" s="318"/>
      <c r="D113" s="318"/>
      <c r="E113" s="318"/>
      <c r="F113" s="318"/>
      <c r="G113" s="318"/>
      <c r="H113" s="318"/>
      <c r="I113" s="318"/>
      <c r="J113" s="318"/>
      <c r="K113" s="318"/>
      <c r="L113" s="318"/>
      <c r="M113" s="318"/>
      <c r="N113" s="319"/>
    </row>
    <row r="114" spans="2:14">
      <c r="B114" s="304"/>
      <c r="C114" s="305"/>
      <c r="D114" s="305"/>
      <c r="E114" s="305" t="s">
        <v>142</v>
      </c>
      <c r="F114" s="307"/>
      <c r="G114" s="307"/>
      <c r="H114" s="305"/>
      <c r="I114" s="305"/>
      <c r="J114" s="305"/>
      <c r="K114" s="305"/>
      <c r="L114" s="305"/>
      <c r="M114" s="305"/>
      <c r="N114" s="306"/>
    </row>
    <row r="115" spans="2:14">
      <c r="B115" s="304"/>
      <c r="C115" s="305"/>
      <c r="D115" s="305"/>
      <c r="E115" s="323" t="s">
        <v>143</v>
      </c>
      <c r="F115" s="305"/>
      <c r="G115" s="305"/>
      <c r="H115" s="323"/>
      <c r="I115" s="323"/>
      <c r="J115" s="323"/>
      <c r="K115" s="305"/>
      <c r="L115" s="305"/>
      <c r="M115" s="305"/>
      <c r="N115" s="306"/>
    </row>
    <row r="116" spans="2:14">
      <c r="B116" s="304"/>
      <c r="C116" s="305"/>
      <c r="D116" s="305"/>
      <c r="E116" s="324" t="s">
        <v>151</v>
      </c>
      <c r="F116" s="305"/>
      <c r="G116" s="305"/>
      <c r="H116" s="324"/>
      <c r="I116" s="324"/>
      <c r="J116" s="324"/>
      <c r="K116" s="305"/>
      <c r="L116" s="305"/>
      <c r="M116" s="305"/>
      <c r="N116" s="306"/>
    </row>
    <row r="117" spans="2:14">
      <c r="B117" s="325"/>
      <c r="C117" s="318"/>
      <c r="D117" s="318"/>
      <c r="E117" s="305" t="s">
        <v>145</v>
      </c>
      <c r="F117" s="305"/>
      <c r="G117" s="305"/>
      <c r="H117" s="305"/>
      <c r="I117" s="305"/>
      <c r="J117" s="305"/>
      <c r="K117" s="318"/>
      <c r="L117" s="318"/>
      <c r="M117" s="318"/>
      <c r="N117" s="319"/>
    </row>
    <row r="118" spans="2:14">
      <c r="B118" s="325"/>
      <c r="C118" s="318"/>
      <c r="D118" s="318"/>
      <c r="E118" s="318"/>
      <c r="F118" s="305"/>
      <c r="G118" s="305"/>
      <c r="H118" s="305"/>
      <c r="I118" s="305"/>
      <c r="J118" s="305"/>
      <c r="K118" s="318"/>
      <c r="L118" s="318"/>
      <c r="M118" s="318"/>
      <c r="N118" s="319"/>
    </row>
    <row r="119" spans="2:14">
      <c r="B119" s="325" t="s">
        <v>152</v>
      </c>
      <c r="C119" s="324"/>
      <c r="D119" s="324"/>
      <c r="E119" s="305"/>
      <c r="F119" s="305"/>
      <c r="G119" s="305"/>
      <c r="H119" s="305"/>
      <c r="I119" s="305"/>
      <c r="J119" s="493"/>
      <c r="K119" s="493"/>
      <c r="L119" s="493"/>
      <c r="M119" s="493"/>
      <c r="N119" s="494"/>
    </row>
    <row r="120" spans="2:14" ht="15.75" thickBot="1">
      <c r="B120" s="326" t="s">
        <v>153</v>
      </c>
      <c r="C120" s="327"/>
      <c r="D120" s="327"/>
      <c r="E120" s="328"/>
      <c r="F120" s="328"/>
      <c r="G120" s="328"/>
      <c r="H120" s="328"/>
      <c r="I120" s="328"/>
      <c r="J120" s="495"/>
      <c r="K120" s="495"/>
      <c r="L120" s="495"/>
      <c r="M120" s="495"/>
      <c r="N120" s="496"/>
    </row>
  </sheetData>
  <sheetProtection algorithmName="SHA-512" hashValue="dJwusvUXqujizvIeysQ0FLM9Vvw2IL1/Ny54rHStzzuTWo5CxMKB8Yq8mmY040E/dFD7cGjiIQh1t8ydJCCqyg==" saltValue="YV9N0yY+pi8b5XxuUJRx2g=="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C16" sqref="C16:M16"/>
    </sheetView>
  </sheetViews>
  <sheetFormatPr baseColWidth="10" defaultRowHeight="15"/>
  <cols>
    <col min="1" max="1" width="10.28515625" style="69" bestFit="1" customWidth="1"/>
    <col min="2" max="2" width="16.42578125" style="69" customWidth="1"/>
    <col min="3" max="5" width="11.42578125" style="69"/>
    <col min="6" max="6" width="16.140625" style="69" customWidth="1"/>
    <col min="7" max="8" width="11.42578125" style="69"/>
    <col min="9" max="9" width="12.85546875" style="69" bestFit="1" customWidth="1"/>
    <col min="10" max="10" width="15.5703125" style="69" customWidth="1"/>
    <col min="11" max="11" width="18" style="69" customWidth="1"/>
    <col min="12" max="12" width="11.42578125" style="69"/>
    <col min="13" max="13" width="13.42578125" style="69" customWidth="1"/>
    <col min="14" max="14" width="17.42578125" style="69" customWidth="1"/>
    <col min="15" max="15" width="12" style="69" bestFit="1" customWidth="1"/>
    <col min="16" max="16384" width="11.42578125" style="69"/>
  </cols>
  <sheetData>
    <row r="1" spans="2:14" ht="24"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3.7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7.75" customHeight="1" thickBot="1">
      <c r="B29" s="136" t="s">
        <v>100</v>
      </c>
      <c r="C29" s="450" t="s">
        <v>101</v>
      </c>
      <c r="D29" s="451"/>
      <c r="E29" s="451"/>
      <c r="F29" s="451"/>
      <c r="G29" s="451"/>
      <c r="H29" s="451"/>
      <c r="I29" s="451"/>
      <c r="J29" s="137"/>
      <c r="K29" s="138" t="s">
        <v>102</v>
      </c>
      <c r="L29" s="452" t="s">
        <v>41</v>
      </c>
      <c r="M29" s="453"/>
      <c r="N29" s="136" t="s">
        <v>11</v>
      </c>
    </row>
    <row r="30" spans="1:14" ht="15.75" customHeight="1" thickBot="1">
      <c r="A30" s="69" t="s">
        <v>103</v>
      </c>
      <c r="B30" s="140" t="s">
        <v>27</v>
      </c>
      <c r="C30" s="141" t="s">
        <v>208</v>
      </c>
      <c r="D30" s="142"/>
      <c r="E30" s="142"/>
      <c r="F30" s="142"/>
      <c r="G30" s="142"/>
      <c r="H30" s="142"/>
      <c r="I30" s="142"/>
      <c r="J30" s="142"/>
      <c r="K30" s="284"/>
      <c r="L30" s="145" t="s">
        <v>28</v>
      </c>
      <c r="M30" s="146"/>
      <c r="N30" s="147"/>
    </row>
    <row r="31" spans="1:14" ht="6" customHeight="1">
      <c r="B31" s="148"/>
      <c r="C31" s="149"/>
      <c r="D31" s="149"/>
      <c r="E31" s="149"/>
      <c r="F31" s="149"/>
      <c r="G31" s="149"/>
      <c r="H31" s="149"/>
      <c r="I31" s="149"/>
      <c r="J31" s="149"/>
      <c r="K31" s="149"/>
      <c r="L31" s="149"/>
      <c r="M31" s="149"/>
      <c r="N31" s="150"/>
    </row>
    <row r="32" spans="1:14">
      <c r="B32" s="151" t="s">
        <v>105</v>
      </c>
      <c r="C32" s="152"/>
      <c r="D32" s="152"/>
      <c r="E32" s="152"/>
      <c r="F32" s="152"/>
      <c r="G32" s="152"/>
      <c r="H32" s="152"/>
      <c r="I32" s="152"/>
      <c r="J32" s="152"/>
      <c r="K32" s="152"/>
      <c r="L32" s="152"/>
      <c r="M32" s="152"/>
      <c r="N32" s="153"/>
    </row>
    <row r="33" spans="1:14" ht="15.75" thickBot="1">
      <c r="B33" s="154"/>
      <c r="C33" s="155"/>
      <c r="D33" s="155"/>
      <c r="E33" s="155"/>
      <c r="F33" s="155"/>
      <c r="G33" s="155"/>
      <c r="H33" s="155"/>
      <c r="I33" s="156"/>
      <c r="J33" s="156"/>
      <c r="K33" s="155"/>
      <c r="L33" s="155"/>
      <c r="M33" s="155"/>
      <c r="N33" s="157"/>
    </row>
    <row r="34" spans="1:14">
      <c r="B34" s="454" t="s">
        <v>101</v>
      </c>
      <c r="C34" s="455"/>
      <c r="D34" s="455"/>
      <c r="E34" s="455"/>
      <c r="F34" s="455"/>
      <c r="G34" s="455"/>
      <c r="H34" s="418"/>
      <c r="I34" s="456" t="s">
        <v>106</v>
      </c>
      <c r="J34" s="457"/>
      <c r="K34" s="158" t="s">
        <v>107</v>
      </c>
      <c r="L34" s="417" t="s">
        <v>108</v>
      </c>
      <c r="M34" s="418"/>
      <c r="N34" s="159" t="s">
        <v>109</v>
      </c>
    </row>
    <row r="35" spans="1:14">
      <c r="A35" s="280" t="s">
        <v>209</v>
      </c>
      <c r="B35" s="421" t="str">
        <f>VLOOKUP(A35,[65]EQUIPOS!A6:D154,3,FALSE)</f>
        <v xml:space="preserve">Motobomba 4 pulgadas
</v>
      </c>
      <c r="C35" s="422"/>
      <c r="D35" s="422"/>
      <c r="E35" s="422"/>
      <c r="F35" s="422"/>
      <c r="G35" s="422"/>
      <c r="H35" s="423"/>
      <c r="I35" s="160"/>
      <c r="J35" s="161"/>
      <c r="K35" s="162">
        <f>VLOOKUP(A35,[65]EQUIPOS!A6:D163,4,FALSE)</f>
        <v>9044.66</v>
      </c>
      <c r="L35" s="163"/>
      <c r="M35" s="288">
        <v>21</v>
      </c>
      <c r="N35" s="165">
        <f>K35/M35</f>
        <v>430.69809523809522</v>
      </c>
    </row>
    <row r="36" spans="1:14">
      <c r="A36" s="280" t="s">
        <v>161</v>
      </c>
      <c r="B36" s="421" t="str">
        <f>VLOOKUP(A36,[65]EQUIPOS!A7:D154,3,FALSE)</f>
        <v xml:space="preserve">Buldozer, Potencia al volante de 140 HP, motor de 2200 RPM, longitud de hoja 4,80m. </v>
      </c>
      <c r="C36" s="422"/>
      <c r="D36" s="422"/>
      <c r="E36" s="422"/>
      <c r="F36" s="422"/>
      <c r="G36" s="422"/>
      <c r="H36" s="423"/>
      <c r="I36" s="285"/>
      <c r="J36" s="286"/>
      <c r="K36" s="162">
        <f>VLOOKUP(A36,[65]EQUIPOS!A7:D164,4,FALSE)</f>
        <v>141426.11111111109</v>
      </c>
      <c r="L36" s="287"/>
      <c r="M36" s="288">
        <v>100</v>
      </c>
      <c r="N36" s="165">
        <f>K36/M36</f>
        <v>1414.2611111111109</v>
      </c>
    </row>
    <row r="37" spans="1:14">
      <c r="A37" s="280" t="s">
        <v>110</v>
      </c>
      <c r="B37" s="421" t="str">
        <f>VLOOKUP(A37,[65]EQUIPOS!A8:D154,3,FALSE)</f>
        <v>Retroexcavadora sobre oruga, potencia 138 HP, balde de 1,5 m3.</v>
      </c>
      <c r="C37" s="422"/>
      <c r="D37" s="422"/>
      <c r="E37" s="422"/>
      <c r="F37" s="422"/>
      <c r="G37" s="422"/>
      <c r="H37" s="423"/>
      <c r="I37" s="289"/>
      <c r="J37" s="290"/>
      <c r="K37" s="162">
        <f>VLOOKUP(A37,[65]EQUIPOS!A8:D165,4,FALSE)</f>
        <v>184343.65333333332</v>
      </c>
      <c r="L37" s="291"/>
      <c r="M37" s="292">
        <v>21</v>
      </c>
      <c r="N37" s="165">
        <f>K37/M37</f>
        <v>8778.269206349205</v>
      </c>
    </row>
    <row r="38" spans="1:14">
      <c r="B38" s="421"/>
      <c r="C38" s="422"/>
      <c r="D38" s="422"/>
      <c r="E38" s="422"/>
      <c r="F38" s="422"/>
      <c r="G38" s="422"/>
      <c r="H38" s="423"/>
      <c r="I38" s="168"/>
      <c r="J38" s="169"/>
      <c r="K38" s="162"/>
      <c r="L38" s="170"/>
      <c r="M38" s="288"/>
      <c r="N38" s="165"/>
    </row>
    <row r="39" spans="1:14">
      <c r="B39" s="274"/>
      <c r="C39" s="275"/>
      <c r="D39" s="275"/>
      <c r="E39" s="275"/>
      <c r="F39" s="329"/>
      <c r="G39" s="329"/>
      <c r="H39" s="330"/>
      <c r="I39" s="168"/>
      <c r="J39" s="169"/>
      <c r="K39" s="162"/>
      <c r="L39" s="170"/>
      <c r="M39" s="171"/>
      <c r="N39" s="167"/>
    </row>
    <row r="40" spans="1:14">
      <c r="B40" s="428" t="s">
        <v>113</v>
      </c>
      <c r="C40" s="429"/>
      <c r="D40" s="429"/>
      <c r="E40" s="173"/>
      <c r="F40" s="174"/>
      <c r="G40" s="174"/>
      <c r="H40" s="175"/>
      <c r="I40" s="168"/>
      <c r="J40" s="169"/>
      <c r="K40" s="176"/>
      <c r="L40" s="170"/>
      <c r="M40" s="281">
        <v>0.01</v>
      </c>
      <c r="N40" s="177">
        <f>N76*M40</f>
        <v>10.831559126984128</v>
      </c>
    </row>
    <row r="41" spans="1:14" ht="15.75" thickBot="1">
      <c r="B41" s="421"/>
      <c r="C41" s="422"/>
      <c r="D41" s="422"/>
      <c r="E41" s="422"/>
      <c r="F41" s="422"/>
      <c r="G41" s="422"/>
      <c r="H41" s="423"/>
      <c r="I41" s="430"/>
      <c r="J41" s="431"/>
      <c r="K41" s="178"/>
      <c r="L41" s="432"/>
      <c r="M41" s="433"/>
      <c r="N41" s="179"/>
    </row>
    <row r="42" spans="1:14" ht="15.75" thickBot="1">
      <c r="B42" s="377" t="s">
        <v>114</v>
      </c>
      <c r="C42" s="378"/>
      <c r="D42" s="378"/>
      <c r="E42" s="378"/>
      <c r="F42" s="378"/>
      <c r="G42" s="378"/>
      <c r="H42" s="378"/>
      <c r="I42" s="378"/>
      <c r="J42" s="378"/>
      <c r="K42" s="378"/>
      <c r="L42" s="378"/>
      <c r="M42" s="379"/>
      <c r="N42" s="277">
        <f>SUM(N35:N41)</f>
        <v>10634.059971825394</v>
      </c>
    </row>
    <row r="43" spans="1:14">
      <c r="B43" s="181"/>
      <c r="C43" s="134"/>
      <c r="D43" s="134"/>
      <c r="E43" s="134"/>
      <c r="F43" s="134"/>
      <c r="G43" s="134"/>
      <c r="H43" s="134"/>
      <c r="I43" s="134"/>
      <c r="J43" s="134"/>
      <c r="K43" s="134"/>
      <c r="L43" s="134"/>
      <c r="M43" s="134"/>
      <c r="N43" s="135"/>
    </row>
    <row r="44" spans="1:14">
      <c r="B44" s="182" t="s">
        <v>115</v>
      </c>
      <c r="C44" s="183"/>
      <c r="D44" s="183"/>
      <c r="E44" s="183"/>
      <c r="F44" s="183"/>
      <c r="G44" s="183"/>
      <c r="H44" s="183"/>
      <c r="I44" s="183"/>
      <c r="J44" s="183"/>
      <c r="K44" s="183"/>
      <c r="L44" s="183"/>
      <c r="M44" s="183"/>
      <c r="N44" s="184"/>
    </row>
    <row r="45" spans="1:14" ht="15.75" thickBot="1">
      <c r="B45" s="185"/>
      <c r="C45" s="156"/>
      <c r="D45" s="156"/>
      <c r="E45" s="156"/>
      <c r="F45" s="156"/>
      <c r="G45" s="156"/>
      <c r="H45" s="156"/>
      <c r="I45" s="156"/>
      <c r="J45" s="155"/>
      <c r="K45" s="155"/>
      <c r="L45" s="155"/>
      <c r="M45" s="155"/>
      <c r="N45" s="157"/>
    </row>
    <row r="46" spans="1:14">
      <c r="B46" s="380" t="s">
        <v>101</v>
      </c>
      <c r="C46" s="381"/>
      <c r="D46" s="381"/>
      <c r="E46" s="381"/>
      <c r="F46" s="381"/>
      <c r="G46" s="381"/>
      <c r="H46" s="381"/>
      <c r="I46" s="419"/>
      <c r="J46" s="186" t="s">
        <v>41</v>
      </c>
      <c r="K46" s="187" t="s">
        <v>11</v>
      </c>
      <c r="L46" s="420" t="s">
        <v>116</v>
      </c>
      <c r="M46" s="419"/>
      <c r="N46" s="188" t="s">
        <v>109</v>
      </c>
    </row>
    <row r="47" spans="1:14">
      <c r="A47" s="276" t="s">
        <v>201</v>
      </c>
      <c r="B47" s="189" t="str">
        <f>VLOOKUP(A47,[65]MATERIALES!A5:D373,3,FALSE)</f>
        <v xml:space="preserve">Derechos de explotación y/o disposición de materiales
</v>
      </c>
      <c r="C47" s="190"/>
      <c r="D47" s="190"/>
      <c r="E47" s="190"/>
      <c r="F47" s="190"/>
      <c r="G47" s="190"/>
      <c r="H47" s="190"/>
      <c r="I47" s="161"/>
      <c r="J47" s="123" t="str">
        <f>VLOOKUP(A47,[65]MATERIALES!A4:D640,2,FALSE)</f>
        <v>m3</v>
      </c>
      <c r="K47" s="191">
        <v>1.3</v>
      </c>
      <c r="L47" s="160"/>
      <c r="M47" s="282">
        <f>VLOOKUP(A47,[65]MATERIALES!A5:D396,4,FALSE)</f>
        <v>2825.0266666666666</v>
      </c>
      <c r="N47" s="165">
        <f>K47*M47</f>
        <v>3672.5346666666669</v>
      </c>
    </row>
    <row r="48" spans="1:14">
      <c r="A48" s="276"/>
      <c r="B48" s="189"/>
      <c r="C48" s="293"/>
      <c r="D48" s="293"/>
      <c r="E48" s="293"/>
      <c r="F48" s="293"/>
      <c r="G48" s="293"/>
      <c r="H48" s="293"/>
      <c r="I48" s="293"/>
      <c r="J48" s="207"/>
      <c r="K48" s="294"/>
      <c r="L48" s="285"/>
      <c r="M48" s="282"/>
      <c r="N48" s="165"/>
    </row>
    <row r="49" spans="1:14">
      <c r="A49" s="276"/>
      <c r="B49" s="189"/>
      <c r="C49" s="293"/>
      <c r="D49" s="293"/>
      <c r="E49" s="293"/>
      <c r="F49" s="293"/>
      <c r="G49" s="293"/>
      <c r="H49" s="293"/>
      <c r="I49" s="293"/>
      <c r="J49" s="207"/>
      <c r="K49" s="294"/>
      <c r="L49" s="285"/>
      <c r="M49" s="282"/>
      <c r="N49" s="165"/>
    </row>
    <row r="50" spans="1:14">
      <c r="A50" s="276"/>
      <c r="B50" s="189"/>
      <c r="C50" s="293"/>
      <c r="D50" s="293"/>
      <c r="E50" s="293"/>
      <c r="F50" s="293"/>
      <c r="G50" s="293"/>
      <c r="H50" s="293"/>
      <c r="I50" s="293"/>
      <c r="J50" s="207"/>
      <c r="K50" s="294"/>
      <c r="L50" s="285"/>
      <c r="M50" s="282"/>
      <c r="N50" s="165"/>
    </row>
    <row r="51" spans="1:14">
      <c r="A51" s="276"/>
      <c r="B51" s="189"/>
      <c r="C51" s="293"/>
      <c r="D51" s="293"/>
      <c r="E51" s="293"/>
      <c r="F51" s="293"/>
      <c r="G51" s="293"/>
      <c r="H51" s="293"/>
      <c r="I51" s="293"/>
      <c r="J51" s="207"/>
      <c r="K51" s="294"/>
      <c r="L51" s="285"/>
      <c r="M51" s="282"/>
      <c r="N51" s="165"/>
    </row>
    <row r="52" spans="1:14">
      <c r="A52" s="276"/>
      <c r="B52" s="189"/>
      <c r="C52" s="293"/>
      <c r="D52" s="293"/>
      <c r="E52" s="293"/>
      <c r="F52" s="293"/>
      <c r="G52" s="293"/>
      <c r="H52" s="293"/>
      <c r="I52" s="293"/>
      <c r="J52" s="207"/>
      <c r="K52" s="294"/>
      <c r="L52" s="285"/>
      <c r="M52" s="282"/>
      <c r="N52" s="165"/>
    </row>
    <row r="53" spans="1:14" ht="15.75" thickBot="1">
      <c r="B53" s="189"/>
      <c r="C53" s="216"/>
      <c r="D53" s="216"/>
      <c r="E53" s="216"/>
      <c r="F53" s="216"/>
      <c r="G53" s="216"/>
      <c r="H53" s="216"/>
      <c r="I53" s="216"/>
      <c r="J53" s="331"/>
      <c r="K53" s="218"/>
      <c r="L53" s="297"/>
      <c r="M53" s="282"/>
      <c r="N53" s="165"/>
    </row>
    <row r="54" spans="1:14" ht="15.75" thickBot="1">
      <c r="B54" s="377" t="s">
        <v>114</v>
      </c>
      <c r="C54" s="378"/>
      <c r="D54" s="378"/>
      <c r="E54" s="378"/>
      <c r="F54" s="378"/>
      <c r="G54" s="378"/>
      <c r="H54" s="378"/>
      <c r="I54" s="378"/>
      <c r="J54" s="378"/>
      <c r="K54" s="378"/>
      <c r="L54" s="378"/>
      <c r="M54" s="379"/>
      <c r="N54" s="277">
        <f>SUM(N47:N53)</f>
        <v>3672.5346666666669</v>
      </c>
    </row>
    <row r="55" spans="1:14">
      <c r="B55" s="133"/>
      <c r="C55" s="134"/>
      <c r="D55" s="134"/>
      <c r="E55" s="134"/>
      <c r="F55" s="134"/>
      <c r="G55" s="134"/>
      <c r="H55" s="134"/>
      <c r="I55" s="134"/>
      <c r="J55" s="134"/>
      <c r="K55" s="134"/>
      <c r="L55" s="134"/>
      <c r="M55" s="134"/>
      <c r="N55" s="135"/>
    </row>
    <row r="56" spans="1:14">
      <c r="B56" s="182" t="s">
        <v>117</v>
      </c>
      <c r="C56" s="183"/>
      <c r="D56" s="183"/>
      <c r="E56" s="183"/>
      <c r="F56" s="183"/>
      <c r="G56" s="183"/>
      <c r="H56" s="183"/>
      <c r="I56" s="183"/>
      <c r="J56" s="183"/>
      <c r="K56" s="183"/>
      <c r="L56" s="183"/>
      <c r="M56" s="183"/>
      <c r="N56" s="184"/>
    </row>
    <row r="57" spans="1:14" ht="15.75" thickBot="1">
      <c r="B57" s="198"/>
      <c r="C57" s="155"/>
      <c r="D57" s="155"/>
      <c r="E57" s="155"/>
      <c r="F57" s="155"/>
      <c r="G57" s="155"/>
      <c r="H57" s="155"/>
      <c r="I57" s="155"/>
      <c r="J57" s="155"/>
      <c r="K57" s="155"/>
      <c r="L57" s="155"/>
      <c r="M57" s="155"/>
      <c r="N57" s="157"/>
    </row>
    <row r="58" spans="1:14" ht="25.5">
      <c r="B58" s="199" t="s">
        <v>118</v>
      </c>
      <c r="C58" s="200"/>
      <c r="D58" s="200"/>
      <c r="E58" s="200"/>
      <c r="F58" s="200"/>
      <c r="G58" s="200"/>
      <c r="H58" s="201" t="s">
        <v>41</v>
      </c>
      <c r="I58" s="202" t="s">
        <v>119</v>
      </c>
      <c r="J58" s="203" t="s">
        <v>120</v>
      </c>
      <c r="K58" s="201" t="s">
        <v>121</v>
      </c>
      <c r="L58" s="403" t="s">
        <v>122</v>
      </c>
      <c r="M58" s="404"/>
      <c r="N58" s="204" t="s">
        <v>109</v>
      </c>
    </row>
    <row r="59" spans="1:14">
      <c r="A59" s="69" t="s">
        <v>202</v>
      </c>
      <c r="B59" s="205" t="str">
        <f>VLOOKUP(A59,[65]TRANSPORTE!A5:D117,3,FALSE)</f>
        <v>Transporte de material de excavación</v>
      </c>
      <c r="C59" s="206"/>
      <c r="D59" s="206"/>
      <c r="E59" s="206"/>
      <c r="F59" s="206"/>
      <c r="G59" s="206"/>
      <c r="H59" s="207" t="s">
        <v>180</v>
      </c>
      <c r="I59" s="176">
        <v>1.3</v>
      </c>
      <c r="J59" s="208">
        <v>10</v>
      </c>
      <c r="K59" s="176">
        <f>I59*J59</f>
        <v>13</v>
      </c>
      <c r="L59" s="405">
        <f>VLOOKUP(A59,[65]TRANSPORTE!A5:D117,4,FALSE)</f>
        <v>881.02272727272725</v>
      </c>
      <c r="M59" s="406"/>
      <c r="N59" s="209">
        <f>K59*L59</f>
        <v>11453.295454545454</v>
      </c>
    </row>
    <row r="60" spans="1:14">
      <c r="B60" s="205"/>
      <c r="C60" s="210"/>
      <c r="D60" s="210"/>
      <c r="E60" s="210"/>
      <c r="F60" s="210"/>
      <c r="G60" s="210"/>
      <c r="H60" s="207"/>
      <c r="I60" s="176"/>
      <c r="J60" s="208"/>
      <c r="K60" s="176"/>
      <c r="L60" s="405"/>
      <c r="M60" s="406"/>
      <c r="N60" s="209"/>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11"/>
      <c r="I63" s="176"/>
      <c r="J63" s="176"/>
      <c r="K63" s="176"/>
      <c r="L63" s="212"/>
      <c r="M63" s="213"/>
      <c r="N63" s="214"/>
    </row>
    <row r="64" spans="1:14" ht="15.75" thickBot="1">
      <c r="B64" s="215"/>
      <c r="C64" s="216"/>
      <c r="D64" s="216"/>
      <c r="E64" s="216"/>
      <c r="F64" s="216"/>
      <c r="G64" s="216"/>
      <c r="H64" s="217"/>
      <c r="I64" s="218"/>
      <c r="J64" s="218"/>
      <c r="K64" s="218"/>
      <c r="L64" s="407"/>
      <c r="M64" s="408"/>
      <c r="N64" s="234"/>
    </row>
    <row r="65" spans="1:15" ht="15.75" thickBot="1">
      <c r="B65" s="409" t="s">
        <v>114</v>
      </c>
      <c r="C65" s="396"/>
      <c r="D65" s="396"/>
      <c r="E65" s="396"/>
      <c r="F65" s="396"/>
      <c r="G65" s="396"/>
      <c r="H65" s="396"/>
      <c r="I65" s="396"/>
      <c r="J65" s="396"/>
      <c r="K65" s="396"/>
      <c r="L65" s="396"/>
      <c r="M65" s="397"/>
      <c r="N65" s="219">
        <f>N59+N60+N61+N62+N63</f>
        <v>11453.295454545454</v>
      </c>
    </row>
    <row r="66" spans="1:15">
      <c r="B66" s="133"/>
      <c r="C66" s="134"/>
      <c r="D66" s="134"/>
      <c r="E66" s="134"/>
      <c r="F66" s="134"/>
      <c r="G66" s="134"/>
      <c r="H66" s="134"/>
      <c r="I66" s="134"/>
      <c r="J66" s="134"/>
      <c r="K66" s="134"/>
      <c r="L66" s="134"/>
      <c r="M66" s="134"/>
      <c r="N66" s="135"/>
    </row>
    <row r="67" spans="1:15">
      <c r="B67" s="182" t="s">
        <v>126</v>
      </c>
      <c r="C67" s="183"/>
      <c r="D67" s="183"/>
      <c r="E67" s="183"/>
      <c r="F67" s="183"/>
      <c r="G67" s="183"/>
      <c r="H67" s="183"/>
      <c r="I67" s="183"/>
      <c r="J67" s="183"/>
      <c r="K67" s="183"/>
      <c r="L67" s="183"/>
      <c r="M67" s="183"/>
      <c r="N67" s="184"/>
    </row>
    <row r="68" spans="1:15" ht="15.75" thickBot="1">
      <c r="B68" s="198"/>
      <c r="C68" s="155"/>
      <c r="D68" s="155"/>
      <c r="E68" s="155"/>
      <c r="F68" s="155"/>
      <c r="G68" s="155"/>
      <c r="H68" s="155"/>
      <c r="I68" s="155"/>
      <c r="J68" s="155"/>
      <c r="K68" s="155"/>
      <c r="L68" s="155"/>
      <c r="M68" s="155"/>
      <c r="N68" s="157"/>
    </row>
    <row r="69" spans="1:15" ht="25.5">
      <c r="B69" s="410" t="s">
        <v>127</v>
      </c>
      <c r="C69" s="411"/>
      <c r="D69" s="411"/>
      <c r="E69" s="411"/>
      <c r="F69" s="411"/>
      <c r="G69" s="411"/>
      <c r="H69" s="411"/>
      <c r="I69" s="201" t="s">
        <v>128</v>
      </c>
      <c r="J69" s="203" t="s">
        <v>129</v>
      </c>
      <c r="K69" s="202" t="s">
        <v>130</v>
      </c>
      <c r="L69" s="412" t="s">
        <v>108</v>
      </c>
      <c r="M69" s="413"/>
      <c r="N69" s="220" t="s">
        <v>109</v>
      </c>
    </row>
    <row r="70" spans="1:15">
      <c r="A70" s="298" t="s">
        <v>131</v>
      </c>
      <c r="B70" s="221" t="str">
        <f>VLOOKUP(A70,'[65]MANO DE OBRA'!A8:D68,3,FALSE)</f>
        <v>Obrero (2)</v>
      </c>
      <c r="C70" s="210"/>
      <c r="D70" s="210"/>
      <c r="E70" s="210"/>
      <c r="F70" s="210"/>
      <c r="G70" s="210"/>
      <c r="H70" s="210"/>
      <c r="I70" s="222">
        <f>K70/J70*100</f>
        <v>49181.133333333331</v>
      </c>
      <c r="J70" s="223">
        <v>185</v>
      </c>
      <c r="K70" s="224">
        <f>VLOOKUP(A70,'[65]MANO DE OBRA'!A8:D99,4,FALSE)</f>
        <v>90985.096666666665</v>
      </c>
      <c r="L70" s="225"/>
      <c r="M70" s="299">
        <v>168</v>
      </c>
      <c r="N70" s="278">
        <f>K70/M70</f>
        <v>541.57795634920637</v>
      </c>
      <c r="O70" s="228"/>
    </row>
    <row r="71" spans="1:15">
      <c r="A71" s="298" t="s">
        <v>132</v>
      </c>
      <c r="B71" s="221" t="str">
        <f>VLOOKUP(A71,'[65]MANO DE OBRA'!A8:D69,3,FALSE)</f>
        <v>Oficial</v>
      </c>
      <c r="C71" s="210"/>
      <c r="D71" s="210"/>
      <c r="E71" s="210"/>
      <c r="F71" s="210"/>
      <c r="G71" s="210"/>
      <c r="H71" s="210"/>
      <c r="I71" s="222">
        <f>K71/J71*100</f>
        <v>49181.133333333331</v>
      </c>
      <c r="J71" s="223">
        <v>185</v>
      </c>
      <c r="K71" s="224">
        <f>VLOOKUP(A71,'[65]MANO DE OBRA'!A8:D100,4,FALSE)</f>
        <v>90985.096666666665</v>
      </c>
      <c r="L71" s="225"/>
      <c r="M71" s="300">
        <v>168</v>
      </c>
      <c r="N71" s="278">
        <f>K71/M71</f>
        <v>541.57795634920637</v>
      </c>
    </row>
    <row r="72" spans="1:15">
      <c r="B72" s="221"/>
      <c r="C72" s="210"/>
      <c r="D72" s="210"/>
      <c r="E72" s="210"/>
      <c r="F72" s="210"/>
      <c r="G72" s="210"/>
      <c r="H72" s="210"/>
      <c r="I72" s="176"/>
      <c r="J72" s="230"/>
      <c r="K72" s="231"/>
      <c r="L72" s="225"/>
      <c r="M72" s="232"/>
      <c r="N72" s="227"/>
    </row>
    <row r="73" spans="1:15">
      <c r="B73" s="221"/>
      <c r="C73" s="210"/>
      <c r="D73" s="210"/>
      <c r="E73" s="210"/>
      <c r="F73" s="210"/>
      <c r="G73" s="210"/>
      <c r="H73" s="210"/>
      <c r="I73" s="176"/>
      <c r="J73" s="230"/>
      <c r="K73" s="231"/>
      <c r="L73" s="233"/>
      <c r="M73" s="232"/>
      <c r="N73" s="227"/>
    </row>
    <row r="74" spans="1:15">
      <c r="B74" s="221"/>
      <c r="C74" s="210"/>
      <c r="D74" s="210"/>
      <c r="E74" s="210"/>
      <c r="F74" s="210"/>
      <c r="G74" s="210"/>
      <c r="H74" s="210"/>
      <c r="I74" s="176"/>
      <c r="J74" s="230"/>
      <c r="K74" s="231"/>
      <c r="L74" s="233"/>
      <c r="M74" s="232"/>
      <c r="N74" s="227"/>
    </row>
    <row r="75" spans="1:15" ht="15.75" thickBot="1">
      <c r="B75" s="414"/>
      <c r="C75" s="415"/>
      <c r="D75" s="415"/>
      <c r="E75" s="415"/>
      <c r="F75" s="415"/>
      <c r="G75" s="415"/>
      <c r="H75" s="415"/>
      <c r="I75" s="218"/>
      <c r="J75" s="218"/>
      <c r="K75" s="218"/>
      <c r="L75" s="416"/>
      <c r="M75" s="416"/>
      <c r="N75" s="234"/>
    </row>
    <row r="76" spans="1:15" ht="15.75" thickBot="1">
      <c r="B76" s="409" t="s">
        <v>114</v>
      </c>
      <c r="C76" s="396"/>
      <c r="D76" s="396"/>
      <c r="E76" s="396"/>
      <c r="F76" s="396"/>
      <c r="G76" s="396"/>
      <c r="H76" s="396"/>
      <c r="I76" s="396"/>
      <c r="J76" s="396"/>
      <c r="K76" s="396"/>
      <c r="L76" s="396"/>
      <c r="M76" s="397"/>
      <c r="N76" s="235">
        <f>SUM(N70:N75)</f>
        <v>1083.1559126984127</v>
      </c>
    </row>
    <row r="77" spans="1:15" ht="15.75" thickBot="1">
      <c r="B77" s="133"/>
      <c r="C77" s="134"/>
      <c r="D77" s="134"/>
      <c r="E77" s="134"/>
      <c r="F77" s="134"/>
      <c r="G77" s="134"/>
      <c r="H77" s="134"/>
      <c r="I77" s="134"/>
      <c r="J77" s="134"/>
      <c r="K77" s="134"/>
      <c r="L77" s="134"/>
      <c r="M77" s="134"/>
      <c r="N77" s="135"/>
    </row>
    <row r="78" spans="1:15" ht="15.75" thickBot="1">
      <c r="B78" s="377" t="s">
        <v>134</v>
      </c>
      <c r="C78" s="378"/>
      <c r="D78" s="378"/>
      <c r="E78" s="378"/>
      <c r="F78" s="378"/>
      <c r="G78" s="378"/>
      <c r="H78" s="378"/>
      <c r="I78" s="378"/>
      <c r="J78" s="378"/>
      <c r="K78" s="378"/>
      <c r="L78" s="378"/>
      <c r="M78" s="379"/>
      <c r="N78" s="180">
        <f>N42+N54+N65+N76</f>
        <v>26843.046005735931</v>
      </c>
    </row>
    <row r="79" spans="1:15">
      <c r="B79" s="133"/>
      <c r="C79" s="134"/>
      <c r="D79" s="134"/>
      <c r="E79" s="134"/>
      <c r="F79" s="134"/>
      <c r="G79" s="134"/>
      <c r="H79" s="134"/>
      <c r="I79" s="134"/>
      <c r="J79" s="134"/>
      <c r="K79" s="134"/>
      <c r="L79" s="134"/>
      <c r="M79" s="134"/>
      <c r="N79" s="135"/>
    </row>
    <row r="80" spans="1: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5368.6092011471865</v>
      </c>
      <c r="M83" s="387"/>
      <c r="N83" s="242"/>
    </row>
    <row r="84" spans="1:14">
      <c r="B84" s="243" t="s">
        <v>139</v>
      </c>
      <c r="C84" s="244"/>
      <c r="D84" s="244"/>
      <c r="E84" s="244"/>
      <c r="F84" s="244"/>
      <c r="G84" s="244"/>
      <c r="H84" s="244"/>
      <c r="I84" s="239"/>
      <c r="J84" s="240"/>
      <c r="K84" s="241">
        <v>0.05</v>
      </c>
      <c r="L84" s="386">
        <f>N78*K84</f>
        <v>1342.1523002867966</v>
      </c>
      <c r="M84" s="387"/>
      <c r="N84" s="242"/>
    </row>
    <row r="85" spans="1:14" ht="15.75" thickBot="1">
      <c r="B85" s="245" t="s">
        <v>63</v>
      </c>
      <c r="C85" s="246"/>
      <c r="D85" s="246"/>
      <c r="E85" s="246"/>
      <c r="F85" s="246"/>
      <c r="G85" s="246"/>
      <c r="H85" s="246"/>
      <c r="I85" s="247"/>
      <c r="J85" s="248"/>
      <c r="K85" s="249">
        <v>0.05</v>
      </c>
      <c r="L85" s="388">
        <f>N78*K85</f>
        <v>1342.1523002867966</v>
      </c>
      <c r="M85" s="389"/>
      <c r="N85" s="242"/>
    </row>
    <row r="86" spans="1:14" ht="15.75" thickBot="1">
      <c r="B86" s="377" t="s">
        <v>114</v>
      </c>
      <c r="C86" s="378"/>
      <c r="D86" s="378"/>
      <c r="E86" s="378"/>
      <c r="F86" s="378"/>
      <c r="G86" s="378"/>
      <c r="H86" s="378"/>
      <c r="I86" s="378"/>
      <c r="J86" s="378"/>
      <c r="K86" s="378"/>
      <c r="L86" s="378"/>
      <c r="M86" s="379"/>
      <c r="N86" s="250">
        <f>L83+L84+L85</f>
        <v>8052.9138017207788</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34896</v>
      </c>
    </row>
    <row r="89" spans="1:14">
      <c r="B89" s="301"/>
      <c r="C89" s="302"/>
      <c r="D89" s="302"/>
      <c r="E89" s="302"/>
      <c r="F89" s="302"/>
      <c r="G89" s="302"/>
      <c r="H89" s="302"/>
      <c r="I89" s="302"/>
      <c r="J89" s="302"/>
      <c r="K89" s="302"/>
      <c r="L89" s="302"/>
      <c r="M89" s="302"/>
      <c r="N89" s="303"/>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7" t="s">
        <v>142</v>
      </c>
      <c r="F93" s="307"/>
      <c r="G93" s="307"/>
      <c r="H93" s="307"/>
      <c r="I93" s="307"/>
      <c r="J93" s="307"/>
      <c r="K93" s="305"/>
      <c r="L93" s="305"/>
      <c r="M93" s="305"/>
      <c r="N93" s="306"/>
    </row>
    <row r="94" spans="1:14">
      <c r="B94" s="304"/>
      <c r="C94" s="305"/>
      <c r="D94" s="305"/>
      <c r="E94" s="305" t="s">
        <v>143</v>
      </c>
      <c r="F94" s="305"/>
      <c r="G94" s="305"/>
      <c r="H94" s="305"/>
      <c r="I94" s="305"/>
      <c r="J94" s="305"/>
      <c r="K94" s="305"/>
      <c r="L94" s="305"/>
      <c r="M94" s="305"/>
      <c r="N94" s="306"/>
    </row>
    <row r="95" spans="1:14">
      <c r="B95" s="304"/>
      <c r="C95" s="305"/>
      <c r="D95" s="305"/>
      <c r="E95" s="305" t="s">
        <v>144</v>
      </c>
      <c r="F95" s="305"/>
      <c r="G95" s="305"/>
      <c r="H95" s="305"/>
      <c r="I95" s="305"/>
      <c r="J95" s="305"/>
      <c r="K95" s="305"/>
      <c r="L95" s="305"/>
      <c r="M95" s="305"/>
      <c r="N95" s="306"/>
    </row>
    <row r="96" spans="1:14">
      <c r="B96" s="304"/>
      <c r="C96" s="305"/>
      <c r="D96" s="305"/>
      <c r="E96" s="305" t="s">
        <v>145</v>
      </c>
      <c r="F96" s="305"/>
      <c r="G96" s="305"/>
      <c r="H96" s="305"/>
      <c r="I96" s="305"/>
      <c r="J96" s="305"/>
      <c r="K96" s="305"/>
      <c r="L96" s="305"/>
      <c r="M96" s="305"/>
      <c r="N96" s="306"/>
    </row>
    <row r="97" spans="2:14" ht="15.75" thickBot="1">
      <c r="B97" s="304"/>
      <c r="C97" s="305"/>
      <c r="D97" s="305"/>
      <c r="E97" s="305"/>
      <c r="F97" s="305" t="s">
        <v>146</v>
      </c>
      <c r="G97" s="305"/>
      <c r="H97" s="305"/>
      <c r="I97" s="305"/>
      <c r="J97" s="305"/>
      <c r="K97" s="305"/>
      <c r="L97" s="305"/>
      <c r="M97" s="305"/>
      <c r="N97" s="306"/>
    </row>
    <row r="98" spans="2:14">
      <c r="B98" s="252" t="s">
        <v>147</v>
      </c>
      <c r="C98" s="253"/>
      <c r="D98" s="253"/>
      <c r="E98" s="253"/>
      <c r="F98" s="253"/>
      <c r="G98" s="253"/>
      <c r="H98" s="253"/>
      <c r="I98" s="253"/>
      <c r="J98" s="253"/>
      <c r="K98" s="253"/>
      <c r="L98" s="253"/>
      <c r="M98" s="253"/>
      <c r="N98" s="254"/>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ht="15.75" thickBot="1">
      <c r="B102" s="311"/>
      <c r="C102" s="312"/>
      <c r="D102" s="312"/>
      <c r="E102" s="312"/>
      <c r="F102" s="312"/>
      <c r="G102" s="312"/>
      <c r="H102" s="312"/>
      <c r="I102" s="312"/>
      <c r="J102" s="312"/>
      <c r="K102" s="312"/>
      <c r="L102" s="312"/>
      <c r="M102" s="312"/>
      <c r="N102" s="313"/>
    </row>
    <row r="103" spans="2:14">
      <c r="B103" s="314"/>
      <c r="C103" s="315"/>
      <c r="D103" s="315"/>
      <c r="E103" s="315"/>
      <c r="F103" s="315"/>
      <c r="G103" s="315"/>
      <c r="H103" s="315"/>
      <c r="I103" s="315"/>
      <c r="J103" s="315"/>
      <c r="K103" s="315"/>
      <c r="L103" s="315"/>
      <c r="M103" s="315"/>
      <c r="N103" s="316"/>
    </row>
    <row r="104" spans="2:14">
      <c r="B104" s="317" t="s">
        <v>148</v>
      </c>
      <c r="C104" s="318"/>
      <c r="D104" s="318"/>
      <c r="E104" s="318"/>
      <c r="F104" s="318"/>
      <c r="G104" s="318"/>
      <c r="H104" s="318"/>
      <c r="I104" s="318"/>
      <c r="J104" s="318"/>
      <c r="K104" s="318"/>
      <c r="L104" s="318"/>
      <c r="M104" s="318"/>
      <c r="N104" s="319"/>
    </row>
    <row r="105" spans="2:14" ht="15" customHeight="1">
      <c r="B105" s="487" t="s">
        <v>149</v>
      </c>
      <c r="C105" s="488"/>
      <c r="D105" s="488"/>
      <c r="E105" s="488"/>
      <c r="F105" s="488"/>
      <c r="G105" s="488"/>
      <c r="H105" s="488"/>
      <c r="I105" s="488"/>
      <c r="J105" s="488"/>
      <c r="K105" s="488"/>
      <c r="L105" s="488"/>
      <c r="M105" s="488"/>
      <c r="N105" s="489"/>
    </row>
    <row r="106" spans="2:14" ht="15" customHeight="1">
      <c r="B106" s="487"/>
      <c r="C106" s="488"/>
      <c r="D106" s="488"/>
      <c r="E106" s="488"/>
      <c r="F106" s="488"/>
      <c r="G106" s="488"/>
      <c r="H106" s="488"/>
      <c r="I106" s="488"/>
      <c r="J106" s="488"/>
      <c r="K106" s="488"/>
      <c r="L106" s="488"/>
      <c r="M106" s="488"/>
      <c r="N106" s="489"/>
    </row>
    <row r="107" spans="2:14" ht="29.25" customHeight="1">
      <c r="B107" s="490" t="s">
        <v>150</v>
      </c>
      <c r="C107" s="491"/>
      <c r="D107" s="491"/>
      <c r="E107" s="491"/>
      <c r="F107" s="491"/>
      <c r="G107" s="491"/>
      <c r="H107" s="491"/>
      <c r="I107" s="491"/>
      <c r="J107" s="491"/>
      <c r="K107" s="491"/>
      <c r="L107" s="491"/>
      <c r="M107" s="491"/>
      <c r="N107" s="492"/>
    </row>
    <row r="108" spans="2:14">
      <c r="B108" s="490"/>
      <c r="C108" s="491"/>
      <c r="D108" s="491"/>
      <c r="E108" s="491"/>
      <c r="F108" s="491"/>
      <c r="G108" s="491"/>
      <c r="H108" s="491"/>
      <c r="I108" s="491"/>
      <c r="J108" s="491"/>
      <c r="K108" s="491"/>
      <c r="L108" s="491"/>
      <c r="M108" s="491"/>
      <c r="N108" s="49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17"/>
      <c r="C112" s="318"/>
      <c r="D112" s="318"/>
      <c r="E112" s="318"/>
      <c r="F112" s="318"/>
      <c r="G112" s="318"/>
      <c r="H112" s="318"/>
      <c r="I112" s="318"/>
      <c r="J112" s="318"/>
      <c r="K112" s="318"/>
      <c r="L112" s="318"/>
      <c r="M112" s="318"/>
      <c r="N112" s="319"/>
    </row>
    <row r="113" spans="2:14">
      <c r="B113" s="304"/>
      <c r="C113" s="305"/>
      <c r="D113" s="305"/>
      <c r="E113" s="305" t="s">
        <v>142</v>
      </c>
      <c r="F113" s="307"/>
      <c r="G113" s="307"/>
      <c r="H113" s="305"/>
      <c r="I113" s="305"/>
      <c r="J113" s="305"/>
      <c r="K113" s="305"/>
      <c r="L113" s="305"/>
      <c r="M113" s="305"/>
      <c r="N113" s="306"/>
    </row>
    <row r="114" spans="2:14">
      <c r="B114" s="304"/>
      <c r="C114" s="305"/>
      <c r="D114" s="305"/>
      <c r="E114" s="323" t="s">
        <v>143</v>
      </c>
      <c r="F114" s="305"/>
      <c r="G114" s="305"/>
      <c r="H114" s="323"/>
      <c r="I114" s="323"/>
      <c r="J114" s="323"/>
      <c r="K114" s="305"/>
      <c r="L114" s="305"/>
      <c r="M114" s="305"/>
      <c r="N114" s="306"/>
    </row>
    <row r="115" spans="2:14">
      <c r="B115" s="304"/>
      <c r="C115" s="305"/>
      <c r="D115" s="305"/>
      <c r="E115" s="324" t="s">
        <v>151</v>
      </c>
      <c r="F115" s="305"/>
      <c r="G115" s="305"/>
      <c r="H115" s="324"/>
      <c r="I115" s="324"/>
      <c r="J115" s="324"/>
      <c r="K115" s="305"/>
      <c r="L115" s="305"/>
      <c r="M115" s="305"/>
      <c r="N115" s="306"/>
    </row>
    <row r="116" spans="2:14">
      <c r="B116" s="325"/>
      <c r="C116" s="318"/>
      <c r="D116" s="318"/>
      <c r="E116" s="305" t="s">
        <v>145</v>
      </c>
      <c r="F116" s="305"/>
      <c r="G116" s="305"/>
      <c r="H116" s="305"/>
      <c r="I116" s="305"/>
      <c r="J116" s="305"/>
      <c r="K116" s="318"/>
      <c r="L116" s="318"/>
      <c r="M116" s="318"/>
      <c r="N116" s="319"/>
    </row>
    <row r="117" spans="2:14">
      <c r="B117" s="325"/>
      <c r="C117" s="318"/>
      <c r="D117" s="318"/>
      <c r="E117" s="318"/>
      <c r="F117" s="305"/>
      <c r="G117" s="305"/>
      <c r="H117" s="305"/>
      <c r="I117" s="305"/>
      <c r="J117" s="305"/>
      <c r="K117" s="318"/>
      <c r="L117" s="318"/>
      <c r="M117" s="318"/>
      <c r="N117" s="319"/>
    </row>
    <row r="118" spans="2:14">
      <c r="B118" s="325" t="s">
        <v>152</v>
      </c>
      <c r="C118" s="324"/>
      <c r="D118" s="324"/>
      <c r="E118" s="305"/>
      <c r="F118" s="305"/>
      <c r="G118" s="305"/>
      <c r="H118" s="305"/>
      <c r="I118" s="305"/>
      <c r="J118" s="493"/>
      <c r="K118" s="493"/>
      <c r="L118" s="493"/>
      <c r="M118" s="493"/>
      <c r="N118" s="494"/>
    </row>
    <row r="119" spans="2:14" ht="15.75" thickBot="1">
      <c r="B119" s="326" t="s">
        <v>153</v>
      </c>
      <c r="C119" s="327"/>
      <c r="D119" s="327"/>
      <c r="E119" s="328"/>
      <c r="F119" s="328"/>
      <c r="G119" s="328"/>
      <c r="H119" s="328"/>
      <c r="I119" s="328"/>
      <c r="J119" s="495"/>
      <c r="K119" s="495"/>
      <c r="L119" s="495"/>
      <c r="M119" s="495"/>
      <c r="N119" s="496"/>
    </row>
  </sheetData>
  <sheetProtection algorithmName="SHA-512" hashValue="hzNUJTxykuN0fo6v9Cs5Tau6CvwiJGkir9OZiS6tiYVTXaz7U1K66I02IGtcSsAqMxaMrKbLWTWonDTckoqvFw==" saltValue="EJs2/2HiQS0P3cWHNbX9Wg==" spinCount="100000" sheet="1" objects="1" scenarios="1" selectLockedCells="1" selectUnlockedCells="1"/>
  <mergeCells count="63">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7:H37"/>
    <mergeCell ref="D11:E11"/>
    <mergeCell ref="L12:N12"/>
    <mergeCell ref="C16:M16"/>
    <mergeCell ref="F25:H25"/>
    <mergeCell ref="B27:N27"/>
    <mergeCell ref="C29:I29"/>
    <mergeCell ref="L29:M29"/>
    <mergeCell ref="B34:H34"/>
    <mergeCell ref="I34:J34"/>
    <mergeCell ref="L34:M34"/>
    <mergeCell ref="B35:H35"/>
    <mergeCell ref="B36:H36"/>
    <mergeCell ref="L60:M60"/>
    <mergeCell ref="B38:H38"/>
    <mergeCell ref="B40:D40"/>
    <mergeCell ref="B41:H41"/>
    <mergeCell ref="I41:J41"/>
    <mergeCell ref="L41:M41"/>
    <mergeCell ref="B42:M42"/>
    <mergeCell ref="B46:I46"/>
    <mergeCell ref="L46:M46"/>
    <mergeCell ref="B54:M54"/>
    <mergeCell ref="L58:M58"/>
    <mergeCell ref="L59:M59"/>
    <mergeCell ref="L61:M61"/>
    <mergeCell ref="L62:M62"/>
    <mergeCell ref="L64:M64"/>
    <mergeCell ref="B65:M65"/>
    <mergeCell ref="B69:H69"/>
    <mergeCell ref="L69:M69"/>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289"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zoomScale="50" zoomScaleNormal="50" workbookViewId="0">
      <selection activeCell="J61" sqref="J61"/>
    </sheetView>
  </sheetViews>
  <sheetFormatPr baseColWidth="10" defaultRowHeight="15"/>
  <cols>
    <col min="1" max="1" width="10.42578125" style="69" bestFit="1" customWidth="1"/>
    <col min="2" max="2" width="16.7109375" style="69" customWidth="1"/>
    <col min="3" max="5" width="11.42578125" style="69"/>
    <col min="6" max="6" width="16.7109375" style="69" customWidth="1"/>
    <col min="7" max="8" width="11.42578125" style="69"/>
    <col min="9" max="9" width="12.7109375" style="69" bestFit="1" customWidth="1"/>
    <col min="10" max="10" width="15.5703125" style="69" customWidth="1"/>
    <col min="11" max="11" width="19.140625" style="69" customWidth="1"/>
    <col min="12" max="12" width="11.42578125" style="69"/>
    <col min="13" max="13" width="13.42578125" style="69" customWidth="1"/>
    <col min="14" max="14" width="17.42578125" style="69" customWidth="1"/>
    <col min="15" max="15" width="12" style="69" bestFit="1" customWidth="1"/>
    <col min="16" max="16384" width="11.42578125" style="69"/>
  </cols>
  <sheetData>
    <row r="1" spans="2:14" ht="25.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7.7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30" customHeight="1"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185</v>
      </c>
      <c r="C31" s="141" t="s">
        <v>224</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225</v>
      </c>
      <c r="B36" s="421" t="str">
        <f>VLOOKUP(A36,[65]EQUIPOS!A6:D154,3,FALSE)</f>
        <v>Compactador manual (SALTARIN) Peso de operación (Kg.) 52, Fuerza de impacto por golpe (KN) 12.</v>
      </c>
      <c r="C36" s="422"/>
      <c r="D36" s="422"/>
      <c r="E36" s="422"/>
      <c r="F36" s="422"/>
      <c r="G36" s="422"/>
      <c r="H36" s="423"/>
      <c r="I36" s="160"/>
      <c r="J36" s="161"/>
      <c r="K36" s="162">
        <f>VLOOKUP(A36,[65]EQUIPOS!A6:D163,4,FALSE)</f>
        <v>10181.199999999999</v>
      </c>
      <c r="L36" s="163"/>
      <c r="M36" s="288">
        <v>2.5</v>
      </c>
      <c r="N36" s="165">
        <f>K36/M36</f>
        <v>4072.4799999999996</v>
      </c>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N77*M41</f>
        <v>341.19411250000002</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4413.6741124999999</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226</v>
      </c>
      <c r="B48" s="189" t="str">
        <f>VLOOKUP(A48,[65]MATERIALES!A5:D373,3,FALSE)</f>
        <v>Material de Recebo Para Relleno</v>
      </c>
      <c r="C48" s="190"/>
      <c r="D48" s="190"/>
      <c r="E48" s="190"/>
      <c r="F48" s="190"/>
      <c r="G48" s="190"/>
      <c r="H48" s="190"/>
      <c r="I48" s="161"/>
      <c r="J48" s="123" t="str">
        <f>VLOOKUP(A48,[65]MATERIALES!A4:D640,2,FALSE)</f>
        <v>m3</v>
      </c>
      <c r="K48" s="191">
        <v>1.3</v>
      </c>
      <c r="L48" s="160"/>
      <c r="M48" s="282">
        <f>VLOOKUP(A48,[65]MATERIALES!A5:D396,4,FALSE)</f>
        <v>22926.088888888888</v>
      </c>
      <c r="N48" s="165">
        <f>K48*M48</f>
        <v>29803.915555555555</v>
      </c>
    </row>
    <row r="49" spans="1:14">
      <c r="A49" s="276" t="s">
        <v>177</v>
      </c>
      <c r="B49" s="189" t="str">
        <f>VLOOKUP(A49,[65]MATERIALES!A6:D373,3,FALSE)</f>
        <v>Agua</v>
      </c>
      <c r="C49" s="293"/>
      <c r="D49" s="293"/>
      <c r="E49" s="293"/>
      <c r="F49" s="293"/>
      <c r="G49" s="293"/>
      <c r="H49" s="293"/>
      <c r="I49" s="293"/>
      <c r="J49" s="207" t="str">
        <f>VLOOKUP(A49,[65]MATERIALES!A5:D641,2,FALSE)</f>
        <v>lt</v>
      </c>
      <c r="K49" s="294">
        <v>30</v>
      </c>
      <c r="L49" s="285"/>
      <c r="M49" s="282">
        <f>VLOOKUP(A49,[65]MATERIALES!A6:D397,4,FALSE)</f>
        <v>50.937843075114145</v>
      </c>
      <c r="N49" s="165">
        <f>K49*M49</f>
        <v>1528.1352922534243</v>
      </c>
    </row>
    <row r="50" spans="1:14">
      <c r="A50" s="276"/>
      <c r="B50" s="189"/>
      <c r="C50" s="293"/>
      <c r="D50" s="293"/>
      <c r="E50" s="293"/>
      <c r="F50" s="293"/>
      <c r="G50" s="293"/>
      <c r="H50" s="293"/>
      <c r="I50" s="293"/>
      <c r="J50" s="207"/>
      <c r="K50" s="294"/>
      <c r="L50" s="285"/>
      <c r="M50" s="282"/>
      <c r="N50" s="165"/>
    </row>
    <row r="51" spans="1:14">
      <c r="A51" s="276"/>
      <c r="B51" s="189"/>
      <c r="C51" s="293"/>
      <c r="D51" s="293"/>
      <c r="E51" s="293"/>
      <c r="F51" s="293"/>
      <c r="G51" s="293"/>
      <c r="H51" s="293"/>
      <c r="I51" s="293"/>
      <c r="J51" s="207"/>
      <c r="K51" s="294"/>
      <c r="L51" s="285"/>
      <c r="M51" s="282"/>
      <c r="N51" s="165"/>
    </row>
    <row r="52" spans="1:14">
      <c r="A52" s="276"/>
      <c r="B52" s="189"/>
      <c r="C52" s="293"/>
      <c r="D52" s="293"/>
      <c r="E52" s="293"/>
      <c r="F52" s="293"/>
      <c r="G52" s="293"/>
      <c r="H52" s="293"/>
      <c r="I52" s="293"/>
      <c r="J52" s="207"/>
      <c r="K52" s="294"/>
      <c r="L52" s="285"/>
      <c r="M52" s="282"/>
      <c r="N52" s="165"/>
    </row>
    <row r="53" spans="1:14">
      <c r="A53" s="276"/>
      <c r="B53" s="189"/>
      <c r="C53" s="293"/>
      <c r="D53" s="293"/>
      <c r="E53" s="293"/>
      <c r="F53" s="293"/>
      <c r="G53" s="293"/>
      <c r="H53" s="293"/>
      <c r="I53" s="293"/>
      <c r="J53" s="207"/>
      <c r="K53" s="294"/>
      <c r="L53" s="285"/>
      <c r="M53" s="282"/>
      <c r="N53" s="165"/>
    </row>
    <row r="54" spans="1:14" ht="15.75" thickBot="1">
      <c r="B54" s="189"/>
      <c r="C54" s="216"/>
      <c r="D54" s="216"/>
      <c r="E54" s="216"/>
      <c r="F54" s="216"/>
      <c r="G54" s="216"/>
      <c r="H54" s="216"/>
      <c r="I54" s="216"/>
      <c r="J54" s="331"/>
      <c r="K54" s="218"/>
      <c r="L54" s="297"/>
      <c r="M54" s="282"/>
      <c r="N54" s="165"/>
    </row>
    <row r="55" spans="1:14" ht="15.75" thickBot="1">
      <c r="B55" s="377" t="s">
        <v>114</v>
      </c>
      <c r="C55" s="378"/>
      <c r="D55" s="378"/>
      <c r="E55" s="378"/>
      <c r="F55" s="378"/>
      <c r="G55" s="378"/>
      <c r="H55" s="378"/>
      <c r="I55" s="378"/>
      <c r="J55" s="378"/>
      <c r="K55" s="378"/>
      <c r="L55" s="378"/>
      <c r="M55" s="379"/>
      <c r="N55" s="277">
        <f>SUM(N48:N54)</f>
        <v>31332.05084780898</v>
      </c>
    </row>
    <row r="56" spans="1:14">
      <c r="B56" s="133"/>
      <c r="C56" s="134"/>
      <c r="D56" s="134"/>
      <c r="E56" s="134"/>
      <c r="F56" s="134"/>
      <c r="G56" s="134"/>
      <c r="H56" s="134"/>
      <c r="I56" s="134"/>
      <c r="J56" s="134"/>
      <c r="K56" s="134"/>
      <c r="L56" s="134"/>
      <c r="M56" s="134"/>
      <c r="N56" s="135"/>
    </row>
    <row r="57" spans="1:14">
      <c r="B57" s="182" t="s">
        <v>117</v>
      </c>
      <c r="C57" s="183"/>
      <c r="D57" s="183"/>
      <c r="E57" s="183"/>
      <c r="F57" s="183"/>
      <c r="G57" s="183"/>
      <c r="H57" s="183"/>
      <c r="I57" s="183"/>
      <c r="J57" s="183"/>
      <c r="K57" s="183"/>
      <c r="L57" s="183"/>
      <c r="M57" s="183"/>
      <c r="N57" s="184"/>
    </row>
    <row r="58" spans="1:14" ht="15.75" thickBot="1">
      <c r="B58" s="198"/>
      <c r="C58" s="155"/>
      <c r="D58" s="155"/>
      <c r="E58" s="155"/>
      <c r="F58" s="155"/>
      <c r="G58" s="155"/>
      <c r="H58" s="155"/>
      <c r="I58" s="155"/>
      <c r="J58" s="155"/>
      <c r="K58" s="155"/>
      <c r="L58" s="155"/>
      <c r="M58" s="155"/>
      <c r="N58" s="157"/>
    </row>
    <row r="59" spans="1:14" ht="25.5">
      <c r="B59" s="199" t="s">
        <v>118</v>
      </c>
      <c r="C59" s="200"/>
      <c r="D59" s="200"/>
      <c r="E59" s="200"/>
      <c r="F59" s="200"/>
      <c r="G59" s="200"/>
      <c r="H59" s="201" t="s">
        <v>41</v>
      </c>
      <c r="I59" s="202" t="s">
        <v>119</v>
      </c>
      <c r="J59" s="203" t="s">
        <v>120</v>
      </c>
      <c r="K59" s="201" t="s">
        <v>121</v>
      </c>
      <c r="L59" s="403" t="s">
        <v>122</v>
      </c>
      <c r="M59" s="404"/>
      <c r="N59" s="204" t="s">
        <v>109</v>
      </c>
    </row>
    <row r="60" spans="1:14">
      <c r="A60" s="69" t="s">
        <v>227</v>
      </c>
      <c r="B60" s="205" t="str">
        <f>VLOOKUP(A60,[65]TRANSPORTE!A5:D117,3,FALSE)</f>
        <v>Transporte de material seleccionado para relleno</v>
      </c>
      <c r="C60" s="206"/>
      <c r="D60" s="206"/>
      <c r="E60" s="206"/>
      <c r="F60" s="206"/>
      <c r="G60" s="206"/>
      <c r="H60" s="207" t="s">
        <v>180</v>
      </c>
      <c r="I60" s="176">
        <v>1.3</v>
      </c>
      <c r="J60" s="208">
        <v>70</v>
      </c>
      <c r="K60" s="176">
        <f>I60*J60</f>
        <v>91</v>
      </c>
      <c r="L60" s="405">
        <f>VLOOKUP(A60,[65]TRANSPORTE!A5:D117,4,FALSE)</f>
        <v>881.02272727272725</v>
      </c>
      <c r="M60" s="406"/>
      <c r="N60" s="209">
        <f>K60*L60</f>
        <v>80173.068181818177</v>
      </c>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11"/>
      <c r="I64" s="176"/>
      <c r="J64" s="176"/>
      <c r="K64" s="176"/>
      <c r="L64" s="212"/>
      <c r="M64" s="213"/>
      <c r="N64" s="214"/>
    </row>
    <row r="65" spans="1:15" ht="15.75" thickBot="1">
      <c r="B65" s="215"/>
      <c r="C65" s="216"/>
      <c r="D65" s="216"/>
      <c r="E65" s="216"/>
      <c r="F65" s="216"/>
      <c r="G65" s="216"/>
      <c r="H65" s="217"/>
      <c r="I65" s="218"/>
      <c r="J65" s="218"/>
      <c r="K65" s="218"/>
      <c r="L65" s="407"/>
      <c r="M65" s="408"/>
      <c r="N65" s="196"/>
    </row>
    <row r="66" spans="1:15" ht="15.75" thickBot="1">
      <c r="B66" s="409" t="s">
        <v>114</v>
      </c>
      <c r="C66" s="396"/>
      <c r="D66" s="396"/>
      <c r="E66" s="396"/>
      <c r="F66" s="396"/>
      <c r="G66" s="396"/>
      <c r="H66" s="396"/>
      <c r="I66" s="396"/>
      <c r="J66" s="396"/>
      <c r="K66" s="396"/>
      <c r="L66" s="396"/>
      <c r="M66" s="397"/>
      <c r="N66" s="219">
        <f>N60+N61+N62+N63+N64</f>
        <v>80173.068181818177</v>
      </c>
    </row>
    <row r="67" spans="1:15">
      <c r="B67" s="133"/>
      <c r="C67" s="134"/>
      <c r="D67" s="134"/>
      <c r="E67" s="134"/>
      <c r="F67" s="134"/>
      <c r="G67" s="134"/>
      <c r="H67" s="134"/>
      <c r="I67" s="134"/>
      <c r="J67" s="134"/>
      <c r="K67" s="134"/>
      <c r="L67" s="134"/>
      <c r="M67" s="134"/>
      <c r="N67" s="135"/>
    </row>
    <row r="68" spans="1:15">
      <c r="B68" s="182" t="s">
        <v>126</v>
      </c>
      <c r="C68" s="183"/>
      <c r="D68" s="183"/>
      <c r="E68" s="183"/>
      <c r="F68" s="183"/>
      <c r="G68" s="183"/>
      <c r="H68" s="183"/>
      <c r="I68" s="183"/>
      <c r="J68" s="183"/>
      <c r="K68" s="183"/>
      <c r="L68" s="183"/>
      <c r="M68" s="183"/>
      <c r="N68" s="184"/>
    </row>
    <row r="69" spans="1:15" ht="15.75" thickBot="1">
      <c r="B69" s="198"/>
      <c r="C69" s="155"/>
      <c r="D69" s="155"/>
      <c r="E69" s="155"/>
      <c r="F69" s="155"/>
      <c r="G69" s="155"/>
      <c r="H69" s="155"/>
      <c r="I69" s="155"/>
      <c r="J69" s="155"/>
      <c r="K69" s="155"/>
      <c r="L69" s="155"/>
      <c r="M69" s="155"/>
      <c r="N69" s="157"/>
    </row>
    <row r="70" spans="1:15" ht="25.5">
      <c r="B70" s="410" t="s">
        <v>127</v>
      </c>
      <c r="C70" s="411"/>
      <c r="D70" s="411"/>
      <c r="E70" s="411"/>
      <c r="F70" s="411"/>
      <c r="G70" s="411"/>
      <c r="H70" s="411"/>
      <c r="I70" s="201" t="s">
        <v>128</v>
      </c>
      <c r="J70" s="203" t="s">
        <v>129</v>
      </c>
      <c r="K70" s="202" t="s">
        <v>130</v>
      </c>
      <c r="L70" s="412" t="s">
        <v>108</v>
      </c>
      <c r="M70" s="413"/>
      <c r="N70" s="220" t="s">
        <v>109</v>
      </c>
    </row>
    <row r="71" spans="1:15">
      <c r="A71" s="298" t="s">
        <v>228</v>
      </c>
      <c r="B71" s="221" t="str">
        <f>VLOOKUP(A71,'[65]MANO DE OBRA'!A8:D68,3,FALSE)</f>
        <v>Obrero (3)</v>
      </c>
      <c r="C71" s="210"/>
      <c r="D71" s="210"/>
      <c r="E71" s="210"/>
      <c r="F71" s="210"/>
      <c r="G71" s="210"/>
      <c r="H71" s="210"/>
      <c r="I71" s="222">
        <f>K71/J71*100</f>
        <v>73771.7</v>
      </c>
      <c r="J71" s="223">
        <v>185</v>
      </c>
      <c r="K71" s="224">
        <f>VLOOKUP(A71,'[65]MANO DE OBRA'!A8:D99,4,FALSE)</f>
        <v>136477.64499999999</v>
      </c>
      <c r="L71" s="225"/>
      <c r="M71" s="299">
        <v>20</v>
      </c>
      <c r="N71" s="278">
        <f>K71/M71</f>
        <v>6823.8822499999997</v>
      </c>
      <c r="O71" s="228"/>
    </row>
    <row r="72" spans="1:15">
      <c r="A72" s="298"/>
      <c r="B72" s="221"/>
      <c r="C72" s="210"/>
      <c r="D72" s="210"/>
      <c r="E72" s="210"/>
      <c r="F72" s="210"/>
      <c r="G72" s="210"/>
      <c r="H72" s="210"/>
      <c r="I72" s="222"/>
      <c r="J72" s="223"/>
      <c r="K72" s="224"/>
      <c r="L72" s="225"/>
      <c r="M72" s="300"/>
      <c r="N72" s="278"/>
    </row>
    <row r="73" spans="1:15">
      <c r="B73" s="221"/>
      <c r="C73" s="210"/>
      <c r="D73" s="210"/>
      <c r="E73" s="210"/>
      <c r="F73" s="210"/>
      <c r="G73" s="210"/>
      <c r="H73" s="210"/>
      <c r="I73" s="176"/>
      <c r="J73" s="230"/>
      <c r="K73" s="231"/>
      <c r="L73" s="225"/>
      <c r="M73" s="232"/>
      <c r="N73" s="227"/>
    </row>
    <row r="74" spans="1:15">
      <c r="B74" s="221"/>
      <c r="C74" s="210"/>
      <c r="D74" s="210"/>
      <c r="E74" s="210"/>
      <c r="F74" s="210"/>
      <c r="G74" s="210"/>
      <c r="H74" s="210"/>
      <c r="I74" s="176"/>
      <c r="J74" s="230"/>
      <c r="K74" s="231"/>
      <c r="L74" s="233"/>
      <c r="M74" s="232"/>
      <c r="N74" s="227"/>
    </row>
    <row r="75" spans="1:15">
      <c r="B75" s="221"/>
      <c r="C75" s="210"/>
      <c r="D75" s="210"/>
      <c r="E75" s="210"/>
      <c r="F75" s="210"/>
      <c r="G75" s="210"/>
      <c r="H75" s="210"/>
      <c r="I75" s="176"/>
      <c r="J75" s="230"/>
      <c r="K75" s="231"/>
      <c r="L75" s="233"/>
      <c r="M75" s="232"/>
      <c r="N75" s="227"/>
    </row>
    <row r="76" spans="1:15" ht="15.75" thickBot="1">
      <c r="B76" s="414"/>
      <c r="C76" s="415"/>
      <c r="D76" s="415"/>
      <c r="E76" s="415"/>
      <c r="F76" s="415"/>
      <c r="G76" s="415"/>
      <c r="H76" s="415"/>
      <c r="I76" s="218"/>
      <c r="J76" s="218"/>
      <c r="K76" s="218"/>
      <c r="L76" s="416"/>
      <c r="M76" s="416"/>
      <c r="N76" s="196"/>
    </row>
    <row r="77" spans="1:15" ht="15.75" thickBot="1">
      <c r="B77" s="409" t="s">
        <v>114</v>
      </c>
      <c r="C77" s="396"/>
      <c r="D77" s="396"/>
      <c r="E77" s="396"/>
      <c r="F77" s="396"/>
      <c r="G77" s="396"/>
      <c r="H77" s="396"/>
      <c r="I77" s="396"/>
      <c r="J77" s="396"/>
      <c r="K77" s="396"/>
      <c r="L77" s="396"/>
      <c r="M77" s="397"/>
      <c r="N77" s="279">
        <f>SUM(N71:N76)</f>
        <v>6823.8822499999997</v>
      </c>
    </row>
    <row r="78" spans="1:15" ht="15.75" thickBot="1">
      <c r="B78" s="133"/>
      <c r="C78" s="134"/>
      <c r="D78" s="134"/>
      <c r="E78" s="134"/>
      <c r="F78" s="134"/>
      <c r="G78" s="134"/>
      <c r="H78" s="134"/>
      <c r="I78" s="134"/>
      <c r="J78" s="134"/>
      <c r="K78" s="134"/>
      <c r="L78" s="134"/>
      <c r="M78" s="134"/>
      <c r="N78" s="135"/>
    </row>
    <row r="79" spans="1:15" ht="15.75" thickBot="1">
      <c r="B79" s="377" t="s">
        <v>134</v>
      </c>
      <c r="C79" s="378"/>
      <c r="D79" s="378"/>
      <c r="E79" s="378"/>
      <c r="F79" s="378"/>
      <c r="G79" s="378"/>
      <c r="H79" s="378"/>
      <c r="I79" s="378"/>
      <c r="J79" s="378"/>
      <c r="K79" s="378"/>
      <c r="L79" s="378"/>
      <c r="M79" s="379"/>
      <c r="N79" s="180">
        <f>N43+N55+N66+N77</f>
        <v>122742.67539212716</v>
      </c>
    </row>
    <row r="80" spans="1:15">
      <c r="B80" s="133"/>
      <c r="C80" s="134"/>
      <c r="D80" s="134"/>
      <c r="E80" s="134"/>
      <c r="F80" s="134"/>
      <c r="G80" s="134"/>
      <c r="H80" s="134"/>
      <c r="I80" s="134"/>
      <c r="J80" s="134"/>
      <c r="K80" s="134"/>
      <c r="L80" s="134"/>
      <c r="M80" s="134"/>
      <c r="N80" s="135"/>
    </row>
    <row r="81" spans="1:14">
      <c r="B81" s="182" t="s">
        <v>135</v>
      </c>
      <c r="C81" s="183"/>
      <c r="D81" s="183"/>
      <c r="E81" s="183"/>
      <c r="F81" s="183"/>
      <c r="G81" s="183"/>
      <c r="H81" s="183"/>
      <c r="I81" s="183"/>
      <c r="J81" s="183"/>
      <c r="K81" s="183"/>
      <c r="L81" s="183"/>
      <c r="M81" s="183"/>
      <c r="N81" s="184"/>
    </row>
    <row r="82" spans="1:14" ht="15.75" thickBot="1">
      <c r="B82" s="198"/>
      <c r="C82" s="155"/>
      <c r="D82" s="155"/>
      <c r="E82" s="155"/>
      <c r="F82" s="155"/>
      <c r="G82" s="155"/>
      <c r="H82" s="155"/>
      <c r="I82" s="155"/>
      <c r="J82" s="155"/>
      <c r="K82" s="155"/>
      <c r="L82" s="155"/>
      <c r="M82" s="155"/>
      <c r="N82" s="157"/>
    </row>
    <row r="83" spans="1:14">
      <c r="B83" s="380" t="s">
        <v>136</v>
      </c>
      <c r="C83" s="381"/>
      <c r="D83" s="381"/>
      <c r="E83" s="381"/>
      <c r="F83" s="381"/>
      <c r="G83" s="381"/>
      <c r="H83" s="381"/>
      <c r="I83" s="200"/>
      <c r="J83" s="236"/>
      <c r="K83" s="237" t="s">
        <v>137</v>
      </c>
      <c r="L83" s="382" t="s">
        <v>138</v>
      </c>
      <c r="M83" s="383"/>
      <c r="N83" s="238"/>
    </row>
    <row r="84" spans="1:14">
      <c r="B84" s="384" t="s">
        <v>59</v>
      </c>
      <c r="C84" s="385"/>
      <c r="D84" s="385"/>
      <c r="E84" s="385"/>
      <c r="F84" s="385"/>
      <c r="G84" s="385"/>
      <c r="H84" s="385"/>
      <c r="I84" s="239"/>
      <c r="J84" s="240"/>
      <c r="K84" s="241">
        <v>0.2</v>
      </c>
      <c r="L84" s="386">
        <f>N79*K84</f>
        <v>24548.535078425433</v>
      </c>
      <c r="M84" s="387"/>
      <c r="N84" s="242"/>
    </row>
    <row r="85" spans="1:14">
      <c r="B85" s="243" t="s">
        <v>139</v>
      </c>
      <c r="C85" s="244"/>
      <c r="D85" s="244"/>
      <c r="E85" s="244"/>
      <c r="F85" s="244"/>
      <c r="G85" s="244"/>
      <c r="H85" s="244"/>
      <c r="I85" s="239"/>
      <c r="J85" s="240"/>
      <c r="K85" s="241">
        <v>0.05</v>
      </c>
      <c r="L85" s="386">
        <f>N79*K85</f>
        <v>6137.1337696063583</v>
      </c>
      <c r="M85" s="387"/>
      <c r="N85" s="242"/>
    </row>
    <row r="86" spans="1:14" ht="15.75" thickBot="1">
      <c r="B86" s="245" t="s">
        <v>63</v>
      </c>
      <c r="C86" s="246"/>
      <c r="D86" s="246"/>
      <c r="E86" s="246"/>
      <c r="F86" s="246"/>
      <c r="G86" s="246"/>
      <c r="H86" s="246"/>
      <c r="I86" s="247"/>
      <c r="J86" s="248"/>
      <c r="K86" s="249">
        <v>0.05</v>
      </c>
      <c r="L86" s="388">
        <f>N79*K86</f>
        <v>6137.1337696063583</v>
      </c>
      <c r="M86" s="389"/>
      <c r="N86" s="242"/>
    </row>
    <row r="87" spans="1:14" ht="15.75" thickBot="1">
      <c r="B87" s="377" t="s">
        <v>114</v>
      </c>
      <c r="C87" s="378"/>
      <c r="D87" s="378"/>
      <c r="E87" s="378"/>
      <c r="F87" s="378"/>
      <c r="G87" s="378"/>
      <c r="H87" s="378"/>
      <c r="I87" s="378"/>
      <c r="J87" s="378"/>
      <c r="K87" s="378"/>
      <c r="L87" s="378"/>
      <c r="M87" s="379"/>
      <c r="N87" s="250">
        <f>L84+L85+L86</f>
        <v>36822.802617638146</v>
      </c>
    </row>
    <row r="88" spans="1:14" ht="15.75" thickBot="1">
      <c r="B88" s="133"/>
      <c r="C88" s="134"/>
      <c r="D88" s="134"/>
      <c r="E88" s="134"/>
      <c r="F88" s="134"/>
      <c r="G88" s="134"/>
      <c r="H88" s="134"/>
      <c r="I88" s="134"/>
      <c r="J88" s="134"/>
      <c r="K88" s="134"/>
      <c r="L88" s="134"/>
      <c r="M88" s="134"/>
      <c r="N88" s="135"/>
    </row>
    <row r="89" spans="1:14" ht="15.75" thickBot="1">
      <c r="A89" s="69" t="s">
        <v>140</v>
      </c>
      <c r="B89" s="377" t="s">
        <v>141</v>
      </c>
      <c r="C89" s="378"/>
      <c r="D89" s="378"/>
      <c r="E89" s="378"/>
      <c r="F89" s="378"/>
      <c r="G89" s="378"/>
      <c r="H89" s="378"/>
      <c r="I89" s="378"/>
      <c r="J89" s="378"/>
      <c r="K89" s="378"/>
      <c r="L89" s="378"/>
      <c r="M89" s="379"/>
      <c r="N89" s="251">
        <f>N79+N87</f>
        <v>159565.4780097653</v>
      </c>
    </row>
    <row r="90" spans="1:14">
      <c r="B90" s="301"/>
      <c r="C90" s="302"/>
      <c r="D90" s="302"/>
      <c r="E90" s="302"/>
      <c r="F90" s="302"/>
      <c r="G90" s="302"/>
      <c r="H90" s="302"/>
      <c r="I90" s="302"/>
      <c r="J90" s="302"/>
      <c r="K90" s="302"/>
      <c r="L90" s="302"/>
      <c r="M90" s="302"/>
      <c r="N90" s="303"/>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7" t="s">
        <v>142</v>
      </c>
      <c r="F94" s="307"/>
      <c r="G94" s="307"/>
      <c r="H94" s="307"/>
      <c r="I94" s="307"/>
      <c r="J94" s="307"/>
      <c r="K94" s="305"/>
      <c r="L94" s="305"/>
      <c r="M94" s="305"/>
      <c r="N94" s="306"/>
    </row>
    <row r="95" spans="1:14">
      <c r="B95" s="304"/>
      <c r="C95" s="305"/>
      <c r="D95" s="305"/>
      <c r="E95" s="305" t="s">
        <v>143</v>
      </c>
      <c r="F95" s="305"/>
      <c r="G95" s="305"/>
      <c r="H95" s="305"/>
      <c r="I95" s="305"/>
      <c r="J95" s="305"/>
      <c r="K95" s="305"/>
      <c r="L95" s="305"/>
      <c r="M95" s="305"/>
      <c r="N95" s="306"/>
    </row>
    <row r="96" spans="1:14">
      <c r="B96" s="304"/>
      <c r="C96" s="305"/>
      <c r="D96" s="305"/>
      <c r="E96" s="305" t="s">
        <v>144</v>
      </c>
      <c r="F96" s="305"/>
      <c r="G96" s="305"/>
      <c r="H96" s="305"/>
      <c r="I96" s="305"/>
      <c r="J96" s="305"/>
      <c r="K96" s="305"/>
      <c r="L96" s="305"/>
      <c r="M96" s="305"/>
      <c r="N96" s="306"/>
    </row>
    <row r="97" spans="2:14">
      <c r="B97" s="304"/>
      <c r="C97" s="305"/>
      <c r="D97" s="305"/>
      <c r="E97" s="305" t="s">
        <v>145</v>
      </c>
      <c r="F97" s="305"/>
      <c r="G97" s="305"/>
      <c r="H97" s="305"/>
      <c r="I97" s="305"/>
      <c r="J97" s="305"/>
      <c r="K97" s="305"/>
      <c r="L97" s="305"/>
      <c r="M97" s="305"/>
      <c r="N97" s="306"/>
    </row>
    <row r="98" spans="2:14" ht="15.75" thickBot="1">
      <c r="B98" s="304"/>
      <c r="C98" s="305"/>
      <c r="D98" s="305"/>
      <c r="E98" s="305"/>
      <c r="F98" s="305" t="s">
        <v>146</v>
      </c>
      <c r="G98" s="305"/>
      <c r="H98" s="305"/>
      <c r="I98" s="305"/>
      <c r="J98" s="305"/>
      <c r="K98" s="305"/>
      <c r="L98" s="305"/>
      <c r="M98" s="305"/>
      <c r="N98" s="306"/>
    </row>
    <row r="99" spans="2:14">
      <c r="B99" s="252" t="s">
        <v>147</v>
      </c>
      <c r="C99" s="253"/>
      <c r="D99" s="253"/>
      <c r="E99" s="253"/>
      <c r="F99" s="253"/>
      <c r="G99" s="253"/>
      <c r="H99" s="253"/>
      <c r="I99" s="253"/>
      <c r="J99" s="253"/>
      <c r="K99" s="253"/>
      <c r="L99" s="253"/>
      <c r="M99" s="253"/>
      <c r="N99" s="254"/>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ht="15.75" thickBot="1">
      <c r="B103" s="311"/>
      <c r="C103" s="312"/>
      <c r="D103" s="312"/>
      <c r="E103" s="312"/>
      <c r="F103" s="312"/>
      <c r="G103" s="312"/>
      <c r="H103" s="312"/>
      <c r="I103" s="312"/>
      <c r="J103" s="312"/>
      <c r="K103" s="312"/>
      <c r="L103" s="312"/>
      <c r="M103" s="312"/>
      <c r="N103" s="313"/>
    </row>
    <row r="104" spans="2:14">
      <c r="B104" s="314"/>
      <c r="C104" s="315"/>
      <c r="D104" s="315"/>
      <c r="E104" s="315"/>
      <c r="F104" s="315"/>
      <c r="G104" s="315"/>
      <c r="H104" s="315"/>
      <c r="I104" s="315"/>
      <c r="J104" s="315"/>
      <c r="K104" s="315"/>
      <c r="L104" s="315"/>
      <c r="M104" s="315"/>
      <c r="N104" s="316"/>
    </row>
    <row r="105" spans="2:14">
      <c r="B105" s="317" t="s">
        <v>148</v>
      </c>
      <c r="C105" s="318"/>
      <c r="D105" s="318"/>
      <c r="E105" s="318"/>
      <c r="F105" s="318"/>
      <c r="G105" s="318"/>
      <c r="H105" s="318"/>
      <c r="I105" s="318"/>
      <c r="J105" s="318"/>
      <c r="K105" s="318"/>
      <c r="L105" s="318"/>
      <c r="M105" s="318"/>
      <c r="N105" s="319"/>
    </row>
    <row r="106" spans="2:14" ht="15" customHeight="1">
      <c r="B106" s="487" t="s">
        <v>149</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 customHeight="1">
      <c r="B108" s="490" t="s">
        <v>150</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17"/>
      <c r="C113" s="318"/>
      <c r="D113" s="318"/>
      <c r="E113" s="318"/>
      <c r="F113" s="318"/>
      <c r="G113" s="318"/>
      <c r="H113" s="318"/>
      <c r="I113" s="318"/>
      <c r="J113" s="318"/>
      <c r="K113" s="318"/>
      <c r="L113" s="318"/>
      <c r="M113" s="318"/>
      <c r="N113" s="319"/>
    </row>
    <row r="114" spans="2:14">
      <c r="B114" s="304"/>
      <c r="C114" s="305"/>
      <c r="D114" s="305"/>
      <c r="E114" s="305" t="s">
        <v>142</v>
      </c>
      <c r="F114" s="307"/>
      <c r="G114" s="307"/>
      <c r="H114" s="305"/>
      <c r="I114" s="305"/>
      <c r="J114" s="305"/>
      <c r="K114" s="305"/>
      <c r="L114" s="305"/>
      <c r="M114" s="305"/>
      <c r="N114" s="306"/>
    </row>
    <row r="115" spans="2:14">
      <c r="B115" s="304"/>
      <c r="C115" s="305"/>
      <c r="D115" s="305"/>
      <c r="E115" s="323" t="s">
        <v>143</v>
      </c>
      <c r="F115" s="305"/>
      <c r="G115" s="305"/>
      <c r="H115" s="323"/>
      <c r="I115" s="323"/>
      <c r="J115" s="323"/>
      <c r="K115" s="305"/>
      <c r="L115" s="305"/>
      <c r="M115" s="305"/>
      <c r="N115" s="306"/>
    </row>
    <row r="116" spans="2:14">
      <c r="B116" s="304"/>
      <c r="C116" s="305"/>
      <c r="D116" s="305"/>
      <c r="E116" s="324" t="s">
        <v>151</v>
      </c>
      <c r="F116" s="305"/>
      <c r="G116" s="305"/>
      <c r="H116" s="324"/>
      <c r="I116" s="324"/>
      <c r="J116" s="324"/>
      <c r="K116" s="305"/>
      <c r="L116" s="305"/>
      <c r="M116" s="305"/>
      <c r="N116" s="306"/>
    </row>
    <row r="117" spans="2:14">
      <c r="B117" s="325"/>
      <c r="C117" s="318"/>
      <c r="D117" s="318"/>
      <c r="E117" s="305" t="s">
        <v>145</v>
      </c>
      <c r="F117" s="305"/>
      <c r="G117" s="305"/>
      <c r="H117" s="305"/>
      <c r="I117" s="305"/>
      <c r="J117" s="305"/>
      <c r="K117" s="318"/>
      <c r="L117" s="318"/>
      <c r="M117" s="318"/>
      <c r="N117" s="319"/>
    </row>
    <row r="118" spans="2:14">
      <c r="B118" s="325"/>
      <c r="C118" s="318"/>
      <c r="D118" s="318"/>
      <c r="E118" s="318"/>
      <c r="F118" s="305"/>
      <c r="G118" s="305"/>
      <c r="H118" s="305"/>
      <c r="I118" s="305"/>
      <c r="J118" s="305"/>
      <c r="K118" s="318"/>
      <c r="L118" s="318"/>
      <c r="M118" s="318"/>
      <c r="N118" s="319"/>
    </row>
    <row r="119" spans="2:14">
      <c r="B119" s="325" t="s">
        <v>152</v>
      </c>
      <c r="C119" s="324"/>
      <c r="D119" s="324"/>
      <c r="E119" s="305"/>
      <c r="F119" s="305"/>
      <c r="G119" s="305"/>
      <c r="H119" s="305"/>
      <c r="I119" s="305"/>
      <c r="J119" s="493"/>
      <c r="K119" s="493"/>
      <c r="L119" s="493"/>
      <c r="M119" s="493"/>
      <c r="N119" s="494"/>
    </row>
    <row r="120" spans="2:14" ht="15.75" thickBot="1">
      <c r="B120" s="326" t="s">
        <v>153</v>
      </c>
      <c r="C120" s="327"/>
      <c r="D120" s="327"/>
      <c r="E120" s="328"/>
      <c r="F120" s="328"/>
      <c r="G120" s="328"/>
      <c r="H120" s="328"/>
      <c r="I120" s="328"/>
      <c r="J120" s="495"/>
      <c r="K120" s="495"/>
      <c r="L120" s="495"/>
      <c r="M120" s="495"/>
      <c r="N120" s="496"/>
    </row>
  </sheetData>
  <sheetProtection algorithmName="SHA-512" hashValue="5VCg7bzZgi5vxbJy5lZc4BpEnUIMBmDrm2dAUuIVWrPzKX1lWkWMfMcYlZzYHblQSxAH5GIAmYriHb7GgBdBJw==" saltValue="pAzEKgmN8rslgN48G1lncw=="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P120"/>
  <sheetViews>
    <sheetView zoomScale="50" zoomScaleNormal="50" workbookViewId="0">
      <selection activeCell="J61" sqref="J61"/>
    </sheetView>
  </sheetViews>
  <sheetFormatPr baseColWidth="10" defaultRowHeight="15"/>
  <cols>
    <col min="1" max="1" width="10" style="69" bestFit="1" customWidth="1"/>
    <col min="2" max="2" width="16.28515625" style="69" customWidth="1"/>
    <col min="3" max="5" width="11.42578125" style="69"/>
    <col min="6" max="6" width="15" style="69" customWidth="1"/>
    <col min="7" max="8" width="11.42578125" style="69"/>
    <col min="9" max="9" width="11.7109375" style="69" bestFit="1" customWidth="1"/>
    <col min="10" max="10" width="15.5703125" style="69" customWidth="1"/>
    <col min="11" max="11" width="20.7109375" style="69" customWidth="1"/>
    <col min="12" max="12" width="11.42578125" style="69"/>
    <col min="13" max="13" width="13.42578125" style="69" customWidth="1"/>
    <col min="14" max="14" width="17.42578125" style="69" customWidth="1"/>
    <col min="15" max="15" width="12" style="69" bestFit="1" customWidth="1"/>
    <col min="16" max="16" width="12.5703125" style="69" bestFit="1" customWidth="1"/>
    <col min="17" max="16384" width="11.42578125" style="69"/>
  </cols>
  <sheetData>
    <row r="1" spans="2:14" ht="25.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75"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9.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9.25" customHeight="1" thickBot="1">
      <c r="B29" s="136" t="s">
        <v>100</v>
      </c>
      <c r="C29" s="450" t="s">
        <v>101</v>
      </c>
      <c r="D29" s="451"/>
      <c r="E29" s="451"/>
      <c r="F29" s="451"/>
      <c r="G29" s="451"/>
      <c r="H29" s="451"/>
      <c r="I29" s="451"/>
      <c r="J29" s="137"/>
      <c r="K29" s="138" t="s">
        <v>102</v>
      </c>
      <c r="L29" s="452" t="s">
        <v>41</v>
      </c>
      <c r="M29" s="453"/>
      <c r="N29" s="136" t="s">
        <v>11</v>
      </c>
    </row>
    <row r="30" spans="1:14" ht="17.25" hidden="1" customHeight="1" thickBot="1">
      <c r="B30" s="136" t="s">
        <v>100</v>
      </c>
      <c r="C30" s="450" t="s">
        <v>101</v>
      </c>
      <c r="D30" s="451"/>
      <c r="E30" s="451"/>
      <c r="F30" s="451"/>
      <c r="G30" s="451"/>
      <c r="H30" s="451"/>
      <c r="I30" s="451"/>
      <c r="J30" s="137"/>
      <c r="K30" s="139"/>
      <c r="L30" s="452" t="s">
        <v>41</v>
      </c>
      <c r="M30" s="453"/>
      <c r="N30" s="136" t="s">
        <v>11</v>
      </c>
    </row>
    <row r="31" spans="1:14" ht="18.75" customHeight="1" thickBot="1">
      <c r="A31" s="69" t="s">
        <v>103</v>
      </c>
      <c r="B31" s="140" t="s">
        <v>186</v>
      </c>
      <c r="C31" s="141" t="s">
        <v>229</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6">
      <c r="B33" s="151" t="s">
        <v>105</v>
      </c>
      <c r="C33" s="152"/>
      <c r="D33" s="152"/>
      <c r="E33" s="152"/>
      <c r="F33" s="152"/>
      <c r="G33" s="152"/>
      <c r="H33" s="152"/>
      <c r="I33" s="152"/>
      <c r="J33" s="152"/>
      <c r="K33" s="152"/>
      <c r="L33" s="152"/>
      <c r="M33" s="152"/>
      <c r="N33" s="153"/>
    </row>
    <row r="34" spans="1:16" ht="15.75" thickBot="1">
      <c r="B34" s="154"/>
      <c r="C34" s="155"/>
      <c r="D34" s="155"/>
      <c r="E34" s="155"/>
      <c r="F34" s="155"/>
      <c r="G34" s="155"/>
      <c r="H34" s="155"/>
      <c r="I34" s="156"/>
      <c r="J34" s="156"/>
      <c r="K34" s="155"/>
      <c r="L34" s="155"/>
      <c r="M34" s="155"/>
      <c r="N34" s="157"/>
    </row>
    <row r="35" spans="1:16">
      <c r="B35" s="454" t="s">
        <v>101</v>
      </c>
      <c r="C35" s="455"/>
      <c r="D35" s="455"/>
      <c r="E35" s="455"/>
      <c r="F35" s="455"/>
      <c r="G35" s="455"/>
      <c r="H35" s="418"/>
      <c r="I35" s="456" t="s">
        <v>106</v>
      </c>
      <c r="J35" s="457"/>
      <c r="K35" s="158" t="s">
        <v>107</v>
      </c>
      <c r="L35" s="417" t="s">
        <v>108</v>
      </c>
      <c r="M35" s="418"/>
      <c r="N35" s="159" t="s">
        <v>109</v>
      </c>
    </row>
    <row r="36" spans="1:16">
      <c r="A36" s="280"/>
      <c r="B36" s="421"/>
      <c r="C36" s="422"/>
      <c r="D36" s="422"/>
      <c r="E36" s="422"/>
      <c r="F36" s="422"/>
      <c r="G36" s="422"/>
      <c r="H36" s="423"/>
      <c r="I36" s="160"/>
      <c r="J36" s="161"/>
      <c r="K36" s="162"/>
      <c r="L36" s="163"/>
      <c r="M36" s="288"/>
      <c r="N36" s="165"/>
      <c r="P36" s="228"/>
    </row>
    <row r="37" spans="1:16">
      <c r="A37" s="280"/>
      <c r="B37" s="421"/>
      <c r="C37" s="422"/>
      <c r="D37" s="422"/>
      <c r="E37" s="422"/>
      <c r="F37" s="422"/>
      <c r="G37" s="422"/>
      <c r="H37" s="423"/>
      <c r="I37" s="285"/>
      <c r="J37" s="286"/>
      <c r="K37" s="162"/>
      <c r="L37" s="287"/>
      <c r="M37" s="288"/>
      <c r="N37" s="165"/>
      <c r="P37" s="332"/>
    </row>
    <row r="38" spans="1:16">
      <c r="A38" s="280"/>
      <c r="B38" s="421"/>
      <c r="C38" s="422"/>
      <c r="D38" s="422"/>
      <c r="E38" s="422"/>
      <c r="F38" s="422"/>
      <c r="G38" s="422"/>
      <c r="H38" s="423"/>
      <c r="I38" s="289"/>
      <c r="J38" s="290"/>
      <c r="K38" s="162"/>
      <c r="L38" s="291"/>
      <c r="M38" s="292"/>
      <c r="N38" s="165"/>
      <c r="P38" s="228"/>
    </row>
    <row r="39" spans="1:16">
      <c r="B39" s="421"/>
      <c r="C39" s="422"/>
      <c r="D39" s="422"/>
      <c r="E39" s="422"/>
      <c r="F39" s="422"/>
      <c r="G39" s="422"/>
      <c r="H39" s="423"/>
      <c r="I39" s="168"/>
      <c r="J39" s="169"/>
      <c r="K39" s="162"/>
      <c r="L39" s="170"/>
      <c r="M39" s="288"/>
      <c r="N39" s="165"/>
      <c r="P39" s="228"/>
    </row>
    <row r="40" spans="1:16">
      <c r="B40" s="274"/>
      <c r="C40" s="275"/>
      <c r="D40" s="275"/>
      <c r="E40" s="275"/>
      <c r="F40" s="329"/>
      <c r="G40" s="329"/>
      <c r="H40" s="330"/>
      <c r="I40" s="168"/>
      <c r="J40" s="169"/>
      <c r="K40" s="162"/>
      <c r="L40" s="170"/>
      <c r="M40" s="171"/>
      <c r="N40" s="167"/>
      <c r="P40" s="332"/>
    </row>
    <row r="41" spans="1:16">
      <c r="B41" s="428" t="s">
        <v>113</v>
      </c>
      <c r="C41" s="429"/>
      <c r="D41" s="429"/>
      <c r="E41" s="173"/>
      <c r="F41" s="174"/>
      <c r="G41" s="174"/>
      <c r="H41" s="175"/>
      <c r="I41" s="168"/>
      <c r="J41" s="169"/>
      <c r="K41" s="176"/>
      <c r="L41" s="170"/>
      <c r="M41" s="281">
        <v>0.05</v>
      </c>
      <c r="N41" s="177">
        <f>N77*M41</f>
        <v>341.19411250000002</v>
      </c>
      <c r="P41" s="228"/>
    </row>
    <row r="42" spans="1:16" ht="15.75" thickBot="1">
      <c r="B42" s="421"/>
      <c r="C42" s="422"/>
      <c r="D42" s="422"/>
      <c r="E42" s="422"/>
      <c r="F42" s="422"/>
      <c r="G42" s="422"/>
      <c r="H42" s="423"/>
      <c r="I42" s="430"/>
      <c r="J42" s="431"/>
      <c r="K42" s="178"/>
      <c r="L42" s="432"/>
      <c r="M42" s="433"/>
      <c r="N42" s="179"/>
    </row>
    <row r="43" spans="1:16" ht="15.75" thickBot="1">
      <c r="B43" s="377" t="s">
        <v>114</v>
      </c>
      <c r="C43" s="378"/>
      <c r="D43" s="378"/>
      <c r="E43" s="378"/>
      <c r="F43" s="378"/>
      <c r="G43" s="378"/>
      <c r="H43" s="378"/>
      <c r="I43" s="378"/>
      <c r="J43" s="378"/>
      <c r="K43" s="378"/>
      <c r="L43" s="378"/>
      <c r="M43" s="379"/>
      <c r="N43" s="277">
        <f>SUM(N36:N42)</f>
        <v>341.19411250000002</v>
      </c>
    </row>
    <row r="44" spans="1:16">
      <c r="B44" s="181"/>
      <c r="C44" s="134"/>
      <c r="D44" s="134"/>
      <c r="E44" s="134"/>
      <c r="F44" s="134"/>
      <c r="G44" s="134"/>
      <c r="H44" s="134"/>
      <c r="I44" s="134"/>
      <c r="J44" s="134"/>
      <c r="K44" s="134"/>
      <c r="L44" s="134"/>
      <c r="M44" s="134"/>
      <c r="N44" s="135"/>
    </row>
    <row r="45" spans="1:16">
      <c r="B45" s="182" t="s">
        <v>115</v>
      </c>
      <c r="C45" s="183"/>
      <c r="D45" s="183"/>
      <c r="E45" s="183"/>
      <c r="F45" s="183"/>
      <c r="G45" s="183"/>
      <c r="H45" s="183"/>
      <c r="I45" s="183"/>
      <c r="J45" s="183"/>
      <c r="K45" s="183"/>
      <c r="L45" s="183"/>
      <c r="M45" s="183"/>
      <c r="N45" s="184"/>
    </row>
    <row r="46" spans="1:16" ht="15.75" thickBot="1">
      <c r="B46" s="185"/>
      <c r="C46" s="156"/>
      <c r="D46" s="156"/>
      <c r="E46" s="156"/>
      <c r="F46" s="156"/>
      <c r="G46" s="156"/>
      <c r="H46" s="156"/>
      <c r="I46" s="156"/>
      <c r="J46" s="155"/>
      <c r="K46" s="155"/>
      <c r="L46" s="155"/>
      <c r="M46" s="155"/>
      <c r="N46" s="157"/>
    </row>
    <row r="47" spans="1:16">
      <c r="B47" s="380" t="s">
        <v>101</v>
      </c>
      <c r="C47" s="381"/>
      <c r="D47" s="381"/>
      <c r="E47" s="381"/>
      <c r="F47" s="381"/>
      <c r="G47" s="381"/>
      <c r="H47" s="381"/>
      <c r="I47" s="419"/>
      <c r="J47" s="186" t="s">
        <v>41</v>
      </c>
      <c r="K47" s="187" t="s">
        <v>11</v>
      </c>
      <c r="L47" s="420" t="s">
        <v>116</v>
      </c>
      <c r="M47" s="419"/>
      <c r="N47" s="188" t="s">
        <v>109</v>
      </c>
    </row>
    <row r="48" spans="1:16">
      <c r="A48" s="276" t="s">
        <v>230</v>
      </c>
      <c r="B48" s="189" t="str">
        <f>VLOOKUP(A48,[65]MATERIALES!A5:D373,3,FALSE)</f>
        <v>Material filtrante (6´´)</v>
      </c>
      <c r="C48" s="190"/>
      <c r="D48" s="190"/>
      <c r="E48" s="190"/>
      <c r="F48" s="190"/>
      <c r="G48" s="190"/>
      <c r="H48" s="190"/>
      <c r="I48" s="161"/>
      <c r="J48" s="123" t="str">
        <f>VLOOKUP(A48,[65]MATERIALES!A4:D640,2,FALSE)</f>
        <v>m3</v>
      </c>
      <c r="K48" s="191">
        <v>1.3</v>
      </c>
      <c r="L48" s="160"/>
      <c r="M48" s="282">
        <f>VLOOKUP(A48,[65]MATERIALES!A5:D396,4,FALSE)</f>
        <v>50011.66333333333</v>
      </c>
      <c r="N48" s="165">
        <f>K48*M48</f>
        <v>65015.162333333334</v>
      </c>
    </row>
    <row r="49" spans="1:14">
      <c r="A49" s="276"/>
      <c r="B49" s="189"/>
      <c r="C49" s="293"/>
      <c r="D49" s="293"/>
      <c r="E49" s="293"/>
      <c r="F49" s="293"/>
      <c r="G49" s="293"/>
      <c r="H49" s="293"/>
      <c r="I49" s="293"/>
      <c r="J49" s="207"/>
      <c r="K49" s="294"/>
      <c r="L49" s="285"/>
      <c r="M49" s="282"/>
      <c r="N49" s="165"/>
    </row>
    <row r="50" spans="1:14">
      <c r="A50" s="276"/>
      <c r="B50" s="189"/>
      <c r="C50" s="293"/>
      <c r="D50" s="293"/>
      <c r="E50" s="293"/>
      <c r="F50" s="293"/>
      <c r="G50" s="293"/>
      <c r="H50" s="293"/>
      <c r="I50" s="293"/>
      <c r="J50" s="207"/>
      <c r="K50" s="294"/>
      <c r="L50" s="285"/>
      <c r="M50" s="282"/>
      <c r="N50" s="165"/>
    </row>
    <row r="51" spans="1:14">
      <c r="A51" s="276"/>
      <c r="B51" s="189"/>
      <c r="C51" s="293"/>
      <c r="D51" s="293"/>
      <c r="E51" s="293"/>
      <c r="F51" s="293"/>
      <c r="G51" s="293"/>
      <c r="H51" s="293"/>
      <c r="I51" s="293"/>
      <c r="J51" s="207"/>
      <c r="K51" s="294"/>
      <c r="L51" s="285"/>
      <c r="M51" s="282"/>
      <c r="N51" s="165"/>
    </row>
    <row r="52" spans="1:14">
      <c r="A52" s="276"/>
      <c r="B52" s="189"/>
      <c r="C52" s="293"/>
      <c r="D52" s="293"/>
      <c r="E52" s="293"/>
      <c r="F52" s="293"/>
      <c r="G52" s="293"/>
      <c r="H52" s="293"/>
      <c r="I52" s="293"/>
      <c r="J52" s="207"/>
      <c r="K52" s="294"/>
      <c r="L52" s="285"/>
      <c r="M52" s="282"/>
      <c r="N52" s="165"/>
    </row>
    <row r="53" spans="1:14">
      <c r="A53" s="276"/>
      <c r="B53" s="189"/>
      <c r="C53" s="293"/>
      <c r="D53" s="293"/>
      <c r="E53" s="293"/>
      <c r="F53" s="293"/>
      <c r="G53" s="293"/>
      <c r="H53" s="293"/>
      <c r="I53" s="293"/>
      <c r="J53" s="207"/>
      <c r="K53" s="294"/>
      <c r="L53" s="285"/>
      <c r="M53" s="282"/>
      <c r="N53" s="165"/>
    </row>
    <row r="54" spans="1:14" ht="15.75" thickBot="1">
      <c r="B54" s="189"/>
      <c r="C54" s="216"/>
      <c r="D54" s="216"/>
      <c r="E54" s="216"/>
      <c r="F54" s="216"/>
      <c r="G54" s="216"/>
      <c r="H54" s="216"/>
      <c r="I54" s="216"/>
      <c r="J54" s="331"/>
      <c r="K54" s="218"/>
      <c r="L54" s="297"/>
      <c r="M54" s="282"/>
      <c r="N54" s="165"/>
    </row>
    <row r="55" spans="1:14" ht="15.75" thickBot="1">
      <c r="B55" s="377" t="s">
        <v>114</v>
      </c>
      <c r="C55" s="378"/>
      <c r="D55" s="378"/>
      <c r="E55" s="378"/>
      <c r="F55" s="378"/>
      <c r="G55" s="378"/>
      <c r="H55" s="378"/>
      <c r="I55" s="378"/>
      <c r="J55" s="378"/>
      <c r="K55" s="378"/>
      <c r="L55" s="378"/>
      <c r="M55" s="379"/>
      <c r="N55" s="277">
        <f>SUM(N48:N54)</f>
        <v>65015.162333333334</v>
      </c>
    </row>
    <row r="56" spans="1:14">
      <c r="B56" s="133"/>
      <c r="C56" s="134"/>
      <c r="D56" s="134"/>
      <c r="E56" s="134"/>
      <c r="F56" s="134"/>
      <c r="G56" s="134"/>
      <c r="H56" s="134"/>
      <c r="I56" s="134"/>
      <c r="J56" s="134"/>
      <c r="K56" s="134"/>
      <c r="L56" s="134"/>
      <c r="M56" s="134"/>
      <c r="N56" s="135"/>
    </row>
    <row r="57" spans="1:14">
      <c r="B57" s="182" t="s">
        <v>117</v>
      </c>
      <c r="C57" s="183"/>
      <c r="D57" s="183"/>
      <c r="E57" s="183"/>
      <c r="F57" s="183"/>
      <c r="G57" s="183"/>
      <c r="H57" s="183"/>
      <c r="I57" s="183"/>
      <c r="J57" s="183"/>
      <c r="K57" s="183"/>
      <c r="L57" s="183"/>
      <c r="M57" s="183"/>
      <c r="N57" s="184"/>
    </row>
    <row r="58" spans="1:14" ht="15.75" thickBot="1">
      <c r="B58" s="198"/>
      <c r="C58" s="155"/>
      <c r="D58" s="155"/>
      <c r="E58" s="155"/>
      <c r="F58" s="155"/>
      <c r="G58" s="155"/>
      <c r="H58" s="155"/>
      <c r="I58" s="155"/>
      <c r="J58" s="155"/>
      <c r="K58" s="155"/>
      <c r="L58" s="155"/>
      <c r="M58" s="155"/>
      <c r="N58" s="157"/>
    </row>
    <row r="59" spans="1:14" ht="25.5">
      <c r="B59" s="199" t="s">
        <v>118</v>
      </c>
      <c r="C59" s="200"/>
      <c r="D59" s="200"/>
      <c r="E59" s="200"/>
      <c r="F59" s="200"/>
      <c r="G59" s="200"/>
      <c r="H59" s="201" t="s">
        <v>41</v>
      </c>
      <c r="I59" s="202" t="s">
        <v>119</v>
      </c>
      <c r="J59" s="203" t="s">
        <v>120</v>
      </c>
      <c r="K59" s="201" t="s">
        <v>121</v>
      </c>
      <c r="L59" s="403" t="s">
        <v>122</v>
      </c>
      <c r="M59" s="404"/>
      <c r="N59" s="204" t="s">
        <v>109</v>
      </c>
    </row>
    <row r="60" spans="1:14">
      <c r="A60" s="69" t="s">
        <v>227</v>
      </c>
      <c r="B60" s="205" t="str">
        <f>VLOOKUP(A60,[65]TRANSPORTE!A5:D117,3,FALSE)</f>
        <v>Transporte de material seleccionado para relleno</v>
      </c>
      <c r="C60" s="206"/>
      <c r="D60" s="206"/>
      <c r="E60" s="206"/>
      <c r="F60" s="206"/>
      <c r="G60" s="206"/>
      <c r="H60" s="207" t="s">
        <v>180</v>
      </c>
      <c r="I60" s="176">
        <v>1.3</v>
      </c>
      <c r="J60" s="208">
        <v>70</v>
      </c>
      <c r="K60" s="176">
        <f>I60*J60</f>
        <v>91</v>
      </c>
      <c r="L60" s="405">
        <f>VLOOKUP(A60,[65]TRANSPORTE!A5:D117,4,FALSE)</f>
        <v>881.02272727272725</v>
      </c>
      <c r="M60" s="406"/>
      <c r="N60" s="209">
        <f>K60*L60</f>
        <v>80173.068181818177</v>
      </c>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11"/>
      <c r="I64" s="176"/>
      <c r="J64" s="176"/>
      <c r="K64" s="176"/>
      <c r="L64" s="212"/>
      <c r="M64" s="213"/>
      <c r="N64" s="214"/>
    </row>
    <row r="65" spans="1:15" ht="15.75" thickBot="1">
      <c r="B65" s="215"/>
      <c r="C65" s="216"/>
      <c r="D65" s="216"/>
      <c r="E65" s="216"/>
      <c r="F65" s="216"/>
      <c r="G65" s="216"/>
      <c r="H65" s="217"/>
      <c r="I65" s="218"/>
      <c r="J65" s="218"/>
      <c r="K65" s="218"/>
      <c r="L65" s="407"/>
      <c r="M65" s="408"/>
      <c r="N65" s="234"/>
    </row>
    <row r="66" spans="1:15" ht="15.75" thickBot="1">
      <c r="B66" s="409" t="s">
        <v>114</v>
      </c>
      <c r="C66" s="396"/>
      <c r="D66" s="396"/>
      <c r="E66" s="396"/>
      <c r="F66" s="396"/>
      <c r="G66" s="396"/>
      <c r="H66" s="396"/>
      <c r="I66" s="396"/>
      <c r="J66" s="396"/>
      <c r="K66" s="396"/>
      <c r="L66" s="396"/>
      <c r="M66" s="397"/>
      <c r="N66" s="219">
        <f>N60+N61+N62+N63+N64</f>
        <v>80173.068181818177</v>
      </c>
    </row>
    <row r="67" spans="1:15">
      <c r="B67" s="133"/>
      <c r="C67" s="134"/>
      <c r="D67" s="134"/>
      <c r="E67" s="134"/>
      <c r="F67" s="134"/>
      <c r="G67" s="134"/>
      <c r="H67" s="134"/>
      <c r="I67" s="134"/>
      <c r="J67" s="134"/>
      <c r="K67" s="134"/>
      <c r="L67" s="134"/>
      <c r="M67" s="134"/>
      <c r="N67" s="135"/>
    </row>
    <row r="68" spans="1:15">
      <c r="B68" s="182" t="s">
        <v>126</v>
      </c>
      <c r="C68" s="183"/>
      <c r="D68" s="183"/>
      <c r="E68" s="183"/>
      <c r="F68" s="183"/>
      <c r="G68" s="183"/>
      <c r="H68" s="183"/>
      <c r="I68" s="183"/>
      <c r="J68" s="183"/>
      <c r="K68" s="183"/>
      <c r="L68" s="183"/>
      <c r="M68" s="183"/>
      <c r="N68" s="184"/>
    </row>
    <row r="69" spans="1:15" ht="15.75" thickBot="1">
      <c r="B69" s="198"/>
      <c r="C69" s="155"/>
      <c r="D69" s="155"/>
      <c r="E69" s="155"/>
      <c r="F69" s="155"/>
      <c r="G69" s="155"/>
      <c r="H69" s="155"/>
      <c r="I69" s="155"/>
      <c r="J69" s="155"/>
      <c r="K69" s="155"/>
      <c r="L69" s="155"/>
      <c r="M69" s="155"/>
      <c r="N69" s="157"/>
    </row>
    <row r="70" spans="1:15" ht="25.5">
      <c r="B70" s="410" t="s">
        <v>127</v>
      </c>
      <c r="C70" s="411"/>
      <c r="D70" s="411"/>
      <c r="E70" s="411"/>
      <c r="F70" s="411"/>
      <c r="G70" s="411"/>
      <c r="H70" s="411"/>
      <c r="I70" s="201" t="s">
        <v>128</v>
      </c>
      <c r="J70" s="203" t="s">
        <v>129</v>
      </c>
      <c r="K70" s="202" t="s">
        <v>130</v>
      </c>
      <c r="L70" s="412" t="s">
        <v>108</v>
      </c>
      <c r="M70" s="413"/>
      <c r="N70" s="220" t="s">
        <v>109</v>
      </c>
    </row>
    <row r="71" spans="1:15">
      <c r="A71" s="298" t="s">
        <v>228</v>
      </c>
      <c r="B71" s="221" t="str">
        <f>VLOOKUP(A71,'[65]MANO DE OBRA'!A8:D68,3,FALSE)</f>
        <v>Obrero (3)</v>
      </c>
      <c r="C71" s="210"/>
      <c r="D71" s="210"/>
      <c r="E71" s="210"/>
      <c r="F71" s="210"/>
      <c r="G71" s="210"/>
      <c r="H71" s="210"/>
      <c r="I71" s="222">
        <f>K71/J71*100</f>
        <v>73771.7</v>
      </c>
      <c r="J71" s="223">
        <v>185</v>
      </c>
      <c r="K71" s="224">
        <f>VLOOKUP(A71,'[65]MANO DE OBRA'!A8:D99,4,FALSE)</f>
        <v>136477.64499999999</v>
      </c>
      <c r="L71" s="225"/>
      <c r="M71" s="299">
        <v>20</v>
      </c>
      <c r="N71" s="278">
        <f>K71/M71</f>
        <v>6823.8822499999997</v>
      </c>
      <c r="O71" s="228"/>
    </row>
    <row r="72" spans="1:15">
      <c r="A72" s="298"/>
      <c r="B72" s="221"/>
      <c r="C72" s="210"/>
      <c r="D72" s="210"/>
      <c r="E72" s="210"/>
      <c r="F72" s="210"/>
      <c r="G72" s="210"/>
      <c r="H72" s="210"/>
      <c r="I72" s="222"/>
      <c r="J72" s="223"/>
      <c r="K72" s="224"/>
      <c r="L72" s="225"/>
      <c r="M72" s="300"/>
      <c r="N72" s="278"/>
    </row>
    <row r="73" spans="1:15">
      <c r="B73" s="221"/>
      <c r="C73" s="210"/>
      <c r="D73" s="210"/>
      <c r="E73" s="210"/>
      <c r="F73" s="210"/>
      <c r="G73" s="210"/>
      <c r="H73" s="210"/>
      <c r="I73" s="176"/>
      <c r="J73" s="230"/>
      <c r="K73" s="231"/>
      <c r="L73" s="225"/>
      <c r="M73" s="232"/>
      <c r="N73" s="227"/>
    </row>
    <row r="74" spans="1:15">
      <c r="B74" s="221"/>
      <c r="C74" s="210"/>
      <c r="D74" s="210"/>
      <c r="E74" s="210"/>
      <c r="F74" s="210"/>
      <c r="G74" s="210"/>
      <c r="H74" s="210"/>
      <c r="I74" s="176"/>
      <c r="J74" s="230"/>
      <c r="K74" s="231"/>
      <c r="L74" s="233"/>
      <c r="M74" s="232"/>
      <c r="N74" s="227"/>
    </row>
    <row r="75" spans="1:15">
      <c r="B75" s="221"/>
      <c r="C75" s="210"/>
      <c r="D75" s="210"/>
      <c r="E75" s="210"/>
      <c r="F75" s="210"/>
      <c r="G75" s="210"/>
      <c r="H75" s="210"/>
      <c r="I75" s="176"/>
      <c r="J75" s="230"/>
      <c r="K75" s="231"/>
      <c r="L75" s="233"/>
      <c r="M75" s="232"/>
      <c r="N75" s="227"/>
    </row>
    <row r="76" spans="1:15" ht="15.75" thickBot="1">
      <c r="B76" s="414"/>
      <c r="C76" s="415"/>
      <c r="D76" s="415"/>
      <c r="E76" s="415"/>
      <c r="F76" s="415"/>
      <c r="G76" s="415"/>
      <c r="H76" s="415"/>
      <c r="I76" s="218"/>
      <c r="J76" s="218"/>
      <c r="K76" s="218"/>
      <c r="L76" s="416"/>
      <c r="M76" s="416"/>
      <c r="N76" s="196"/>
    </row>
    <row r="77" spans="1:15" ht="15.75" thickBot="1">
      <c r="B77" s="409" t="s">
        <v>114</v>
      </c>
      <c r="C77" s="396"/>
      <c r="D77" s="396"/>
      <c r="E77" s="396"/>
      <c r="F77" s="396"/>
      <c r="G77" s="396"/>
      <c r="H77" s="396"/>
      <c r="I77" s="396"/>
      <c r="J77" s="396"/>
      <c r="K77" s="396"/>
      <c r="L77" s="396"/>
      <c r="M77" s="397"/>
      <c r="N77" s="279">
        <f>SUM(N71:N76)</f>
        <v>6823.8822499999997</v>
      </c>
    </row>
    <row r="78" spans="1:15" ht="15.75" thickBot="1">
      <c r="B78" s="133"/>
      <c r="C78" s="134"/>
      <c r="D78" s="134"/>
      <c r="E78" s="134"/>
      <c r="F78" s="134"/>
      <c r="G78" s="134"/>
      <c r="H78" s="134"/>
      <c r="I78" s="134"/>
      <c r="J78" s="134"/>
      <c r="K78" s="134"/>
      <c r="L78" s="134"/>
      <c r="M78" s="134"/>
      <c r="N78" s="135"/>
    </row>
    <row r="79" spans="1:15" ht="15.75" thickBot="1">
      <c r="B79" s="377" t="s">
        <v>134</v>
      </c>
      <c r="C79" s="378"/>
      <c r="D79" s="378"/>
      <c r="E79" s="378"/>
      <c r="F79" s="378"/>
      <c r="G79" s="378"/>
      <c r="H79" s="378"/>
      <c r="I79" s="378"/>
      <c r="J79" s="378"/>
      <c r="K79" s="378"/>
      <c r="L79" s="378"/>
      <c r="M79" s="379"/>
      <c r="N79" s="180">
        <f>N43+N55+N66+N77</f>
        <v>152353.30687765151</v>
      </c>
    </row>
    <row r="80" spans="1:15">
      <c r="B80" s="133"/>
      <c r="C80" s="134"/>
      <c r="D80" s="134"/>
      <c r="E80" s="134"/>
      <c r="F80" s="134"/>
      <c r="G80" s="134"/>
      <c r="H80" s="134"/>
      <c r="I80" s="134"/>
      <c r="J80" s="134"/>
      <c r="K80" s="134"/>
      <c r="L80" s="134"/>
      <c r="M80" s="134"/>
      <c r="N80" s="135"/>
    </row>
    <row r="81" spans="1:14">
      <c r="B81" s="182" t="s">
        <v>135</v>
      </c>
      <c r="C81" s="183"/>
      <c r="D81" s="183"/>
      <c r="E81" s="183"/>
      <c r="F81" s="183"/>
      <c r="G81" s="183"/>
      <c r="H81" s="183"/>
      <c r="I81" s="183"/>
      <c r="J81" s="183"/>
      <c r="K81" s="183"/>
      <c r="L81" s="183"/>
      <c r="M81" s="183"/>
      <c r="N81" s="184"/>
    </row>
    <row r="82" spans="1:14" ht="15.75" thickBot="1">
      <c r="B82" s="198"/>
      <c r="C82" s="155"/>
      <c r="D82" s="155"/>
      <c r="E82" s="155"/>
      <c r="F82" s="155"/>
      <c r="G82" s="155"/>
      <c r="H82" s="155"/>
      <c r="I82" s="155"/>
      <c r="J82" s="155"/>
      <c r="K82" s="155"/>
      <c r="L82" s="155"/>
      <c r="M82" s="155"/>
      <c r="N82" s="157"/>
    </row>
    <row r="83" spans="1:14">
      <c r="B83" s="380" t="s">
        <v>136</v>
      </c>
      <c r="C83" s="381"/>
      <c r="D83" s="381"/>
      <c r="E83" s="381"/>
      <c r="F83" s="381"/>
      <c r="G83" s="381"/>
      <c r="H83" s="381"/>
      <c r="I83" s="200"/>
      <c r="J83" s="236"/>
      <c r="K83" s="237" t="s">
        <v>137</v>
      </c>
      <c r="L83" s="382" t="s">
        <v>138</v>
      </c>
      <c r="M83" s="383"/>
      <c r="N83" s="238"/>
    </row>
    <row r="84" spans="1:14">
      <c r="B84" s="384" t="s">
        <v>59</v>
      </c>
      <c r="C84" s="385"/>
      <c r="D84" s="385"/>
      <c r="E84" s="385"/>
      <c r="F84" s="385"/>
      <c r="G84" s="385"/>
      <c r="H84" s="385"/>
      <c r="I84" s="239"/>
      <c r="J84" s="240"/>
      <c r="K84" s="241">
        <v>0.2</v>
      </c>
      <c r="L84" s="386">
        <f>N79*K84</f>
        <v>30470.661375530304</v>
      </c>
      <c r="M84" s="387"/>
      <c r="N84" s="242"/>
    </row>
    <row r="85" spans="1:14">
      <c r="B85" s="243" t="s">
        <v>139</v>
      </c>
      <c r="C85" s="244"/>
      <c r="D85" s="244"/>
      <c r="E85" s="244"/>
      <c r="F85" s="244"/>
      <c r="G85" s="244"/>
      <c r="H85" s="244"/>
      <c r="I85" s="239"/>
      <c r="J85" s="240"/>
      <c r="K85" s="241">
        <v>0.05</v>
      </c>
      <c r="L85" s="386">
        <f>N79*K85</f>
        <v>7617.6653438825761</v>
      </c>
      <c r="M85" s="387"/>
      <c r="N85" s="242"/>
    </row>
    <row r="86" spans="1:14" ht="15.75" thickBot="1">
      <c r="B86" s="245" t="s">
        <v>63</v>
      </c>
      <c r="C86" s="246"/>
      <c r="D86" s="246"/>
      <c r="E86" s="246"/>
      <c r="F86" s="246"/>
      <c r="G86" s="246"/>
      <c r="H86" s="246"/>
      <c r="I86" s="247"/>
      <c r="J86" s="248"/>
      <c r="K86" s="249">
        <v>0.05</v>
      </c>
      <c r="L86" s="388">
        <f>N79*K86</f>
        <v>7617.6653438825761</v>
      </c>
      <c r="M86" s="389"/>
      <c r="N86" s="242"/>
    </row>
    <row r="87" spans="1:14" ht="15.75" thickBot="1">
      <c r="B87" s="377" t="s">
        <v>114</v>
      </c>
      <c r="C87" s="378"/>
      <c r="D87" s="378"/>
      <c r="E87" s="378"/>
      <c r="F87" s="378"/>
      <c r="G87" s="378"/>
      <c r="H87" s="378"/>
      <c r="I87" s="378"/>
      <c r="J87" s="378"/>
      <c r="K87" s="378"/>
      <c r="L87" s="378"/>
      <c r="M87" s="379"/>
      <c r="N87" s="250">
        <f>L84+L85+L86</f>
        <v>45705.992063295453</v>
      </c>
    </row>
    <row r="88" spans="1:14" ht="15.75" thickBot="1">
      <c r="B88" s="133"/>
      <c r="C88" s="134"/>
      <c r="D88" s="134"/>
      <c r="E88" s="134"/>
      <c r="F88" s="134"/>
      <c r="G88" s="134"/>
      <c r="H88" s="134"/>
      <c r="I88" s="134"/>
      <c r="J88" s="134"/>
      <c r="K88" s="134"/>
      <c r="L88" s="134"/>
      <c r="M88" s="134"/>
      <c r="N88" s="135"/>
    </row>
    <row r="89" spans="1:14" ht="15.75" thickBot="1">
      <c r="A89" s="69" t="s">
        <v>140</v>
      </c>
      <c r="B89" s="377" t="s">
        <v>141</v>
      </c>
      <c r="C89" s="378"/>
      <c r="D89" s="378"/>
      <c r="E89" s="378"/>
      <c r="F89" s="378"/>
      <c r="G89" s="378"/>
      <c r="H89" s="378"/>
      <c r="I89" s="378"/>
      <c r="J89" s="378"/>
      <c r="K89" s="378"/>
      <c r="L89" s="378"/>
      <c r="M89" s="379"/>
      <c r="N89" s="251">
        <f>N79+N87</f>
        <v>198059.29894094696</v>
      </c>
    </row>
    <row r="90" spans="1:14">
      <c r="B90" s="301"/>
      <c r="C90" s="302"/>
      <c r="D90" s="302"/>
      <c r="E90" s="302"/>
      <c r="F90" s="302"/>
      <c r="G90" s="302"/>
      <c r="H90" s="302"/>
      <c r="I90" s="302"/>
      <c r="J90" s="302"/>
      <c r="K90" s="302"/>
      <c r="L90" s="302"/>
      <c r="M90" s="302"/>
      <c r="N90" s="303"/>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7" t="s">
        <v>142</v>
      </c>
      <c r="F94" s="307"/>
      <c r="G94" s="307"/>
      <c r="H94" s="307"/>
      <c r="I94" s="307"/>
      <c r="J94" s="307"/>
      <c r="K94" s="305"/>
      <c r="L94" s="305"/>
      <c r="M94" s="305"/>
      <c r="N94" s="306"/>
    </row>
    <row r="95" spans="1:14">
      <c r="B95" s="304"/>
      <c r="C95" s="305"/>
      <c r="D95" s="305"/>
      <c r="E95" s="305" t="s">
        <v>143</v>
      </c>
      <c r="F95" s="305"/>
      <c r="G95" s="305"/>
      <c r="H95" s="305"/>
      <c r="I95" s="305"/>
      <c r="J95" s="305"/>
      <c r="K95" s="305"/>
      <c r="L95" s="305"/>
      <c r="M95" s="305"/>
      <c r="N95" s="306"/>
    </row>
    <row r="96" spans="1:14">
      <c r="B96" s="304"/>
      <c r="C96" s="305"/>
      <c r="D96" s="305"/>
      <c r="E96" s="305" t="s">
        <v>144</v>
      </c>
      <c r="F96" s="305"/>
      <c r="G96" s="305"/>
      <c r="H96" s="305"/>
      <c r="I96" s="305"/>
      <c r="J96" s="305"/>
      <c r="K96" s="305"/>
      <c r="L96" s="305"/>
      <c r="M96" s="305"/>
      <c r="N96" s="306"/>
    </row>
    <row r="97" spans="2:14">
      <c r="B97" s="304"/>
      <c r="C97" s="305"/>
      <c r="D97" s="305"/>
      <c r="E97" s="305" t="s">
        <v>145</v>
      </c>
      <c r="F97" s="305"/>
      <c r="G97" s="305"/>
      <c r="H97" s="305"/>
      <c r="I97" s="305"/>
      <c r="J97" s="305"/>
      <c r="K97" s="305"/>
      <c r="L97" s="305"/>
      <c r="M97" s="305"/>
      <c r="N97" s="306"/>
    </row>
    <row r="98" spans="2:14" ht="15.75" thickBot="1">
      <c r="B98" s="304"/>
      <c r="C98" s="305"/>
      <c r="D98" s="305"/>
      <c r="E98" s="305"/>
      <c r="F98" s="305" t="s">
        <v>146</v>
      </c>
      <c r="G98" s="305"/>
      <c r="H98" s="305"/>
      <c r="I98" s="305"/>
      <c r="J98" s="305"/>
      <c r="K98" s="305"/>
      <c r="L98" s="305"/>
      <c r="M98" s="305"/>
      <c r="N98" s="306"/>
    </row>
    <row r="99" spans="2:14">
      <c r="B99" s="252" t="s">
        <v>147</v>
      </c>
      <c r="C99" s="253"/>
      <c r="D99" s="253"/>
      <c r="E99" s="253"/>
      <c r="F99" s="253"/>
      <c r="G99" s="253"/>
      <c r="H99" s="253"/>
      <c r="I99" s="253"/>
      <c r="J99" s="253"/>
      <c r="K99" s="253"/>
      <c r="L99" s="253"/>
      <c r="M99" s="253"/>
      <c r="N99" s="254"/>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ht="15.75" thickBot="1">
      <c r="B103" s="311"/>
      <c r="C103" s="312"/>
      <c r="D103" s="312"/>
      <c r="E103" s="312"/>
      <c r="F103" s="312"/>
      <c r="G103" s="312"/>
      <c r="H103" s="312"/>
      <c r="I103" s="312"/>
      <c r="J103" s="312"/>
      <c r="K103" s="312"/>
      <c r="L103" s="312"/>
      <c r="M103" s="312"/>
      <c r="N103" s="313"/>
    </row>
    <row r="104" spans="2:14">
      <c r="B104" s="314"/>
      <c r="C104" s="315"/>
      <c r="D104" s="315"/>
      <c r="E104" s="315"/>
      <c r="F104" s="315"/>
      <c r="G104" s="315"/>
      <c r="H104" s="315"/>
      <c r="I104" s="315"/>
      <c r="J104" s="315"/>
      <c r="K104" s="315"/>
      <c r="L104" s="315"/>
      <c r="M104" s="315"/>
      <c r="N104" s="316"/>
    </row>
    <row r="105" spans="2:14">
      <c r="B105" s="317" t="s">
        <v>148</v>
      </c>
      <c r="C105" s="318"/>
      <c r="D105" s="318"/>
      <c r="E105" s="318"/>
      <c r="F105" s="318"/>
      <c r="G105" s="318"/>
      <c r="H105" s="318"/>
      <c r="I105" s="318"/>
      <c r="J105" s="318"/>
      <c r="K105" s="318"/>
      <c r="L105" s="318"/>
      <c r="M105" s="318"/>
      <c r="N105" s="319"/>
    </row>
    <row r="106" spans="2:14" ht="15" customHeight="1">
      <c r="B106" s="487" t="s">
        <v>149</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 customHeight="1">
      <c r="B108" s="490" t="s">
        <v>150</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17"/>
      <c r="C113" s="318"/>
      <c r="D113" s="318"/>
      <c r="E113" s="318"/>
      <c r="F113" s="318"/>
      <c r="G113" s="318"/>
      <c r="H113" s="318"/>
      <c r="I113" s="318"/>
      <c r="J113" s="318"/>
      <c r="K113" s="318"/>
      <c r="L113" s="318"/>
      <c r="M113" s="318"/>
      <c r="N113" s="319"/>
    </row>
    <row r="114" spans="2:14">
      <c r="B114" s="304"/>
      <c r="C114" s="305"/>
      <c r="D114" s="305"/>
      <c r="E114" s="305" t="s">
        <v>142</v>
      </c>
      <c r="F114" s="307"/>
      <c r="G114" s="307"/>
      <c r="H114" s="305"/>
      <c r="I114" s="305"/>
      <c r="J114" s="305"/>
      <c r="K114" s="305"/>
      <c r="L114" s="305"/>
      <c r="M114" s="305"/>
      <c r="N114" s="306"/>
    </row>
    <row r="115" spans="2:14">
      <c r="B115" s="304"/>
      <c r="C115" s="305"/>
      <c r="D115" s="305"/>
      <c r="E115" s="323" t="s">
        <v>143</v>
      </c>
      <c r="F115" s="305"/>
      <c r="G115" s="305"/>
      <c r="H115" s="323"/>
      <c r="I115" s="323"/>
      <c r="J115" s="323"/>
      <c r="K115" s="305"/>
      <c r="L115" s="305"/>
      <c r="M115" s="305"/>
      <c r="N115" s="306"/>
    </row>
    <row r="116" spans="2:14">
      <c r="B116" s="304"/>
      <c r="C116" s="305"/>
      <c r="D116" s="305"/>
      <c r="E116" s="324" t="s">
        <v>151</v>
      </c>
      <c r="F116" s="305"/>
      <c r="G116" s="305"/>
      <c r="H116" s="324"/>
      <c r="I116" s="324"/>
      <c r="J116" s="324"/>
      <c r="K116" s="305"/>
      <c r="L116" s="305"/>
      <c r="M116" s="305"/>
      <c r="N116" s="306"/>
    </row>
    <row r="117" spans="2:14">
      <c r="B117" s="325"/>
      <c r="C117" s="318"/>
      <c r="D117" s="318"/>
      <c r="E117" s="305" t="s">
        <v>145</v>
      </c>
      <c r="F117" s="305"/>
      <c r="G117" s="305"/>
      <c r="H117" s="305"/>
      <c r="I117" s="305"/>
      <c r="J117" s="305"/>
      <c r="K117" s="318"/>
      <c r="L117" s="318"/>
      <c r="M117" s="318"/>
      <c r="N117" s="319"/>
    </row>
    <row r="118" spans="2:14">
      <c r="B118" s="325"/>
      <c r="C118" s="318"/>
      <c r="D118" s="318"/>
      <c r="E118" s="318"/>
      <c r="F118" s="305"/>
      <c r="G118" s="305"/>
      <c r="H118" s="305"/>
      <c r="I118" s="305"/>
      <c r="J118" s="305"/>
      <c r="K118" s="318"/>
      <c r="L118" s="318"/>
      <c r="M118" s="318"/>
      <c r="N118" s="319"/>
    </row>
    <row r="119" spans="2:14">
      <c r="B119" s="325" t="s">
        <v>152</v>
      </c>
      <c r="C119" s="324"/>
      <c r="D119" s="324"/>
      <c r="E119" s="305"/>
      <c r="F119" s="305"/>
      <c r="G119" s="305"/>
      <c r="H119" s="305"/>
      <c r="I119" s="305"/>
      <c r="J119" s="493"/>
      <c r="K119" s="493"/>
      <c r="L119" s="493"/>
      <c r="M119" s="493"/>
      <c r="N119" s="494"/>
    </row>
    <row r="120" spans="2:14" ht="15.75" thickBot="1">
      <c r="B120" s="326" t="s">
        <v>153</v>
      </c>
      <c r="C120" s="327"/>
      <c r="D120" s="327"/>
      <c r="E120" s="328"/>
      <c r="F120" s="328"/>
      <c r="G120" s="328"/>
      <c r="H120" s="328"/>
      <c r="I120" s="328"/>
      <c r="J120" s="495"/>
      <c r="K120" s="495"/>
      <c r="L120" s="495"/>
      <c r="M120" s="495"/>
      <c r="N120" s="496"/>
    </row>
  </sheetData>
  <sheetProtection algorithmName="SHA-512" hashValue="cYFGr9obACprfZukHXMOUjKf/H4WEgY/L/lXI18ZqQ95n366143HPLMfOSGlcr46cfZJY5AVzL/tTyesus0wZA==" saltValue="d8Xi1AhxvKeaq0BMqT69yw=="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L59:M59"/>
    <mergeCell ref="B37:H37"/>
    <mergeCell ref="B38:H38"/>
    <mergeCell ref="B39:H39"/>
    <mergeCell ref="B41:D41"/>
    <mergeCell ref="B42:H42"/>
    <mergeCell ref="I42:J42"/>
    <mergeCell ref="L85:M85"/>
    <mergeCell ref="L86:M86"/>
    <mergeCell ref="B70:H70"/>
    <mergeCell ref="L70:M70"/>
    <mergeCell ref="B76:H76"/>
    <mergeCell ref="L76:M76"/>
    <mergeCell ref="B77:M77"/>
    <mergeCell ref="B79:M79"/>
    <mergeCell ref="C16:M16"/>
    <mergeCell ref="B83:H83"/>
    <mergeCell ref="L83:M83"/>
    <mergeCell ref="B84:H84"/>
    <mergeCell ref="L84:M84"/>
    <mergeCell ref="L60:M60"/>
    <mergeCell ref="L61:M61"/>
    <mergeCell ref="L62:M62"/>
    <mergeCell ref="L63:M63"/>
    <mergeCell ref="L65:M65"/>
    <mergeCell ref="B66:M66"/>
    <mergeCell ref="L42:M42"/>
    <mergeCell ref="B43:M43"/>
    <mergeCell ref="B47:I47"/>
    <mergeCell ref="L47:M47"/>
    <mergeCell ref="B55:M5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7"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zoomScale="50" zoomScaleNormal="50" workbookViewId="0">
      <selection activeCell="C16" sqref="C16:M16"/>
    </sheetView>
  </sheetViews>
  <sheetFormatPr baseColWidth="10" defaultRowHeight="15"/>
  <cols>
    <col min="1" max="1" width="10.42578125" style="69" bestFit="1" customWidth="1"/>
    <col min="2" max="2" width="16.7109375" style="69" customWidth="1"/>
    <col min="3" max="5" width="11.42578125" style="69"/>
    <col min="6" max="6" width="16.42578125" style="69" customWidth="1"/>
    <col min="7" max="8" width="11.42578125" style="69"/>
    <col min="9" max="9" width="13.140625" style="69" bestFit="1" customWidth="1"/>
    <col min="10" max="10" width="15.5703125" style="69" customWidth="1"/>
    <col min="11" max="11" width="18.5703125" style="69" customWidth="1"/>
    <col min="12" max="12" width="11.42578125" style="69"/>
    <col min="13" max="13" width="13.42578125" style="69" customWidth="1"/>
    <col min="14" max="14" width="17.42578125" style="69" customWidth="1"/>
    <col min="15" max="15" width="12" style="69" bestFit="1" customWidth="1"/>
    <col min="16" max="16384" width="11.42578125" style="69"/>
  </cols>
  <sheetData>
    <row r="1" spans="2:14" ht="24.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0.7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30" customHeight="1"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187</v>
      </c>
      <c r="C31" s="141" t="s">
        <v>231</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232</v>
      </c>
      <c r="B36" s="421" t="str">
        <f>VLOOKUP(A36,[65]EQUIPOS!A6:D154,3,FALSE)</f>
        <v xml:space="preserve">Aspersor manual
</v>
      </c>
      <c r="C36" s="422"/>
      <c r="D36" s="422"/>
      <c r="E36" s="422"/>
      <c r="F36" s="422"/>
      <c r="G36" s="422"/>
      <c r="H36" s="423"/>
      <c r="I36" s="160"/>
      <c r="J36" s="161"/>
      <c r="K36" s="162">
        <f>VLOOKUP(A36,[65]EQUIPOS!A6:D163,4,FALSE)</f>
        <v>2553.5392923015183</v>
      </c>
      <c r="L36" s="163"/>
      <c r="M36" s="288">
        <v>2</v>
      </c>
      <c r="N36" s="165">
        <f>K36/M36</f>
        <v>1276.7696461507592</v>
      </c>
    </row>
    <row r="37" spans="1:14">
      <c r="A37" s="280" t="s">
        <v>233</v>
      </c>
      <c r="B37" s="421" t="str">
        <f>VLOOKUP(A37,[65]EQUIPOS!A7:D154,3,FALSE)</f>
        <v>Vibrador de concreto, Motor de 3 hp a 18.000 rpm Mangueras de 4 mt</v>
      </c>
      <c r="C37" s="422"/>
      <c r="D37" s="422"/>
      <c r="E37" s="422"/>
      <c r="F37" s="422"/>
      <c r="G37" s="422"/>
      <c r="H37" s="423"/>
      <c r="I37" s="285"/>
      <c r="J37" s="286"/>
      <c r="K37" s="162">
        <f>VLOOKUP(A37,[65]EQUIPOS!A7:D164,4,FALSE)</f>
        <v>4930.173608391553</v>
      </c>
      <c r="L37" s="287"/>
      <c r="M37" s="288">
        <v>2</v>
      </c>
      <c r="N37" s="165">
        <f>K37/M37</f>
        <v>2465.0868041957765</v>
      </c>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N77*M41</f>
        <v>1137.3137083333334</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4879.170158679869</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234</v>
      </c>
      <c r="B48" s="189" t="str">
        <f>VLOOKUP(A48,[65]MATERIALES!A5:D373,3,FALSE)</f>
        <v>Concreto Resistencia  21 (Mpa)</v>
      </c>
      <c r="C48" s="190"/>
      <c r="D48" s="190"/>
      <c r="E48" s="190"/>
      <c r="F48" s="190"/>
      <c r="G48" s="190"/>
      <c r="H48" s="190"/>
      <c r="I48" s="190"/>
      <c r="J48" s="207" t="str">
        <f>VLOOKUP(A48,[65]MATERIALES!A4:D640,2,FALSE)</f>
        <v>m3</v>
      </c>
      <c r="K48" s="191">
        <v>1</v>
      </c>
      <c r="L48" s="160"/>
      <c r="M48" s="282">
        <f>VLOOKUP(A48,[65]MATERIALES!A5:D396,4,FALSE)</f>
        <v>424641.8</v>
      </c>
      <c r="N48" s="165">
        <f>K48*M48</f>
        <v>424641.8</v>
      </c>
    </row>
    <row r="49" spans="1:14">
      <c r="A49" s="276" t="s">
        <v>235</v>
      </c>
      <c r="B49" s="189" t="str">
        <f>VLOOKUP(A49,[65]MATERIALES!A6:D373,3,FALSE)</f>
        <v>Antisol blanco (presentación 20 kg)</v>
      </c>
      <c r="C49" s="293"/>
      <c r="D49" s="293"/>
      <c r="E49" s="293"/>
      <c r="F49" s="293"/>
      <c r="G49" s="293"/>
      <c r="H49" s="293"/>
      <c r="I49" s="293"/>
      <c r="J49" s="295" t="str">
        <f>VLOOKUP(A49,[65]MATERIALES!A5:D641,2,FALSE)</f>
        <v>kg</v>
      </c>
      <c r="K49" s="294">
        <v>1</v>
      </c>
      <c r="L49" s="285"/>
      <c r="M49" s="282">
        <f>VLOOKUP(A49,[65]MATERIALES!A6:D397,4,FALSE)</f>
        <v>5851.3982979836383</v>
      </c>
      <c r="N49" s="165">
        <f>K49*M49</f>
        <v>5851.3982979836383</v>
      </c>
    </row>
    <row r="50" spans="1:14">
      <c r="A50" s="276" t="s">
        <v>236</v>
      </c>
      <c r="B50" s="189" t="str">
        <f>VLOOKUP(A50,[65]MATERIALES!A6:D373,3,FALSE)</f>
        <v xml:space="preserve">Formaleta (gaviones, juntas de bordillos, juntas de cunetas, muros, concretos clase D,E, F y G)
</v>
      </c>
      <c r="C50" s="293"/>
      <c r="D50" s="293"/>
      <c r="E50" s="293"/>
      <c r="F50" s="293"/>
      <c r="G50" s="293"/>
      <c r="H50" s="293"/>
      <c r="I50" s="293"/>
      <c r="J50" s="295" t="str">
        <f>VLOOKUP(A50,[65]MATERIALES!A6:D642,2,FALSE)</f>
        <v>m2</v>
      </c>
      <c r="K50" s="294">
        <v>4.5999999999999996</v>
      </c>
      <c r="L50" s="285"/>
      <c r="M50" s="282">
        <f>VLOOKUP(A50,[65]MATERIALES!A6:D398,4,FALSE)</f>
        <v>6095.7368203710903</v>
      </c>
      <c r="N50" s="165">
        <f>K50*M50</f>
        <v>28040.389373707014</v>
      </c>
    </row>
    <row r="51" spans="1:14">
      <c r="A51" s="276"/>
      <c r="B51" s="189"/>
      <c r="C51" s="293"/>
      <c r="D51" s="293"/>
      <c r="E51" s="293"/>
      <c r="F51" s="293"/>
      <c r="G51" s="293"/>
      <c r="H51" s="293"/>
      <c r="I51" s="293"/>
      <c r="J51" s="207"/>
      <c r="K51" s="294"/>
      <c r="L51" s="285"/>
      <c r="M51" s="282"/>
      <c r="N51" s="165"/>
    </row>
    <row r="52" spans="1:14">
      <c r="A52" s="276"/>
      <c r="B52" s="189"/>
      <c r="C52" s="293"/>
      <c r="D52" s="293"/>
      <c r="E52" s="293"/>
      <c r="F52" s="293"/>
      <c r="G52" s="293"/>
      <c r="H52" s="293"/>
      <c r="I52" s="293"/>
      <c r="J52" s="207"/>
      <c r="K52" s="294"/>
      <c r="L52" s="285"/>
      <c r="M52" s="282"/>
      <c r="N52" s="165"/>
    </row>
    <row r="53" spans="1:14">
      <c r="A53" s="276"/>
      <c r="B53" s="189"/>
      <c r="C53" s="293"/>
      <c r="D53" s="293"/>
      <c r="E53" s="293"/>
      <c r="F53" s="293"/>
      <c r="G53" s="293"/>
      <c r="H53" s="293"/>
      <c r="I53" s="293"/>
      <c r="J53" s="207"/>
      <c r="K53" s="294"/>
      <c r="L53" s="285"/>
      <c r="M53" s="282"/>
      <c r="N53" s="165"/>
    </row>
    <row r="54" spans="1:14" ht="15.75" thickBot="1">
      <c r="B54" s="189"/>
      <c r="C54" s="216"/>
      <c r="D54" s="216"/>
      <c r="E54" s="216"/>
      <c r="F54" s="216"/>
      <c r="G54" s="216"/>
      <c r="H54" s="216"/>
      <c r="I54" s="216"/>
      <c r="J54" s="331"/>
      <c r="K54" s="218"/>
      <c r="L54" s="297"/>
      <c r="M54" s="282"/>
      <c r="N54" s="165"/>
    </row>
    <row r="55" spans="1:14" ht="15.75" thickBot="1">
      <c r="B55" s="377" t="s">
        <v>114</v>
      </c>
      <c r="C55" s="378"/>
      <c r="D55" s="378"/>
      <c r="E55" s="378"/>
      <c r="F55" s="378"/>
      <c r="G55" s="378"/>
      <c r="H55" s="378"/>
      <c r="I55" s="378"/>
      <c r="J55" s="378"/>
      <c r="K55" s="378"/>
      <c r="L55" s="378"/>
      <c r="M55" s="379"/>
      <c r="N55" s="277">
        <f>SUM(N48:N54)</f>
        <v>458533.58767169062</v>
      </c>
    </row>
    <row r="56" spans="1:14">
      <c r="B56" s="133"/>
      <c r="C56" s="134"/>
      <c r="D56" s="134"/>
      <c r="E56" s="134"/>
      <c r="F56" s="134"/>
      <c r="G56" s="134"/>
      <c r="H56" s="134"/>
      <c r="I56" s="134"/>
      <c r="J56" s="134"/>
      <c r="K56" s="134"/>
      <c r="L56" s="134"/>
      <c r="M56" s="134"/>
      <c r="N56" s="135"/>
    </row>
    <row r="57" spans="1:14">
      <c r="B57" s="182" t="s">
        <v>117</v>
      </c>
      <c r="C57" s="183"/>
      <c r="D57" s="183"/>
      <c r="E57" s="183"/>
      <c r="F57" s="183"/>
      <c r="G57" s="183"/>
      <c r="H57" s="183"/>
      <c r="I57" s="183"/>
      <c r="J57" s="183"/>
      <c r="K57" s="183"/>
      <c r="L57" s="183"/>
      <c r="M57" s="183"/>
      <c r="N57" s="184"/>
    </row>
    <row r="58" spans="1:14" ht="15.75" thickBot="1">
      <c r="B58" s="198"/>
      <c r="C58" s="155"/>
      <c r="D58" s="155"/>
      <c r="E58" s="155"/>
      <c r="F58" s="155"/>
      <c r="G58" s="155"/>
      <c r="H58" s="155"/>
      <c r="I58" s="155"/>
      <c r="J58" s="155"/>
      <c r="K58" s="155"/>
      <c r="L58" s="155"/>
      <c r="M58" s="155"/>
      <c r="N58" s="157"/>
    </row>
    <row r="59" spans="1:14" ht="25.5">
      <c r="B59" s="199" t="s">
        <v>118</v>
      </c>
      <c r="C59" s="200"/>
      <c r="D59" s="200"/>
      <c r="E59" s="200"/>
      <c r="F59" s="200"/>
      <c r="G59" s="200"/>
      <c r="H59" s="201" t="s">
        <v>41</v>
      </c>
      <c r="I59" s="202" t="s">
        <v>119</v>
      </c>
      <c r="J59" s="203" t="s">
        <v>120</v>
      </c>
      <c r="K59" s="201" t="s">
        <v>121</v>
      </c>
      <c r="L59" s="403" t="s">
        <v>122</v>
      </c>
      <c r="M59" s="404"/>
      <c r="N59" s="204" t="s">
        <v>109</v>
      </c>
    </row>
    <row r="60" spans="1:14">
      <c r="A60" s="69" t="s">
        <v>237</v>
      </c>
      <c r="B60" s="205" t="str">
        <f>VLOOKUP(A60,[65]TRANSPORTE!A2:D117,3,FALSE)</f>
        <v>Transporte de concreto</v>
      </c>
      <c r="C60" s="206"/>
      <c r="D60" s="206"/>
      <c r="E60" s="206"/>
      <c r="F60" s="206"/>
      <c r="G60" s="206"/>
      <c r="H60" s="207" t="s">
        <v>125</v>
      </c>
      <c r="I60" s="176">
        <v>1</v>
      </c>
      <c r="J60" s="208">
        <v>70</v>
      </c>
      <c r="K60" s="176">
        <f>I60*J60</f>
        <v>70</v>
      </c>
      <c r="L60" s="405">
        <f>VLOOKUP(A60,[65]TRANSPORTE!A2:D117,4,FALSE)</f>
        <v>881.02272727272725</v>
      </c>
      <c r="M60" s="406"/>
      <c r="N60" s="209">
        <f>K60*L60</f>
        <v>61671.590909090904</v>
      </c>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11"/>
      <c r="I64" s="176"/>
      <c r="J64" s="176"/>
      <c r="K64" s="176"/>
      <c r="L64" s="212"/>
      <c r="M64" s="213"/>
      <c r="N64" s="214"/>
    </row>
    <row r="65" spans="1:15" ht="15.75" thickBot="1">
      <c r="B65" s="215"/>
      <c r="C65" s="216"/>
      <c r="D65" s="216"/>
      <c r="E65" s="216"/>
      <c r="F65" s="216"/>
      <c r="G65" s="216"/>
      <c r="H65" s="217"/>
      <c r="I65" s="218"/>
      <c r="J65" s="218"/>
      <c r="K65" s="218"/>
      <c r="L65" s="407"/>
      <c r="M65" s="408"/>
      <c r="N65" s="234"/>
    </row>
    <row r="66" spans="1:15" ht="15.75" thickBot="1">
      <c r="B66" s="409" t="s">
        <v>114</v>
      </c>
      <c r="C66" s="396"/>
      <c r="D66" s="396"/>
      <c r="E66" s="396"/>
      <c r="F66" s="396"/>
      <c r="G66" s="396"/>
      <c r="H66" s="396"/>
      <c r="I66" s="396"/>
      <c r="J66" s="396"/>
      <c r="K66" s="396"/>
      <c r="L66" s="396"/>
      <c r="M66" s="397"/>
      <c r="N66" s="219">
        <f>N60+N61+N62+N63+N64</f>
        <v>61671.590909090904</v>
      </c>
    </row>
    <row r="67" spans="1:15">
      <c r="B67" s="133"/>
      <c r="C67" s="134"/>
      <c r="D67" s="134"/>
      <c r="E67" s="134"/>
      <c r="F67" s="134"/>
      <c r="G67" s="134"/>
      <c r="H67" s="134"/>
      <c r="I67" s="134"/>
      <c r="J67" s="134"/>
      <c r="K67" s="134"/>
      <c r="L67" s="134"/>
      <c r="M67" s="134"/>
      <c r="N67" s="135"/>
    </row>
    <row r="68" spans="1:15">
      <c r="B68" s="182" t="s">
        <v>126</v>
      </c>
      <c r="C68" s="183"/>
      <c r="D68" s="183"/>
      <c r="E68" s="183"/>
      <c r="F68" s="183"/>
      <c r="G68" s="183"/>
      <c r="H68" s="183"/>
      <c r="I68" s="183"/>
      <c r="J68" s="183"/>
      <c r="K68" s="183"/>
      <c r="L68" s="183"/>
      <c r="M68" s="183"/>
      <c r="N68" s="184"/>
    </row>
    <row r="69" spans="1:15" ht="15.75" thickBot="1">
      <c r="B69" s="198"/>
      <c r="C69" s="155"/>
      <c r="D69" s="155"/>
      <c r="E69" s="155"/>
      <c r="F69" s="155"/>
      <c r="G69" s="155"/>
      <c r="H69" s="155"/>
      <c r="I69" s="155"/>
      <c r="J69" s="155"/>
      <c r="K69" s="155"/>
      <c r="L69" s="155"/>
      <c r="M69" s="155"/>
      <c r="N69" s="157"/>
    </row>
    <row r="70" spans="1:15" ht="25.5">
      <c r="B70" s="410" t="s">
        <v>127</v>
      </c>
      <c r="C70" s="411"/>
      <c r="D70" s="411"/>
      <c r="E70" s="411"/>
      <c r="F70" s="411"/>
      <c r="G70" s="411"/>
      <c r="H70" s="411"/>
      <c r="I70" s="201" t="s">
        <v>128</v>
      </c>
      <c r="J70" s="203" t="s">
        <v>129</v>
      </c>
      <c r="K70" s="202" t="s">
        <v>130</v>
      </c>
      <c r="L70" s="412" t="s">
        <v>108</v>
      </c>
      <c r="M70" s="413"/>
      <c r="N70" s="220" t="s">
        <v>109</v>
      </c>
    </row>
    <row r="71" spans="1:15">
      <c r="A71" s="298" t="s">
        <v>206</v>
      </c>
      <c r="B71" s="221" t="str">
        <f>VLOOKUP(A71,'[65]MANO DE OBRA'!A8:D68,3,FALSE)</f>
        <v>Obrero (6)</v>
      </c>
      <c r="C71" s="210"/>
      <c r="D71" s="210"/>
      <c r="E71" s="210"/>
      <c r="F71" s="210"/>
      <c r="G71" s="210"/>
      <c r="H71" s="210"/>
      <c r="I71" s="222">
        <f>K71/J71*100</f>
        <v>147543.4</v>
      </c>
      <c r="J71" s="223">
        <v>185</v>
      </c>
      <c r="K71" s="224">
        <f>VLOOKUP(A71,'[65]MANO DE OBRA'!A8:D99,4,FALSE)</f>
        <v>272955.28999999998</v>
      </c>
      <c r="L71" s="225"/>
      <c r="M71" s="299">
        <v>16</v>
      </c>
      <c r="N71" s="278">
        <f>K71/M71</f>
        <v>17059.705624999999</v>
      </c>
      <c r="O71" s="228"/>
    </row>
    <row r="72" spans="1:15">
      <c r="A72" s="298" t="s">
        <v>132</v>
      </c>
      <c r="B72" s="221" t="str">
        <f>VLOOKUP(A72,'[65]MANO DE OBRA'!A8:D69,3,FALSE)</f>
        <v>Oficial</v>
      </c>
      <c r="C72" s="210"/>
      <c r="D72" s="210"/>
      <c r="E72" s="210"/>
      <c r="F72" s="210"/>
      <c r="G72" s="210"/>
      <c r="H72" s="210"/>
      <c r="I72" s="222">
        <f>K72/J72*100</f>
        <v>49181.133333333331</v>
      </c>
      <c r="J72" s="223">
        <v>185</v>
      </c>
      <c r="K72" s="224">
        <f>VLOOKUP(A72,'[65]MANO DE OBRA'!A8:D100,4,FALSE)</f>
        <v>90985.096666666665</v>
      </c>
      <c r="L72" s="225"/>
      <c r="M72" s="299">
        <v>16</v>
      </c>
      <c r="N72" s="278">
        <f>K72/M72</f>
        <v>5686.5685416666665</v>
      </c>
    </row>
    <row r="73" spans="1:15">
      <c r="B73" s="221"/>
      <c r="C73" s="210"/>
      <c r="D73" s="210"/>
      <c r="E73" s="210"/>
      <c r="F73" s="210"/>
      <c r="G73" s="210"/>
      <c r="H73" s="210"/>
      <c r="I73" s="222"/>
      <c r="J73" s="223"/>
      <c r="K73" s="224"/>
      <c r="L73" s="225"/>
      <c r="M73" s="300"/>
      <c r="N73" s="278"/>
    </row>
    <row r="74" spans="1:15">
      <c r="B74" s="221"/>
      <c r="C74" s="210"/>
      <c r="D74" s="210"/>
      <c r="E74" s="210"/>
      <c r="F74" s="210"/>
      <c r="G74" s="210"/>
      <c r="H74" s="210"/>
      <c r="I74" s="176"/>
      <c r="J74" s="230"/>
      <c r="K74" s="231"/>
      <c r="L74" s="233"/>
      <c r="M74" s="232"/>
      <c r="N74" s="227"/>
    </row>
    <row r="75" spans="1:15">
      <c r="B75" s="221"/>
      <c r="C75" s="210"/>
      <c r="D75" s="210"/>
      <c r="E75" s="210"/>
      <c r="F75" s="210"/>
      <c r="G75" s="210"/>
      <c r="H75" s="210"/>
      <c r="I75" s="176"/>
      <c r="J75" s="230"/>
      <c r="K75" s="231"/>
      <c r="L75" s="233"/>
      <c r="M75" s="232"/>
      <c r="N75" s="227"/>
    </row>
    <row r="76" spans="1:15" ht="15.75" thickBot="1">
      <c r="B76" s="414"/>
      <c r="C76" s="415"/>
      <c r="D76" s="415"/>
      <c r="E76" s="415"/>
      <c r="F76" s="415"/>
      <c r="G76" s="415"/>
      <c r="H76" s="415"/>
      <c r="I76" s="218"/>
      <c r="J76" s="218"/>
      <c r="K76" s="218"/>
      <c r="L76" s="416"/>
      <c r="M76" s="416"/>
      <c r="N76" s="234"/>
    </row>
    <row r="77" spans="1:15" ht="15.75" thickBot="1">
      <c r="B77" s="409" t="s">
        <v>114</v>
      </c>
      <c r="C77" s="396"/>
      <c r="D77" s="396"/>
      <c r="E77" s="396"/>
      <c r="F77" s="396"/>
      <c r="G77" s="396"/>
      <c r="H77" s="396"/>
      <c r="I77" s="396"/>
      <c r="J77" s="396"/>
      <c r="K77" s="396"/>
      <c r="L77" s="396"/>
      <c r="M77" s="397"/>
      <c r="N77" s="235">
        <f>SUM(N71:N76)</f>
        <v>22746.274166666666</v>
      </c>
    </row>
    <row r="78" spans="1:15" ht="15.75" thickBot="1">
      <c r="B78" s="133"/>
      <c r="C78" s="134"/>
      <c r="D78" s="134"/>
      <c r="E78" s="134"/>
      <c r="F78" s="134"/>
      <c r="G78" s="134"/>
      <c r="H78" s="134"/>
      <c r="I78" s="134"/>
      <c r="J78" s="134"/>
      <c r="K78" s="134"/>
      <c r="L78" s="134"/>
      <c r="M78" s="134"/>
      <c r="N78" s="135"/>
    </row>
    <row r="79" spans="1:15" ht="15.75" thickBot="1">
      <c r="B79" s="377" t="s">
        <v>134</v>
      </c>
      <c r="C79" s="378"/>
      <c r="D79" s="378"/>
      <c r="E79" s="378"/>
      <c r="F79" s="378"/>
      <c r="G79" s="378"/>
      <c r="H79" s="378"/>
      <c r="I79" s="378"/>
      <c r="J79" s="378"/>
      <c r="K79" s="378"/>
      <c r="L79" s="378"/>
      <c r="M79" s="379"/>
      <c r="N79" s="180">
        <f>N43+N55+N66+N77</f>
        <v>547830.62290612806</v>
      </c>
    </row>
    <row r="80" spans="1:15">
      <c r="B80" s="133"/>
      <c r="C80" s="134"/>
      <c r="D80" s="134"/>
      <c r="E80" s="134"/>
      <c r="F80" s="134"/>
      <c r="G80" s="134"/>
      <c r="H80" s="134"/>
      <c r="I80" s="134"/>
      <c r="J80" s="134"/>
      <c r="K80" s="134"/>
      <c r="L80" s="134"/>
      <c r="M80" s="134"/>
      <c r="N80" s="135"/>
    </row>
    <row r="81" spans="1:14">
      <c r="B81" s="182" t="s">
        <v>135</v>
      </c>
      <c r="C81" s="183"/>
      <c r="D81" s="183"/>
      <c r="E81" s="183"/>
      <c r="F81" s="183"/>
      <c r="G81" s="183"/>
      <c r="H81" s="183"/>
      <c r="I81" s="183"/>
      <c r="J81" s="183"/>
      <c r="K81" s="183"/>
      <c r="L81" s="183"/>
      <c r="M81" s="183"/>
      <c r="N81" s="184"/>
    </row>
    <row r="82" spans="1:14" ht="15.75" thickBot="1">
      <c r="B82" s="198"/>
      <c r="C82" s="155"/>
      <c r="D82" s="155"/>
      <c r="E82" s="155"/>
      <c r="F82" s="155"/>
      <c r="G82" s="155"/>
      <c r="H82" s="155"/>
      <c r="I82" s="155"/>
      <c r="J82" s="155"/>
      <c r="K82" s="155"/>
      <c r="L82" s="155"/>
      <c r="M82" s="155"/>
      <c r="N82" s="157"/>
    </row>
    <row r="83" spans="1:14">
      <c r="B83" s="380" t="s">
        <v>136</v>
      </c>
      <c r="C83" s="381"/>
      <c r="D83" s="381"/>
      <c r="E83" s="381"/>
      <c r="F83" s="381"/>
      <c r="G83" s="381"/>
      <c r="H83" s="381"/>
      <c r="I83" s="200"/>
      <c r="J83" s="236"/>
      <c r="K83" s="237" t="s">
        <v>137</v>
      </c>
      <c r="L83" s="382" t="s">
        <v>138</v>
      </c>
      <c r="M83" s="383"/>
      <c r="N83" s="238"/>
    </row>
    <row r="84" spans="1:14">
      <c r="B84" s="384" t="s">
        <v>59</v>
      </c>
      <c r="C84" s="385"/>
      <c r="D84" s="385"/>
      <c r="E84" s="385"/>
      <c r="F84" s="385"/>
      <c r="G84" s="385"/>
      <c r="H84" s="385"/>
      <c r="I84" s="239"/>
      <c r="J84" s="240"/>
      <c r="K84" s="241">
        <v>0.2</v>
      </c>
      <c r="L84" s="386">
        <f>N79*K84</f>
        <v>109566.12458122562</v>
      </c>
      <c r="M84" s="387"/>
      <c r="N84" s="242"/>
    </row>
    <row r="85" spans="1:14">
      <c r="B85" s="243" t="s">
        <v>139</v>
      </c>
      <c r="C85" s="244"/>
      <c r="D85" s="244"/>
      <c r="E85" s="244"/>
      <c r="F85" s="244"/>
      <c r="G85" s="244"/>
      <c r="H85" s="244"/>
      <c r="I85" s="239"/>
      <c r="J85" s="240"/>
      <c r="K85" s="241">
        <v>0.05</v>
      </c>
      <c r="L85" s="386">
        <f>N79*K85</f>
        <v>27391.531145306406</v>
      </c>
      <c r="M85" s="387"/>
      <c r="N85" s="242"/>
    </row>
    <row r="86" spans="1:14" ht="15.75" thickBot="1">
      <c r="B86" s="245" t="s">
        <v>63</v>
      </c>
      <c r="C86" s="246"/>
      <c r="D86" s="246"/>
      <c r="E86" s="246"/>
      <c r="F86" s="246"/>
      <c r="G86" s="246"/>
      <c r="H86" s="246"/>
      <c r="I86" s="247"/>
      <c r="J86" s="248"/>
      <c r="K86" s="249">
        <v>0.05</v>
      </c>
      <c r="L86" s="388">
        <f>N79*K86</f>
        <v>27391.531145306406</v>
      </c>
      <c r="M86" s="389"/>
      <c r="N86" s="242"/>
    </row>
    <row r="87" spans="1:14" ht="15.75" thickBot="1">
      <c r="B87" s="377" t="s">
        <v>114</v>
      </c>
      <c r="C87" s="378"/>
      <c r="D87" s="378"/>
      <c r="E87" s="378"/>
      <c r="F87" s="378"/>
      <c r="G87" s="378"/>
      <c r="H87" s="378"/>
      <c r="I87" s="378"/>
      <c r="J87" s="378"/>
      <c r="K87" s="378"/>
      <c r="L87" s="378"/>
      <c r="M87" s="379"/>
      <c r="N87" s="250">
        <f>L84+L85+L86</f>
        <v>164349.18687183846</v>
      </c>
    </row>
    <row r="88" spans="1:14" ht="15.75" thickBot="1">
      <c r="B88" s="133"/>
      <c r="C88" s="134"/>
      <c r="D88" s="134"/>
      <c r="E88" s="134"/>
      <c r="F88" s="134"/>
      <c r="G88" s="134"/>
      <c r="H88" s="134"/>
      <c r="I88" s="134"/>
      <c r="J88" s="134"/>
      <c r="K88" s="134"/>
      <c r="L88" s="134"/>
      <c r="M88" s="134"/>
      <c r="N88" s="135"/>
    </row>
    <row r="89" spans="1:14" ht="15.75" thickBot="1">
      <c r="A89" s="69" t="s">
        <v>140</v>
      </c>
      <c r="B89" s="377" t="s">
        <v>141</v>
      </c>
      <c r="C89" s="378"/>
      <c r="D89" s="378"/>
      <c r="E89" s="378"/>
      <c r="F89" s="378"/>
      <c r="G89" s="378"/>
      <c r="H89" s="378"/>
      <c r="I89" s="378"/>
      <c r="J89" s="378"/>
      <c r="K89" s="378"/>
      <c r="L89" s="378"/>
      <c r="M89" s="379"/>
      <c r="N89" s="251">
        <f>ROUND(N79+N87,0)</f>
        <v>712180</v>
      </c>
    </row>
    <row r="90" spans="1:14">
      <c r="B90" s="301"/>
      <c r="C90" s="302"/>
      <c r="D90" s="302"/>
      <c r="E90" s="302"/>
      <c r="F90" s="302"/>
      <c r="G90" s="302"/>
      <c r="H90" s="302"/>
      <c r="I90" s="302"/>
      <c r="J90" s="302"/>
      <c r="K90" s="302"/>
      <c r="L90" s="302"/>
      <c r="M90" s="302"/>
      <c r="N90" s="303"/>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7" t="s">
        <v>142</v>
      </c>
      <c r="F94" s="307"/>
      <c r="G94" s="307"/>
      <c r="H94" s="307"/>
      <c r="I94" s="307"/>
      <c r="J94" s="307"/>
      <c r="K94" s="305"/>
      <c r="L94" s="305"/>
      <c r="M94" s="305"/>
      <c r="N94" s="306"/>
    </row>
    <row r="95" spans="1:14">
      <c r="B95" s="304"/>
      <c r="C95" s="305"/>
      <c r="D95" s="305"/>
      <c r="E95" s="305" t="s">
        <v>143</v>
      </c>
      <c r="F95" s="305"/>
      <c r="G95" s="305"/>
      <c r="H95" s="305"/>
      <c r="I95" s="305"/>
      <c r="J95" s="305"/>
      <c r="K95" s="305"/>
      <c r="L95" s="305"/>
      <c r="M95" s="305"/>
      <c r="N95" s="306"/>
    </row>
    <row r="96" spans="1:14">
      <c r="B96" s="304"/>
      <c r="C96" s="305"/>
      <c r="D96" s="305"/>
      <c r="E96" s="305" t="s">
        <v>144</v>
      </c>
      <c r="F96" s="305"/>
      <c r="G96" s="305"/>
      <c r="H96" s="305"/>
      <c r="I96" s="305"/>
      <c r="J96" s="305"/>
      <c r="K96" s="305"/>
      <c r="L96" s="305"/>
      <c r="M96" s="305"/>
      <c r="N96" s="306"/>
    </row>
    <row r="97" spans="2:14">
      <c r="B97" s="304"/>
      <c r="C97" s="305"/>
      <c r="D97" s="305"/>
      <c r="E97" s="305" t="s">
        <v>145</v>
      </c>
      <c r="F97" s="305"/>
      <c r="G97" s="305"/>
      <c r="H97" s="305"/>
      <c r="I97" s="305"/>
      <c r="J97" s="305"/>
      <c r="K97" s="305"/>
      <c r="L97" s="305"/>
      <c r="M97" s="305"/>
      <c r="N97" s="306"/>
    </row>
    <row r="98" spans="2:14" ht="15.75" thickBot="1">
      <c r="B98" s="304"/>
      <c r="C98" s="305"/>
      <c r="D98" s="305"/>
      <c r="E98" s="305"/>
      <c r="F98" s="305" t="s">
        <v>146</v>
      </c>
      <c r="G98" s="305"/>
      <c r="H98" s="305"/>
      <c r="I98" s="305"/>
      <c r="J98" s="305"/>
      <c r="K98" s="305"/>
      <c r="L98" s="305"/>
      <c r="M98" s="305"/>
      <c r="N98" s="306"/>
    </row>
    <row r="99" spans="2:14">
      <c r="B99" s="252" t="s">
        <v>147</v>
      </c>
      <c r="C99" s="253"/>
      <c r="D99" s="253"/>
      <c r="E99" s="253"/>
      <c r="F99" s="253"/>
      <c r="G99" s="253"/>
      <c r="H99" s="253"/>
      <c r="I99" s="253"/>
      <c r="J99" s="253"/>
      <c r="K99" s="253"/>
      <c r="L99" s="253"/>
      <c r="M99" s="253"/>
      <c r="N99" s="254"/>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ht="15.75" thickBot="1">
      <c r="B103" s="311"/>
      <c r="C103" s="312"/>
      <c r="D103" s="312"/>
      <c r="E103" s="312"/>
      <c r="F103" s="312"/>
      <c r="G103" s="312"/>
      <c r="H103" s="312"/>
      <c r="I103" s="312"/>
      <c r="J103" s="312"/>
      <c r="K103" s="312"/>
      <c r="L103" s="312"/>
      <c r="M103" s="312"/>
      <c r="N103" s="313"/>
    </row>
    <row r="104" spans="2:14">
      <c r="B104" s="314"/>
      <c r="C104" s="315"/>
      <c r="D104" s="315"/>
      <c r="E104" s="315"/>
      <c r="F104" s="315"/>
      <c r="G104" s="315"/>
      <c r="H104" s="315"/>
      <c r="I104" s="315"/>
      <c r="J104" s="315"/>
      <c r="K104" s="315"/>
      <c r="L104" s="315"/>
      <c r="M104" s="315"/>
      <c r="N104" s="316"/>
    </row>
    <row r="105" spans="2:14">
      <c r="B105" s="317" t="s">
        <v>148</v>
      </c>
      <c r="C105" s="318"/>
      <c r="D105" s="318"/>
      <c r="E105" s="318"/>
      <c r="F105" s="318"/>
      <c r="G105" s="318"/>
      <c r="H105" s="318"/>
      <c r="I105" s="318"/>
      <c r="J105" s="318"/>
      <c r="K105" s="318"/>
      <c r="L105" s="318"/>
      <c r="M105" s="318"/>
      <c r="N105" s="319"/>
    </row>
    <row r="106" spans="2:14" ht="15" customHeight="1">
      <c r="B106" s="487" t="s">
        <v>149</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 customHeight="1">
      <c r="B108" s="490" t="s">
        <v>150</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17"/>
      <c r="C113" s="318"/>
      <c r="D113" s="318"/>
      <c r="E113" s="318"/>
      <c r="F113" s="318"/>
      <c r="G113" s="318"/>
      <c r="H113" s="318"/>
      <c r="I113" s="318"/>
      <c r="J113" s="318"/>
      <c r="K113" s="318"/>
      <c r="L113" s="318"/>
      <c r="M113" s="318"/>
      <c r="N113" s="319"/>
    </row>
    <row r="114" spans="2:14">
      <c r="B114" s="304"/>
      <c r="C114" s="305"/>
      <c r="D114" s="305"/>
      <c r="E114" s="305" t="s">
        <v>142</v>
      </c>
      <c r="F114" s="307"/>
      <c r="G114" s="307"/>
      <c r="H114" s="305"/>
      <c r="I114" s="305"/>
      <c r="J114" s="305"/>
      <c r="K114" s="305"/>
      <c r="L114" s="305"/>
      <c r="M114" s="305"/>
      <c r="N114" s="306"/>
    </row>
    <row r="115" spans="2:14">
      <c r="B115" s="304"/>
      <c r="C115" s="305"/>
      <c r="D115" s="305"/>
      <c r="E115" s="323" t="s">
        <v>143</v>
      </c>
      <c r="F115" s="305"/>
      <c r="G115" s="305"/>
      <c r="H115" s="323"/>
      <c r="I115" s="323"/>
      <c r="J115" s="323"/>
      <c r="K115" s="305"/>
      <c r="L115" s="305"/>
      <c r="M115" s="305"/>
      <c r="N115" s="306"/>
    </row>
    <row r="116" spans="2:14">
      <c r="B116" s="304"/>
      <c r="C116" s="305"/>
      <c r="D116" s="305"/>
      <c r="E116" s="324" t="s">
        <v>151</v>
      </c>
      <c r="F116" s="305"/>
      <c r="G116" s="305"/>
      <c r="H116" s="324"/>
      <c r="I116" s="324"/>
      <c r="J116" s="324"/>
      <c r="K116" s="305"/>
      <c r="L116" s="305"/>
      <c r="M116" s="305"/>
      <c r="N116" s="306"/>
    </row>
    <row r="117" spans="2:14">
      <c r="B117" s="325"/>
      <c r="C117" s="318"/>
      <c r="D117" s="318"/>
      <c r="E117" s="305" t="s">
        <v>145</v>
      </c>
      <c r="F117" s="305"/>
      <c r="G117" s="305"/>
      <c r="H117" s="305"/>
      <c r="I117" s="305"/>
      <c r="J117" s="305"/>
      <c r="K117" s="318"/>
      <c r="L117" s="318"/>
      <c r="M117" s="318"/>
      <c r="N117" s="319"/>
    </row>
    <row r="118" spans="2:14">
      <c r="B118" s="325"/>
      <c r="C118" s="318"/>
      <c r="D118" s="318"/>
      <c r="E118" s="318"/>
      <c r="F118" s="305"/>
      <c r="G118" s="305"/>
      <c r="H118" s="305"/>
      <c r="I118" s="305"/>
      <c r="J118" s="305"/>
      <c r="K118" s="318"/>
      <c r="L118" s="318"/>
      <c r="M118" s="318"/>
      <c r="N118" s="319"/>
    </row>
    <row r="119" spans="2:14">
      <c r="B119" s="325" t="s">
        <v>152</v>
      </c>
      <c r="C119" s="324"/>
      <c r="D119" s="324"/>
      <c r="E119" s="305"/>
      <c r="F119" s="305"/>
      <c r="G119" s="305"/>
      <c r="H119" s="305"/>
      <c r="I119" s="305"/>
      <c r="J119" s="493"/>
      <c r="K119" s="493"/>
      <c r="L119" s="493"/>
      <c r="M119" s="493"/>
      <c r="N119" s="494"/>
    </row>
    <row r="120" spans="2:14" ht="15.75" thickBot="1">
      <c r="B120" s="326" t="s">
        <v>153</v>
      </c>
      <c r="C120" s="327"/>
      <c r="D120" s="327"/>
      <c r="E120" s="328"/>
      <c r="F120" s="328"/>
      <c r="G120" s="328"/>
      <c r="H120" s="328"/>
      <c r="I120" s="328"/>
      <c r="J120" s="495"/>
      <c r="K120" s="495"/>
      <c r="L120" s="495"/>
      <c r="M120" s="495"/>
      <c r="N120" s="496"/>
    </row>
  </sheetData>
  <sheetProtection algorithmName="SHA-512" hashValue="qmXS7XHgvYYPjESlw9aniInXNF+E45GBQ3lPhU7D45CJjM+mQyHm4wbP6in6kOmRR0mzVfNbzRp83m2BhI7QVg==" saltValue="pYQnYe4TXbaUF+vn7IZCYA=="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361"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zoomScale="50" zoomScaleNormal="50" workbookViewId="0">
      <selection activeCell="J66" sqref="J66"/>
    </sheetView>
  </sheetViews>
  <sheetFormatPr baseColWidth="10" defaultRowHeight="15"/>
  <cols>
    <col min="1" max="1" width="10.42578125" style="69" bestFit="1" customWidth="1"/>
    <col min="2" max="2" width="17" style="69" customWidth="1"/>
    <col min="3" max="5" width="11.42578125" style="69"/>
    <col min="6" max="6" width="14.42578125" style="69" customWidth="1"/>
    <col min="7" max="8" width="11.42578125" style="69"/>
    <col min="9" max="9" width="13.85546875" style="69" bestFit="1" customWidth="1"/>
    <col min="10" max="10" width="15.5703125" style="69" customWidth="1"/>
    <col min="11" max="11" width="17.5703125" style="69" bestFit="1" customWidth="1"/>
    <col min="12" max="12" width="11.42578125" style="69"/>
    <col min="13" max="13" width="13.140625" style="69" bestFit="1" customWidth="1"/>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ht="25.5" customHeight="1">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0"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188</v>
      </c>
      <c r="C31" s="141" t="s">
        <v>254</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239</v>
      </c>
      <c r="B36" s="421" t="str">
        <f>VLOOKUP(A36,[65]EQUIPOS!A6:D154,3,FALSE)</f>
        <v>Mezcladora de concreto 1 bulto</v>
      </c>
      <c r="C36" s="422"/>
      <c r="D36" s="422"/>
      <c r="E36" s="422"/>
      <c r="F36" s="422"/>
      <c r="G36" s="422"/>
      <c r="H36" s="423"/>
      <c r="I36" s="160"/>
      <c r="J36" s="161"/>
      <c r="K36" s="162">
        <f>VLOOKUP(A36,[65]EQUIPOS!A6:D163,4,FALSE)</f>
        <v>6548.9112644957959</v>
      </c>
      <c r="L36" s="163"/>
      <c r="M36" s="288">
        <v>1</v>
      </c>
      <c r="N36" s="165">
        <f>K36/M36</f>
        <v>6548.9112644957959</v>
      </c>
    </row>
    <row r="37" spans="1:14">
      <c r="A37" s="280" t="s">
        <v>233</v>
      </c>
      <c r="B37" s="421" t="str">
        <f>VLOOKUP(A37,[65]EQUIPOS!A7:D154,3,FALSE)</f>
        <v>Vibrador de concreto, Motor de 3 hp a 18.000 rpm Mangueras de 4 mt</v>
      </c>
      <c r="C37" s="422"/>
      <c r="D37" s="422"/>
      <c r="E37" s="422"/>
      <c r="F37" s="422"/>
      <c r="G37" s="422"/>
      <c r="H37" s="423"/>
      <c r="I37" s="285"/>
      <c r="J37" s="286"/>
      <c r="K37" s="162">
        <f>VLOOKUP(A37,[65]EQUIPOS!A7:D164,4,FALSE)</f>
        <v>4930.173608391553</v>
      </c>
      <c r="L37" s="287"/>
      <c r="M37" s="288">
        <v>1</v>
      </c>
      <c r="N37" s="165">
        <f>K37/M37</f>
        <v>4930.173608391553</v>
      </c>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N81*M41</f>
        <v>2843.2842708333337</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14322.369143720683</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240</v>
      </c>
      <c r="B48" s="189" t="str">
        <f>VLOOKUP(A48,[65]MATERIALES!A5:D373,3,FALSE)</f>
        <v>Agregado para concreto hidráulico</v>
      </c>
      <c r="C48" s="190"/>
      <c r="D48" s="190"/>
      <c r="E48" s="190"/>
      <c r="F48" s="190"/>
      <c r="G48" s="190"/>
      <c r="H48" s="190"/>
      <c r="I48" s="190"/>
      <c r="J48" s="207" t="str">
        <f>VLOOKUP(A48,[65]MATERIALES!A4:D640,2,FALSE)</f>
        <v>m3</v>
      </c>
      <c r="K48" s="191">
        <v>0.95</v>
      </c>
      <c r="L48" s="160"/>
      <c r="M48" s="282">
        <f>VLOOKUP(A48,[65]MATERIALES!A5:D396,4,FALSE)</f>
        <v>55110.850091930661</v>
      </c>
      <c r="N48" s="165">
        <f>K48*M48</f>
        <v>52355.307587334122</v>
      </c>
    </row>
    <row r="49" spans="1:14">
      <c r="A49" s="276" t="s">
        <v>177</v>
      </c>
      <c r="B49" s="189" t="str">
        <f>VLOOKUP(A49,[65]MATERIALES!A6:D373,3,FALSE)</f>
        <v>Agua</v>
      </c>
      <c r="C49" s="293"/>
      <c r="D49" s="293"/>
      <c r="E49" s="293"/>
      <c r="F49" s="293"/>
      <c r="G49" s="293"/>
      <c r="H49" s="293"/>
      <c r="I49" s="293"/>
      <c r="J49" s="295" t="str">
        <f>VLOOKUP(A49,[65]MATERIALES!A5:D641,2,FALSE)</f>
        <v>lt</v>
      </c>
      <c r="K49" s="294">
        <v>170</v>
      </c>
      <c r="L49" s="285"/>
      <c r="M49" s="282">
        <f>VLOOKUP(A49,[65]MATERIALES!A6:D397,4,FALSE)</f>
        <v>50.937843075114145</v>
      </c>
      <c r="N49" s="165">
        <f>K49*M49</f>
        <v>8659.4333227694042</v>
      </c>
    </row>
    <row r="50" spans="1:14">
      <c r="A50" s="276" t="s">
        <v>241</v>
      </c>
      <c r="B50" s="189" t="str">
        <f>VLOOKUP(A50,[65]MATERIALES!A6:D373,3,FALSE)</f>
        <v>Arena lavada</v>
      </c>
      <c r="C50" s="293"/>
      <c r="D50" s="293"/>
      <c r="E50" s="293"/>
      <c r="F50" s="293"/>
      <c r="G50" s="293"/>
      <c r="H50" s="293"/>
      <c r="I50" s="293"/>
      <c r="J50" s="295" t="str">
        <f>VLOOKUP(A50,[65]MATERIALES!A6:D642,2,FALSE)</f>
        <v>m3</v>
      </c>
      <c r="K50" s="294">
        <v>0.55000000000000004</v>
      </c>
      <c r="L50" s="285"/>
      <c r="M50" s="282">
        <f>VLOOKUP(A50,[65]MATERIALES!A6:D398,4,FALSE)</f>
        <v>39496</v>
      </c>
      <c r="N50" s="165">
        <f>K50*M50</f>
        <v>21722.800000000003</v>
      </c>
    </row>
    <row r="51" spans="1:14">
      <c r="A51" s="276" t="s">
        <v>242</v>
      </c>
      <c r="B51" s="189" t="str">
        <f>VLOOKUP(A51,[65]MATERIALES!A6:D373,3,FALSE)</f>
        <v xml:space="preserve">Cemento gris
</v>
      </c>
      <c r="C51" s="293"/>
      <c r="D51" s="293"/>
      <c r="E51" s="293"/>
      <c r="F51" s="293"/>
      <c r="G51" s="293"/>
      <c r="H51" s="293"/>
      <c r="I51" s="293"/>
      <c r="J51" s="295" t="str">
        <f>VLOOKUP(A51,[65]MATERIALES!A6:D643,2,FALSE)</f>
        <v>kg</v>
      </c>
      <c r="K51" s="294">
        <v>300</v>
      </c>
      <c r="L51" s="285"/>
      <c r="M51" s="282">
        <f>VLOOKUP(A51,[65]MATERIALES!A6:D399,4,FALSE)</f>
        <v>537.66666666666663</v>
      </c>
      <c r="N51" s="165">
        <f>K51*M51</f>
        <v>161300</v>
      </c>
    </row>
    <row r="52" spans="1:14">
      <c r="A52" s="276" t="s">
        <v>236</v>
      </c>
      <c r="B52" s="189" t="str">
        <f>VLOOKUP(A52,[65]MATERIALES!A7:D373,3,FALSE)</f>
        <v xml:space="preserve">Formaleta (gaviones, juntas de bordillos, juntas de cunetas, muros, concretos clase D,E, F y G)
</v>
      </c>
      <c r="C52" s="293"/>
      <c r="D52" s="293"/>
      <c r="E52" s="293"/>
      <c r="F52" s="293"/>
      <c r="G52" s="293"/>
      <c r="H52" s="293"/>
      <c r="I52" s="293"/>
      <c r="J52" s="295" t="str">
        <f>VLOOKUP(A52,[65]MATERIALES!A6:D644,2,FALSE)</f>
        <v>m2</v>
      </c>
      <c r="K52" s="294">
        <v>3.1</v>
      </c>
      <c r="L52" s="285"/>
      <c r="M52" s="282">
        <f>VLOOKUP(A52,[65]MATERIALES!A7:D400,4,FALSE)</f>
        <v>6095.7368203710903</v>
      </c>
      <c r="N52" s="165">
        <f>K52*M52</f>
        <v>18896.78414315038</v>
      </c>
    </row>
    <row r="53" spans="1:14">
      <c r="A53" s="276"/>
      <c r="B53" s="189"/>
      <c r="C53" s="293"/>
      <c r="D53" s="293"/>
      <c r="E53" s="293"/>
      <c r="F53" s="293"/>
      <c r="G53" s="293"/>
      <c r="H53" s="293"/>
      <c r="I53" s="293"/>
      <c r="J53" s="207"/>
      <c r="K53" s="294"/>
      <c r="L53" s="285"/>
      <c r="M53" s="282"/>
      <c r="N53" s="165"/>
    </row>
    <row r="54" spans="1:14">
      <c r="A54" s="276"/>
      <c r="B54" s="189"/>
      <c r="C54" s="293"/>
      <c r="D54" s="293"/>
      <c r="E54" s="293"/>
      <c r="F54" s="293"/>
      <c r="G54" s="293"/>
      <c r="H54" s="293"/>
      <c r="I54" s="293"/>
      <c r="J54" s="207"/>
      <c r="K54" s="294"/>
      <c r="L54" s="285"/>
      <c r="M54" s="282"/>
      <c r="N54" s="165"/>
    </row>
    <row r="55" spans="1:14">
      <c r="A55" s="276"/>
      <c r="B55" s="189"/>
      <c r="C55" s="293"/>
      <c r="D55" s="293"/>
      <c r="E55" s="293"/>
      <c r="F55" s="293"/>
      <c r="G55" s="293"/>
      <c r="H55" s="293"/>
      <c r="I55" s="293"/>
      <c r="J55" s="207"/>
      <c r="K55" s="294"/>
      <c r="L55" s="285"/>
      <c r="M55" s="282"/>
      <c r="N55" s="165"/>
    </row>
    <row r="56" spans="1:14">
      <c r="A56" s="276"/>
      <c r="B56" s="189"/>
      <c r="C56" s="293"/>
      <c r="D56" s="293"/>
      <c r="E56" s="293"/>
      <c r="F56" s="293"/>
      <c r="G56" s="293"/>
      <c r="H56" s="293"/>
      <c r="I56" s="293"/>
      <c r="J56" s="207"/>
      <c r="K56" s="294"/>
      <c r="L56" s="285"/>
      <c r="M56" s="282"/>
      <c r="N56" s="165"/>
    </row>
    <row r="57" spans="1:14">
      <c r="A57" s="276"/>
      <c r="B57" s="189"/>
      <c r="C57" s="293"/>
      <c r="D57" s="293"/>
      <c r="E57" s="293"/>
      <c r="F57" s="293"/>
      <c r="G57" s="293"/>
      <c r="H57" s="293"/>
      <c r="I57" s="293"/>
      <c r="J57" s="207"/>
      <c r="K57" s="294"/>
      <c r="L57" s="285"/>
      <c r="M57" s="282"/>
      <c r="N57" s="165"/>
    </row>
    <row r="58" spans="1:14" ht="15.75" thickBot="1">
      <c r="B58" s="189"/>
      <c r="C58" s="216"/>
      <c r="D58" s="216"/>
      <c r="E58" s="216"/>
      <c r="F58" s="216"/>
      <c r="G58" s="216"/>
      <c r="H58" s="216"/>
      <c r="I58" s="216"/>
      <c r="J58" s="331"/>
      <c r="K58" s="218"/>
      <c r="L58" s="297"/>
      <c r="M58" s="282"/>
      <c r="N58" s="165"/>
    </row>
    <row r="59" spans="1:14" ht="15.75" thickBot="1">
      <c r="B59" s="377" t="s">
        <v>114</v>
      </c>
      <c r="C59" s="378"/>
      <c r="D59" s="378"/>
      <c r="E59" s="378"/>
      <c r="F59" s="378"/>
      <c r="G59" s="378"/>
      <c r="H59" s="378"/>
      <c r="I59" s="378"/>
      <c r="J59" s="378"/>
      <c r="K59" s="378"/>
      <c r="L59" s="378"/>
      <c r="M59" s="379"/>
      <c r="N59" s="277">
        <f>SUM(N48:N58)</f>
        <v>262934.32505325391</v>
      </c>
    </row>
    <row r="60" spans="1:14">
      <c r="B60" s="133"/>
      <c r="C60" s="134"/>
      <c r="D60" s="134"/>
      <c r="E60" s="134"/>
      <c r="F60" s="134"/>
      <c r="G60" s="134"/>
      <c r="H60" s="134"/>
      <c r="I60" s="134"/>
      <c r="J60" s="134"/>
      <c r="K60" s="134"/>
      <c r="L60" s="134"/>
      <c r="M60" s="134"/>
      <c r="N60" s="135"/>
    </row>
    <row r="61" spans="1:14">
      <c r="B61" s="182" t="s">
        <v>117</v>
      </c>
      <c r="C61" s="183"/>
      <c r="D61" s="183"/>
      <c r="E61" s="183"/>
      <c r="F61" s="183"/>
      <c r="G61" s="183"/>
      <c r="H61" s="183"/>
      <c r="I61" s="183"/>
      <c r="J61" s="183"/>
      <c r="K61" s="183"/>
      <c r="L61" s="183"/>
      <c r="M61" s="183"/>
      <c r="N61" s="184"/>
    </row>
    <row r="62" spans="1:14" ht="15.75" thickBot="1">
      <c r="B62" s="198"/>
      <c r="C62" s="155"/>
      <c r="D62" s="155"/>
      <c r="E62" s="155"/>
      <c r="F62" s="155"/>
      <c r="G62" s="155"/>
      <c r="H62" s="155"/>
      <c r="I62" s="155"/>
      <c r="J62" s="155"/>
      <c r="K62" s="155"/>
      <c r="L62" s="155"/>
      <c r="M62" s="155"/>
      <c r="N62" s="157"/>
    </row>
    <row r="63" spans="1:14" ht="25.5">
      <c r="B63" s="199" t="s">
        <v>118</v>
      </c>
      <c r="C63" s="200"/>
      <c r="D63" s="200"/>
      <c r="E63" s="200"/>
      <c r="F63" s="200"/>
      <c r="G63" s="200"/>
      <c r="H63" s="201" t="s">
        <v>41</v>
      </c>
      <c r="I63" s="202" t="s">
        <v>119</v>
      </c>
      <c r="J63" s="203" t="s">
        <v>120</v>
      </c>
      <c r="K63" s="201" t="s">
        <v>121</v>
      </c>
      <c r="L63" s="403" t="s">
        <v>122</v>
      </c>
      <c r="M63" s="404"/>
      <c r="N63" s="204" t="s">
        <v>109</v>
      </c>
    </row>
    <row r="64" spans="1:14">
      <c r="A64" s="69" t="s">
        <v>243</v>
      </c>
      <c r="B64" s="205" t="str">
        <f>VLOOKUP(A64,[65]TRANSPORTE!A2:D117,3,FALSE)</f>
        <v>Transporte de arena</v>
      </c>
      <c r="C64" s="206"/>
      <c r="D64" s="206"/>
      <c r="E64" s="206"/>
      <c r="F64" s="206"/>
      <c r="G64" s="206"/>
      <c r="H64" s="207" t="s">
        <v>125</v>
      </c>
      <c r="I64" s="176">
        <v>0.55000000000000004</v>
      </c>
      <c r="J64" s="208">
        <v>70</v>
      </c>
      <c r="K64" s="176">
        <f>I64*J64</f>
        <v>38.5</v>
      </c>
      <c r="L64" s="405">
        <f>VLOOKUP(A64,[65]TRANSPORTE!A2:D117,4,FALSE)</f>
        <v>881.02272727272725</v>
      </c>
      <c r="M64" s="406"/>
      <c r="N64" s="209">
        <f>K64*L64</f>
        <v>33919.375</v>
      </c>
    </row>
    <row r="65" spans="1:15">
      <c r="A65" s="69" t="s">
        <v>244</v>
      </c>
      <c r="B65" s="205" t="str">
        <f>VLOOKUP(A65,[65]TRANSPORTE!A3:D117,3,FALSE)</f>
        <v>Transporte de material triturado</v>
      </c>
      <c r="C65" s="210"/>
      <c r="D65" s="210"/>
      <c r="E65" s="210"/>
      <c r="F65" s="210"/>
      <c r="G65" s="210"/>
      <c r="H65" s="207" t="s">
        <v>125</v>
      </c>
      <c r="I65" s="176">
        <v>0.95</v>
      </c>
      <c r="J65" s="208">
        <v>70</v>
      </c>
      <c r="K65" s="176">
        <f>I65*J65</f>
        <v>66.5</v>
      </c>
      <c r="L65" s="405">
        <f>VLOOKUP(A65,[65]TRANSPORTE!A3:D117,4,FALSE)</f>
        <v>881.02272727272725</v>
      </c>
      <c r="M65" s="406"/>
      <c r="N65" s="209">
        <f>K65*L65</f>
        <v>58588.01136363636</v>
      </c>
    </row>
    <row r="66" spans="1:15">
      <c r="B66" s="205"/>
      <c r="C66" s="210"/>
      <c r="D66" s="210"/>
      <c r="E66" s="210"/>
      <c r="F66" s="210"/>
      <c r="G66" s="210"/>
      <c r="H66" s="207"/>
      <c r="I66" s="176"/>
      <c r="J66" s="208"/>
      <c r="K66" s="176"/>
      <c r="L66" s="405"/>
      <c r="M66" s="406"/>
      <c r="N66" s="209"/>
    </row>
    <row r="67" spans="1:15">
      <c r="B67" s="205"/>
      <c r="C67" s="210"/>
      <c r="D67" s="210"/>
      <c r="E67" s="210"/>
      <c r="F67" s="210"/>
      <c r="G67" s="210"/>
      <c r="H67" s="207"/>
      <c r="I67" s="176"/>
      <c r="J67" s="208"/>
      <c r="K67" s="176"/>
      <c r="L67" s="405"/>
      <c r="M67" s="406"/>
      <c r="N67" s="209"/>
    </row>
    <row r="68" spans="1:15">
      <c r="B68" s="205"/>
      <c r="C68" s="210"/>
      <c r="D68" s="210"/>
      <c r="E68" s="210"/>
      <c r="F68" s="210"/>
      <c r="G68" s="210"/>
      <c r="H68" s="211"/>
      <c r="I68" s="176"/>
      <c r="J68" s="176"/>
      <c r="K68" s="176"/>
      <c r="L68" s="212"/>
      <c r="M68" s="213"/>
      <c r="N68" s="214"/>
    </row>
    <row r="69" spans="1:15" ht="15.75" thickBot="1">
      <c r="B69" s="215"/>
      <c r="C69" s="216"/>
      <c r="D69" s="216"/>
      <c r="E69" s="216"/>
      <c r="F69" s="216"/>
      <c r="G69" s="216"/>
      <c r="H69" s="217"/>
      <c r="I69" s="218"/>
      <c r="J69" s="218"/>
      <c r="K69" s="218"/>
      <c r="L69" s="407"/>
      <c r="M69" s="408"/>
      <c r="N69" s="234"/>
    </row>
    <row r="70" spans="1:15" ht="15.75" thickBot="1">
      <c r="B70" s="409" t="s">
        <v>114</v>
      </c>
      <c r="C70" s="396"/>
      <c r="D70" s="396"/>
      <c r="E70" s="396"/>
      <c r="F70" s="396"/>
      <c r="G70" s="396"/>
      <c r="H70" s="396"/>
      <c r="I70" s="396"/>
      <c r="J70" s="396"/>
      <c r="K70" s="396"/>
      <c r="L70" s="396"/>
      <c r="M70" s="397"/>
      <c r="N70" s="219">
        <f>N64+N65+N66+N67+N68</f>
        <v>92507.386363636353</v>
      </c>
    </row>
    <row r="71" spans="1:15">
      <c r="B71" s="133"/>
      <c r="C71" s="134"/>
      <c r="D71" s="134"/>
      <c r="E71" s="134"/>
      <c r="F71" s="134"/>
      <c r="G71" s="134"/>
      <c r="H71" s="134"/>
      <c r="I71" s="134"/>
      <c r="J71" s="134"/>
      <c r="K71" s="134"/>
      <c r="L71" s="134"/>
      <c r="M71" s="134"/>
      <c r="N71" s="135"/>
    </row>
    <row r="72" spans="1:15">
      <c r="B72" s="182" t="s">
        <v>126</v>
      </c>
      <c r="C72" s="183"/>
      <c r="D72" s="183"/>
      <c r="E72" s="183"/>
      <c r="F72" s="183"/>
      <c r="G72" s="183"/>
      <c r="H72" s="183"/>
      <c r="I72" s="183"/>
      <c r="J72" s="183"/>
      <c r="K72" s="183"/>
      <c r="L72" s="183"/>
      <c r="M72" s="183"/>
      <c r="N72" s="184"/>
    </row>
    <row r="73" spans="1:15" ht="15.75" thickBot="1">
      <c r="B73" s="198"/>
      <c r="C73" s="155"/>
      <c r="D73" s="155"/>
      <c r="E73" s="155"/>
      <c r="F73" s="155"/>
      <c r="G73" s="155"/>
      <c r="H73" s="155"/>
      <c r="I73" s="155"/>
      <c r="J73" s="155"/>
      <c r="K73" s="155"/>
      <c r="L73" s="155"/>
      <c r="M73" s="155"/>
      <c r="N73" s="157"/>
    </row>
    <row r="74" spans="1:15" ht="25.5">
      <c r="B74" s="410" t="s">
        <v>127</v>
      </c>
      <c r="C74" s="411"/>
      <c r="D74" s="411"/>
      <c r="E74" s="411"/>
      <c r="F74" s="411"/>
      <c r="G74" s="411"/>
      <c r="H74" s="411"/>
      <c r="I74" s="201" t="s">
        <v>128</v>
      </c>
      <c r="J74" s="203" t="s">
        <v>129</v>
      </c>
      <c r="K74" s="202" t="s">
        <v>130</v>
      </c>
      <c r="L74" s="412" t="s">
        <v>108</v>
      </c>
      <c r="M74" s="413"/>
      <c r="N74" s="220" t="s">
        <v>109</v>
      </c>
    </row>
    <row r="75" spans="1:15">
      <c r="A75" s="298" t="s">
        <v>245</v>
      </c>
      <c r="B75" s="221" t="str">
        <f>VLOOKUP(A75,'[65]MANO DE OBRA'!A8:D68,3,FALSE)</f>
        <v>Obrero (8)</v>
      </c>
      <c r="C75" s="210"/>
      <c r="D75" s="210"/>
      <c r="E75" s="210"/>
      <c r="F75" s="210"/>
      <c r="G75" s="210"/>
      <c r="H75" s="210"/>
      <c r="I75" s="222">
        <f>K75/J75*100</f>
        <v>196724.53333333333</v>
      </c>
      <c r="J75" s="223">
        <v>185</v>
      </c>
      <c r="K75" s="224">
        <f>VLOOKUP(A75,'[65]MANO DE OBRA'!A8:D99,4,FALSE)</f>
        <v>363940.38666666666</v>
      </c>
      <c r="L75" s="225"/>
      <c r="M75" s="299">
        <v>8</v>
      </c>
      <c r="N75" s="278">
        <f>K75/M75</f>
        <v>45492.548333333332</v>
      </c>
      <c r="O75" s="228"/>
    </row>
    <row r="76" spans="1:15">
      <c r="A76" s="298" t="s">
        <v>132</v>
      </c>
      <c r="B76" s="221" t="str">
        <f>VLOOKUP(A76,'[65]MANO DE OBRA'!A8:D69,3,FALSE)</f>
        <v>Oficial</v>
      </c>
      <c r="C76" s="210"/>
      <c r="D76" s="210"/>
      <c r="E76" s="210"/>
      <c r="F76" s="210"/>
      <c r="G76" s="210"/>
      <c r="H76" s="210"/>
      <c r="I76" s="222">
        <f>K76/J76*100</f>
        <v>49181.133333333331</v>
      </c>
      <c r="J76" s="223">
        <v>185</v>
      </c>
      <c r="K76" s="224">
        <f>VLOOKUP(A76,'[65]MANO DE OBRA'!A8:D100,4,FALSE)</f>
        <v>90985.096666666665</v>
      </c>
      <c r="L76" s="225"/>
      <c r="M76" s="299">
        <v>8</v>
      </c>
      <c r="N76" s="278">
        <f>K76/M76</f>
        <v>11373.137083333333</v>
      </c>
    </row>
    <row r="77" spans="1:15">
      <c r="B77" s="221"/>
      <c r="C77" s="210"/>
      <c r="D77" s="210"/>
      <c r="E77" s="210"/>
      <c r="F77" s="210"/>
      <c r="G77" s="210"/>
      <c r="H77" s="210"/>
      <c r="I77" s="222"/>
      <c r="J77" s="223"/>
      <c r="K77" s="224"/>
      <c r="L77" s="225"/>
      <c r="M77" s="300"/>
      <c r="N77" s="278"/>
    </row>
    <row r="78" spans="1:15">
      <c r="B78" s="221"/>
      <c r="C78" s="210"/>
      <c r="D78" s="210"/>
      <c r="E78" s="210"/>
      <c r="F78" s="210"/>
      <c r="G78" s="210"/>
      <c r="H78" s="210"/>
      <c r="I78" s="176"/>
      <c r="J78" s="230"/>
      <c r="K78" s="231"/>
      <c r="L78" s="233"/>
      <c r="M78" s="232"/>
      <c r="N78" s="227"/>
    </row>
    <row r="79" spans="1:15">
      <c r="B79" s="221"/>
      <c r="C79" s="210"/>
      <c r="D79" s="210"/>
      <c r="E79" s="210"/>
      <c r="F79" s="210"/>
      <c r="G79" s="210"/>
      <c r="H79" s="210"/>
      <c r="I79" s="176"/>
      <c r="J79" s="230"/>
      <c r="K79" s="231"/>
      <c r="L79" s="233"/>
      <c r="M79" s="232"/>
      <c r="N79" s="227"/>
    </row>
    <row r="80" spans="1:15" ht="15.75" thickBot="1">
      <c r="B80" s="414"/>
      <c r="C80" s="415"/>
      <c r="D80" s="415"/>
      <c r="E80" s="415"/>
      <c r="F80" s="415"/>
      <c r="G80" s="415"/>
      <c r="H80" s="415"/>
      <c r="I80" s="218"/>
      <c r="J80" s="218"/>
      <c r="K80" s="218"/>
      <c r="L80" s="416"/>
      <c r="M80" s="416"/>
      <c r="N80" s="196"/>
    </row>
    <row r="81" spans="1:14" ht="15.75" thickBot="1">
      <c r="B81" s="409" t="s">
        <v>114</v>
      </c>
      <c r="C81" s="396"/>
      <c r="D81" s="396"/>
      <c r="E81" s="396"/>
      <c r="F81" s="396"/>
      <c r="G81" s="396"/>
      <c r="H81" s="396"/>
      <c r="I81" s="396"/>
      <c r="J81" s="396"/>
      <c r="K81" s="396"/>
      <c r="L81" s="396"/>
      <c r="M81" s="397"/>
      <c r="N81" s="279">
        <f>SUM(N75:N80)</f>
        <v>56865.685416666667</v>
      </c>
    </row>
    <row r="82" spans="1:14" ht="15.75" thickBot="1">
      <c r="B82" s="133"/>
      <c r="C82" s="134"/>
      <c r="D82" s="134"/>
      <c r="E82" s="134"/>
      <c r="F82" s="134"/>
      <c r="G82" s="134"/>
      <c r="H82" s="134"/>
      <c r="I82" s="134"/>
      <c r="J82" s="134"/>
      <c r="K82" s="134"/>
      <c r="L82" s="134"/>
      <c r="M82" s="134"/>
      <c r="N82" s="135"/>
    </row>
    <row r="83" spans="1:14" ht="15.75" thickBot="1">
      <c r="B83" s="377" t="s">
        <v>134</v>
      </c>
      <c r="C83" s="378"/>
      <c r="D83" s="378"/>
      <c r="E83" s="378"/>
      <c r="F83" s="378"/>
      <c r="G83" s="378"/>
      <c r="H83" s="378"/>
      <c r="I83" s="378"/>
      <c r="J83" s="378"/>
      <c r="K83" s="378"/>
      <c r="L83" s="378"/>
      <c r="M83" s="379"/>
      <c r="N83" s="180">
        <f>N43+N59+N70+N81</f>
        <v>426629.7659772776</v>
      </c>
    </row>
    <row r="84" spans="1:14">
      <c r="B84" s="133"/>
      <c r="C84" s="134"/>
      <c r="D84" s="134"/>
      <c r="E84" s="134"/>
      <c r="F84" s="134"/>
      <c r="G84" s="134"/>
      <c r="H84" s="134"/>
      <c r="I84" s="134"/>
      <c r="J84" s="134"/>
      <c r="K84" s="134"/>
      <c r="L84" s="134"/>
      <c r="M84" s="134"/>
      <c r="N84" s="135"/>
    </row>
    <row r="85" spans="1:14">
      <c r="B85" s="182" t="s">
        <v>135</v>
      </c>
      <c r="C85" s="183"/>
      <c r="D85" s="183"/>
      <c r="E85" s="183"/>
      <c r="F85" s="183"/>
      <c r="G85" s="183"/>
      <c r="H85" s="183"/>
      <c r="I85" s="183"/>
      <c r="J85" s="183"/>
      <c r="K85" s="183"/>
      <c r="L85" s="183"/>
      <c r="M85" s="183"/>
      <c r="N85" s="184"/>
    </row>
    <row r="86" spans="1:14" ht="15.75" thickBot="1">
      <c r="B86" s="198"/>
      <c r="C86" s="155"/>
      <c r="D86" s="155"/>
      <c r="E86" s="155"/>
      <c r="F86" s="155"/>
      <c r="G86" s="155"/>
      <c r="H86" s="155"/>
      <c r="I86" s="155"/>
      <c r="J86" s="155"/>
      <c r="K86" s="155"/>
      <c r="L86" s="155"/>
      <c r="M86" s="155"/>
      <c r="N86" s="157"/>
    </row>
    <row r="87" spans="1:14">
      <c r="B87" s="380" t="s">
        <v>136</v>
      </c>
      <c r="C87" s="381"/>
      <c r="D87" s="381"/>
      <c r="E87" s="381"/>
      <c r="F87" s="381"/>
      <c r="G87" s="381"/>
      <c r="H87" s="381"/>
      <c r="I87" s="200"/>
      <c r="J87" s="236"/>
      <c r="K87" s="237" t="s">
        <v>137</v>
      </c>
      <c r="L87" s="382" t="s">
        <v>138</v>
      </c>
      <c r="M87" s="383"/>
      <c r="N87" s="238"/>
    </row>
    <row r="88" spans="1:14">
      <c r="B88" s="384" t="s">
        <v>59</v>
      </c>
      <c r="C88" s="385"/>
      <c r="D88" s="385"/>
      <c r="E88" s="385"/>
      <c r="F88" s="385"/>
      <c r="G88" s="385"/>
      <c r="H88" s="385"/>
      <c r="I88" s="239"/>
      <c r="J88" s="240"/>
      <c r="K88" s="241">
        <v>0.2</v>
      </c>
      <c r="L88" s="386">
        <f>N83*K88</f>
        <v>85325.953195455528</v>
      </c>
      <c r="M88" s="387"/>
      <c r="N88" s="242"/>
    </row>
    <row r="89" spans="1:14">
      <c r="B89" s="243" t="s">
        <v>139</v>
      </c>
      <c r="C89" s="244"/>
      <c r="D89" s="244"/>
      <c r="E89" s="244"/>
      <c r="F89" s="244"/>
      <c r="G89" s="244"/>
      <c r="H89" s="244"/>
      <c r="I89" s="239"/>
      <c r="J89" s="240"/>
      <c r="K89" s="241">
        <v>0.05</v>
      </c>
      <c r="L89" s="386">
        <f>N83*K89</f>
        <v>21331.488298863882</v>
      </c>
      <c r="M89" s="387"/>
      <c r="N89" s="242"/>
    </row>
    <row r="90" spans="1:14" ht="15.75" thickBot="1">
      <c r="B90" s="245" t="s">
        <v>63</v>
      </c>
      <c r="C90" s="246"/>
      <c r="D90" s="246"/>
      <c r="E90" s="246"/>
      <c r="F90" s="246"/>
      <c r="G90" s="246"/>
      <c r="H90" s="246"/>
      <c r="I90" s="247"/>
      <c r="J90" s="248"/>
      <c r="K90" s="249">
        <v>0.05</v>
      </c>
      <c r="L90" s="388">
        <f>N83*K90</f>
        <v>21331.488298863882</v>
      </c>
      <c r="M90" s="389"/>
      <c r="N90" s="242"/>
    </row>
    <row r="91" spans="1:14" ht="15.75" thickBot="1">
      <c r="B91" s="377" t="s">
        <v>114</v>
      </c>
      <c r="C91" s="378"/>
      <c r="D91" s="378"/>
      <c r="E91" s="378"/>
      <c r="F91" s="378"/>
      <c r="G91" s="378"/>
      <c r="H91" s="378"/>
      <c r="I91" s="378"/>
      <c r="J91" s="378"/>
      <c r="K91" s="378"/>
      <c r="L91" s="378"/>
      <c r="M91" s="379"/>
      <c r="N91" s="250">
        <f>L88+L89+L90</f>
        <v>127988.9297931833</v>
      </c>
    </row>
    <row r="92" spans="1:14" ht="15.75" thickBot="1">
      <c r="B92" s="133"/>
      <c r="C92" s="134"/>
      <c r="D92" s="134"/>
      <c r="E92" s="134"/>
      <c r="F92" s="134"/>
      <c r="G92" s="134"/>
      <c r="H92" s="134"/>
      <c r="I92" s="134"/>
      <c r="J92" s="134"/>
      <c r="K92" s="134"/>
      <c r="L92" s="134"/>
      <c r="M92" s="134"/>
      <c r="N92" s="135"/>
    </row>
    <row r="93" spans="1:14" ht="15.75" thickBot="1">
      <c r="A93" s="69" t="s">
        <v>140</v>
      </c>
      <c r="B93" s="377" t="s">
        <v>141</v>
      </c>
      <c r="C93" s="378"/>
      <c r="D93" s="378"/>
      <c r="E93" s="378"/>
      <c r="F93" s="378"/>
      <c r="G93" s="378"/>
      <c r="H93" s="378"/>
      <c r="I93" s="378"/>
      <c r="J93" s="378"/>
      <c r="K93" s="378"/>
      <c r="L93" s="378"/>
      <c r="M93" s="379"/>
      <c r="N93" s="251">
        <f>N83+N91</f>
        <v>554618.69577046088</v>
      </c>
    </row>
    <row r="94" spans="1:14">
      <c r="B94" s="301"/>
      <c r="C94" s="302"/>
      <c r="D94" s="302"/>
      <c r="E94" s="302"/>
      <c r="F94" s="302"/>
      <c r="G94" s="302"/>
      <c r="H94" s="302"/>
      <c r="I94" s="302"/>
      <c r="J94" s="302"/>
      <c r="K94" s="302"/>
      <c r="L94" s="302"/>
      <c r="M94" s="302"/>
      <c r="N94" s="303"/>
    </row>
    <row r="95" spans="1:14">
      <c r="B95" s="304"/>
      <c r="C95" s="305"/>
      <c r="D95" s="305"/>
      <c r="E95" s="305"/>
      <c r="F95" s="305"/>
      <c r="G95" s="305"/>
      <c r="H95" s="305"/>
      <c r="I95" s="305"/>
      <c r="J95" s="305"/>
      <c r="K95" s="305"/>
      <c r="L95" s="305"/>
      <c r="M95" s="305"/>
      <c r="N95" s="306"/>
    </row>
    <row r="96" spans="1:14">
      <c r="B96" s="304"/>
      <c r="C96" s="305"/>
      <c r="D96" s="305"/>
      <c r="E96" s="305"/>
      <c r="F96" s="305"/>
      <c r="G96" s="305"/>
      <c r="H96" s="305"/>
      <c r="I96" s="305"/>
      <c r="J96" s="305"/>
      <c r="K96" s="305"/>
      <c r="L96" s="305"/>
      <c r="M96" s="305"/>
      <c r="N96" s="306"/>
    </row>
    <row r="97" spans="2:14">
      <c r="B97" s="304"/>
      <c r="C97" s="305"/>
      <c r="D97" s="305"/>
      <c r="E97" s="305"/>
      <c r="F97" s="305"/>
      <c r="G97" s="305"/>
      <c r="H97" s="305"/>
      <c r="I97" s="305"/>
      <c r="J97" s="305"/>
      <c r="K97" s="305"/>
      <c r="L97" s="305"/>
      <c r="M97" s="305"/>
      <c r="N97" s="306"/>
    </row>
    <row r="98" spans="2:14">
      <c r="B98" s="304"/>
      <c r="C98" s="305"/>
      <c r="D98" s="305"/>
      <c r="E98" s="307" t="s">
        <v>142</v>
      </c>
      <c r="F98" s="307"/>
      <c r="G98" s="307"/>
      <c r="H98" s="307"/>
      <c r="I98" s="307"/>
      <c r="J98" s="307"/>
      <c r="K98" s="305"/>
      <c r="L98" s="305"/>
      <c r="M98" s="305"/>
      <c r="N98" s="306"/>
    </row>
    <row r="99" spans="2:14">
      <c r="B99" s="304"/>
      <c r="C99" s="305"/>
      <c r="D99" s="305"/>
      <c r="E99" s="305" t="s">
        <v>143</v>
      </c>
      <c r="F99" s="305"/>
      <c r="G99" s="305"/>
      <c r="H99" s="305"/>
      <c r="I99" s="305"/>
      <c r="J99" s="305"/>
      <c r="K99" s="305"/>
      <c r="L99" s="305"/>
      <c r="M99" s="305"/>
      <c r="N99" s="306"/>
    </row>
    <row r="100" spans="2:14">
      <c r="B100" s="304"/>
      <c r="C100" s="305"/>
      <c r="D100" s="305"/>
      <c r="E100" s="305" t="s">
        <v>144</v>
      </c>
      <c r="F100" s="305"/>
      <c r="G100" s="305"/>
      <c r="H100" s="305"/>
      <c r="I100" s="305"/>
      <c r="J100" s="305"/>
      <c r="K100" s="305"/>
      <c r="L100" s="305"/>
      <c r="M100" s="305"/>
      <c r="N100" s="306"/>
    </row>
    <row r="101" spans="2:14">
      <c r="B101" s="304"/>
      <c r="C101" s="305"/>
      <c r="D101" s="305"/>
      <c r="E101" s="305" t="s">
        <v>145</v>
      </c>
      <c r="F101" s="305"/>
      <c r="G101" s="305"/>
      <c r="H101" s="305"/>
      <c r="I101" s="305"/>
      <c r="J101" s="305"/>
      <c r="K101" s="305"/>
      <c r="L101" s="305"/>
      <c r="M101" s="305"/>
      <c r="N101" s="306"/>
    </row>
    <row r="102" spans="2:14" ht="15.75" thickBot="1">
      <c r="B102" s="304"/>
      <c r="C102" s="305"/>
      <c r="D102" s="305"/>
      <c r="E102" s="305"/>
      <c r="F102" s="305" t="s">
        <v>146</v>
      </c>
      <c r="G102" s="305"/>
      <c r="H102" s="305"/>
      <c r="I102" s="305"/>
      <c r="J102" s="305"/>
      <c r="K102" s="305"/>
      <c r="L102" s="305"/>
      <c r="M102" s="305"/>
      <c r="N102" s="306"/>
    </row>
    <row r="103" spans="2:14">
      <c r="B103" s="252" t="s">
        <v>147</v>
      </c>
      <c r="C103" s="253"/>
      <c r="D103" s="253"/>
      <c r="E103" s="253"/>
      <c r="F103" s="253"/>
      <c r="G103" s="253"/>
      <c r="H103" s="253"/>
      <c r="I103" s="253"/>
      <c r="J103" s="253"/>
      <c r="K103" s="253"/>
      <c r="L103" s="253"/>
      <c r="M103" s="253"/>
      <c r="N103" s="254"/>
    </row>
    <row r="104" spans="2:14">
      <c r="B104" s="308"/>
      <c r="C104" s="309"/>
      <c r="D104" s="309"/>
      <c r="E104" s="309"/>
      <c r="F104" s="309"/>
      <c r="G104" s="309"/>
      <c r="H104" s="309"/>
      <c r="I104" s="309"/>
      <c r="J104" s="309"/>
      <c r="K104" s="309"/>
      <c r="L104" s="309"/>
      <c r="M104" s="309"/>
      <c r="N104" s="310"/>
    </row>
    <row r="105" spans="2:14">
      <c r="B105" s="308"/>
      <c r="C105" s="309"/>
      <c r="D105" s="309"/>
      <c r="E105" s="309"/>
      <c r="F105" s="309"/>
      <c r="G105" s="309"/>
      <c r="H105" s="309"/>
      <c r="I105" s="309"/>
      <c r="J105" s="309"/>
      <c r="K105" s="309"/>
      <c r="L105" s="309"/>
      <c r="M105" s="309"/>
      <c r="N105" s="310"/>
    </row>
    <row r="106" spans="2:14">
      <c r="B106" s="308"/>
      <c r="C106" s="309"/>
      <c r="D106" s="309"/>
      <c r="E106" s="309"/>
      <c r="F106" s="309"/>
      <c r="G106" s="309"/>
      <c r="H106" s="309"/>
      <c r="I106" s="309"/>
      <c r="J106" s="309"/>
      <c r="K106" s="309"/>
      <c r="L106" s="309"/>
      <c r="M106" s="309"/>
      <c r="N106" s="310"/>
    </row>
    <row r="107" spans="2:14" ht="15.75" thickBot="1">
      <c r="B107" s="311"/>
      <c r="C107" s="312"/>
      <c r="D107" s="312"/>
      <c r="E107" s="312"/>
      <c r="F107" s="312"/>
      <c r="G107" s="312"/>
      <c r="H107" s="312"/>
      <c r="I107" s="312"/>
      <c r="J107" s="312"/>
      <c r="K107" s="312"/>
      <c r="L107" s="312"/>
      <c r="M107" s="312"/>
      <c r="N107" s="313"/>
    </row>
    <row r="108" spans="2:14">
      <c r="B108" s="314"/>
      <c r="C108" s="315"/>
      <c r="D108" s="315"/>
      <c r="E108" s="315"/>
      <c r="F108" s="315"/>
      <c r="G108" s="315"/>
      <c r="H108" s="315"/>
      <c r="I108" s="315"/>
      <c r="J108" s="315"/>
      <c r="K108" s="315"/>
      <c r="L108" s="315"/>
      <c r="M108" s="315"/>
      <c r="N108" s="316"/>
    </row>
    <row r="109" spans="2:14">
      <c r="B109" s="317" t="s">
        <v>148</v>
      </c>
      <c r="C109" s="318"/>
      <c r="D109" s="318"/>
      <c r="E109" s="318"/>
      <c r="F109" s="318"/>
      <c r="G109" s="318"/>
      <c r="H109" s="318"/>
      <c r="I109" s="318"/>
      <c r="J109" s="318"/>
      <c r="K109" s="318"/>
      <c r="L109" s="318"/>
      <c r="M109" s="318"/>
      <c r="N109" s="319"/>
    </row>
    <row r="110" spans="2:14" ht="15" customHeight="1">
      <c r="B110" s="487" t="s">
        <v>149</v>
      </c>
      <c r="C110" s="488"/>
      <c r="D110" s="488"/>
      <c r="E110" s="488"/>
      <c r="F110" s="488"/>
      <c r="G110" s="488"/>
      <c r="H110" s="488"/>
      <c r="I110" s="488"/>
      <c r="J110" s="488"/>
      <c r="K110" s="488"/>
      <c r="L110" s="488"/>
      <c r="M110" s="488"/>
      <c r="N110" s="489"/>
    </row>
    <row r="111" spans="2:14" ht="15" customHeight="1">
      <c r="B111" s="487"/>
      <c r="C111" s="488"/>
      <c r="D111" s="488"/>
      <c r="E111" s="488"/>
      <c r="F111" s="488"/>
      <c r="G111" s="488"/>
      <c r="H111" s="488"/>
      <c r="I111" s="488"/>
      <c r="J111" s="488"/>
      <c r="K111" s="488"/>
      <c r="L111" s="488"/>
      <c r="M111" s="488"/>
      <c r="N111" s="489"/>
    </row>
    <row r="112" spans="2:14" ht="30" customHeight="1">
      <c r="B112" s="490" t="s">
        <v>150</v>
      </c>
      <c r="C112" s="491"/>
      <c r="D112" s="491"/>
      <c r="E112" s="491"/>
      <c r="F112" s="491"/>
      <c r="G112" s="491"/>
      <c r="H112" s="491"/>
      <c r="I112" s="491"/>
      <c r="J112" s="491"/>
      <c r="K112" s="491"/>
      <c r="L112" s="491"/>
      <c r="M112" s="491"/>
      <c r="N112" s="492"/>
    </row>
    <row r="113" spans="2:14">
      <c r="B113" s="490"/>
      <c r="C113" s="491"/>
      <c r="D113" s="491"/>
      <c r="E113" s="491"/>
      <c r="F113" s="491"/>
      <c r="G113" s="491"/>
      <c r="H113" s="491"/>
      <c r="I113" s="491"/>
      <c r="J113" s="491"/>
      <c r="K113" s="491"/>
      <c r="L113" s="491"/>
      <c r="M113" s="491"/>
      <c r="N113" s="492"/>
    </row>
    <row r="114" spans="2:14">
      <c r="B114" s="320"/>
      <c r="C114" s="321"/>
      <c r="D114" s="321"/>
      <c r="E114" s="321"/>
      <c r="F114" s="321"/>
      <c r="G114" s="321"/>
      <c r="H114" s="321"/>
      <c r="I114" s="321"/>
      <c r="J114" s="321"/>
      <c r="K114" s="321"/>
      <c r="L114" s="321"/>
      <c r="M114" s="321"/>
      <c r="N114" s="322"/>
    </row>
    <row r="115" spans="2:14">
      <c r="B115" s="320"/>
      <c r="C115" s="321"/>
      <c r="D115" s="321"/>
      <c r="E115" s="321"/>
      <c r="F115" s="321"/>
      <c r="G115" s="321"/>
      <c r="H115" s="321"/>
      <c r="I115" s="321"/>
      <c r="J115" s="321"/>
      <c r="K115" s="321"/>
      <c r="L115" s="321"/>
      <c r="M115" s="321"/>
      <c r="N115" s="322"/>
    </row>
    <row r="116" spans="2:14">
      <c r="B116" s="320"/>
      <c r="C116" s="321"/>
      <c r="D116" s="321"/>
      <c r="E116" s="321"/>
      <c r="F116" s="321"/>
      <c r="G116" s="321"/>
      <c r="H116" s="321"/>
      <c r="I116" s="321"/>
      <c r="J116" s="321"/>
      <c r="K116" s="321"/>
      <c r="L116" s="321"/>
      <c r="M116" s="321"/>
      <c r="N116" s="322"/>
    </row>
    <row r="117" spans="2:14">
      <c r="B117" s="317"/>
      <c r="C117" s="318"/>
      <c r="D117" s="318"/>
      <c r="E117" s="318"/>
      <c r="F117" s="318"/>
      <c r="G117" s="318"/>
      <c r="H117" s="318"/>
      <c r="I117" s="318"/>
      <c r="J117" s="318"/>
      <c r="K117" s="318"/>
      <c r="L117" s="318"/>
      <c r="M117" s="318"/>
      <c r="N117" s="319"/>
    </row>
    <row r="118" spans="2:14">
      <c r="B118" s="304"/>
      <c r="C118" s="305"/>
      <c r="D118" s="305"/>
      <c r="E118" s="305" t="s">
        <v>142</v>
      </c>
      <c r="F118" s="307"/>
      <c r="G118" s="307"/>
      <c r="H118" s="305"/>
      <c r="I118" s="305"/>
      <c r="J118" s="305"/>
      <c r="K118" s="305"/>
      <c r="L118" s="305"/>
      <c r="M118" s="305"/>
      <c r="N118" s="306"/>
    </row>
    <row r="119" spans="2:14">
      <c r="B119" s="304"/>
      <c r="C119" s="305"/>
      <c r="D119" s="305"/>
      <c r="E119" s="323" t="s">
        <v>143</v>
      </c>
      <c r="F119" s="305"/>
      <c r="G119" s="305"/>
      <c r="H119" s="323"/>
      <c r="I119" s="323"/>
      <c r="J119" s="323"/>
      <c r="K119" s="305"/>
      <c r="L119" s="305"/>
      <c r="M119" s="305"/>
      <c r="N119" s="306"/>
    </row>
    <row r="120" spans="2:14">
      <c r="B120" s="304"/>
      <c r="C120" s="305"/>
      <c r="D120" s="305"/>
      <c r="E120" s="324" t="s">
        <v>151</v>
      </c>
      <c r="F120" s="305"/>
      <c r="G120" s="305"/>
      <c r="H120" s="324"/>
      <c r="I120" s="324"/>
      <c r="J120" s="324"/>
      <c r="K120" s="305"/>
      <c r="L120" s="305"/>
      <c r="M120" s="305"/>
      <c r="N120" s="306"/>
    </row>
    <row r="121" spans="2:14">
      <c r="B121" s="325"/>
      <c r="C121" s="318"/>
      <c r="D121" s="318"/>
      <c r="E121" s="305" t="s">
        <v>145</v>
      </c>
      <c r="F121" s="305"/>
      <c r="G121" s="305"/>
      <c r="H121" s="305"/>
      <c r="I121" s="305"/>
      <c r="J121" s="305"/>
      <c r="K121" s="318"/>
      <c r="L121" s="318"/>
      <c r="M121" s="318"/>
      <c r="N121" s="319"/>
    </row>
    <row r="122" spans="2:14">
      <c r="B122" s="325"/>
      <c r="C122" s="318"/>
      <c r="D122" s="318"/>
      <c r="E122" s="318"/>
      <c r="F122" s="305"/>
      <c r="G122" s="305"/>
      <c r="H122" s="305"/>
      <c r="I122" s="305"/>
      <c r="J122" s="305"/>
      <c r="K122" s="318"/>
      <c r="L122" s="318"/>
      <c r="M122" s="318"/>
      <c r="N122" s="319"/>
    </row>
    <row r="123" spans="2:14">
      <c r="B123" s="325" t="s">
        <v>152</v>
      </c>
      <c r="C123" s="324"/>
      <c r="D123" s="324"/>
      <c r="E123" s="305"/>
      <c r="F123" s="305"/>
      <c r="G123" s="305"/>
      <c r="H123" s="305"/>
      <c r="I123" s="305"/>
      <c r="J123" s="493"/>
      <c r="K123" s="493"/>
      <c r="L123" s="493"/>
      <c r="M123" s="493"/>
      <c r="N123" s="494"/>
    </row>
    <row r="124" spans="2:14" ht="15.75" thickBot="1">
      <c r="B124" s="326" t="s">
        <v>153</v>
      </c>
      <c r="C124" s="327"/>
      <c r="D124" s="327"/>
      <c r="E124" s="328"/>
      <c r="F124" s="328"/>
      <c r="G124" s="328"/>
      <c r="H124" s="328"/>
      <c r="I124" s="328"/>
      <c r="J124" s="495"/>
      <c r="K124" s="495"/>
      <c r="L124" s="495"/>
      <c r="M124" s="495"/>
      <c r="N124" s="496"/>
    </row>
  </sheetData>
  <sheetProtection algorithmName="SHA-512" hashValue="2jTAA0MzXLolE3iIcBJXrp7/n7B3RQujzT5025rDk4PkWSGRQuX5Kw7yxH6RCaKaob0x+BJyUSOJFjM4fjo1fA==" saltValue="amKe9JF2Ph2dcg9VumoPPw=="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L63:M63"/>
    <mergeCell ref="B37:H37"/>
    <mergeCell ref="B38:H38"/>
    <mergeCell ref="B39:H39"/>
    <mergeCell ref="B41:D41"/>
    <mergeCell ref="B42:H42"/>
    <mergeCell ref="I42:J42"/>
    <mergeCell ref="L89:M89"/>
    <mergeCell ref="L90:M90"/>
    <mergeCell ref="B74:H74"/>
    <mergeCell ref="L74:M74"/>
    <mergeCell ref="B80:H80"/>
    <mergeCell ref="L80:M80"/>
    <mergeCell ref="B81:M81"/>
    <mergeCell ref="B83:M83"/>
    <mergeCell ref="C16:M16"/>
    <mergeCell ref="B87:H87"/>
    <mergeCell ref="L87:M87"/>
    <mergeCell ref="B88:H88"/>
    <mergeCell ref="L88:M88"/>
    <mergeCell ref="L64:M64"/>
    <mergeCell ref="L65:M65"/>
    <mergeCell ref="L66:M66"/>
    <mergeCell ref="L67:M67"/>
    <mergeCell ref="L69:M69"/>
    <mergeCell ref="B70:M70"/>
    <mergeCell ref="L42:M42"/>
    <mergeCell ref="B43:M43"/>
    <mergeCell ref="B47:I47"/>
    <mergeCell ref="L47:M47"/>
    <mergeCell ref="B59:M5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18433"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zoomScale="50" zoomScaleNormal="50" workbookViewId="0">
      <selection activeCell="C16" sqref="C16:M16"/>
    </sheetView>
  </sheetViews>
  <sheetFormatPr baseColWidth="10" defaultRowHeight="15"/>
  <cols>
    <col min="1" max="1" width="10.42578125" style="69" bestFit="1" customWidth="1"/>
    <col min="2" max="2" width="17" style="69" customWidth="1"/>
    <col min="3" max="5" width="11.42578125" style="69"/>
    <col min="6" max="6" width="14.42578125" style="69" customWidth="1"/>
    <col min="7" max="8" width="11.42578125" style="69"/>
    <col min="9" max="9" width="13.85546875" style="69" bestFit="1" customWidth="1"/>
    <col min="10" max="10" width="15.5703125" style="69" customWidth="1"/>
    <col min="11" max="11" width="17.5703125" style="69" bestFit="1" customWidth="1"/>
    <col min="12" max="12" width="11.42578125" style="69"/>
    <col min="13" max="13" width="13.140625" style="69" bestFit="1" customWidth="1"/>
    <col min="14" max="14" width="17.42578125" style="69" customWidth="1"/>
    <col min="15" max="15" width="12" style="69" bestFit="1" customWidth="1"/>
    <col min="16" max="16384" width="11.42578125" style="69"/>
  </cols>
  <sheetData>
    <row r="1" spans="2:14" ht="24"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3.7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thickBo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189</v>
      </c>
      <c r="C31" s="141" t="s">
        <v>238</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239</v>
      </c>
      <c r="B36" s="421" t="str">
        <f>VLOOKUP(A36,[65]EQUIPOS!A6:D154,3,FALSE)</f>
        <v>Mezcladora de concreto 1 bulto</v>
      </c>
      <c r="C36" s="422"/>
      <c r="D36" s="422"/>
      <c r="E36" s="422"/>
      <c r="F36" s="422"/>
      <c r="G36" s="422"/>
      <c r="H36" s="423"/>
      <c r="I36" s="160"/>
      <c r="J36" s="161"/>
      <c r="K36" s="162">
        <f>VLOOKUP(A36,[65]EQUIPOS!A6:D163,4,FALSE)</f>
        <v>6548.9112644957959</v>
      </c>
      <c r="L36" s="163"/>
      <c r="M36" s="288">
        <v>1</v>
      </c>
      <c r="N36" s="165">
        <f>K36/M36</f>
        <v>6548.9112644957959</v>
      </c>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N81*M41</f>
        <v>2843.2842708333337</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9392.1955353291305</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240</v>
      </c>
      <c r="B48" s="189" t="str">
        <f>VLOOKUP(A48,[65]MATERIALES!A5:D373,3,FALSE)</f>
        <v>Agregado para concreto hidráulico</v>
      </c>
      <c r="C48" s="190"/>
      <c r="D48" s="190"/>
      <c r="E48" s="190"/>
      <c r="F48" s="190"/>
      <c r="G48" s="190"/>
      <c r="H48" s="190"/>
      <c r="I48" s="190"/>
      <c r="J48" s="207" t="str">
        <f>VLOOKUP(A48,[65]MATERIALES!A4:D640,2,FALSE)</f>
        <v>m3</v>
      </c>
      <c r="K48" s="191">
        <v>0.84</v>
      </c>
      <c r="L48" s="160"/>
      <c r="M48" s="282">
        <f>VLOOKUP(A48,[65]MATERIALES!A5:D396,4,FALSE)</f>
        <v>55110.850091930661</v>
      </c>
      <c r="N48" s="165">
        <f>K48*M48</f>
        <v>46293.114077221755</v>
      </c>
    </row>
    <row r="49" spans="1:14">
      <c r="A49" s="276" t="s">
        <v>177</v>
      </c>
      <c r="B49" s="189" t="str">
        <f>VLOOKUP(A49,[65]MATERIALES!A6:D373,3,FALSE)</f>
        <v>Agua</v>
      </c>
      <c r="C49" s="293"/>
      <c r="D49" s="293"/>
      <c r="E49" s="293"/>
      <c r="F49" s="293"/>
      <c r="G49" s="293"/>
      <c r="H49" s="293"/>
      <c r="I49" s="293"/>
      <c r="J49" s="295" t="str">
        <f>VLOOKUP(A49,[65]MATERIALES!A5:D641,2,FALSE)</f>
        <v>lt</v>
      </c>
      <c r="K49" s="294">
        <v>185</v>
      </c>
      <c r="L49" s="285"/>
      <c r="M49" s="282">
        <f>VLOOKUP(A49,[65]MATERIALES!A6:D397,4,FALSE)</f>
        <v>50.937843075114145</v>
      </c>
      <c r="N49" s="165">
        <f>K49*M49</f>
        <v>9423.5009688961163</v>
      </c>
    </row>
    <row r="50" spans="1:14">
      <c r="A50" s="276" t="s">
        <v>241</v>
      </c>
      <c r="B50" s="189" t="str">
        <f>VLOOKUP(A50,[65]MATERIALES!A6:D373,3,FALSE)</f>
        <v>Arena lavada</v>
      </c>
      <c r="C50" s="293"/>
      <c r="D50" s="293"/>
      <c r="E50" s="293"/>
      <c r="F50" s="293"/>
      <c r="G50" s="293"/>
      <c r="H50" s="293"/>
      <c r="I50" s="293"/>
      <c r="J50" s="295" t="str">
        <f>VLOOKUP(A50,[65]MATERIALES!A6:D642,2,FALSE)</f>
        <v>m3</v>
      </c>
      <c r="K50" s="294">
        <v>0.63</v>
      </c>
      <c r="L50" s="285"/>
      <c r="M50" s="282">
        <f>VLOOKUP(A50,[65]MATERIALES!A6:D398,4,FALSE)</f>
        <v>39496</v>
      </c>
      <c r="N50" s="165">
        <f>K50*M50</f>
        <v>24882.48</v>
      </c>
    </row>
    <row r="51" spans="1:14">
      <c r="A51" s="276" t="s">
        <v>242</v>
      </c>
      <c r="B51" s="189" t="str">
        <f>VLOOKUP(A51,[65]MATERIALES!A6:D373,3,FALSE)</f>
        <v xml:space="preserve">Cemento gris
</v>
      </c>
      <c r="C51" s="293"/>
      <c r="D51" s="293"/>
      <c r="E51" s="293"/>
      <c r="F51" s="293"/>
      <c r="G51" s="293"/>
      <c r="H51" s="293"/>
      <c r="I51" s="293"/>
      <c r="J51" s="295" t="str">
        <f>VLOOKUP(A51,[65]MATERIALES!A6:D643,2,FALSE)</f>
        <v>kg</v>
      </c>
      <c r="K51" s="294">
        <v>260</v>
      </c>
      <c r="L51" s="285"/>
      <c r="M51" s="282">
        <f>VLOOKUP(A51,[65]MATERIALES!A6:D399,4,FALSE)</f>
        <v>537.66666666666663</v>
      </c>
      <c r="N51" s="165">
        <f>K51*M51</f>
        <v>139793.33333333331</v>
      </c>
    </row>
    <row r="52" spans="1:14">
      <c r="A52" s="276"/>
      <c r="B52" s="189"/>
      <c r="C52" s="293"/>
      <c r="D52" s="293"/>
      <c r="E52" s="293"/>
      <c r="F52" s="293"/>
      <c r="G52" s="293"/>
      <c r="H52" s="293"/>
      <c r="I52" s="293"/>
      <c r="J52" s="207"/>
      <c r="K52" s="294"/>
      <c r="L52" s="285"/>
      <c r="M52" s="282"/>
      <c r="N52" s="165"/>
    </row>
    <row r="53" spans="1:14">
      <c r="A53" s="276"/>
      <c r="B53" s="189"/>
      <c r="C53" s="293"/>
      <c r="D53" s="293"/>
      <c r="E53" s="293"/>
      <c r="F53" s="293"/>
      <c r="G53" s="293"/>
      <c r="H53" s="293"/>
      <c r="I53" s="293"/>
      <c r="J53" s="207"/>
      <c r="K53" s="294"/>
      <c r="L53" s="285"/>
      <c r="M53" s="282"/>
      <c r="N53" s="165"/>
    </row>
    <row r="54" spans="1:14">
      <c r="A54" s="276"/>
      <c r="B54" s="189"/>
      <c r="C54" s="293"/>
      <c r="D54" s="293"/>
      <c r="E54" s="293"/>
      <c r="F54" s="293"/>
      <c r="G54" s="293"/>
      <c r="H54" s="293"/>
      <c r="I54" s="293"/>
      <c r="J54" s="207"/>
      <c r="K54" s="294"/>
      <c r="L54" s="285"/>
      <c r="M54" s="282"/>
      <c r="N54" s="165"/>
    </row>
    <row r="55" spans="1:14">
      <c r="A55" s="276"/>
      <c r="B55" s="189"/>
      <c r="C55" s="293"/>
      <c r="D55" s="293"/>
      <c r="E55" s="293"/>
      <c r="F55" s="293"/>
      <c r="G55" s="293"/>
      <c r="H55" s="293"/>
      <c r="I55" s="293"/>
      <c r="J55" s="207"/>
      <c r="K55" s="294"/>
      <c r="L55" s="285"/>
      <c r="M55" s="282"/>
      <c r="N55" s="165"/>
    </row>
    <row r="56" spans="1:14">
      <c r="A56" s="276"/>
      <c r="B56" s="189"/>
      <c r="C56" s="293"/>
      <c r="D56" s="293"/>
      <c r="E56" s="293"/>
      <c r="F56" s="293"/>
      <c r="G56" s="293"/>
      <c r="H56" s="293"/>
      <c r="I56" s="293"/>
      <c r="J56" s="207"/>
      <c r="K56" s="294"/>
      <c r="L56" s="285"/>
      <c r="M56" s="282"/>
      <c r="N56" s="165"/>
    </row>
    <row r="57" spans="1:14">
      <c r="A57" s="276"/>
      <c r="B57" s="189"/>
      <c r="C57" s="293"/>
      <c r="D57" s="293"/>
      <c r="E57" s="293"/>
      <c r="F57" s="293"/>
      <c r="G57" s="293"/>
      <c r="H57" s="293"/>
      <c r="I57" s="293"/>
      <c r="J57" s="207"/>
      <c r="K57" s="294"/>
      <c r="L57" s="285"/>
      <c r="M57" s="282"/>
      <c r="N57" s="165"/>
    </row>
    <row r="58" spans="1:14" ht="15.75" thickBot="1">
      <c r="B58" s="189"/>
      <c r="C58" s="216"/>
      <c r="D58" s="216"/>
      <c r="E58" s="216"/>
      <c r="F58" s="216"/>
      <c r="G58" s="216"/>
      <c r="H58" s="216"/>
      <c r="I58" s="216"/>
      <c r="J58" s="331"/>
      <c r="K58" s="218"/>
      <c r="L58" s="297"/>
      <c r="M58" s="282"/>
      <c r="N58" s="165"/>
    </row>
    <row r="59" spans="1:14" ht="15.75" thickBot="1">
      <c r="B59" s="377" t="s">
        <v>114</v>
      </c>
      <c r="C59" s="378"/>
      <c r="D59" s="378"/>
      <c r="E59" s="378"/>
      <c r="F59" s="378"/>
      <c r="G59" s="378"/>
      <c r="H59" s="378"/>
      <c r="I59" s="378"/>
      <c r="J59" s="378"/>
      <c r="K59" s="378"/>
      <c r="L59" s="378"/>
      <c r="M59" s="379"/>
      <c r="N59" s="277">
        <f>SUM(N48:N58)</f>
        <v>220392.42837945119</v>
      </c>
    </row>
    <row r="60" spans="1:14">
      <c r="B60" s="133"/>
      <c r="C60" s="134"/>
      <c r="D60" s="134"/>
      <c r="E60" s="134"/>
      <c r="F60" s="134"/>
      <c r="G60" s="134"/>
      <c r="H60" s="134"/>
      <c r="I60" s="134"/>
      <c r="J60" s="134"/>
      <c r="K60" s="134"/>
      <c r="L60" s="134"/>
      <c r="M60" s="134"/>
      <c r="N60" s="135"/>
    </row>
    <row r="61" spans="1:14">
      <c r="B61" s="182" t="s">
        <v>117</v>
      </c>
      <c r="C61" s="183"/>
      <c r="D61" s="183"/>
      <c r="E61" s="183"/>
      <c r="F61" s="183"/>
      <c r="G61" s="183"/>
      <c r="H61" s="183"/>
      <c r="I61" s="183"/>
      <c r="J61" s="183"/>
      <c r="K61" s="183"/>
      <c r="L61" s="183"/>
      <c r="M61" s="183"/>
      <c r="N61" s="184"/>
    </row>
    <row r="62" spans="1:14" ht="15.75" thickBot="1">
      <c r="B62" s="198"/>
      <c r="C62" s="155"/>
      <c r="D62" s="155"/>
      <c r="E62" s="155"/>
      <c r="F62" s="155"/>
      <c r="G62" s="155"/>
      <c r="H62" s="155"/>
      <c r="I62" s="155"/>
      <c r="J62" s="155"/>
      <c r="K62" s="155"/>
      <c r="L62" s="155"/>
      <c r="M62" s="155"/>
      <c r="N62" s="157"/>
    </row>
    <row r="63" spans="1:14" ht="25.5">
      <c r="B63" s="199" t="s">
        <v>118</v>
      </c>
      <c r="C63" s="200"/>
      <c r="D63" s="200"/>
      <c r="E63" s="200"/>
      <c r="F63" s="200"/>
      <c r="G63" s="200"/>
      <c r="H63" s="201" t="s">
        <v>41</v>
      </c>
      <c r="I63" s="202" t="s">
        <v>119</v>
      </c>
      <c r="J63" s="203" t="s">
        <v>120</v>
      </c>
      <c r="K63" s="201" t="s">
        <v>121</v>
      </c>
      <c r="L63" s="403" t="s">
        <v>122</v>
      </c>
      <c r="M63" s="404"/>
      <c r="N63" s="204" t="s">
        <v>109</v>
      </c>
    </row>
    <row r="64" spans="1:14">
      <c r="A64" s="69" t="s">
        <v>243</v>
      </c>
      <c r="B64" s="205" t="str">
        <f>VLOOKUP(A64,[65]TRANSPORTE!A2:D117,3,FALSE)</f>
        <v>Transporte de arena</v>
      </c>
      <c r="C64" s="206"/>
      <c r="D64" s="206"/>
      <c r="E64" s="206"/>
      <c r="F64" s="206"/>
      <c r="G64" s="206"/>
      <c r="H64" s="207" t="s">
        <v>125</v>
      </c>
      <c r="I64" s="176">
        <v>0.63</v>
      </c>
      <c r="J64" s="208">
        <v>70</v>
      </c>
      <c r="K64" s="176">
        <f>I64*J64</f>
        <v>44.1</v>
      </c>
      <c r="L64" s="405">
        <f>VLOOKUP(A64,[65]TRANSPORTE!A2:D117,4,FALSE)</f>
        <v>881.02272727272725</v>
      </c>
      <c r="M64" s="406"/>
      <c r="N64" s="209">
        <f>K64*L64</f>
        <v>38853.102272727272</v>
      </c>
    </row>
    <row r="65" spans="1:15">
      <c r="A65" s="69" t="s">
        <v>244</v>
      </c>
      <c r="B65" s="205" t="str">
        <f>VLOOKUP(A65,[65]TRANSPORTE!A3:D117,3,FALSE)</f>
        <v>Transporte de material triturado</v>
      </c>
      <c r="C65" s="210"/>
      <c r="D65" s="210"/>
      <c r="E65" s="210"/>
      <c r="F65" s="210"/>
      <c r="G65" s="210"/>
      <c r="H65" s="207" t="s">
        <v>125</v>
      </c>
      <c r="I65" s="176">
        <v>0.84</v>
      </c>
      <c r="J65" s="208">
        <v>70</v>
      </c>
      <c r="K65" s="176">
        <f>I65*J65</f>
        <v>58.8</v>
      </c>
      <c r="L65" s="405">
        <f>VLOOKUP(A65,[65]TRANSPORTE!A3:D117,4,FALSE)</f>
        <v>881.02272727272725</v>
      </c>
      <c r="M65" s="406"/>
      <c r="N65" s="209">
        <f>K65*L65</f>
        <v>51804.13636363636</v>
      </c>
    </row>
    <row r="66" spans="1:15">
      <c r="B66" s="205"/>
      <c r="C66" s="210"/>
      <c r="D66" s="210"/>
      <c r="E66" s="210"/>
      <c r="F66" s="210"/>
      <c r="G66" s="210"/>
      <c r="H66" s="207"/>
      <c r="I66" s="176"/>
      <c r="J66" s="208"/>
      <c r="K66" s="176"/>
      <c r="L66" s="405"/>
      <c r="M66" s="406"/>
      <c r="N66" s="209"/>
    </row>
    <row r="67" spans="1:15">
      <c r="B67" s="205"/>
      <c r="C67" s="210"/>
      <c r="D67" s="210"/>
      <c r="E67" s="210"/>
      <c r="F67" s="210"/>
      <c r="G67" s="210"/>
      <c r="H67" s="207"/>
      <c r="I67" s="176"/>
      <c r="J67" s="208"/>
      <c r="K67" s="176"/>
      <c r="L67" s="405"/>
      <c r="M67" s="406"/>
      <c r="N67" s="209"/>
    </row>
    <row r="68" spans="1:15">
      <c r="B68" s="205"/>
      <c r="C68" s="210"/>
      <c r="D68" s="210"/>
      <c r="E68" s="210"/>
      <c r="F68" s="210"/>
      <c r="G68" s="210"/>
      <c r="H68" s="211"/>
      <c r="I68" s="176"/>
      <c r="J68" s="176"/>
      <c r="K68" s="176"/>
      <c r="L68" s="212"/>
      <c r="M68" s="213"/>
      <c r="N68" s="214"/>
    </row>
    <row r="69" spans="1:15" ht="15.75" thickBot="1">
      <c r="B69" s="215"/>
      <c r="C69" s="216"/>
      <c r="D69" s="216"/>
      <c r="E69" s="216"/>
      <c r="F69" s="216"/>
      <c r="G69" s="216"/>
      <c r="H69" s="217"/>
      <c r="I69" s="218"/>
      <c r="J69" s="218"/>
      <c r="K69" s="218"/>
      <c r="L69" s="407"/>
      <c r="M69" s="408"/>
      <c r="N69" s="234"/>
    </row>
    <row r="70" spans="1:15" ht="15.75" thickBot="1">
      <c r="B70" s="409" t="s">
        <v>114</v>
      </c>
      <c r="C70" s="396"/>
      <c r="D70" s="396"/>
      <c r="E70" s="396"/>
      <c r="F70" s="396"/>
      <c r="G70" s="396"/>
      <c r="H70" s="396"/>
      <c r="I70" s="396"/>
      <c r="J70" s="396"/>
      <c r="K70" s="396"/>
      <c r="L70" s="396"/>
      <c r="M70" s="397"/>
      <c r="N70" s="219">
        <f>N64+N65+N66+N67+N68</f>
        <v>90657.238636363632</v>
      </c>
    </row>
    <row r="71" spans="1:15">
      <c r="B71" s="133"/>
      <c r="C71" s="134"/>
      <c r="D71" s="134"/>
      <c r="E71" s="134"/>
      <c r="F71" s="134"/>
      <c r="G71" s="134"/>
      <c r="H71" s="134"/>
      <c r="I71" s="134"/>
      <c r="J71" s="134"/>
      <c r="K71" s="134"/>
      <c r="L71" s="134"/>
      <c r="M71" s="134"/>
      <c r="N71" s="135"/>
    </row>
    <row r="72" spans="1:15">
      <c r="B72" s="182" t="s">
        <v>126</v>
      </c>
      <c r="C72" s="183"/>
      <c r="D72" s="183"/>
      <c r="E72" s="183"/>
      <c r="F72" s="183"/>
      <c r="G72" s="183"/>
      <c r="H72" s="183"/>
      <c r="I72" s="183"/>
      <c r="J72" s="183"/>
      <c r="K72" s="183"/>
      <c r="L72" s="183"/>
      <c r="M72" s="183"/>
      <c r="N72" s="184"/>
    </row>
    <row r="73" spans="1:15" ht="15.75" thickBot="1">
      <c r="B73" s="198"/>
      <c r="C73" s="155"/>
      <c r="D73" s="155"/>
      <c r="E73" s="155"/>
      <c r="F73" s="155"/>
      <c r="G73" s="155"/>
      <c r="H73" s="155"/>
      <c r="I73" s="155"/>
      <c r="J73" s="155"/>
      <c r="K73" s="155"/>
      <c r="L73" s="155"/>
      <c r="M73" s="155"/>
      <c r="N73" s="157"/>
    </row>
    <row r="74" spans="1:15" ht="25.5">
      <c r="B74" s="410" t="s">
        <v>127</v>
      </c>
      <c r="C74" s="411"/>
      <c r="D74" s="411"/>
      <c r="E74" s="411"/>
      <c r="F74" s="411"/>
      <c r="G74" s="411"/>
      <c r="H74" s="411"/>
      <c r="I74" s="201" t="s">
        <v>128</v>
      </c>
      <c r="J74" s="203" t="s">
        <v>129</v>
      </c>
      <c r="K74" s="202" t="s">
        <v>130</v>
      </c>
      <c r="L74" s="412" t="s">
        <v>108</v>
      </c>
      <c r="M74" s="413"/>
      <c r="N74" s="220" t="s">
        <v>109</v>
      </c>
    </row>
    <row r="75" spans="1:15">
      <c r="A75" s="298" t="s">
        <v>245</v>
      </c>
      <c r="B75" s="221" t="str">
        <f>VLOOKUP(A75,'[65]MANO DE OBRA'!A8:D68,3,FALSE)</f>
        <v>Obrero (8)</v>
      </c>
      <c r="C75" s="210"/>
      <c r="D75" s="210"/>
      <c r="E75" s="210"/>
      <c r="F75" s="210"/>
      <c r="G75" s="210"/>
      <c r="H75" s="210"/>
      <c r="I75" s="222">
        <f>K75/J75*100</f>
        <v>196724.53333333333</v>
      </c>
      <c r="J75" s="223">
        <v>185</v>
      </c>
      <c r="K75" s="224">
        <f>VLOOKUP(A75,'[65]MANO DE OBRA'!A8:D99,4,FALSE)</f>
        <v>363940.38666666666</v>
      </c>
      <c r="L75" s="225"/>
      <c r="M75" s="299">
        <v>8</v>
      </c>
      <c r="N75" s="278">
        <f>K75/M75</f>
        <v>45492.548333333332</v>
      </c>
      <c r="O75" s="228"/>
    </row>
    <row r="76" spans="1:15">
      <c r="A76" s="298" t="s">
        <v>132</v>
      </c>
      <c r="B76" s="221" t="str">
        <f>VLOOKUP(A76,'[65]MANO DE OBRA'!A8:D69,3,FALSE)</f>
        <v>Oficial</v>
      </c>
      <c r="C76" s="210"/>
      <c r="D76" s="210"/>
      <c r="E76" s="210"/>
      <c r="F76" s="210"/>
      <c r="G76" s="210"/>
      <c r="H76" s="210"/>
      <c r="I76" s="222">
        <f>K76/J76*100</f>
        <v>49181.133333333331</v>
      </c>
      <c r="J76" s="223">
        <v>185</v>
      </c>
      <c r="K76" s="224">
        <f>VLOOKUP(A76,'[65]MANO DE OBRA'!A8:D100,4,FALSE)</f>
        <v>90985.096666666665</v>
      </c>
      <c r="L76" s="225"/>
      <c r="M76" s="299">
        <v>8</v>
      </c>
      <c r="N76" s="278">
        <f>K76/M76</f>
        <v>11373.137083333333</v>
      </c>
    </row>
    <row r="77" spans="1:15">
      <c r="B77" s="221"/>
      <c r="C77" s="210"/>
      <c r="D77" s="210"/>
      <c r="E77" s="210"/>
      <c r="F77" s="210"/>
      <c r="G77" s="210"/>
      <c r="H77" s="210"/>
      <c r="I77" s="222"/>
      <c r="J77" s="223"/>
      <c r="K77" s="224"/>
      <c r="L77" s="225"/>
      <c r="M77" s="300"/>
      <c r="N77" s="278"/>
    </row>
    <row r="78" spans="1:15">
      <c r="B78" s="221"/>
      <c r="C78" s="210"/>
      <c r="D78" s="210"/>
      <c r="E78" s="210"/>
      <c r="F78" s="210"/>
      <c r="G78" s="210"/>
      <c r="H78" s="210"/>
      <c r="I78" s="176"/>
      <c r="J78" s="230"/>
      <c r="K78" s="231"/>
      <c r="L78" s="233"/>
      <c r="M78" s="232"/>
      <c r="N78" s="227"/>
    </row>
    <row r="79" spans="1:15">
      <c r="B79" s="221"/>
      <c r="C79" s="210"/>
      <c r="D79" s="210"/>
      <c r="E79" s="210"/>
      <c r="F79" s="210"/>
      <c r="G79" s="210"/>
      <c r="H79" s="210"/>
      <c r="I79" s="176"/>
      <c r="J79" s="230"/>
      <c r="K79" s="231"/>
      <c r="L79" s="233"/>
      <c r="M79" s="232"/>
      <c r="N79" s="227"/>
    </row>
    <row r="80" spans="1:15" ht="15.75" thickBot="1">
      <c r="B80" s="414"/>
      <c r="C80" s="415"/>
      <c r="D80" s="415"/>
      <c r="E80" s="415"/>
      <c r="F80" s="415"/>
      <c r="G80" s="415"/>
      <c r="H80" s="415"/>
      <c r="I80" s="218"/>
      <c r="J80" s="218"/>
      <c r="K80" s="218"/>
      <c r="L80" s="416"/>
      <c r="M80" s="416"/>
      <c r="N80" s="196"/>
    </row>
    <row r="81" spans="1:14" ht="15.75" thickBot="1">
      <c r="B81" s="409" t="s">
        <v>114</v>
      </c>
      <c r="C81" s="396"/>
      <c r="D81" s="396"/>
      <c r="E81" s="396"/>
      <c r="F81" s="396"/>
      <c r="G81" s="396"/>
      <c r="H81" s="396"/>
      <c r="I81" s="396"/>
      <c r="J81" s="396"/>
      <c r="K81" s="396"/>
      <c r="L81" s="396"/>
      <c r="M81" s="397"/>
      <c r="N81" s="279">
        <f>SUM(N75:N80)</f>
        <v>56865.685416666667</v>
      </c>
    </row>
    <row r="82" spans="1:14" ht="15.75" thickBot="1">
      <c r="B82" s="133"/>
      <c r="C82" s="134"/>
      <c r="D82" s="134"/>
      <c r="E82" s="134"/>
      <c r="F82" s="134"/>
      <c r="G82" s="134"/>
      <c r="H82" s="134"/>
      <c r="I82" s="134"/>
      <c r="J82" s="134"/>
      <c r="K82" s="134"/>
      <c r="L82" s="134"/>
      <c r="M82" s="134"/>
      <c r="N82" s="135"/>
    </row>
    <row r="83" spans="1:14" ht="15.75" thickBot="1">
      <c r="B83" s="377" t="s">
        <v>134</v>
      </c>
      <c r="C83" s="378"/>
      <c r="D83" s="378"/>
      <c r="E83" s="378"/>
      <c r="F83" s="378"/>
      <c r="G83" s="378"/>
      <c r="H83" s="378"/>
      <c r="I83" s="378"/>
      <c r="J83" s="378"/>
      <c r="K83" s="378"/>
      <c r="L83" s="378"/>
      <c r="M83" s="379"/>
      <c r="N83" s="180">
        <f>N43+N59+N70+N81</f>
        <v>377307.54796781065</v>
      </c>
    </row>
    <row r="84" spans="1:14">
      <c r="B84" s="133"/>
      <c r="C84" s="134"/>
      <c r="D84" s="134"/>
      <c r="E84" s="134"/>
      <c r="F84" s="134"/>
      <c r="G84" s="134"/>
      <c r="H84" s="134"/>
      <c r="I84" s="134"/>
      <c r="J84" s="134"/>
      <c r="K84" s="134"/>
      <c r="L84" s="134"/>
      <c r="M84" s="134"/>
      <c r="N84" s="135"/>
    </row>
    <row r="85" spans="1:14">
      <c r="B85" s="182" t="s">
        <v>135</v>
      </c>
      <c r="C85" s="183"/>
      <c r="D85" s="183"/>
      <c r="E85" s="183"/>
      <c r="F85" s="183"/>
      <c r="G85" s="183"/>
      <c r="H85" s="183"/>
      <c r="I85" s="183"/>
      <c r="J85" s="183"/>
      <c r="K85" s="183"/>
      <c r="L85" s="183"/>
      <c r="M85" s="183"/>
      <c r="N85" s="184"/>
    </row>
    <row r="86" spans="1:14" ht="15.75" thickBot="1">
      <c r="B86" s="198"/>
      <c r="C86" s="155"/>
      <c r="D86" s="155"/>
      <c r="E86" s="155"/>
      <c r="F86" s="155"/>
      <c r="G86" s="155"/>
      <c r="H86" s="155"/>
      <c r="I86" s="155"/>
      <c r="J86" s="155"/>
      <c r="K86" s="155"/>
      <c r="L86" s="155"/>
      <c r="M86" s="155"/>
      <c r="N86" s="157"/>
    </row>
    <row r="87" spans="1:14">
      <c r="B87" s="380" t="s">
        <v>136</v>
      </c>
      <c r="C87" s="381"/>
      <c r="D87" s="381"/>
      <c r="E87" s="381"/>
      <c r="F87" s="381"/>
      <c r="G87" s="381"/>
      <c r="H87" s="381"/>
      <c r="I87" s="200"/>
      <c r="J87" s="236"/>
      <c r="K87" s="237" t="s">
        <v>137</v>
      </c>
      <c r="L87" s="382" t="s">
        <v>138</v>
      </c>
      <c r="M87" s="383"/>
      <c r="N87" s="238"/>
    </row>
    <row r="88" spans="1:14">
      <c r="B88" s="384" t="s">
        <v>59</v>
      </c>
      <c r="C88" s="385"/>
      <c r="D88" s="385"/>
      <c r="E88" s="385"/>
      <c r="F88" s="385"/>
      <c r="G88" s="385"/>
      <c r="H88" s="385"/>
      <c r="I88" s="239"/>
      <c r="J88" s="240"/>
      <c r="K88" s="241">
        <v>0.2</v>
      </c>
      <c r="L88" s="386">
        <f>N83*K88</f>
        <v>75461.509593562136</v>
      </c>
      <c r="M88" s="387"/>
      <c r="N88" s="242"/>
    </row>
    <row r="89" spans="1:14">
      <c r="B89" s="243" t="s">
        <v>139</v>
      </c>
      <c r="C89" s="244"/>
      <c r="D89" s="244"/>
      <c r="E89" s="244"/>
      <c r="F89" s="244"/>
      <c r="G89" s="244"/>
      <c r="H89" s="244"/>
      <c r="I89" s="239"/>
      <c r="J89" s="240"/>
      <c r="K89" s="241">
        <v>0.05</v>
      </c>
      <c r="L89" s="386">
        <f>N83*K89</f>
        <v>18865.377398390534</v>
      </c>
      <c r="M89" s="387"/>
      <c r="N89" s="242"/>
    </row>
    <row r="90" spans="1:14" ht="15.75" thickBot="1">
      <c r="B90" s="245" t="s">
        <v>63</v>
      </c>
      <c r="C90" s="246"/>
      <c r="D90" s="246"/>
      <c r="E90" s="246"/>
      <c r="F90" s="246"/>
      <c r="G90" s="246"/>
      <c r="H90" s="246"/>
      <c r="I90" s="247"/>
      <c r="J90" s="248"/>
      <c r="K90" s="249">
        <v>0.05</v>
      </c>
      <c r="L90" s="388">
        <f>N83*K90</f>
        <v>18865.377398390534</v>
      </c>
      <c r="M90" s="389"/>
      <c r="N90" s="242"/>
    </row>
    <row r="91" spans="1:14" ht="15.75" thickBot="1">
      <c r="B91" s="377" t="s">
        <v>114</v>
      </c>
      <c r="C91" s="378"/>
      <c r="D91" s="378"/>
      <c r="E91" s="378"/>
      <c r="F91" s="378"/>
      <c r="G91" s="378"/>
      <c r="H91" s="378"/>
      <c r="I91" s="378"/>
      <c r="J91" s="378"/>
      <c r="K91" s="378"/>
      <c r="L91" s="378"/>
      <c r="M91" s="379"/>
      <c r="N91" s="250">
        <f>L88+L89+L90</f>
        <v>113192.26439034319</v>
      </c>
    </row>
    <row r="92" spans="1:14" ht="15.75" thickBot="1">
      <c r="B92" s="133"/>
      <c r="C92" s="134"/>
      <c r="D92" s="134"/>
      <c r="E92" s="134"/>
      <c r="F92" s="134"/>
      <c r="G92" s="134"/>
      <c r="H92" s="134"/>
      <c r="I92" s="134"/>
      <c r="J92" s="134"/>
      <c r="K92" s="134"/>
      <c r="L92" s="134"/>
      <c r="M92" s="134"/>
      <c r="N92" s="135"/>
    </row>
    <row r="93" spans="1:14" ht="15.75" thickBot="1">
      <c r="A93" s="69" t="s">
        <v>140</v>
      </c>
      <c r="B93" s="377" t="s">
        <v>141</v>
      </c>
      <c r="C93" s="378"/>
      <c r="D93" s="378"/>
      <c r="E93" s="378"/>
      <c r="F93" s="378"/>
      <c r="G93" s="378"/>
      <c r="H93" s="378"/>
      <c r="I93" s="378"/>
      <c r="J93" s="378"/>
      <c r="K93" s="378"/>
      <c r="L93" s="378"/>
      <c r="M93" s="379"/>
      <c r="N93" s="251">
        <f>ROUND(N83+N91,0)</f>
        <v>490500</v>
      </c>
    </row>
    <row r="94" spans="1:14">
      <c r="B94" s="301"/>
      <c r="C94" s="302"/>
      <c r="D94" s="302"/>
      <c r="E94" s="302"/>
      <c r="F94" s="302"/>
      <c r="G94" s="302"/>
      <c r="H94" s="302"/>
      <c r="I94" s="302"/>
      <c r="J94" s="302"/>
      <c r="K94" s="302"/>
      <c r="L94" s="302"/>
      <c r="M94" s="302"/>
      <c r="N94" s="303"/>
    </row>
    <row r="95" spans="1:14">
      <c r="B95" s="304"/>
      <c r="C95" s="305"/>
      <c r="D95" s="305"/>
      <c r="E95" s="305"/>
      <c r="F95" s="305"/>
      <c r="G95" s="305"/>
      <c r="H95" s="305"/>
      <c r="I95" s="305"/>
      <c r="J95" s="305"/>
      <c r="K95" s="305"/>
      <c r="L95" s="305"/>
      <c r="M95" s="305"/>
      <c r="N95" s="306"/>
    </row>
    <row r="96" spans="1:14">
      <c r="B96" s="304"/>
      <c r="C96" s="305"/>
      <c r="D96" s="305"/>
      <c r="E96" s="305"/>
      <c r="F96" s="305"/>
      <c r="G96" s="305"/>
      <c r="H96" s="305"/>
      <c r="I96" s="305"/>
      <c r="J96" s="305"/>
      <c r="K96" s="305"/>
      <c r="L96" s="305"/>
      <c r="M96" s="305"/>
      <c r="N96" s="306"/>
    </row>
    <row r="97" spans="2:14">
      <c r="B97" s="304"/>
      <c r="C97" s="305"/>
      <c r="D97" s="305"/>
      <c r="E97" s="305"/>
      <c r="F97" s="305"/>
      <c r="G97" s="305"/>
      <c r="H97" s="305"/>
      <c r="I97" s="305"/>
      <c r="J97" s="305"/>
      <c r="K97" s="305"/>
      <c r="L97" s="305"/>
      <c r="M97" s="305"/>
      <c r="N97" s="306"/>
    </row>
    <row r="98" spans="2:14">
      <c r="B98" s="304"/>
      <c r="C98" s="305"/>
      <c r="D98" s="305"/>
      <c r="E98" s="307" t="s">
        <v>142</v>
      </c>
      <c r="F98" s="307"/>
      <c r="G98" s="307"/>
      <c r="H98" s="307"/>
      <c r="I98" s="307"/>
      <c r="J98" s="307"/>
      <c r="K98" s="305"/>
      <c r="L98" s="305"/>
      <c r="M98" s="305"/>
      <c r="N98" s="306"/>
    </row>
    <row r="99" spans="2:14">
      <c r="B99" s="304"/>
      <c r="C99" s="305"/>
      <c r="D99" s="305"/>
      <c r="E99" s="305" t="s">
        <v>143</v>
      </c>
      <c r="F99" s="305"/>
      <c r="G99" s="305"/>
      <c r="H99" s="305"/>
      <c r="I99" s="305"/>
      <c r="J99" s="305"/>
      <c r="K99" s="305"/>
      <c r="L99" s="305"/>
      <c r="M99" s="305"/>
      <c r="N99" s="306"/>
    </row>
    <row r="100" spans="2:14">
      <c r="B100" s="304"/>
      <c r="C100" s="305"/>
      <c r="D100" s="305"/>
      <c r="E100" s="305" t="s">
        <v>144</v>
      </c>
      <c r="F100" s="305"/>
      <c r="G100" s="305"/>
      <c r="H100" s="305"/>
      <c r="I100" s="305"/>
      <c r="J100" s="305"/>
      <c r="K100" s="305"/>
      <c r="L100" s="305"/>
      <c r="M100" s="305"/>
      <c r="N100" s="306"/>
    </row>
    <row r="101" spans="2:14">
      <c r="B101" s="304"/>
      <c r="C101" s="305"/>
      <c r="D101" s="305"/>
      <c r="E101" s="305" t="s">
        <v>145</v>
      </c>
      <c r="F101" s="305"/>
      <c r="G101" s="305"/>
      <c r="H101" s="305"/>
      <c r="I101" s="305"/>
      <c r="J101" s="305"/>
      <c r="K101" s="305"/>
      <c r="L101" s="305"/>
      <c r="M101" s="305"/>
      <c r="N101" s="306"/>
    </row>
    <row r="102" spans="2:14" ht="15.75" thickBot="1">
      <c r="B102" s="304"/>
      <c r="C102" s="305"/>
      <c r="D102" s="305"/>
      <c r="E102" s="305"/>
      <c r="F102" s="305" t="s">
        <v>146</v>
      </c>
      <c r="G102" s="305"/>
      <c r="H102" s="305"/>
      <c r="I102" s="305"/>
      <c r="J102" s="305"/>
      <c r="K102" s="305"/>
      <c r="L102" s="305"/>
      <c r="M102" s="305"/>
      <c r="N102" s="306"/>
    </row>
    <row r="103" spans="2:14">
      <c r="B103" s="252" t="s">
        <v>147</v>
      </c>
      <c r="C103" s="253"/>
      <c r="D103" s="253"/>
      <c r="E103" s="253"/>
      <c r="F103" s="253"/>
      <c r="G103" s="253"/>
      <c r="H103" s="253"/>
      <c r="I103" s="253"/>
      <c r="J103" s="253"/>
      <c r="K103" s="253"/>
      <c r="L103" s="253"/>
      <c r="M103" s="253"/>
      <c r="N103" s="254"/>
    </row>
    <row r="104" spans="2:14">
      <c r="B104" s="308"/>
      <c r="C104" s="309"/>
      <c r="D104" s="309"/>
      <c r="E104" s="309"/>
      <c r="F104" s="309"/>
      <c r="G104" s="309"/>
      <c r="H104" s="309"/>
      <c r="I104" s="309"/>
      <c r="J104" s="309"/>
      <c r="K104" s="309"/>
      <c r="L104" s="309"/>
      <c r="M104" s="309"/>
      <c r="N104" s="310"/>
    </row>
    <row r="105" spans="2:14">
      <c r="B105" s="308"/>
      <c r="C105" s="309"/>
      <c r="D105" s="309"/>
      <c r="E105" s="309"/>
      <c r="F105" s="309"/>
      <c r="G105" s="309"/>
      <c r="H105" s="309"/>
      <c r="I105" s="309"/>
      <c r="J105" s="309"/>
      <c r="K105" s="309"/>
      <c r="L105" s="309"/>
      <c r="M105" s="309"/>
      <c r="N105" s="310"/>
    </row>
    <row r="106" spans="2:14">
      <c r="B106" s="308"/>
      <c r="C106" s="309"/>
      <c r="D106" s="309"/>
      <c r="E106" s="309"/>
      <c r="F106" s="309"/>
      <c r="G106" s="309"/>
      <c r="H106" s="309"/>
      <c r="I106" s="309"/>
      <c r="J106" s="309"/>
      <c r="K106" s="309"/>
      <c r="L106" s="309"/>
      <c r="M106" s="309"/>
      <c r="N106" s="310"/>
    </row>
    <row r="107" spans="2:14" ht="15.75" thickBot="1">
      <c r="B107" s="311"/>
      <c r="C107" s="312"/>
      <c r="D107" s="312"/>
      <c r="E107" s="312"/>
      <c r="F107" s="312"/>
      <c r="G107" s="312"/>
      <c r="H107" s="312"/>
      <c r="I107" s="312"/>
      <c r="J107" s="312"/>
      <c r="K107" s="312"/>
      <c r="L107" s="312"/>
      <c r="M107" s="312"/>
      <c r="N107" s="313"/>
    </row>
    <row r="108" spans="2:14">
      <c r="B108" s="314"/>
      <c r="C108" s="315"/>
      <c r="D108" s="315"/>
      <c r="E108" s="315"/>
      <c r="F108" s="315"/>
      <c r="G108" s="315"/>
      <c r="H108" s="315"/>
      <c r="I108" s="315"/>
      <c r="J108" s="315"/>
      <c r="K108" s="315"/>
      <c r="L108" s="315"/>
      <c r="M108" s="315"/>
      <c r="N108" s="316"/>
    </row>
    <row r="109" spans="2:14">
      <c r="B109" s="317" t="s">
        <v>148</v>
      </c>
      <c r="C109" s="318"/>
      <c r="D109" s="318"/>
      <c r="E109" s="318"/>
      <c r="F109" s="318"/>
      <c r="G109" s="318"/>
      <c r="H109" s="318"/>
      <c r="I109" s="318"/>
      <c r="J109" s="318"/>
      <c r="K109" s="318"/>
      <c r="L109" s="318"/>
      <c r="M109" s="318"/>
      <c r="N109" s="319"/>
    </row>
    <row r="110" spans="2:14" ht="15" customHeight="1">
      <c r="B110" s="487" t="s">
        <v>149</v>
      </c>
      <c r="C110" s="488"/>
      <c r="D110" s="488"/>
      <c r="E110" s="488"/>
      <c r="F110" s="488"/>
      <c r="G110" s="488"/>
      <c r="H110" s="488"/>
      <c r="I110" s="488"/>
      <c r="J110" s="488"/>
      <c r="K110" s="488"/>
      <c r="L110" s="488"/>
      <c r="M110" s="488"/>
      <c r="N110" s="489"/>
    </row>
    <row r="111" spans="2:14" ht="15" customHeight="1">
      <c r="B111" s="487"/>
      <c r="C111" s="488"/>
      <c r="D111" s="488"/>
      <c r="E111" s="488"/>
      <c r="F111" s="488"/>
      <c r="G111" s="488"/>
      <c r="H111" s="488"/>
      <c r="I111" s="488"/>
      <c r="J111" s="488"/>
      <c r="K111" s="488"/>
      <c r="L111" s="488"/>
      <c r="M111" s="488"/>
      <c r="N111" s="489"/>
    </row>
    <row r="112" spans="2:14" ht="30" customHeight="1">
      <c r="B112" s="490" t="s">
        <v>150</v>
      </c>
      <c r="C112" s="491"/>
      <c r="D112" s="491"/>
      <c r="E112" s="491"/>
      <c r="F112" s="491"/>
      <c r="G112" s="491"/>
      <c r="H112" s="491"/>
      <c r="I112" s="491"/>
      <c r="J112" s="491"/>
      <c r="K112" s="491"/>
      <c r="L112" s="491"/>
      <c r="M112" s="491"/>
      <c r="N112" s="492"/>
    </row>
    <row r="113" spans="2:14">
      <c r="B113" s="490"/>
      <c r="C113" s="491"/>
      <c r="D113" s="491"/>
      <c r="E113" s="491"/>
      <c r="F113" s="491"/>
      <c r="G113" s="491"/>
      <c r="H113" s="491"/>
      <c r="I113" s="491"/>
      <c r="J113" s="491"/>
      <c r="K113" s="491"/>
      <c r="L113" s="491"/>
      <c r="M113" s="491"/>
      <c r="N113" s="492"/>
    </row>
    <row r="114" spans="2:14">
      <c r="B114" s="320"/>
      <c r="C114" s="321"/>
      <c r="D114" s="321"/>
      <c r="E114" s="321"/>
      <c r="F114" s="321"/>
      <c r="G114" s="321"/>
      <c r="H114" s="321"/>
      <c r="I114" s="321"/>
      <c r="J114" s="321"/>
      <c r="K114" s="321"/>
      <c r="L114" s="321"/>
      <c r="M114" s="321"/>
      <c r="N114" s="322"/>
    </row>
    <row r="115" spans="2:14">
      <c r="B115" s="320"/>
      <c r="C115" s="321"/>
      <c r="D115" s="321"/>
      <c r="E115" s="321"/>
      <c r="F115" s="321"/>
      <c r="G115" s="321"/>
      <c r="H115" s="321"/>
      <c r="I115" s="321"/>
      <c r="J115" s="321"/>
      <c r="K115" s="321"/>
      <c r="L115" s="321"/>
      <c r="M115" s="321"/>
      <c r="N115" s="322"/>
    </row>
    <row r="116" spans="2:14">
      <c r="B116" s="320"/>
      <c r="C116" s="321"/>
      <c r="D116" s="321"/>
      <c r="E116" s="321"/>
      <c r="F116" s="321"/>
      <c r="G116" s="321"/>
      <c r="H116" s="321"/>
      <c r="I116" s="321"/>
      <c r="J116" s="321"/>
      <c r="K116" s="321"/>
      <c r="L116" s="321"/>
      <c r="M116" s="321"/>
      <c r="N116" s="322"/>
    </row>
    <row r="117" spans="2:14">
      <c r="B117" s="317"/>
      <c r="C117" s="318"/>
      <c r="D117" s="318"/>
      <c r="E117" s="318"/>
      <c r="F117" s="318"/>
      <c r="G117" s="318"/>
      <c r="H117" s="318"/>
      <c r="I117" s="318"/>
      <c r="J117" s="318"/>
      <c r="K117" s="318"/>
      <c r="L117" s="318"/>
      <c r="M117" s="318"/>
      <c r="N117" s="319"/>
    </row>
    <row r="118" spans="2:14">
      <c r="B118" s="304"/>
      <c r="C118" s="305"/>
      <c r="D118" s="305"/>
      <c r="E118" s="305" t="s">
        <v>142</v>
      </c>
      <c r="F118" s="307"/>
      <c r="G118" s="307"/>
      <c r="H118" s="305"/>
      <c r="I118" s="305"/>
      <c r="J118" s="305"/>
      <c r="K118" s="305"/>
      <c r="L118" s="305"/>
      <c r="M118" s="305"/>
      <c r="N118" s="306"/>
    </row>
    <row r="119" spans="2:14">
      <c r="B119" s="304"/>
      <c r="C119" s="305"/>
      <c r="D119" s="305"/>
      <c r="E119" s="323" t="s">
        <v>143</v>
      </c>
      <c r="F119" s="305"/>
      <c r="G119" s="305"/>
      <c r="H119" s="323"/>
      <c r="I119" s="323"/>
      <c r="J119" s="323"/>
      <c r="K119" s="305"/>
      <c r="L119" s="305"/>
      <c r="M119" s="305"/>
      <c r="N119" s="306"/>
    </row>
    <row r="120" spans="2:14">
      <c r="B120" s="304"/>
      <c r="C120" s="305"/>
      <c r="D120" s="305"/>
      <c r="E120" s="324" t="s">
        <v>151</v>
      </c>
      <c r="F120" s="305"/>
      <c r="G120" s="305"/>
      <c r="H120" s="324"/>
      <c r="I120" s="324"/>
      <c r="J120" s="324"/>
      <c r="K120" s="305"/>
      <c r="L120" s="305"/>
      <c r="M120" s="305"/>
      <c r="N120" s="306"/>
    </row>
    <row r="121" spans="2:14">
      <c r="B121" s="325"/>
      <c r="C121" s="318"/>
      <c r="D121" s="318"/>
      <c r="E121" s="305" t="s">
        <v>145</v>
      </c>
      <c r="F121" s="305"/>
      <c r="G121" s="305"/>
      <c r="H121" s="305"/>
      <c r="I121" s="305"/>
      <c r="J121" s="305"/>
      <c r="K121" s="318"/>
      <c r="L121" s="318"/>
      <c r="M121" s="318"/>
      <c r="N121" s="319"/>
    </row>
    <row r="122" spans="2:14">
      <c r="B122" s="325"/>
      <c r="C122" s="318"/>
      <c r="D122" s="318"/>
      <c r="E122" s="318"/>
      <c r="F122" s="305"/>
      <c r="G122" s="305"/>
      <c r="H122" s="305"/>
      <c r="I122" s="305"/>
      <c r="J122" s="305"/>
      <c r="K122" s="318"/>
      <c r="L122" s="318"/>
      <c r="M122" s="318"/>
      <c r="N122" s="319"/>
    </row>
    <row r="123" spans="2:14">
      <c r="B123" s="325" t="s">
        <v>152</v>
      </c>
      <c r="C123" s="324"/>
      <c r="D123" s="324"/>
      <c r="E123" s="305"/>
      <c r="F123" s="305"/>
      <c r="G123" s="305"/>
      <c r="H123" s="305"/>
      <c r="I123" s="305"/>
      <c r="J123" s="493"/>
      <c r="K123" s="493"/>
      <c r="L123" s="493"/>
      <c r="M123" s="493"/>
      <c r="N123" s="494"/>
    </row>
    <row r="124" spans="2:14" ht="15.75" thickBot="1">
      <c r="B124" s="326" t="s">
        <v>153</v>
      </c>
      <c r="C124" s="327"/>
      <c r="D124" s="327"/>
      <c r="E124" s="328"/>
      <c r="F124" s="328"/>
      <c r="G124" s="328"/>
      <c r="H124" s="328"/>
      <c r="I124" s="328"/>
      <c r="J124" s="495"/>
      <c r="K124" s="495"/>
      <c r="L124" s="495"/>
      <c r="M124" s="495"/>
      <c r="N124" s="496"/>
    </row>
  </sheetData>
  <sheetProtection algorithmName="SHA-512" hashValue="muObp5c8aQG2Y7fxHqFj8/5F7SLw0fRalpsv1CLeuHGK2/9hCJ4JkI6mz2w62VkdcszjSp64zP4yIbphF8yAgQ==" saltValue="MKvv5/DpJpyiiD0NAtvq+A=="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70:M70"/>
    <mergeCell ref="L42:M42"/>
    <mergeCell ref="B43:M43"/>
    <mergeCell ref="B47:I47"/>
    <mergeCell ref="L47:M47"/>
    <mergeCell ref="B59:M59"/>
    <mergeCell ref="L63:M63"/>
    <mergeCell ref="I42:J42"/>
    <mergeCell ref="L64:M64"/>
    <mergeCell ref="L65:M65"/>
    <mergeCell ref="L66:M66"/>
    <mergeCell ref="L67:M67"/>
    <mergeCell ref="L69:M69"/>
    <mergeCell ref="L90:M90"/>
    <mergeCell ref="B74:H74"/>
    <mergeCell ref="L74:M74"/>
    <mergeCell ref="B80:H80"/>
    <mergeCell ref="L80:M80"/>
    <mergeCell ref="B81:M81"/>
    <mergeCell ref="B83:M83"/>
    <mergeCell ref="B87:H87"/>
    <mergeCell ref="L87:M87"/>
    <mergeCell ref="B88:H88"/>
    <mergeCell ref="L88:M88"/>
    <mergeCell ref="L89:M8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5"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zoomScale="50" zoomScaleNormal="50" workbookViewId="0">
      <selection activeCell="N93" sqref="N93"/>
    </sheetView>
  </sheetViews>
  <sheetFormatPr baseColWidth="10" defaultRowHeight="15"/>
  <cols>
    <col min="1" max="1" width="10.42578125" style="69" bestFit="1" customWidth="1"/>
    <col min="2" max="2" width="17" style="69" customWidth="1"/>
    <col min="3" max="5" width="11.42578125" style="69"/>
    <col min="6" max="6" width="14.42578125" style="69" customWidth="1"/>
    <col min="7" max="8" width="11.42578125" style="69"/>
    <col min="9" max="9" width="13.85546875" style="69" bestFit="1" customWidth="1"/>
    <col min="10" max="10" width="15.5703125" style="69" customWidth="1"/>
    <col min="11" max="11" width="17.5703125" style="69" bestFit="1" customWidth="1"/>
    <col min="12" max="12" width="11.42578125" style="69"/>
    <col min="13" max="13" width="13.140625" style="69" bestFit="1" customWidth="1"/>
    <col min="14" max="14" width="17.42578125" style="69" customWidth="1"/>
    <col min="15" max="15" width="12" style="69" bestFit="1" customWidth="1"/>
    <col min="16" max="16384" width="11.42578125" style="69"/>
  </cols>
  <sheetData>
    <row r="1" spans="2:14" ht="27.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9.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444" t="str">
        <f>+'PRESUPUESTO OBRA'!A5</f>
        <v>ATENCION OBRAS DE EMERGENCIA POR EL SISTEMA DE MONTO AGOTABLE EN LAS VÍAS A CARGO DE LA DIRECCION TERRITORIAL CUNDINAMARCA DEL INVIAS, DEPARTAMENTO DE CUNDINAMARCA</v>
      </c>
      <c r="E24" s="444"/>
      <c r="F24" s="444"/>
      <c r="G24" s="444"/>
      <c r="H24" s="444"/>
      <c r="I24" s="444"/>
      <c r="J24" s="444"/>
      <c r="K24" s="444"/>
      <c r="L24" s="444"/>
      <c r="M24" s="444"/>
      <c r="N24" s="444"/>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190</v>
      </c>
      <c r="C31" s="141" t="s">
        <v>255</v>
      </c>
      <c r="D31" s="142"/>
      <c r="E31" s="142"/>
      <c r="F31" s="142"/>
      <c r="G31" s="142"/>
      <c r="H31" s="142"/>
      <c r="I31" s="142"/>
      <c r="J31" s="142"/>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239</v>
      </c>
      <c r="B36" s="421" t="str">
        <f>VLOOKUP(A36,[65]EQUIPOS!A6:D154,3,FALSE)</f>
        <v>Mezcladora de concreto 1 bulto</v>
      </c>
      <c r="C36" s="422"/>
      <c r="D36" s="422"/>
      <c r="E36" s="422"/>
      <c r="F36" s="422"/>
      <c r="G36" s="422"/>
      <c r="H36" s="423"/>
      <c r="I36" s="160"/>
      <c r="J36" s="161"/>
      <c r="K36" s="162">
        <f>VLOOKUP(A36,[65]EQUIPOS!A6:D163,4,FALSE)</f>
        <v>6548.9112644957959</v>
      </c>
      <c r="L36" s="163"/>
      <c r="M36" s="288">
        <v>1</v>
      </c>
      <c r="N36" s="165">
        <f>K36/M36</f>
        <v>6548.9112644957959</v>
      </c>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N81*M41</f>
        <v>2274.6274166666667</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8823.538681162463</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240</v>
      </c>
      <c r="B48" s="189" t="str">
        <f>VLOOKUP(A48,[65]MATERIALES!A5:D373,3,FALSE)</f>
        <v>Agregado para concreto hidráulico</v>
      </c>
      <c r="C48" s="190"/>
      <c r="D48" s="190"/>
      <c r="E48" s="190"/>
      <c r="F48" s="190"/>
      <c r="G48" s="190"/>
      <c r="H48" s="190"/>
      <c r="I48" s="190"/>
      <c r="J48" s="207" t="str">
        <f>VLOOKUP(A48,[65]MATERIALES!A4:D640,2,FALSE)</f>
        <v>m3</v>
      </c>
      <c r="K48" s="191">
        <v>0.504</v>
      </c>
      <c r="L48" s="160"/>
      <c r="M48" s="282">
        <f>VLOOKUP(A48,[65]MATERIALES!A5:D396,4,FALSE)</f>
        <v>55110.850091930661</v>
      </c>
      <c r="N48" s="165">
        <f>K48*M48</f>
        <v>27775.868446333054</v>
      </c>
    </row>
    <row r="49" spans="1:14">
      <c r="A49" s="276" t="s">
        <v>177</v>
      </c>
      <c r="B49" s="189" t="str">
        <f>VLOOKUP(A49,[65]MATERIALES!A6:D373,3,FALSE)</f>
        <v>Agua</v>
      </c>
      <c r="C49" s="293"/>
      <c r="D49" s="293"/>
      <c r="E49" s="293"/>
      <c r="F49" s="293"/>
      <c r="G49" s="293"/>
      <c r="H49" s="293"/>
      <c r="I49" s="293"/>
      <c r="J49" s="295" t="str">
        <f>VLOOKUP(A49,[65]MATERIALES!A5:D641,2,FALSE)</f>
        <v>lt</v>
      </c>
      <c r="K49" s="294">
        <v>111</v>
      </c>
      <c r="L49" s="285"/>
      <c r="M49" s="282">
        <f>VLOOKUP(A49,[65]MATERIALES!A6:D397,4,FALSE)</f>
        <v>50.937843075114145</v>
      </c>
      <c r="N49" s="165">
        <f>K49*M49</f>
        <v>5654.1005813376705</v>
      </c>
    </row>
    <row r="50" spans="1:14">
      <c r="A50" s="276" t="s">
        <v>256</v>
      </c>
      <c r="B50" s="189" t="str">
        <f>VLOOKUP(A50,[65]MATERIALES!A6:D373,3,FALSE)</f>
        <v xml:space="preserve">Piedra para concreto ciclópeo (rajón o canto rodado)
</v>
      </c>
      <c r="C50" s="293"/>
      <c r="D50" s="293"/>
      <c r="E50" s="293"/>
      <c r="F50" s="293"/>
      <c r="G50" s="293"/>
      <c r="H50" s="293"/>
      <c r="I50" s="293"/>
      <c r="J50" s="295" t="str">
        <f>VLOOKUP(A50,[65]MATERIALES!A6:D642,2,FALSE)</f>
        <v>m3</v>
      </c>
      <c r="K50" s="294">
        <v>0.4</v>
      </c>
      <c r="L50" s="285"/>
      <c r="M50" s="282">
        <f>VLOOKUP(A50,[65]MATERIALES!A6:D398,4,FALSE)</f>
        <v>33286.666666666664</v>
      </c>
      <c r="N50" s="165">
        <f>K50*M50</f>
        <v>13314.666666666666</v>
      </c>
    </row>
    <row r="51" spans="1:14">
      <c r="A51" s="276" t="s">
        <v>241</v>
      </c>
      <c r="B51" s="189" t="str">
        <f>VLOOKUP(A51,[65]MATERIALES!A6:D373,3,FALSE)</f>
        <v>Arena lavada</v>
      </c>
      <c r="C51" s="293"/>
      <c r="D51" s="293"/>
      <c r="E51" s="293"/>
      <c r="F51" s="293"/>
      <c r="G51" s="293"/>
      <c r="H51" s="293"/>
      <c r="I51" s="293"/>
      <c r="J51" s="295" t="str">
        <f>VLOOKUP(A51,[65]MATERIALES!A6:D643,2,FALSE)</f>
        <v>m3</v>
      </c>
      <c r="K51" s="294">
        <v>0.378</v>
      </c>
      <c r="L51" s="285"/>
      <c r="M51" s="282">
        <f>VLOOKUP(A51,[65]MATERIALES!A6:D399,4,FALSE)</f>
        <v>39496</v>
      </c>
      <c r="N51" s="165">
        <f>K51*M51</f>
        <v>14929.487999999999</v>
      </c>
    </row>
    <row r="52" spans="1:14">
      <c r="A52" s="276" t="s">
        <v>242</v>
      </c>
      <c r="B52" s="189" t="str">
        <f>VLOOKUP(A52,[65]MATERIALES!A7:D373,3,FALSE)</f>
        <v xml:space="preserve">Cemento gris
</v>
      </c>
      <c r="C52" s="293"/>
      <c r="D52" s="293"/>
      <c r="E52" s="293"/>
      <c r="F52" s="293"/>
      <c r="G52" s="293"/>
      <c r="H52" s="293"/>
      <c r="I52" s="293"/>
      <c r="J52" s="295" t="str">
        <f>VLOOKUP(A52,[65]MATERIALES!A6:D644,2,FALSE)</f>
        <v>kg</v>
      </c>
      <c r="K52" s="294">
        <v>156</v>
      </c>
      <c r="L52" s="285"/>
      <c r="M52" s="282">
        <f>VLOOKUP(A52,[65]MATERIALES!A7:D400,4,FALSE)</f>
        <v>537.66666666666663</v>
      </c>
      <c r="N52" s="165">
        <f>K52*M52</f>
        <v>83876</v>
      </c>
    </row>
    <row r="53" spans="1:14">
      <c r="A53" s="276"/>
      <c r="B53" s="189"/>
      <c r="C53" s="293"/>
      <c r="D53" s="293"/>
      <c r="E53" s="293"/>
      <c r="F53" s="293"/>
      <c r="G53" s="293"/>
      <c r="H53" s="293"/>
      <c r="I53" s="293"/>
      <c r="J53" s="207"/>
      <c r="K53" s="294"/>
      <c r="L53" s="285"/>
      <c r="M53" s="282"/>
      <c r="N53" s="165"/>
    </row>
    <row r="54" spans="1:14">
      <c r="A54" s="276"/>
      <c r="B54" s="189"/>
      <c r="C54" s="293"/>
      <c r="D54" s="293"/>
      <c r="E54" s="293"/>
      <c r="F54" s="293"/>
      <c r="G54" s="293"/>
      <c r="H54" s="293"/>
      <c r="I54" s="293"/>
      <c r="J54" s="207"/>
      <c r="K54" s="294"/>
      <c r="L54" s="285"/>
      <c r="M54" s="282"/>
      <c r="N54" s="165"/>
    </row>
    <row r="55" spans="1:14">
      <c r="A55" s="276"/>
      <c r="B55" s="189"/>
      <c r="C55" s="293"/>
      <c r="D55" s="293"/>
      <c r="E55" s="293"/>
      <c r="F55" s="293"/>
      <c r="G55" s="293"/>
      <c r="H55" s="293"/>
      <c r="I55" s="293"/>
      <c r="J55" s="207"/>
      <c r="K55" s="294"/>
      <c r="L55" s="285"/>
      <c r="M55" s="282"/>
      <c r="N55" s="165"/>
    </row>
    <row r="56" spans="1:14">
      <c r="A56" s="276"/>
      <c r="B56" s="189"/>
      <c r="C56" s="293"/>
      <c r="D56" s="293"/>
      <c r="E56" s="293"/>
      <c r="F56" s="293"/>
      <c r="G56" s="293"/>
      <c r="H56" s="293"/>
      <c r="I56" s="293"/>
      <c r="J56" s="207"/>
      <c r="K56" s="294"/>
      <c r="L56" s="285"/>
      <c r="M56" s="282"/>
      <c r="N56" s="165"/>
    </row>
    <row r="57" spans="1:14">
      <c r="A57" s="276"/>
      <c r="B57" s="189"/>
      <c r="C57" s="293"/>
      <c r="D57" s="293"/>
      <c r="E57" s="293"/>
      <c r="F57" s="293"/>
      <c r="G57" s="293"/>
      <c r="H57" s="293"/>
      <c r="I57" s="293"/>
      <c r="J57" s="207"/>
      <c r="K57" s="294"/>
      <c r="L57" s="285"/>
      <c r="M57" s="282"/>
      <c r="N57" s="165"/>
    </row>
    <row r="58" spans="1:14" ht="15.75" thickBot="1">
      <c r="B58" s="189"/>
      <c r="C58" s="216"/>
      <c r="D58" s="216"/>
      <c r="E58" s="216"/>
      <c r="F58" s="216"/>
      <c r="G58" s="216"/>
      <c r="H58" s="216"/>
      <c r="I58" s="216"/>
      <c r="J58" s="331"/>
      <c r="K58" s="218"/>
      <c r="L58" s="297"/>
      <c r="M58" s="282"/>
      <c r="N58" s="165"/>
    </row>
    <row r="59" spans="1:14" ht="15.75" thickBot="1">
      <c r="B59" s="377" t="s">
        <v>114</v>
      </c>
      <c r="C59" s="378"/>
      <c r="D59" s="378"/>
      <c r="E59" s="378"/>
      <c r="F59" s="378"/>
      <c r="G59" s="378"/>
      <c r="H59" s="378"/>
      <c r="I59" s="378"/>
      <c r="J59" s="378"/>
      <c r="K59" s="378"/>
      <c r="L59" s="378"/>
      <c r="M59" s="379"/>
      <c r="N59" s="277">
        <f>SUM(N48:N58)</f>
        <v>145550.12369433738</v>
      </c>
    </row>
    <row r="60" spans="1:14">
      <c r="B60" s="133"/>
      <c r="C60" s="134"/>
      <c r="D60" s="134"/>
      <c r="E60" s="134"/>
      <c r="F60" s="134"/>
      <c r="G60" s="134"/>
      <c r="H60" s="134"/>
      <c r="I60" s="134"/>
      <c r="J60" s="134"/>
      <c r="K60" s="134"/>
      <c r="L60" s="134"/>
      <c r="M60" s="134"/>
      <c r="N60" s="135"/>
    </row>
    <row r="61" spans="1:14">
      <c r="B61" s="182" t="s">
        <v>117</v>
      </c>
      <c r="C61" s="183"/>
      <c r="D61" s="183"/>
      <c r="E61" s="183"/>
      <c r="F61" s="183"/>
      <c r="G61" s="183"/>
      <c r="H61" s="183"/>
      <c r="I61" s="183"/>
      <c r="J61" s="183"/>
      <c r="K61" s="183"/>
      <c r="L61" s="183"/>
      <c r="M61" s="183"/>
      <c r="N61" s="184"/>
    </row>
    <row r="62" spans="1:14" ht="15.75" thickBot="1">
      <c r="B62" s="198"/>
      <c r="C62" s="155"/>
      <c r="D62" s="155"/>
      <c r="E62" s="155"/>
      <c r="F62" s="155"/>
      <c r="G62" s="155"/>
      <c r="H62" s="155"/>
      <c r="I62" s="155"/>
      <c r="J62" s="155"/>
      <c r="K62" s="155"/>
      <c r="L62" s="155"/>
      <c r="M62" s="155"/>
      <c r="N62" s="157"/>
    </row>
    <row r="63" spans="1:14" ht="25.5">
      <c r="B63" s="199" t="s">
        <v>118</v>
      </c>
      <c r="C63" s="200"/>
      <c r="D63" s="200"/>
      <c r="E63" s="200"/>
      <c r="F63" s="200"/>
      <c r="G63" s="200"/>
      <c r="H63" s="201" t="s">
        <v>41</v>
      </c>
      <c r="I63" s="202" t="s">
        <v>119</v>
      </c>
      <c r="J63" s="203" t="s">
        <v>120</v>
      </c>
      <c r="K63" s="201" t="s">
        <v>121</v>
      </c>
      <c r="L63" s="403" t="s">
        <v>122</v>
      </c>
      <c r="M63" s="404"/>
      <c r="N63" s="204" t="s">
        <v>109</v>
      </c>
    </row>
    <row r="64" spans="1:14">
      <c r="A64" s="69" t="s">
        <v>243</v>
      </c>
      <c r="B64" s="205" t="str">
        <f>VLOOKUP(A64,[65]TRANSPORTE!A2:D117,3,FALSE)</f>
        <v>Transporte de arena</v>
      </c>
      <c r="C64" s="206"/>
      <c r="D64" s="206"/>
      <c r="E64" s="206"/>
      <c r="F64" s="206"/>
      <c r="G64" s="206"/>
      <c r="H64" s="207" t="s">
        <v>125</v>
      </c>
      <c r="I64" s="176">
        <v>0.378</v>
      </c>
      <c r="J64" s="208">
        <v>70</v>
      </c>
      <c r="K64" s="176">
        <f>I64*J64</f>
        <v>26.46</v>
      </c>
      <c r="L64" s="405">
        <f>VLOOKUP(A64,[65]TRANSPORTE!A2:D117,4,FALSE)</f>
        <v>881.02272727272725</v>
      </c>
      <c r="M64" s="406"/>
      <c r="N64" s="209">
        <f>K64*L64</f>
        <v>23311.861363636363</v>
      </c>
    </row>
    <row r="65" spans="1:15">
      <c r="A65" s="69" t="s">
        <v>244</v>
      </c>
      <c r="B65" s="205" t="str">
        <f>VLOOKUP(A65,[65]TRANSPORTE!A3:D117,3,FALSE)</f>
        <v>Transporte de material triturado</v>
      </c>
      <c r="C65" s="210"/>
      <c r="D65" s="210"/>
      <c r="E65" s="210"/>
      <c r="F65" s="210"/>
      <c r="G65" s="210"/>
      <c r="H65" s="207" t="s">
        <v>125</v>
      </c>
      <c r="I65" s="176">
        <v>0.504</v>
      </c>
      <c r="J65" s="208">
        <v>70</v>
      </c>
      <c r="K65" s="176">
        <f>I65*J65</f>
        <v>35.28</v>
      </c>
      <c r="L65" s="405">
        <f>VLOOKUP(A65,[65]TRANSPORTE!A3:D117,4,FALSE)</f>
        <v>881.02272727272725</v>
      </c>
      <c r="M65" s="406"/>
      <c r="N65" s="209">
        <f>K65*L65</f>
        <v>31082.481818181819</v>
      </c>
    </row>
    <row r="66" spans="1:15">
      <c r="A66" s="69" t="s">
        <v>257</v>
      </c>
      <c r="B66" s="205" t="str">
        <f>VLOOKUP(A66,[65]TRANSPORTE!A3:D117,3,FALSE)</f>
        <v>Transporte de piedra para Ciclópeo</v>
      </c>
      <c r="C66" s="210"/>
      <c r="D66" s="210"/>
      <c r="E66" s="210"/>
      <c r="F66" s="210"/>
      <c r="G66" s="210"/>
      <c r="H66" s="207" t="s">
        <v>125</v>
      </c>
      <c r="I66" s="176">
        <v>0.4</v>
      </c>
      <c r="J66" s="208">
        <v>70</v>
      </c>
      <c r="K66" s="176">
        <f>I66*J66</f>
        <v>28</v>
      </c>
      <c r="L66" s="405">
        <f>VLOOKUP(A66,[65]TRANSPORTE!A3:D117,4,FALSE)</f>
        <v>881.02272727272725</v>
      </c>
      <c r="M66" s="406"/>
      <c r="N66" s="209">
        <f>K66*L66</f>
        <v>24668.636363636364</v>
      </c>
    </row>
    <row r="67" spans="1:15">
      <c r="B67" s="205"/>
      <c r="C67" s="210"/>
      <c r="D67" s="210"/>
      <c r="E67" s="210"/>
      <c r="F67" s="210"/>
      <c r="G67" s="210"/>
      <c r="H67" s="207"/>
      <c r="I67" s="176"/>
      <c r="J67" s="208"/>
      <c r="K67" s="176"/>
      <c r="L67" s="405"/>
      <c r="M67" s="406"/>
      <c r="N67" s="209"/>
    </row>
    <row r="68" spans="1:15">
      <c r="B68" s="205"/>
      <c r="C68" s="210"/>
      <c r="D68" s="210"/>
      <c r="E68" s="210"/>
      <c r="F68" s="210"/>
      <c r="G68" s="210"/>
      <c r="H68" s="211"/>
      <c r="I68" s="176"/>
      <c r="J68" s="176"/>
      <c r="K68" s="176"/>
      <c r="L68" s="212"/>
      <c r="M68" s="213"/>
      <c r="N68" s="214"/>
    </row>
    <row r="69" spans="1:15" ht="15.75" thickBot="1">
      <c r="B69" s="215"/>
      <c r="C69" s="216"/>
      <c r="D69" s="216"/>
      <c r="E69" s="216"/>
      <c r="F69" s="216"/>
      <c r="G69" s="216"/>
      <c r="H69" s="217"/>
      <c r="I69" s="218"/>
      <c r="J69" s="218"/>
      <c r="K69" s="218"/>
      <c r="L69" s="407"/>
      <c r="M69" s="408"/>
      <c r="N69" s="234"/>
    </row>
    <row r="70" spans="1:15" ht="15.75" thickBot="1">
      <c r="B70" s="409" t="s">
        <v>114</v>
      </c>
      <c r="C70" s="396"/>
      <c r="D70" s="396"/>
      <c r="E70" s="396"/>
      <c r="F70" s="396"/>
      <c r="G70" s="396"/>
      <c r="H70" s="396"/>
      <c r="I70" s="396"/>
      <c r="J70" s="396"/>
      <c r="K70" s="396"/>
      <c r="L70" s="396"/>
      <c r="M70" s="397"/>
      <c r="N70" s="219">
        <f>N64+N65+N66+N67+N68</f>
        <v>79062.979545454553</v>
      </c>
    </row>
    <row r="71" spans="1:15">
      <c r="B71" s="133"/>
      <c r="C71" s="134"/>
      <c r="D71" s="134"/>
      <c r="E71" s="134"/>
      <c r="F71" s="134"/>
      <c r="G71" s="134"/>
      <c r="H71" s="134"/>
      <c r="I71" s="134"/>
      <c r="J71" s="134"/>
      <c r="K71" s="134"/>
      <c r="L71" s="134"/>
      <c r="M71" s="134"/>
      <c r="N71" s="135"/>
    </row>
    <row r="72" spans="1:15">
      <c r="B72" s="182" t="s">
        <v>126</v>
      </c>
      <c r="C72" s="183"/>
      <c r="D72" s="183"/>
      <c r="E72" s="183"/>
      <c r="F72" s="183"/>
      <c r="G72" s="183"/>
      <c r="H72" s="183"/>
      <c r="I72" s="183"/>
      <c r="J72" s="183"/>
      <c r="K72" s="183"/>
      <c r="L72" s="183"/>
      <c r="M72" s="183"/>
      <c r="N72" s="184"/>
    </row>
    <row r="73" spans="1:15" ht="15.75" thickBot="1">
      <c r="B73" s="198"/>
      <c r="C73" s="155"/>
      <c r="D73" s="155"/>
      <c r="E73" s="155"/>
      <c r="F73" s="155"/>
      <c r="G73" s="155"/>
      <c r="H73" s="155"/>
      <c r="I73" s="155"/>
      <c r="J73" s="155"/>
      <c r="K73" s="155"/>
      <c r="L73" s="155"/>
      <c r="M73" s="155"/>
      <c r="N73" s="157"/>
    </row>
    <row r="74" spans="1:15" ht="25.5">
      <c r="B74" s="410" t="s">
        <v>127</v>
      </c>
      <c r="C74" s="411"/>
      <c r="D74" s="411"/>
      <c r="E74" s="411"/>
      <c r="F74" s="411"/>
      <c r="G74" s="411"/>
      <c r="H74" s="411"/>
      <c r="I74" s="201" t="s">
        <v>128</v>
      </c>
      <c r="J74" s="203" t="s">
        <v>129</v>
      </c>
      <c r="K74" s="202" t="s">
        <v>130</v>
      </c>
      <c r="L74" s="412" t="s">
        <v>108</v>
      </c>
      <c r="M74" s="413"/>
      <c r="N74" s="220" t="s">
        <v>109</v>
      </c>
    </row>
    <row r="75" spans="1:15">
      <c r="A75" s="298" t="s">
        <v>245</v>
      </c>
      <c r="B75" s="221" t="str">
        <f>VLOOKUP(A75,'[65]MANO DE OBRA'!A8:D68,3,FALSE)</f>
        <v>Obrero (8)</v>
      </c>
      <c r="C75" s="210"/>
      <c r="D75" s="210"/>
      <c r="E75" s="210"/>
      <c r="F75" s="210"/>
      <c r="G75" s="210"/>
      <c r="H75" s="210"/>
      <c r="I75" s="222">
        <f>K75/J75*100</f>
        <v>196724.53333333333</v>
      </c>
      <c r="J75" s="223">
        <v>185</v>
      </c>
      <c r="K75" s="224">
        <f>VLOOKUP(A75,'[65]MANO DE OBRA'!A8:D99,4,FALSE)</f>
        <v>363940.38666666666</v>
      </c>
      <c r="L75" s="225"/>
      <c r="M75" s="299">
        <v>10</v>
      </c>
      <c r="N75" s="278">
        <f>K75/M75</f>
        <v>36394.038666666667</v>
      </c>
      <c r="O75" s="228"/>
    </row>
    <row r="76" spans="1:15">
      <c r="A76" s="298" t="s">
        <v>132</v>
      </c>
      <c r="B76" s="221" t="str">
        <f>VLOOKUP(A76,'[65]MANO DE OBRA'!A8:D69,3,FALSE)</f>
        <v>Oficial</v>
      </c>
      <c r="C76" s="210"/>
      <c r="D76" s="210"/>
      <c r="E76" s="210"/>
      <c r="F76" s="210"/>
      <c r="G76" s="210"/>
      <c r="H76" s="210"/>
      <c r="I76" s="222">
        <f>K76/J76*100</f>
        <v>49181.133333333331</v>
      </c>
      <c r="J76" s="223">
        <v>185</v>
      </c>
      <c r="K76" s="224">
        <f>VLOOKUP(A76,'[65]MANO DE OBRA'!A8:D100,4,FALSE)</f>
        <v>90985.096666666665</v>
      </c>
      <c r="L76" s="225"/>
      <c r="M76" s="299">
        <v>10</v>
      </c>
      <c r="N76" s="278">
        <f>K76/M76</f>
        <v>9098.5096666666668</v>
      </c>
    </row>
    <row r="77" spans="1:15">
      <c r="B77" s="221"/>
      <c r="C77" s="210"/>
      <c r="D77" s="210"/>
      <c r="E77" s="210"/>
      <c r="F77" s="210"/>
      <c r="G77" s="210"/>
      <c r="H77" s="210"/>
      <c r="I77" s="222"/>
      <c r="J77" s="223"/>
      <c r="K77" s="224"/>
      <c r="L77" s="225"/>
      <c r="M77" s="300"/>
      <c r="N77" s="278"/>
    </row>
    <row r="78" spans="1:15">
      <c r="B78" s="221"/>
      <c r="C78" s="210"/>
      <c r="D78" s="210"/>
      <c r="E78" s="210"/>
      <c r="F78" s="210"/>
      <c r="G78" s="210"/>
      <c r="H78" s="210"/>
      <c r="I78" s="176"/>
      <c r="J78" s="230"/>
      <c r="K78" s="231"/>
      <c r="L78" s="233"/>
      <c r="M78" s="232"/>
      <c r="N78" s="227"/>
    </row>
    <row r="79" spans="1:15">
      <c r="B79" s="221"/>
      <c r="C79" s="210"/>
      <c r="D79" s="210"/>
      <c r="E79" s="210"/>
      <c r="F79" s="210"/>
      <c r="G79" s="210"/>
      <c r="H79" s="210"/>
      <c r="I79" s="176"/>
      <c r="J79" s="230"/>
      <c r="K79" s="231"/>
      <c r="L79" s="233"/>
      <c r="M79" s="232"/>
      <c r="N79" s="227"/>
    </row>
    <row r="80" spans="1:15" ht="15.75" thickBot="1">
      <c r="B80" s="414"/>
      <c r="C80" s="415"/>
      <c r="D80" s="415"/>
      <c r="E80" s="415"/>
      <c r="F80" s="415"/>
      <c r="G80" s="415"/>
      <c r="H80" s="415"/>
      <c r="I80" s="218"/>
      <c r="J80" s="218"/>
      <c r="K80" s="218"/>
      <c r="L80" s="416"/>
      <c r="M80" s="416"/>
      <c r="N80" s="196"/>
    </row>
    <row r="81" spans="1:14" ht="15.75" thickBot="1">
      <c r="B81" s="409" t="s">
        <v>114</v>
      </c>
      <c r="C81" s="396"/>
      <c r="D81" s="396"/>
      <c r="E81" s="396"/>
      <c r="F81" s="396"/>
      <c r="G81" s="396"/>
      <c r="H81" s="396"/>
      <c r="I81" s="396"/>
      <c r="J81" s="396"/>
      <c r="K81" s="396"/>
      <c r="L81" s="396"/>
      <c r="M81" s="397"/>
      <c r="N81" s="279">
        <f>SUM(N75:N80)</f>
        <v>45492.548333333332</v>
      </c>
    </row>
    <row r="82" spans="1:14" ht="15.75" thickBot="1">
      <c r="B82" s="133"/>
      <c r="C82" s="134"/>
      <c r="D82" s="134"/>
      <c r="E82" s="134"/>
      <c r="F82" s="134"/>
      <c r="G82" s="134"/>
      <c r="H82" s="134"/>
      <c r="I82" s="134"/>
      <c r="J82" s="134"/>
      <c r="K82" s="134"/>
      <c r="L82" s="134"/>
      <c r="M82" s="134"/>
      <c r="N82" s="135"/>
    </row>
    <row r="83" spans="1:14" ht="15.75" thickBot="1">
      <c r="B83" s="377" t="s">
        <v>134</v>
      </c>
      <c r="C83" s="378"/>
      <c r="D83" s="378"/>
      <c r="E83" s="378"/>
      <c r="F83" s="378"/>
      <c r="G83" s="378"/>
      <c r="H83" s="378"/>
      <c r="I83" s="378"/>
      <c r="J83" s="378"/>
      <c r="K83" s="378"/>
      <c r="L83" s="378"/>
      <c r="M83" s="379"/>
      <c r="N83" s="180">
        <f>N43+N59+N70+N81</f>
        <v>278929.19025428774</v>
      </c>
    </row>
    <row r="84" spans="1:14">
      <c r="B84" s="133"/>
      <c r="C84" s="134"/>
      <c r="D84" s="134"/>
      <c r="E84" s="134"/>
      <c r="F84" s="134"/>
      <c r="G84" s="134"/>
      <c r="H84" s="134"/>
      <c r="I84" s="134"/>
      <c r="J84" s="134"/>
      <c r="K84" s="134"/>
      <c r="L84" s="134"/>
      <c r="M84" s="134"/>
      <c r="N84" s="135"/>
    </row>
    <row r="85" spans="1:14">
      <c r="B85" s="182" t="s">
        <v>135</v>
      </c>
      <c r="C85" s="183"/>
      <c r="D85" s="183"/>
      <c r="E85" s="183"/>
      <c r="F85" s="183"/>
      <c r="G85" s="183"/>
      <c r="H85" s="183"/>
      <c r="I85" s="183"/>
      <c r="J85" s="183"/>
      <c r="K85" s="183"/>
      <c r="L85" s="183"/>
      <c r="M85" s="183"/>
      <c r="N85" s="184"/>
    </row>
    <row r="86" spans="1:14" ht="15.75" thickBot="1">
      <c r="B86" s="198"/>
      <c r="C86" s="155"/>
      <c r="D86" s="155"/>
      <c r="E86" s="155"/>
      <c r="F86" s="155"/>
      <c r="G86" s="155"/>
      <c r="H86" s="155"/>
      <c r="I86" s="155"/>
      <c r="J86" s="155"/>
      <c r="K86" s="155"/>
      <c r="L86" s="155"/>
      <c r="M86" s="155"/>
      <c r="N86" s="157"/>
    </row>
    <row r="87" spans="1:14">
      <c r="B87" s="380" t="s">
        <v>136</v>
      </c>
      <c r="C87" s="381"/>
      <c r="D87" s="381"/>
      <c r="E87" s="381"/>
      <c r="F87" s="381"/>
      <c r="G87" s="381"/>
      <c r="H87" s="381"/>
      <c r="I87" s="200"/>
      <c r="J87" s="236"/>
      <c r="K87" s="237" t="s">
        <v>137</v>
      </c>
      <c r="L87" s="382" t="s">
        <v>138</v>
      </c>
      <c r="M87" s="383"/>
      <c r="N87" s="238"/>
    </row>
    <row r="88" spans="1:14">
      <c r="B88" s="384" t="s">
        <v>59</v>
      </c>
      <c r="C88" s="385"/>
      <c r="D88" s="385"/>
      <c r="E88" s="385"/>
      <c r="F88" s="385"/>
      <c r="G88" s="385"/>
      <c r="H88" s="385"/>
      <c r="I88" s="239"/>
      <c r="J88" s="240"/>
      <c r="K88" s="241">
        <v>0.2</v>
      </c>
      <c r="L88" s="386">
        <f>N83*K88</f>
        <v>55785.83805085755</v>
      </c>
      <c r="M88" s="387"/>
      <c r="N88" s="242"/>
    </row>
    <row r="89" spans="1:14">
      <c r="B89" s="243" t="s">
        <v>139</v>
      </c>
      <c r="C89" s="244"/>
      <c r="D89" s="244"/>
      <c r="E89" s="244"/>
      <c r="F89" s="244"/>
      <c r="G89" s="244"/>
      <c r="H89" s="244"/>
      <c r="I89" s="239"/>
      <c r="J89" s="240"/>
      <c r="K89" s="241">
        <v>0.05</v>
      </c>
      <c r="L89" s="386">
        <f>N83*K89</f>
        <v>13946.459512714388</v>
      </c>
      <c r="M89" s="387"/>
      <c r="N89" s="242"/>
    </row>
    <row r="90" spans="1:14" ht="15.75" thickBot="1">
      <c r="B90" s="245" t="s">
        <v>63</v>
      </c>
      <c r="C90" s="246"/>
      <c r="D90" s="246"/>
      <c r="E90" s="246"/>
      <c r="F90" s="246"/>
      <c r="G90" s="246"/>
      <c r="H90" s="246"/>
      <c r="I90" s="247"/>
      <c r="J90" s="248"/>
      <c r="K90" s="249">
        <v>0.05</v>
      </c>
      <c r="L90" s="388">
        <f>N83*K90</f>
        <v>13946.459512714388</v>
      </c>
      <c r="M90" s="389"/>
      <c r="N90" s="242"/>
    </row>
    <row r="91" spans="1:14" ht="15.75" thickBot="1">
      <c r="B91" s="377" t="s">
        <v>114</v>
      </c>
      <c r="C91" s="378"/>
      <c r="D91" s="378"/>
      <c r="E91" s="378"/>
      <c r="F91" s="378"/>
      <c r="G91" s="378"/>
      <c r="H91" s="378"/>
      <c r="I91" s="378"/>
      <c r="J91" s="378"/>
      <c r="K91" s="378"/>
      <c r="L91" s="378"/>
      <c r="M91" s="379"/>
      <c r="N91" s="250">
        <f>L88+L89+L90</f>
        <v>83678.757076286318</v>
      </c>
    </row>
    <row r="92" spans="1:14" ht="15.75" thickBot="1">
      <c r="B92" s="133"/>
      <c r="C92" s="134"/>
      <c r="D92" s="134"/>
      <c r="E92" s="134"/>
      <c r="F92" s="134"/>
      <c r="G92" s="134"/>
      <c r="H92" s="134"/>
      <c r="I92" s="134"/>
      <c r="J92" s="134"/>
      <c r="K92" s="134"/>
      <c r="L92" s="134"/>
      <c r="M92" s="134"/>
      <c r="N92" s="135"/>
    </row>
    <row r="93" spans="1:14" ht="15.75" thickBot="1">
      <c r="A93" s="69" t="s">
        <v>140</v>
      </c>
      <c r="B93" s="377" t="s">
        <v>141</v>
      </c>
      <c r="C93" s="378"/>
      <c r="D93" s="378"/>
      <c r="E93" s="378"/>
      <c r="F93" s="378"/>
      <c r="G93" s="378"/>
      <c r="H93" s="378"/>
      <c r="I93" s="378"/>
      <c r="J93" s="378"/>
      <c r="K93" s="378"/>
      <c r="L93" s="378"/>
      <c r="M93" s="379"/>
      <c r="N93" s="251">
        <f>N83+N91</f>
        <v>362607.94733057404</v>
      </c>
    </row>
    <row r="94" spans="1:14">
      <c r="B94" s="301"/>
      <c r="C94" s="302"/>
      <c r="D94" s="302"/>
      <c r="E94" s="302"/>
      <c r="F94" s="302"/>
      <c r="G94" s="302"/>
      <c r="H94" s="302"/>
      <c r="I94" s="302"/>
      <c r="J94" s="302"/>
      <c r="K94" s="302"/>
      <c r="L94" s="302"/>
      <c r="M94" s="302"/>
      <c r="N94" s="303"/>
    </row>
    <row r="95" spans="1:14">
      <c r="B95" s="304"/>
      <c r="C95" s="305"/>
      <c r="D95" s="305"/>
      <c r="E95" s="305"/>
      <c r="F95" s="305"/>
      <c r="G95" s="305"/>
      <c r="H95" s="305"/>
      <c r="I95" s="305"/>
      <c r="J95" s="305"/>
      <c r="K95" s="305"/>
      <c r="L95" s="305"/>
      <c r="M95" s="305"/>
      <c r="N95" s="306"/>
    </row>
    <row r="96" spans="1:14">
      <c r="B96" s="304"/>
      <c r="C96" s="305"/>
      <c r="D96" s="305"/>
      <c r="E96" s="305"/>
      <c r="F96" s="305"/>
      <c r="G96" s="305"/>
      <c r="H96" s="305"/>
      <c r="I96" s="305"/>
      <c r="J96" s="305"/>
      <c r="K96" s="305"/>
      <c r="L96" s="305"/>
      <c r="M96" s="305"/>
      <c r="N96" s="306"/>
    </row>
    <row r="97" spans="2:14">
      <c r="B97" s="304"/>
      <c r="C97" s="305"/>
      <c r="D97" s="305"/>
      <c r="E97" s="305"/>
      <c r="F97" s="305"/>
      <c r="G97" s="305"/>
      <c r="H97" s="305"/>
      <c r="I97" s="305"/>
      <c r="J97" s="305"/>
      <c r="K97" s="305"/>
      <c r="L97" s="305"/>
      <c r="M97" s="305"/>
      <c r="N97" s="306"/>
    </row>
    <row r="98" spans="2:14">
      <c r="B98" s="304"/>
      <c r="C98" s="305"/>
      <c r="D98" s="305"/>
      <c r="E98" s="307" t="s">
        <v>142</v>
      </c>
      <c r="F98" s="307"/>
      <c r="G98" s="307"/>
      <c r="H98" s="307"/>
      <c r="I98" s="307"/>
      <c r="J98" s="307"/>
      <c r="K98" s="305"/>
      <c r="L98" s="305"/>
      <c r="M98" s="305"/>
      <c r="N98" s="306"/>
    </row>
    <row r="99" spans="2:14">
      <c r="B99" s="304"/>
      <c r="C99" s="305"/>
      <c r="D99" s="305"/>
      <c r="E99" s="305" t="s">
        <v>143</v>
      </c>
      <c r="F99" s="305"/>
      <c r="G99" s="305"/>
      <c r="H99" s="305"/>
      <c r="I99" s="305"/>
      <c r="J99" s="305"/>
      <c r="K99" s="305"/>
      <c r="L99" s="305"/>
      <c r="M99" s="305"/>
      <c r="N99" s="306"/>
    </row>
    <row r="100" spans="2:14">
      <c r="B100" s="304"/>
      <c r="C100" s="305"/>
      <c r="D100" s="305"/>
      <c r="E100" s="305" t="s">
        <v>144</v>
      </c>
      <c r="F100" s="305"/>
      <c r="G100" s="305"/>
      <c r="H100" s="305"/>
      <c r="I100" s="305"/>
      <c r="J100" s="305"/>
      <c r="K100" s="305"/>
      <c r="L100" s="305"/>
      <c r="M100" s="305"/>
      <c r="N100" s="306"/>
    </row>
    <row r="101" spans="2:14">
      <c r="B101" s="304"/>
      <c r="C101" s="305"/>
      <c r="D101" s="305"/>
      <c r="E101" s="305" t="s">
        <v>145</v>
      </c>
      <c r="F101" s="305"/>
      <c r="G101" s="305"/>
      <c r="H101" s="305"/>
      <c r="I101" s="305"/>
      <c r="J101" s="305"/>
      <c r="K101" s="305"/>
      <c r="L101" s="305"/>
      <c r="M101" s="305"/>
      <c r="N101" s="306"/>
    </row>
    <row r="102" spans="2:14" ht="15.75" thickBot="1">
      <c r="B102" s="304"/>
      <c r="C102" s="305"/>
      <c r="D102" s="305"/>
      <c r="E102" s="305"/>
      <c r="F102" s="305" t="s">
        <v>146</v>
      </c>
      <c r="G102" s="305"/>
      <c r="H102" s="305"/>
      <c r="I102" s="305"/>
      <c r="J102" s="305"/>
      <c r="K102" s="305"/>
      <c r="L102" s="305"/>
      <c r="M102" s="305"/>
      <c r="N102" s="306"/>
    </row>
    <row r="103" spans="2:14">
      <c r="B103" s="252" t="s">
        <v>147</v>
      </c>
      <c r="C103" s="253"/>
      <c r="D103" s="253"/>
      <c r="E103" s="253"/>
      <c r="F103" s="253"/>
      <c r="G103" s="253"/>
      <c r="H103" s="253"/>
      <c r="I103" s="253"/>
      <c r="J103" s="253"/>
      <c r="K103" s="253"/>
      <c r="L103" s="253"/>
      <c r="M103" s="253"/>
      <c r="N103" s="254"/>
    </row>
    <row r="104" spans="2:14">
      <c r="B104" s="308"/>
      <c r="C104" s="309"/>
      <c r="D104" s="309"/>
      <c r="E104" s="309"/>
      <c r="F104" s="309"/>
      <c r="G104" s="309"/>
      <c r="H104" s="309"/>
      <c r="I104" s="309"/>
      <c r="J104" s="309"/>
      <c r="K104" s="309"/>
      <c r="L104" s="309"/>
      <c r="M104" s="309"/>
      <c r="N104" s="310"/>
    </row>
    <row r="105" spans="2:14">
      <c r="B105" s="308"/>
      <c r="C105" s="309"/>
      <c r="D105" s="309"/>
      <c r="E105" s="309"/>
      <c r="F105" s="309"/>
      <c r="G105" s="309"/>
      <c r="H105" s="309"/>
      <c r="I105" s="309"/>
      <c r="J105" s="309"/>
      <c r="K105" s="309"/>
      <c r="L105" s="309"/>
      <c r="M105" s="309"/>
      <c r="N105" s="310"/>
    </row>
    <row r="106" spans="2:14">
      <c r="B106" s="308"/>
      <c r="C106" s="309"/>
      <c r="D106" s="309"/>
      <c r="E106" s="309"/>
      <c r="F106" s="309"/>
      <c r="G106" s="309"/>
      <c r="H106" s="309"/>
      <c r="I106" s="309"/>
      <c r="J106" s="309"/>
      <c r="K106" s="309"/>
      <c r="L106" s="309"/>
      <c r="M106" s="309"/>
      <c r="N106" s="310"/>
    </row>
    <row r="107" spans="2:14" ht="15.75" thickBot="1">
      <c r="B107" s="311"/>
      <c r="C107" s="312"/>
      <c r="D107" s="312"/>
      <c r="E107" s="312"/>
      <c r="F107" s="312"/>
      <c r="G107" s="312"/>
      <c r="H107" s="312"/>
      <c r="I107" s="312"/>
      <c r="J107" s="312"/>
      <c r="K107" s="312"/>
      <c r="L107" s="312"/>
      <c r="M107" s="312"/>
      <c r="N107" s="313"/>
    </row>
    <row r="108" spans="2:14">
      <c r="B108" s="314"/>
      <c r="C108" s="315"/>
      <c r="D108" s="315"/>
      <c r="E108" s="315"/>
      <c r="F108" s="315"/>
      <c r="G108" s="315"/>
      <c r="H108" s="315"/>
      <c r="I108" s="315"/>
      <c r="J108" s="315"/>
      <c r="K108" s="315"/>
      <c r="L108" s="315"/>
      <c r="M108" s="315"/>
      <c r="N108" s="316"/>
    </row>
    <row r="109" spans="2:14">
      <c r="B109" s="317" t="s">
        <v>148</v>
      </c>
      <c r="C109" s="318"/>
      <c r="D109" s="318"/>
      <c r="E109" s="318"/>
      <c r="F109" s="318"/>
      <c r="G109" s="318"/>
      <c r="H109" s="318"/>
      <c r="I109" s="318"/>
      <c r="J109" s="318"/>
      <c r="K109" s="318"/>
      <c r="L109" s="318"/>
      <c r="M109" s="318"/>
      <c r="N109" s="319"/>
    </row>
    <row r="110" spans="2:14" ht="15" customHeight="1">
      <c r="B110" s="487" t="s">
        <v>149</v>
      </c>
      <c r="C110" s="488"/>
      <c r="D110" s="488"/>
      <c r="E110" s="488"/>
      <c r="F110" s="488"/>
      <c r="G110" s="488"/>
      <c r="H110" s="488"/>
      <c r="I110" s="488"/>
      <c r="J110" s="488"/>
      <c r="K110" s="488"/>
      <c r="L110" s="488"/>
      <c r="M110" s="488"/>
      <c r="N110" s="489"/>
    </row>
    <row r="111" spans="2:14" ht="15" customHeight="1">
      <c r="B111" s="487"/>
      <c r="C111" s="488"/>
      <c r="D111" s="488"/>
      <c r="E111" s="488"/>
      <c r="F111" s="488"/>
      <c r="G111" s="488"/>
      <c r="H111" s="488"/>
      <c r="I111" s="488"/>
      <c r="J111" s="488"/>
      <c r="K111" s="488"/>
      <c r="L111" s="488"/>
      <c r="M111" s="488"/>
      <c r="N111" s="489"/>
    </row>
    <row r="112" spans="2:14" ht="30" customHeight="1">
      <c r="B112" s="490" t="s">
        <v>150</v>
      </c>
      <c r="C112" s="491"/>
      <c r="D112" s="491"/>
      <c r="E112" s="491"/>
      <c r="F112" s="491"/>
      <c r="G112" s="491"/>
      <c r="H112" s="491"/>
      <c r="I112" s="491"/>
      <c r="J112" s="491"/>
      <c r="K112" s="491"/>
      <c r="L112" s="491"/>
      <c r="M112" s="491"/>
      <c r="N112" s="492"/>
    </row>
    <row r="113" spans="2:14">
      <c r="B113" s="490"/>
      <c r="C113" s="491"/>
      <c r="D113" s="491"/>
      <c r="E113" s="491"/>
      <c r="F113" s="491"/>
      <c r="G113" s="491"/>
      <c r="H113" s="491"/>
      <c r="I113" s="491"/>
      <c r="J113" s="491"/>
      <c r="K113" s="491"/>
      <c r="L113" s="491"/>
      <c r="M113" s="491"/>
      <c r="N113" s="492"/>
    </row>
    <row r="114" spans="2:14">
      <c r="B114" s="320"/>
      <c r="C114" s="321"/>
      <c r="D114" s="321"/>
      <c r="E114" s="321"/>
      <c r="F114" s="321"/>
      <c r="G114" s="321"/>
      <c r="H114" s="321"/>
      <c r="I114" s="321"/>
      <c r="J114" s="321"/>
      <c r="K114" s="321"/>
      <c r="L114" s="321"/>
      <c r="M114" s="321"/>
      <c r="N114" s="322"/>
    </row>
    <row r="115" spans="2:14">
      <c r="B115" s="320"/>
      <c r="C115" s="321"/>
      <c r="D115" s="321"/>
      <c r="E115" s="321"/>
      <c r="F115" s="321"/>
      <c r="G115" s="321"/>
      <c r="H115" s="321"/>
      <c r="I115" s="321"/>
      <c r="J115" s="321"/>
      <c r="K115" s="321"/>
      <c r="L115" s="321"/>
      <c r="M115" s="321"/>
      <c r="N115" s="322"/>
    </row>
    <row r="116" spans="2:14">
      <c r="B116" s="320"/>
      <c r="C116" s="321"/>
      <c r="D116" s="321"/>
      <c r="E116" s="321"/>
      <c r="F116" s="321"/>
      <c r="G116" s="321"/>
      <c r="H116" s="321"/>
      <c r="I116" s="321"/>
      <c r="J116" s="321"/>
      <c r="K116" s="321"/>
      <c r="L116" s="321"/>
      <c r="M116" s="321"/>
      <c r="N116" s="322"/>
    </row>
    <row r="117" spans="2:14">
      <c r="B117" s="317"/>
      <c r="C117" s="318"/>
      <c r="D117" s="318"/>
      <c r="E117" s="318"/>
      <c r="F117" s="318"/>
      <c r="G117" s="318"/>
      <c r="H117" s="318"/>
      <c r="I117" s="318"/>
      <c r="J117" s="318"/>
      <c r="K117" s="318"/>
      <c r="L117" s="318"/>
      <c r="M117" s="318"/>
      <c r="N117" s="319"/>
    </row>
    <row r="118" spans="2:14">
      <c r="B118" s="304"/>
      <c r="C118" s="305"/>
      <c r="D118" s="305"/>
      <c r="E118" s="305" t="s">
        <v>142</v>
      </c>
      <c r="F118" s="307"/>
      <c r="G118" s="307"/>
      <c r="H118" s="305"/>
      <c r="I118" s="305"/>
      <c r="J118" s="305"/>
      <c r="K118" s="305"/>
      <c r="L118" s="305"/>
      <c r="M118" s="305"/>
      <c r="N118" s="306"/>
    </row>
    <row r="119" spans="2:14">
      <c r="B119" s="304"/>
      <c r="C119" s="305"/>
      <c r="D119" s="305"/>
      <c r="E119" s="323" t="s">
        <v>143</v>
      </c>
      <c r="F119" s="305"/>
      <c r="G119" s="305"/>
      <c r="H119" s="323"/>
      <c r="I119" s="323"/>
      <c r="J119" s="323"/>
      <c r="K119" s="305"/>
      <c r="L119" s="305"/>
      <c r="M119" s="305"/>
      <c r="N119" s="306"/>
    </row>
    <row r="120" spans="2:14">
      <c r="B120" s="304"/>
      <c r="C120" s="305"/>
      <c r="D120" s="305"/>
      <c r="E120" s="324" t="s">
        <v>151</v>
      </c>
      <c r="F120" s="305"/>
      <c r="G120" s="305"/>
      <c r="H120" s="324"/>
      <c r="I120" s="324"/>
      <c r="J120" s="324"/>
      <c r="K120" s="305"/>
      <c r="L120" s="305"/>
      <c r="M120" s="305"/>
      <c r="N120" s="306"/>
    </row>
    <row r="121" spans="2:14">
      <c r="B121" s="325"/>
      <c r="C121" s="318"/>
      <c r="D121" s="318"/>
      <c r="E121" s="305" t="s">
        <v>145</v>
      </c>
      <c r="F121" s="305"/>
      <c r="G121" s="305"/>
      <c r="H121" s="305"/>
      <c r="I121" s="305"/>
      <c r="J121" s="305"/>
      <c r="K121" s="318"/>
      <c r="L121" s="318"/>
      <c r="M121" s="318"/>
      <c r="N121" s="319"/>
    </row>
    <row r="122" spans="2:14">
      <c r="B122" s="325"/>
      <c r="C122" s="318"/>
      <c r="D122" s="318"/>
      <c r="E122" s="318"/>
      <c r="F122" s="305"/>
      <c r="G122" s="305"/>
      <c r="H122" s="305"/>
      <c r="I122" s="305"/>
      <c r="J122" s="305"/>
      <c r="K122" s="318"/>
      <c r="L122" s="318"/>
      <c r="M122" s="318"/>
      <c r="N122" s="319"/>
    </row>
    <row r="123" spans="2:14">
      <c r="B123" s="325" t="s">
        <v>152</v>
      </c>
      <c r="C123" s="324"/>
      <c r="D123" s="324"/>
      <c r="E123" s="305"/>
      <c r="F123" s="305"/>
      <c r="G123" s="305"/>
      <c r="H123" s="305"/>
      <c r="I123" s="305"/>
      <c r="J123" s="493"/>
      <c r="K123" s="493"/>
      <c r="L123" s="493"/>
      <c r="M123" s="493"/>
      <c r="N123" s="494"/>
    </row>
    <row r="124" spans="2:14" ht="15.75" thickBot="1">
      <c r="B124" s="326" t="s">
        <v>153</v>
      </c>
      <c r="C124" s="327"/>
      <c r="D124" s="327"/>
      <c r="E124" s="328"/>
      <c r="F124" s="328"/>
      <c r="G124" s="328"/>
      <c r="H124" s="328"/>
      <c r="I124" s="328"/>
      <c r="J124" s="495"/>
      <c r="K124" s="495"/>
      <c r="L124" s="495"/>
      <c r="M124" s="495"/>
      <c r="N124" s="496"/>
    </row>
  </sheetData>
  <sheetProtection algorithmName="SHA-512" hashValue="t1zb9jxCAZ7hZOoT/OZAiOuMuS8Nm74nWHFTaX8D4Z1i/8IbOonolo7PykFAJIcbE8qzYDSD9Gbgd51biZFk3w==" saltValue="QU6uK/Ew6rT4SU2kZgMZXw==" spinCount="100000" sheet="1" objects="1" scenarios="1" selectLockedCells="1" selectUnlockedCells="1"/>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16:M16"/>
    <mergeCell ref="C30:I30"/>
    <mergeCell ref="L30:M30"/>
    <mergeCell ref="B35:H35"/>
    <mergeCell ref="I35:J35"/>
    <mergeCell ref="L35:M35"/>
    <mergeCell ref="L63:M63"/>
    <mergeCell ref="B37:H37"/>
    <mergeCell ref="B38:H38"/>
    <mergeCell ref="B39:H39"/>
    <mergeCell ref="B41:D41"/>
    <mergeCell ref="B42:H42"/>
    <mergeCell ref="I42:J42"/>
    <mergeCell ref="L89:M89"/>
    <mergeCell ref="L90:M90"/>
    <mergeCell ref="B74:H74"/>
    <mergeCell ref="L74:M74"/>
    <mergeCell ref="B80:H80"/>
    <mergeCell ref="L80:M80"/>
    <mergeCell ref="B81:M81"/>
    <mergeCell ref="B83:M83"/>
    <mergeCell ref="D24:N24"/>
    <mergeCell ref="B87:H87"/>
    <mergeCell ref="L87:M87"/>
    <mergeCell ref="B88:H88"/>
    <mergeCell ref="L88:M88"/>
    <mergeCell ref="L64:M64"/>
    <mergeCell ref="L65:M65"/>
    <mergeCell ref="L66:M66"/>
    <mergeCell ref="L67:M67"/>
    <mergeCell ref="L69:M69"/>
    <mergeCell ref="B70:M70"/>
    <mergeCell ref="L42:M42"/>
    <mergeCell ref="B43:M43"/>
    <mergeCell ref="B47:I47"/>
    <mergeCell ref="L47:M47"/>
    <mergeCell ref="B59:M59"/>
    <mergeCell ref="B91:M91"/>
    <mergeCell ref="B93:M93"/>
    <mergeCell ref="B110:N111"/>
    <mergeCell ref="B112:N113"/>
    <mergeCell ref="J123:N12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7"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zoomScale="50" zoomScaleNormal="50" workbookViewId="0">
      <selection activeCell="C16" sqref="C16:M16"/>
    </sheetView>
  </sheetViews>
  <sheetFormatPr baseColWidth="10" defaultRowHeight="15"/>
  <cols>
    <col min="1" max="1" width="10.42578125" style="69" bestFit="1" customWidth="1"/>
    <col min="2" max="2" width="17" style="69" customWidth="1"/>
    <col min="3" max="5" width="11.42578125" style="69"/>
    <col min="6" max="6" width="14.42578125" style="69" customWidth="1"/>
    <col min="7" max="8" width="11.42578125" style="69"/>
    <col min="9" max="9" width="13.140625" style="69" bestFit="1" customWidth="1"/>
    <col min="10" max="10" width="15.5703125" style="69" customWidth="1"/>
    <col min="11" max="11" width="17.5703125" style="69" bestFit="1" customWidth="1"/>
    <col min="12" max="12" width="11.42578125" style="69"/>
    <col min="13" max="13" width="12" style="69" bestFit="1" customWidth="1"/>
    <col min="14" max="14" width="17.42578125" style="69" customWidth="1"/>
    <col min="15" max="15" width="12" style="69" bestFit="1" customWidth="1"/>
    <col min="16" max="16384" width="11.42578125" style="69"/>
  </cols>
  <sheetData>
    <row r="1" spans="2:14" ht="19.5" customHeight="1">
      <c r="B1" s="461"/>
      <c r="C1" s="464"/>
      <c r="D1" s="465"/>
      <c r="E1" s="465"/>
      <c r="F1" s="465"/>
      <c r="G1" s="465"/>
      <c r="H1" s="465"/>
      <c r="I1" s="465"/>
      <c r="J1" s="466"/>
      <c r="K1" s="467" t="s">
        <v>73</v>
      </c>
      <c r="L1" s="474" t="s">
        <v>74</v>
      </c>
      <c r="M1" s="475"/>
      <c r="N1" s="476"/>
    </row>
    <row r="2" spans="2:14" ht="22.5" customHeight="1">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0"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191</v>
      </c>
      <c r="C31" s="141" t="s">
        <v>246</v>
      </c>
      <c r="D31" s="142"/>
      <c r="E31" s="142"/>
      <c r="F31" s="142"/>
      <c r="G31" s="142"/>
      <c r="H31" s="142"/>
      <c r="I31" s="142"/>
      <c r="J31" s="142"/>
      <c r="K31" s="284"/>
      <c r="L31" s="145" t="s">
        <v>247</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248</v>
      </c>
      <c r="B36" s="421" t="str">
        <f>VLOOKUP(A36,[65]EQUIPOS!A6:D154,3,FALSE)</f>
        <v>Cizalla manual de 90 cm.</v>
      </c>
      <c r="C36" s="422"/>
      <c r="D36" s="422"/>
      <c r="E36" s="422"/>
      <c r="F36" s="422"/>
      <c r="G36" s="422"/>
      <c r="H36" s="423"/>
      <c r="I36" s="160"/>
      <c r="J36" s="161"/>
      <c r="K36" s="162">
        <f>VLOOKUP(A36,[65]EQUIPOS!A6:D163,4,FALSE)</f>
        <v>656.84357468410667</v>
      </c>
      <c r="L36" s="163"/>
      <c r="M36" s="288">
        <v>37.5</v>
      </c>
      <c r="N36" s="165">
        <f>K36/M36</f>
        <v>17.515828658242846</v>
      </c>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0.02</v>
      </c>
      <c r="N41" s="177">
        <f>N78*M41</f>
        <v>13.647764499999999</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31.163593158242847</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249</v>
      </c>
      <c r="B48" s="189" t="str">
        <f>VLOOKUP(A48,[65]MATERIALES!A5:D373,3,FALSE)</f>
        <v>Acero PDR-60</v>
      </c>
      <c r="C48" s="190"/>
      <c r="D48" s="190"/>
      <c r="E48" s="190"/>
      <c r="F48" s="190"/>
      <c r="G48" s="190"/>
      <c r="H48" s="190"/>
      <c r="I48" s="161"/>
      <c r="J48" s="123" t="str">
        <f>VLOOKUP(A48,[65]MATERIALES!A4:D640,2,FALSE)</f>
        <v>kg</v>
      </c>
      <c r="K48" s="191">
        <v>1.05</v>
      </c>
      <c r="L48" s="160"/>
      <c r="M48" s="282">
        <f>VLOOKUP(A48,[65]MATERIALES!A5:D396,4,FALSE)</f>
        <v>3339.4933333333333</v>
      </c>
      <c r="N48" s="165">
        <f>K48*M48</f>
        <v>3506.4680000000003</v>
      </c>
    </row>
    <row r="49" spans="1:14">
      <c r="A49" s="276" t="s">
        <v>250</v>
      </c>
      <c r="B49" s="189" t="str">
        <f>VLOOKUP(A49,[65]MATERIALES!A6:D373,3,FALSE)</f>
        <v>Alambre Negro Para Amarre</v>
      </c>
      <c r="C49" s="293"/>
      <c r="D49" s="293"/>
      <c r="E49" s="293"/>
      <c r="F49" s="293"/>
      <c r="G49" s="293"/>
      <c r="H49" s="293"/>
      <c r="I49" s="293"/>
      <c r="J49" s="207" t="str">
        <f>VLOOKUP(A49,[65]MATERIALES!A5:D641,2,FALSE)</f>
        <v>kg</v>
      </c>
      <c r="K49" s="294">
        <v>0.03</v>
      </c>
      <c r="L49" s="285"/>
      <c r="M49" s="282">
        <f>VLOOKUP(A49,[65]MATERIALES!A6:D397,4,FALSE)</f>
        <v>3904.1481481481483</v>
      </c>
      <c r="N49" s="165">
        <f>K49*M49</f>
        <v>117.12444444444445</v>
      </c>
    </row>
    <row r="50" spans="1:14">
      <c r="A50" s="276"/>
      <c r="B50" s="189"/>
      <c r="C50" s="293"/>
      <c r="D50" s="293"/>
      <c r="E50" s="293"/>
      <c r="F50" s="293"/>
      <c r="G50" s="293"/>
      <c r="H50" s="293"/>
      <c r="I50" s="293"/>
      <c r="J50" s="207"/>
      <c r="K50" s="294"/>
      <c r="L50" s="285"/>
      <c r="M50" s="282"/>
      <c r="N50" s="165"/>
    </row>
    <row r="51" spans="1:14">
      <c r="A51" s="276"/>
      <c r="B51" s="189"/>
      <c r="C51" s="293"/>
      <c r="D51" s="293"/>
      <c r="E51" s="293"/>
      <c r="F51" s="293"/>
      <c r="G51" s="293"/>
      <c r="H51" s="293"/>
      <c r="I51" s="293"/>
      <c r="J51" s="207"/>
      <c r="K51" s="294"/>
      <c r="L51" s="285"/>
      <c r="M51" s="282"/>
      <c r="N51" s="165"/>
    </row>
    <row r="52" spans="1:14">
      <c r="A52" s="276"/>
      <c r="B52" s="189"/>
      <c r="C52" s="293"/>
      <c r="D52" s="293"/>
      <c r="E52" s="293"/>
      <c r="F52" s="293"/>
      <c r="G52" s="293"/>
      <c r="H52" s="293"/>
      <c r="I52" s="293"/>
      <c r="J52" s="207"/>
      <c r="K52" s="294"/>
      <c r="L52" s="285"/>
      <c r="M52" s="282"/>
      <c r="N52" s="165"/>
    </row>
    <row r="53" spans="1:14">
      <c r="A53" s="276"/>
      <c r="B53" s="189"/>
      <c r="C53" s="293"/>
      <c r="D53" s="293"/>
      <c r="E53" s="293"/>
      <c r="F53" s="293"/>
      <c r="G53" s="293"/>
      <c r="H53" s="293"/>
      <c r="I53" s="293"/>
      <c r="J53" s="207"/>
      <c r="K53" s="294"/>
      <c r="L53" s="285"/>
      <c r="M53" s="282"/>
      <c r="N53" s="165"/>
    </row>
    <row r="54" spans="1:14">
      <c r="A54" s="276"/>
      <c r="B54" s="189"/>
      <c r="C54" s="293"/>
      <c r="D54" s="293"/>
      <c r="E54" s="293"/>
      <c r="F54" s="293"/>
      <c r="G54" s="293"/>
      <c r="H54" s="293"/>
      <c r="I54" s="293"/>
      <c r="J54" s="207"/>
      <c r="K54" s="294"/>
      <c r="L54" s="285"/>
      <c r="M54" s="282"/>
      <c r="N54" s="165"/>
    </row>
    <row r="55" spans="1:14" ht="15.75" thickBot="1">
      <c r="B55" s="189"/>
      <c r="C55" s="216"/>
      <c r="D55" s="216"/>
      <c r="E55" s="216"/>
      <c r="F55" s="216"/>
      <c r="G55" s="216"/>
      <c r="H55" s="216"/>
      <c r="I55" s="216"/>
      <c r="J55" s="331"/>
      <c r="K55" s="218"/>
      <c r="L55" s="297"/>
      <c r="M55" s="282"/>
      <c r="N55" s="165"/>
    </row>
    <row r="56" spans="1:14" ht="15.75" thickBot="1">
      <c r="B56" s="377" t="s">
        <v>114</v>
      </c>
      <c r="C56" s="378"/>
      <c r="D56" s="378"/>
      <c r="E56" s="378"/>
      <c r="F56" s="378"/>
      <c r="G56" s="378"/>
      <c r="H56" s="378"/>
      <c r="I56" s="378"/>
      <c r="J56" s="378"/>
      <c r="K56" s="378"/>
      <c r="L56" s="378"/>
      <c r="M56" s="379"/>
      <c r="N56" s="277">
        <f>SUM(N48:N55)</f>
        <v>3623.5924444444449</v>
      </c>
    </row>
    <row r="57" spans="1:14">
      <c r="B57" s="133"/>
      <c r="C57" s="134"/>
      <c r="D57" s="134"/>
      <c r="E57" s="134"/>
      <c r="F57" s="134"/>
      <c r="G57" s="134"/>
      <c r="H57" s="134"/>
      <c r="I57" s="134"/>
      <c r="J57" s="134"/>
      <c r="K57" s="134"/>
      <c r="L57" s="134"/>
      <c r="M57" s="134"/>
      <c r="N57" s="135"/>
    </row>
    <row r="58" spans="1:14">
      <c r="B58" s="182" t="s">
        <v>117</v>
      </c>
      <c r="C58" s="183"/>
      <c r="D58" s="183"/>
      <c r="E58" s="183"/>
      <c r="F58" s="183"/>
      <c r="G58" s="183"/>
      <c r="H58" s="183"/>
      <c r="I58" s="183"/>
      <c r="J58" s="183"/>
      <c r="K58" s="183"/>
      <c r="L58" s="183"/>
      <c r="M58" s="183"/>
      <c r="N58" s="184"/>
    </row>
    <row r="59" spans="1:14" ht="15.75" thickBot="1">
      <c r="B59" s="198"/>
      <c r="C59" s="155"/>
      <c r="D59" s="155"/>
      <c r="E59" s="155"/>
      <c r="F59" s="155"/>
      <c r="G59" s="155"/>
      <c r="H59" s="155"/>
      <c r="I59" s="155"/>
      <c r="J59" s="155"/>
      <c r="K59" s="155"/>
      <c r="L59" s="155"/>
      <c r="M59" s="155"/>
      <c r="N59" s="157"/>
    </row>
    <row r="60" spans="1:14" ht="25.5">
      <c r="B60" s="199" t="s">
        <v>118</v>
      </c>
      <c r="C60" s="200"/>
      <c r="D60" s="200"/>
      <c r="E60" s="200"/>
      <c r="F60" s="200"/>
      <c r="G60" s="200"/>
      <c r="H60" s="201" t="s">
        <v>41</v>
      </c>
      <c r="I60" s="202" t="s">
        <v>119</v>
      </c>
      <c r="J60" s="203" t="s">
        <v>120</v>
      </c>
      <c r="K60" s="201" t="s">
        <v>121</v>
      </c>
      <c r="L60" s="403" t="s">
        <v>122</v>
      </c>
      <c r="M60" s="404"/>
      <c r="N60" s="204" t="s">
        <v>109</v>
      </c>
    </row>
    <row r="61" spans="1:14">
      <c r="A61" s="69" t="s">
        <v>251</v>
      </c>
      <c r="B61" s="205" t="str">
        <f>VLOOKUP(A61,[65]TRANSPORTE!A3:D117,3,FALSE)</f>
        <v>Transporte de acero</v>
      </c>
      <c r="C61" s="206"/>
      <c r="D61" s="206"/>
      <c r="E61" s="206"/>
      <c r="F61" s="206"/>
      <c r="G61" s="206"/>
      <c r="H61" s="207" t="s">
        <v>252</v>
      </c>
      <c r="I61" s="176">
        <v>1.05</v>
      </c>
      <c r="J61" s="208">
        <v>20</v>
      </c>
      <c r="K61" s="176">
        <f>I61*J61</f>
        <v>21</v>
      </c>
      <c r="L61" s="405">
        <f>VLOOKUP(A61,[65]TRANSPORTE!A3:D117,4,FALSE)</f>
        <v>0.29694158018383182</v>
      </c>
      <c r="M61" s="406"/>
      <c r="N61" s="209">
        <f>K61*L61</f>
        <v>6.2357731838604682</v>
      </c>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07"/>
      <c r="I64" s="176"/>
      <c r="J64" s="208"/>
      <c r="K64" s="176"/>
      <c r="L64" s="405"/>
      <c r="M64" s="406"/>
      <c r="N64" s="209"/>
    </row>
    <row r="65" spans="1:15">
      <c r="B65" s="205"/>
      <c r="C65" s="210"/>
      <c r="D65" s="210"/>
      <c r="E65" s="210"/>
      <c r="F65" s="210"/>
      <c r="G65" s="210"/>
      <c r="H65" s="211"/>
      <c r="I65" s="176"/>
      <c r="J65" s="176"/>
      <c r="K65" s="176"/>
      <c r="L65" s="212"/>
      <c r="M65" s="213"/>
      <c r="N65" s="214"/>
    </row>
    <row r="66" spans="1:15" ht="15.75" thickBot="1">
      <c r="B66" s="215"/>
      <c r="C66" s="216"/>
      <c r="D66" s="216"/>
      <c r="E66" s="216"/>
      <c r="F66" s="216"/>
      <c r="G66" s="216"/>
      <c r="H66" s="217"/>
      <c r="I66" s="218"/>
      <c r="J66" s="218"/>
      <c r="K66" s="218"/>
      <c r="L66" s="407"/>
      <c r="M66" s="408"/>
      <c r="N66" s="234"/>
    </row>
    <row r="67" spans="1:15" ht="15.75" thickBot="1">
      <c r="B67" s="409" t="s">
        <v>114</v>
      </c>
      <c r="C67" s="396"/>
      <c r="D67" s="396"/>
      <c r="E67" s="396"/>
      <c r="F67" s="396"/>
      <c r="G67" s="396"/>
      <c r="H67" s="396"/>
      <c r="I67" s="396"/>
      <c r="J67" s="396"/>
      <c r="K67" s="396"/>
      <c r="L67" s="396"/>
      <c r="M67" s="397"/>
      <c r="N67" s="219">
        <f>N61+N62+N63+N64+N65</f>
        <v>6.2357731838604682</v>
      </c>
    </row>
    <row r="68" spans="1:15">
      <c r="B68" s="133"/>
      <c r="C68" s="134"/>
      <c r="D68" s="134"/>
      <c r="E68" s="134"/>
      <c r="F68" s="134"/>
      <c r="G68" s="134"/>
      <c r="H68" s="134"/>
      <c r="I68" s="134"/>
      <c r="J68" s="134"/>
      <c r="K68" s="134"/>
      <c r="L68" s="134"/>
      <c r="M68" s="134"/>
      <c r="N68" s="135"/>
    </row>
    <row r="69" spans="1:15">
      <c r="B69" s="182" t="s">
        <v>126</v>
      </c>
      <c r="C69" s="183"/>
      <c r="D69" s="183"/>
      <c r="E69" s="183"/>
      <c r="F69" s="183"/>
      <c r="G69" s="183"/>
      <c r="H69" s="183"/>
      <c r="I69" s="183"/>
      <c r="J69" s="183"/>
      <c r="K69" s="183"/>
      <c r="L69" s="183"/>
      <c r="M69" s="183"/>
      <c r="N69" s="184"/>
    </row>
    <row r="70" spans="1:15" ht="15.75" thickBot="1">
      <c r="B70" s="198"/>
      <c r="C70" s="155"/>
      <c r="D70" s="155"/>
      <c r="E70" s="155"/>
      <c r="F70" s="155"/>
      <c r="G70" s="155"/>
      <c r="H70" s="155"/>
      <c r="I70" s="155"/>
      <c r="J70" s="155"/>
      <c r="K70" s="155"/>
      <c r="L70" s="155"/>
      <c r="M70" s="155"/>
      <c r="N70" s="157"/>
    </row>
    <row r="71" spans="1:15" ht="25.5">
      <c r="B71" s="410" t="s">
        <v>127</v>
      </c>
      <c r="C71" s="411"/>
      <c r="D71" s="411"/>
      <c r="E71" s="411"/>
      <c r="F71" s="411"/>
      <c r="G71" s="411"/>
      <c r="H71" s="411"/>
      <c r="I71" s="201" t="s">
        <v>128</v>
      </c>
      <c r="J71" s="203" t="s">
        <v>129</v>
      </c>
      <c r="K71" s="202" t="s">
        <v>130</v>
      </c>
      <c r="L71" s="412" t="s">
        <v>108</v>
      </c>
      <c r="M71" s="413"/>
      <c r="N71" s="220" t="s">
        <v>109</v>
      </c>
    </row>
    <row r="72" spans="1:15">
      <c r="A72" s="298" t="s">
        <v>253</v>
      </c>
      <c r="B72" s="221" t="str">
        <f>VLOOKUP(A72,'[65]MANO DE OBRA'!A8:D68,3,FALSE)</f>
        <v xml:space="preserve">Obrero </v>
      </c>
      <c r="C72" s="210"/>
      <c r="D72" s="210"/>
      <c r="E72" s="210"/>
      <c r="F72" s="210"/>
      <c r="G72" s="210"/>
      <c r="H72" s="210"/>
      <c r="I72" s="222">
        <f>K72/J72*100</f>
        <v>24590.566666666666</v>
      </c>
      <c r="J72" s="223">
        <v>185</v>
      </c>
      <c r="K72" s="224">
        <f>VLOOKUP(A72,'[65]MANO DE OBRA'!A8:D99,4,FALSE)</f>
        <v>45492.548333333332</v>
      </c>
      <c r="L72" s="225"/>
      <c r="M72" s="299">
        <v>200</v>
      </c>
      <c r="N72" s="278">
        <f>K72/M72</f>
        <v>227.46274166666666</v>
      </c>
      <c r="O72" s="228"/>
    </row>
    <row r="73" spans="1:15">
      <c r="A73" s="298" t="s">
        <v>132</v>
      </c>
      <c r="B73" s="221" t="str">
        <f>VLOOKUP(A73,'[65]MANO DE OBRA'!A8:D69,3,FALSE)</f>
        <v>Oficial</v>
      </c>
      <c r="C73" s="210"/>
      <c r="D73" s="210"/>
      <c r="E73" s="210"/>
      <c r="F73" s="210"/>
      <c r="G73" s="210"/>
      <c r="H73" s="210"/>
      <c r="I73" s="222">
        <f>K73/J73*100</f>
        <v>49181.133333333331</v>
      </c>
      <c r="J73" s="223">
        <v>185</v>
      </c>
      <c r="K73" s="224">
        <f>VLOOKUP(A73,'[65]MANO DE OBRA'!A8:D100,4,FALSE)</f>
        <v>90985.096666666665</v>
      </c>
      <c r="L73" s="225"/>
      <c r="M73" s="299">
        <v>200</v>
      </c>
      <c r="N73" s="278">
        <f>K73/M73</f>
        <v>454.92548333333332</v>
      </c>
    </row>
    <row r="74" spans="1:15">
      <c r="B74" s="221"/>
      <c r="C74" s="210"/>
      <c r="D74" s="210"/>
      <c r="E74" s="210"/>
      <c r="F74" s="210"/>
      <c r="G74" s="210"/>
      <c r="H74" s="210"/>
      <c r="I74" s="222"/>
      <c r="J74" s="223"/>
      <c r="K74" s="224"/>
      <c r="L74" s="225"/>
      <c r="M74" s="300"/>
      <c r="N74" s="278"/>
    </row>
    <row r="75" spans="1:15">
      <c r="B75" s="221"/>
      <c r="C75" s="210"/>
      <c r="D75" s="210"/>
      <c r="E75" s="210"/>
      <c r="F75" s="210"/>
      <c r="G75" s="210"/>
      <c r="H75" s="210"/>
      <c r="I75" s="176"/>
      <c r="J75" s="230"/>
      <c r="K75" s="231"/>
      <c r="L75" s="233"/>
      <c r="M75" s="232"/>
      <c r="N75" s="227"/>
    </row>
    <row r="76" spans="1:15">
      <c r="B76" s="221"/>
      <c r="C76" s="210"/>
      <c r="D76" s="210"/>
      <c r="E76" s="210"/>
      <c r="F76" s="210"/>
      <c r="G76" s="210"/>
      <c r="H76" s="210"/>
      <c r="I76" s="176"/>
      <c r="J76" s="230"/>
      <c r="K76" s="231"/>
      <c r="L76" s="233"/>
      <c r="M76" s="232"/>
      <c r="N76" s="227"/>
    </row>
    <row r="77" spans="1:15" ht="15.75" thickBot="1">
      <c r="B77" s="414"/>
      <c r="C77" s="415"/>
      <c r="D77" s="415"/>
      <c r="E77" s="415"/>
      <c r="F77" s="415"/>
      <c r="G77" s="415"/>
      <c r="H77" s="415"/>
      <c r="I77" s="218"/>
      <c r="J77" s="218"/>
      <c r="K77" s="218"/>
      <c r="L77" s="416"/>
      <c r="M77" s="416"/>
      <c r="N77" s="196"/>
    </row>
    <row r="78" spans="1:15" ht="15.75" thickBot="1">
      <c r="B78" s="409" t="s">
        <v>114</v>
      </c>
      <c r="C78" s="396"/>
      <c r="D78" s="396"/>
      <c r="E78" s="396"/>
      <c r="F78" s="396"/>
      <c r="G78" s="396"/>
      <c r="H78" s="396"/>
      <c r="I78" s="396"/>
      <c r="J78" s="396"/>
      <c r="K78" s="396"/>
      <c r="L78" s="396"/>
      <c r="M78" s="397"/>
      <c r="N78" s="279">
        <f>SUM(N72:N77)</f>
        <v>682.38822499999992</v>
      </c>
    </row>
    <row r="79" spans="1:15" ht="15.75" thickBot="1">
      <c r="B79" s="133"/>
      <c r="C79" s="134"/>
      <c r="D79" s="134"/>
      <c r="E79" s="134"/>
      <c r="F79" s="134"/>
      <c r="G79" s="134"/>
      <c r="H79" s="134"/>
      <c r="I79" s="134"/>
      <c r="J79" s="134"/>
      <c r="K79" s="134"/>
      <c r="L79" s="134"/>
      <c r="M79" s="134"/>
      <c r="N79" s="135"/>
    </row>
    <row r="80" spans="1:15" ht="15.75" thickBot="1">
      <c r="B80" s="377" t="s">
        <v>134</v>
      </c>
      <c r="C80" s="378"/>
      <c r="D80" s="378"/>
      <c r="E80" s="378"/>
      <c r="F80" s="378"/>
      <c r="G80" s="378"/>
      <c r="H80" s="378"/>
      <c r="I80" s="378"/>
      <c r="J80" s="378"/>
      <c r="K80" s="378"/>
      <c r="L80" s="378"/>
      <c r="M80" s="379"/>
      <c r="N80" s="180">
        <f>N43+N56+N67+N78</f>
        <v>4343.3800357865484</v>
      </c>
    </row>
    <row r="81" spans="1:14">
      <c r="B81" s="133"/>
      <c r="C81" s="134"/>
      <c r="D81" s="134"/>
      <c r="E81" s="134"/>
      <c r="F81" s="134"/>
      <c r="G81" s="134"/>
      <c r="H81" s="134"/>
      <c r="I81" s="134"/>
      <c r="J81" s="134"/>
      <c r="K81" s="134"/>
      <c r="L81" s="134"/>
      <c r="M81" s="134"/>
      <c r="N81" s="135"/>
    </row>
    <row r="82" spans="1:14">
      <c r="B82" s="182" t="s">
        <v>135</v>
      </c>
      <c r="C82" s="183"/>
      <c r="D82" s="183"/>
      <c r="E82" s="183"/>
      <c r="F82" s="183"/>
      <c r="G82" s="183"/>
      <c r="H82" s="183"/>
      <c r="I82" s="183"/>
      <c r="J82" s="183"/>
      <c r="K82" s="183"/>
      <c r="L82" s="183"/>
      <c r="M82" s="183"/>
      <c r="N82" s="184"/>
    </row>
    <row r="83" spans="1:14" ht="15.75" thickBot="1">
      <c r="B83" s="198"/>
      <c r="C83" s="155"/>
      <c r="D83" s="155"/>
      <c r="E83" s="155"/>
      <c r="F83" s="155"/>
      <c r="G83" s="155"/>
      <c r="H83" s="155"/>
      <c r="I83" s="155"/>
      <c r="J83" s="155"/>
      <c r="K83" s="155"/>
      <c r="L83" s="155"/>
      <c r="M83" s="155"/>
      <c r="N83" s="157"/>
    </row>
    <row r="84" spans="1:14">
      <c r="B84" s="380" t="s">
        <v>136</v>
      </c>
      <c r="C84" s="381"/>
      <c r="D84" s="381"/>
      <c r="E84" s="381"/>
      <c r="F84" s="381"/>
      <c r="G84" s="381"/>
      <c r="H84" s="381"/>
      <c r="I84" s="200"/>
      <c r="J84" s="236"/>
      <c r="K84" s="237" t="s">
        <v>137</v>
      </c>
      <c r="L84" s="382" t="s">
        <v>138</v>
      </c>
      <c r="M84" s="383"/>
      <c r="N84" s="238"/>
    </row>
    <row r="85" spans="1:14">
      <c r="B85" s="384" t="s">
        <v>59</v>
      </c>
      <c r="C85" s="385"/>
      <c r="D85" s="385"/>
      <c r="E85" s="385"/>
      <c r="F85" s="385"/>
      <c r="G85" s="385"/>
      <c r="H85" s="385"/>
      <c r="I85" s="239"/>
      <c r="J85" s="240"/>
      <c r="K85" s="241">
        <v>0.2</v>
      </c>
      <c r="L85" s="386">
        <f>N80*K85</f>
        <v>868.67600715730975</v>
      </c>
      <c r="M85" s="387"/>
      <c r="N85" s="242"/>
    </row>
    <row r="86" spans="1:14">
      <c r="B86" s="243" t="s">
        <v>139</v>
      </c>
      <c r="C86" s="244"/>
      <c r="D86" s="244"/>
      <c r="E86" s="244"/>
      <c r="F86" s="244"/>
      <c r="G86" s="244"/>
      <c r="H86" s="244"/>
      <c r="I86" s="239"/>
      <c r="J86" s="240"/>
      <c r="K86" s="241">
        <v>0.05</v>
      </c>
      <c r="L86" s="386">
        <f>N80*K86</f>
        <v>217.16900178932744</v>
      </c>
      <c r="M86" s="387"/>
      <c r="N86" s="242"/>
    </row>
    <row r="87" spans="1:14" ht="15.75" thickBot="1">
      <c r="B87" s="245" t="s">
        <v>63</v>
      </c>
      <c r="C87" s="246"/>
      <c r="D87" s="246"/>
      <c r="E87" s="246"/>
      <c r="F87" s="246"/>
      <c r="G87" s="246"/>
      <c r="H87" s="246"/>
      <c r="I87" s="247"/>
      <c r="J87" s="248"/>
      <c r="K87" s="249">
        <v>0.05</v>
      </c>
      <c r="L87" s="388">
        <f>N80*K87</f>
        <v>217.16900178932744</v>
      </c>
      <c r="M87" s="389"/>
      <c r="N87" s="242"/>
    </row>
    <row r="88" spans="1:14" ht="15.75" thickBot="1">
      <c r="B88" s="377" t="s">
        <v>114</v>
      </c>
      <c r="C88" s="378"/>
      <c r="D88" s="378"/>
      <c r="E88" s="378"/>
      <c r="F88" s="378"/>
      <c r="G88" s="378"/>
      <c r="H88" s="378"/>
      <c r="I88" s="378"/>
      <c r="J88" s="378"/>
      <c r="K88" s="378"/>
      <c r="L88" s="378"/>
      <c r="M88" s="379"/>
      <c r="N88" s="250">
        <f>L85+L86+L87</f>
        <v>1303.0140107359646</v>
      </c>
    </row>
    <row r="89" spans="1:14" ht="15.75" thickBot="1">
      <c r="B89" s="133"/>
      <c r="C89" s="134"/>
      <c r="D89" s="134"/>
      <c r="E89" s="134"/>
      <c r="F89" s="134"/>
      <c r="G89" s="134"/>
      <c r="H89" s="134"/>
      <c r="I89" s="134"/>
      <c r="J89" s="134"/>
      <c r="K89" s="134"/>
      <c r="L89" s="134"/>
      <c r="M89" s="134"/>
      <c r="N89" s="135"/>
    </row>
    <row r="90" spans="1:14" ht="15.75" thickBot="1">
      <c r="A90" s="69" t="s">
        <v>140</v>
      </c>
      <c r="B90" s="377" t="s">
        <v>141</v>
      </c>
      <c r="C90" s="378"/>
      <c r="D90" s="378"/>
      <c r="E90" s="378"/>
      <c r="F90" s="378"/>
      <c r="G90" s="378"/>
      <c r="H90" s="378"/>
      <c r="I90" s="378"/>
      <c r="J90" s="378"/>
      <c r="K90" s="378"/>
      <c r="L90" s="378"/>
      <c r="M90" s="379"/>
      <c r="N90" s="251">
        <f>ROUND(N80+N88,0)</f>
        <v>5646</v>
      </c>
    </row>
    <row r="91" spans="1:14">
      <c r="B91" s="301"/>
      <c r="C91" s="302"/>
      <c r="D91" s="302"/>
      <c r="E91" s="302"/>
      <c r="F91" s="302"/>
      <c r="G91" s="302"/>
      <c r="H91" s="302"/>
      <c r="I91" s="302"/>
      <c r="J91" s="302"/>
      <c r="K91" s="302"/>
      <c r="L91" s="302"/>
      <c r="M91" s="302"/>
      <c r="N91" s="303"/>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5"/>
      <c r="F94" s="305"/>
      <c r="G94" s="305"/>
      <c r="H94" s="305"/>
      <c r="I94" s="305"/>
      <c r="J94" s="305"/>
      <c r="K94" s="305"/>
      <c r="L94" s="305"/>
      <c r="M94" s="305"/>
      <c r="N94" s="306"/>
    </row>
    <row r="95" spans="1:14">
      <c r="B95" s="304"/>
      <c r="C95" s="305"/>
      <c r="D95" s="305"/>
      <c r="E95" s="307" t="s">
        <v>142</v>
      </c>
      <c r="F95" s="307"/>
      <c r="G95" s="307"/>
      <c r="H95" s="307"/>
      <c r="I95" s="307"/>
      <c r="J95" s="307"/>
      <c r="K95" s="305"/>
      <c r="L95" s="305"/>
      <c r="M95" s="305"/>
      <c r="N95" s="306"/>
    </row>
    <row r="96" spans="1:14">
      <c r="B96" s="304"/>
      <c r="C96" s="305"/>
      <c r="D96" s="305"/>
      <c r="E96" s="305" t="s">
        <v>143</v>
      </c>
      <c r="F96" s="305"/>
      <c r="G96" s="305"/>
      <c r="H96" s="305"/>
      <c r="I96" s="305"/>
      <c r="J96" s="305"/>
      <c r="K96" s="305"/>
      <c r="L96" s="305"/>
      <c r="M96" s="305"/>
      <c r="N96" s="306"/>
    </row>
    <row r="97" spans="2:14">
      <c r="B97" s="304"/>
      <c r="C97" s="305"/>
      <c r="D97" s="305"/>
      <c r="E97" s="305" t="s">
        <v>144</v>
      </c>
      <c r="F97" s="305"/>
      <c r="G97" s="305"/>
      <c r="H97" s="305"/>
      <c r="I97" s="305"/>
      <c r="J97" s="305"/>
      <c r="K97" s="305"/>
      <c r="L97" s="305"/>
      <c r="M97" s="305"/>
      <c r="N97" s="306"/>
    </row>
    <row r="98" spans="2:14">
      <c r="B98" s="304"/>
      <c r="C98" s="305"/>
      <c r="D98" s="305"/>
      <c r="E98" s="305" t="s">
        <v>145</v>
      </c>
      <c r="F98" s="305"/>
      <c r="G98" s="305"/>
      <c r="H98" s="305"/>
      <c r="I98" s="305"/>
      <c r="J98" s="305"/>
      <c r="K98" s="305"/>
      <c r="L98" s="305"/>
      <c r="M98" s="305"/>
      <c r="N98" s="306"/>
    </row>
    <row r="99" spans="2:14" ht="15.75" thickBot="1">
      <c r="B99" s="304"/>
      <c r="C99" s="305"/>
      <c r="D99" s="305"/>
      <c r="E99" s="305"/>
      <c r="F99" s="305" t="s">
        <v>146</v>
      </c>
      <c r="G99" s="305"/>
      <c r="H99" s="305"/>
      <c r="I99" s="305"/>
      <c r="J99" s="305"/>
      <c r="K99" s="305"/>
      <c r="L99" s="305"/>
      <c r="M99" s="305"/>
      <c r="N99" s="306"/>
    </row>
    <row r="100" spans="2:14">
      <c r="B100" s="252" t="s">
        <v>147</v>
      </c>
      <c r="C100" s="253"/>
      <c r="D100" s="253"/>
      <c r="E100" s="253"/>
      <c r="F100" s="253"/>
      <c r="G100" s="253"/>
      <c r="H100" s="253"/>
      <c r="I100" s="253"/>
      <c r="J100" s="253"/>
      <c r="K100" s="253"/>
      <c r="L100" s="253"/>
      <c r="M100" s="253"/>
      <c r="N100" s="254"/>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c r="B103" s="308"/>
      <c r="C103" s="309"/>
      <c r="D103" s="309"/>
      <c r="E103" s="309"/>
      <c r="F103" s="309"/>
      <c r="G103" s="309"/>
      <c r="H103" s="309"/>
      <c r="I103" s="309"/>
      <c r="J103" s="309"/>
      <c r="K103" s="309"/>
      <c r="L103" s="309"/>
      <c r="M103" s="309"/>
      <c r="N103" s="310"/>
    </row>
    <row r="104" spans="2:14" ht="15.75" thickBot="1">
      <c r="B104" s="311"/>
      <c r="C104" s="312"/>
      <c r="D104" s="312"/>
      <c r="E104" s="312"/>
      <c r="F104" s="312"/>
      <c r="G104" s="312"/>
      <c r="H104" s="312"/>
      <c r="I104" s="312"/>
      <c r="J104" s="312"/>
      <c r="K104" s="312"/>
      <c r="L104" s="312"/>
      <c r="M104" s="312"/>
      <c r="N104" s="313"/>
    </row>
    <row r="105" spans="2:14">
      <c r="B105" s="314"/>
      <c r="C105" s="315"/>
      <c r="D105" s="315"/>
      <c r="E105" s="315"/>
      <c r="F105" s="315"/>
      <c r="G105" s="315"/>
      <c r="H105" s="315"/>
      <c r="I105" s="315"/>
      <c r="J105" s="315"/>
      <c r="K105" s="315"/>
      <c r="L105" s="315"/>
      <c r="M105" s="315"/>
      <c r="N105" s="316"/>
    </row>
    <row r="106" spans="2:14">
      <c r="B106" s="317" t="s">
        <v>148</v>
      </c>
      <c r="C106" s="318"/>
      <c r="D106" s="318"/>
      <c r="E106" s="318"/>
      <c r="F106" s="318"/>
      <c r="G106" s="318"/>
      <c r="H106" s="318"/>
      <c r="I106" s="318"/>
      <c r="J106" s="318"/>
      <c r="K106" s="318"/>
      <c r="L106" s="318"/>
      <c r="M106" s="318"/>
      <c r="N106" s="319"/>
    </row>
    <row r="107" spans="2:14" ht="15" customHeight="1">
      <c r="B107" s="487" t="s">
        <v>149</v>
      </c>
      <c r="C107" s="488"/>
      <c r="D107" s="488"/>
      <c r="E107" s="488"/>
      <c r="F107" s="488"/>
      <c r="G107" s="488"/>
      <c r="H107" s="488"/>
      <c r="I107" s="488"/>
      <c r="J107" s="488"/>
      <c r="K107" s="488"/>
      <c r="L107" s="488"/>
      <c r="M107" s="488"/>
      <c r="N107" s="489"/>
    </row>
    <row r="108" spans="2:14" ht="15" customHeight="1">
      <c r="B108" s="487"/>
      <c r="C108" s="488"/>
      <c r="D108" s="488"/>
      <c r="E108" s="488"/>
      <c r="F108" s="488"/>
      <c r="G108" s="488"/>
      <c r="H108" s="488"/>
      <c r="I108" s="488"/>
      <c r="J108" s="488"/>
      <c r="K108" s="488"/>
      <c r="L108" s="488"/>
      <c r="M108" s="488"/>
      <c r="N108" s="489"/>
    </row>
    <row r="109" spans="2:14" ht="30" customHeight="1">
      <c r="B109" s="490" t="s">
        <v>150</v>
      </c>
      <c r="C109" s="491"/>
      <c r="D109" s="491"/>
      <c r="E109" s="491"/>
      <c r="F109" s="491"/>
      <c r="G109" s="491"/>
      <c r="H109" s="491"/>
      <c r="I109" s="491"/>
      <c r="J109" s="491"/>
      <c r="K109" s="491"/>
      <c r="L109" s="491"/>
      <c r="M109" s="491"/>
      <c r="N109" s="492"/>
    </row>
    <row r="110" spans="2:14">
      <c r="B110" s="490"/>
      <c r="C110" s="491"/>
      <c r="D110" s="491"/>
      <c r="E110" s="491"/>
      <c r="F110" s="491"/>
      <c r="G110" s="491"/>
      <c r="H110" s="491"/>
      <c r="I110" s="491"/>
      <c r="J110" s="491"/>
      <c r="K110" s="491"/>
      <c r="L110" s="491"/>
      <c r="M110" s="491"/>
      <c r="N110" s="49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20"/>
      <c r="C113" s="321"/>
      <c r="D113" s="321"/>
      <c r="E113" s="321"/>
      <c r="F113" s="321"/>
      <c r="G113" s="321"/>
      <c r="H113" s="321"/>
      <c r="I113" s="321"/>
      <c r="J113" s="321"/>
      <c r="K113" s="321"/>
      <c r="L113" s="321"/>
      <c r="M113" s="321"/>
      <c r="N113" s="322"/>
    </row>
    <row r="114" spans="2:14">
      <c r="B114" s="317"/>
      <c r="C114" s="318"/>
      <c r="D114" s="318"/>
      <c r="E114" s="318"/>
      <c r="F114" s="318"/>
      <c r="G114" s="318"/>
      <c r="H114" s="318"/>
      <c r="I114" s="318"/>
      <c r="J114" s="318"/>
      <c r="K114" s="318"/>
      <c r="L114" s="318"/>
      <c r="M114" s="318"/>
      <c r="N114" s="319"/>
    </row>
    <row r="115" spans="2:14">
      <c r="B115" s="304"/>
      <c r="C115" s="305"/>
      <c r="D115" s="305"/>
      <c r="E115" s="305" t="s">
        <v>142</v>
      </c>
      <c r="F115" s="307"/>
      <c r="G115" s="307"/>
      <c r="H115" s="305"/>
      <c r="I115" s="305"/>
      <c r="J115" s="305"/>
      <c r="K115" s="305"/>
      <c r="L115" s="305"/>
      <c r="M115" s="305"/>
      <c r="N115" s="306"/>
    </row>
    <row r="116" spans="2:14">
      <c r="B116" s="304"/>
      <c r="C116" s="305"/>
      <c r="D116" s="305"/>
      <c r="E116" s="323" t="s">
        <v>143</v>
      </c>
      <c r="F116" s="305"/>
      <c r="G116" s="305"/>
      <c r="H116" s="323"/>
      <c r="I116" s="323"/>
      <c r="J116" s="323"/>
      <c r="K116" s="305"/>
      <c r="L116" s="305"/>
      <c r="M116" s="305"/>
      <c r="N116" s="306"/>
    </row>
    <row r="117" spans="2:14">
      <c r="B117" s="304"/>
      <c r="C117" s="305"/>
      <c r="D117" s="305"/>
      <c r="E117" s="324" t="s">
        <v>151</v>
      </c>
      <c r="F117" s="305"/>
      <c r="G117" s="305"/>
      <c r="H117" s="324"/>
      <c r="I117" s="324"/>
      <c r="J117" s="324"/>
      <c r="K117" s="305"/>
      <c r="L117" s="305"/>
      <c r="M117" s="305"/>
      <c r="N117" s="306"/>
    </row>
    <row r="118" spans="2:14">
      <c r="B118" s="325"/>
      <c r="C118" s="318"/>
      <c r="D118" s="318"/>
      <c r="E118" s="305" t="s">
        <v>145</v>
      </c>
      <c r="F118" s="305"/>
      <c r="G118" s="305"/>
      <c r="H118" s="305"/>
      <c r="I118" s="305"/>
      <c r="J118" s="305"/>
      <c r="K118" s="318"/>
      <c r="L118" s="318"/>
      <c r="M118" s="318"/>
      <c r="N118" s="319"/>
    </row>
    <row r="119" spans="2:14">
      <c r="B119" s="325"/>
      <c r="C119" s="318"/>
      <c r="D119" s="318"/>
      <c r="E119" s="318"/>
      <c r="F119" s="305"/>
      <c r="G119" s="305"/>
      <c r="H119" s="305"/>
      <c r="I119" s="305"/>
      <c r="J119" s="305"/>
      <c r="K119" s="318"/>
      <c r="L119" s="318"/>
      <c r="M119" s="318"/>
      <c r="N119" s="319"/>
    </row>
    <row r="120" spans="2:14">
      <c r="B120" s="325" t="s">
        <v>152</v>
      </c>
      <c r="C120" s="324"/>
      <c r="D120" s="324"/>
      <c r="E120" s="305"/>
      <c r="F120" s="305"/>
      <c r="G120" s="305"/>
      <c r="H120" s="305"/>
      <c r="I120" s="305"/>
      <c r="J120" s="493"/>
      <c r="K120" s="493"/>
      <c r="L120" s="493"/>
      <c r="M120" s="493"/>
      <c r="N120" s="494"/>
    </row>
    <row r="121" spans="2:14" ht="15.75" thickBot="1">
      <c r="B121" s="326" t="s">
        <v>153</v>
      </c>
      <c r="C121" s="327"/>
      <c r="D121" s="327"/>
      <c r="E121" s="328"/>
      <c r="F121" s="328"/>
      <c r="G121" s="328"/>
      <c r="H121" s="328"/>
      <c r="I121" s="328"/>
      <c r="J121" s="495"/>
      <c r="K121" s="495"/>
      <c r="L121" s="495"/>
      <c r="M121" s="495"/>
      <c r="N121" s="496"/>
    </row>
  </sheetData>
  <sheetProtection algorithmName="SHA-512" hashValue="NfESK4TKkeq6sNQSrWQMNR410F+rYLd2n9XzNSO7D8ZzZWOnERdBC9tjfuwfUVkP6kBWb6wYndzSZsHSbNWezQ==" saltValue="TmW7yAcaFCtz8zdWfF77aw=="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17409"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50" zoomScaleNormal="50" workbookViewId="0">
      <selection activeCell="C16" sqref="C16:M16"/>
    </sheetView>
  </sheetViews>
  <sheetFormatPr baseColWidth="10" defaultRowHeight="15"/>
  <cols>
    <col min="1" max="1" width="10.42578125" style="69" bestFit="1" customWidth="1"/>
    <col min="2" max="2" width="17" style="69" customWidth="1"/>
    <col min="3" max="5" width="11.42578125" style="69"/>
    <col min="6" max="6" width="14.42578125" style="69" customWidth="1"/>
    <col min="7" max="8" width="11.42578125" style="69"/>
    <col min="9" max="9" width="13.140625" style="69" bestFit="1" customWidth="1"/>
    <col min="10" max="10" width="15.5703125" style="69" customWidth="1"/>
    <col min="11" max="11" width="17.5703125" style="69" bestFit="1" customWidth="1"/>
    <col min="12" max="12" width="11.42578125" style="69"/>
    <col min="13" max="13" width="13.85546875" style="69" bestFit="1" customWidth="1"/>
    <col min="14" max="14" width="17.42578125" style="69" customWidth="1"/>
    <col min="15" max="15" width="12" style="69" bestFit="1" customWidth="1"/>
    <col min="16" max="16384" width="11.42578125" style="69"/>
  </cols>
  <sheetData>
    <row r="1" spans="2:14" ht="27.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3"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258</v>
      </c>
      <c r="C31" s="141" t="s">
        <v>259</v>
      </c>
      <c r="D31" s="142"/>
      <c r="E31" s="142"/>
      <c r="F31" s="142"/>
      <c r="G31" s="142"/>
      <c r="H31" s="142"/>
      <c r="I31" s="142"/>
      <c r="J31" s="142"/>
      <c r="K31" s="284"/>
      <c r="L31" s="145" t="s">
        <v>157</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260</v>
      </c>
      <c r="B36" s="421" t="str">
        <f>VLOOKUP(A36,[65]EQUIPOS!A6:D154,3,FALSE)</f>
        <v>Retroexcavadora A25C</v>
      </c>
      <c r="C36" s="422"/>
      <c r="D36" s="422"/>
      <c r="E36" s="422"/>
      <c r="F36" s="422"/>
      <c r="G36" s="422"/>
      <c r="H36" s="423"/>
      <c r="I36" s="160"/>
      <c r="J36" s="161"/>
      <c r="K36" s="162">
        <f>VLOOKUP(A36,[65]EQUIPOS!A6:D163,4,FALSE)</f>
        <v>192448.08</v>
      </c>
      <c r="L36" s="163"/>
      <c r="M36" s="288">
        <v>3</v>
      </c>
      <c r="N36" s="165">
        <f>K36/M36</f>
        <v>64149.359999999993</v>
      </c>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0.1</v>
      </c>
      <c r="N41" s="177">
        <f>N75*M41</f>
        <v>1137.3137083333334</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65286.673708333328</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261</v>
      </c>
      <c r="B48" s="189" t="str">
        <f>VLOOKUP(A48,[65]MATERIALES!A5:D373,3,FALSE)</f>
        <v>Mortero 1:3 Para Anillos</v>
      </c>
      <c r="C48" s="190"/>
      <c r="D48" s="190"/>
      <c r="E48" s="190"/>
      <c r="F48" s="190"/>
      <c r="G48" s="190"/>
      <c r="H48" s="190"/>
      <c r="I48" s="190"/>
      <c r="J48" s="207" t="str">
        <f>VLOOKUP(A48,[65]MATERIALES!A4:D640,2,FALSE)</f>
        <v>m3</v>
      </c>
      <c r="K48" s="191">
        <v>0.02</v>
      </c>
      <c r="L48" s="160"/>
      <c r="M48" s="282">
        <f>VLOOKUP(A48,[65]MATERIALES!A5:D396,4,FALSE)</f>
        <v>382554.43333333335</v>
      </c>
      <c r="N48" s="165">
        <f>K48*M48</f>
        <v>7651.0886666666675</v>
      </c>
    </row>
    <row r="49" spans="1:14">
      <c r="A49" s="276" t="s">
        <v>262</v>
      </c>
      <c r="B49" s="189" t="str">
        <f>VLOOKUP(A49,[65]MATERIALES!A6:D373,3,FALSE)</f>
        <v>Material para solado y atraque</v>
      </c>
      <c r="C49" s="293"/>
      <c r="D49" s="293"/>
      <c r="E49" s="293"/>
      <c r="F49" s="293"/>
      <c r="G49" s="293"/>
      <c r="H49" s="293"/>
      <c r="I49" s="293"/>
      <c r="J49" s="295" t="str">
        <f>VLOOKUP(A49,[65]MATERIALES!A5:D641,2,FALSE)</f>
        <v>m3</v>
      </c>
      <c r="K49" s="294">
        <v>0.46</v>
      </c>
      <c r="L49" s="285"/>
      <c r="M49" s="282">
        <f>VLOOKUP(A49,[65]MATERIALES!A6:D397,4,FALSE)</f>
        <v>30708.534828651464</v>
      </c>
      <c r="N49" s="165">
        <f>K49*M49</f>
        <v>14125.926021179674</v>
      </c>
    </row>
    <row r="50" spans="1:14">
      <c r="A50" s="276" t="s">
        <v>263</v>
      </c>
      <c r="B50" s="189" t="str">
        <f>VLOOKUP(A50,[65]MATERIALES!A6:D373,3,FALSE)</f>
        <v xml:space="preserve">Tubo concreto reforzado 900mm (tipo 1)
</v>
      </c>
      <c r="C50" s="293"/>
      <c r="D50" s="293"/>
      <c r="E50" s="293"/>
      <c r="F50" s="293"/>
      <c r="G50" s="293"/>
      <c r="H50" s="293"/>
      <c r="I50" s="293"/>
      <c r="J50" s="295" t="str">
        <f>VLOOKUP(A50,[65]MATERIALES!A6:D642,2,FALSE)</f>
        <v>m</v>
      </c>
      <c r="K50" s="294">
        <v>1</v>
      </c>
      <c r="L50" s="285"/>
      <c r="M50" s="282">
        <f>VLOOKUP(A50,[65]MATERIALES!A6:D398,4,FALSE)</f>
        <v>305780.74666666664</v>
      </c>
      <c r="N50" s="165">
        <f>K50*M50</f>
        <v>305780.74666666664</v>
      </c>
    </row>
    <row r="51" spans="1:14">
      <c r="A51" s="276"/>
      <c r="B51" s="189"/>
      <c r="C51" s="293"/>
      <c r="D51" s="293"/>
      <c r="E51" s="293"/>
      <c r="F51" s="293"/>
      <c r="G51" s="293"/>
      <c r="H51" s="293"/>
      <c r="I51" s="293"/>
      <c r="J51" s="207"/>
      <c r="K51" s="294"/>
      <c r="L51" s="285"/>
      <c r="M51" s="282"/>
      <c r="N51" s="165"/>
    </row>
    <row r="52" spans="1:14" ht="15.75" thickBot="1">
      <c r="B52" s="189"/>
      <c r="C52" s="216"/>
      <c r="D52" s="216"/>
      <c r="E52" s="216"/>
      <c r="F52" s="216"/>
      <c r="G52" s="216"/>
      <c r="H52" s="216"/>
      <c r="I52" s="216"/>
      <c r="J52" s="331"/>
      <c r="K52" s="218"/>
      <c r="L52" s="297"/>
      <c r="M52" s="282"/>
      <c r="N52" s="165"/>
    </row>
    <row r="53" spans="1:14" ht="15.75" thickBot="1">
      <c r="B53" s="377" t="s">
        <v>114</v>
      </c>
      <c r="C53" s="378"/>
      <c r="D53" s="378"/>
      <c r="E53" s="378"/>
      <c r="F53" s="378"/>
      <c r="G53" s="378"/>
      <c r="H53" s="378"/>
      <c r="I53" s="378"/>
      <c r="J53" s="378"/>
      <c r="K53" s="378"/>
      <c r="L53" s="378"/>
      <c r="M53" s="379"/>
      <c r="N53" s="277">
        <f>SUM(N48:N52)</f>
        <v>327557.761354513</v>
      </c>
    </row>
    <row r="54" spans="1:14">
      <c r="B54" s="133"/>
      <c r="C54" s="134"/>
      <c r="D54" s="134"/>
      <c r="E54" s="134"/>
      <c r="F54" s="134"/>
      <c r="G54" s="134"/>
      <c r="H54" s="134"/>
      <c r="I54" s="134"/>
      <c r="J54" s="134"/>
      <c r="K54" s="134"/>
      <c r="L54" s="134"/>
      <c r="M54" s="134"/>
      <c r="N54" s="135"/>
    </row>
    <row r="55" spans="1:14">
      <c r="B55" s="182" t="s">
        <v>117</v>
      </c>
      <c r="C55" s="183"/>
      <c r="D55" s="183"/>
      <c r="E55" s="183"/>
      <c r="F55" s="183"/>
      <c r="G55" s="183"/>
      <c r="H55" s="183"/>
      <c r="I55" s="183"/>
      <c r="J55" s="183"/>
      <c r="K55" s="183"/>
      <c r="L55" s="183"/>
      <c r="M55" s="183"/>
      <c r="N55" s="184"/>
    </row>
    <row r="56" spans="1:14" ht="15.75" thickBot="1">
      <c r="B56" s="198"/>
      <c r="C56" s="155"/>
      <c r="D56" s="155"/>
      <c r="E56" s="155"/>
      <c r="F56" s="155"/>
      <c r="G56" s="155"/>
      <c r="H56" s="155"/>
      <c r="I56" s="155"/>
      <c r="J56" s="155"/>
      <c r="K56" s="155"/>
      <c r="L56" s="155"/>
      <c r="M56" s="155"/>
      <c r="N56" s="157"/>
    </row>
    <row r="57" spans="1:14" ht="25.5">
      <c r="B57" s="199" t="s">
        <v>118</v>
      </c>
      <c r="C57" s="200"/>
      <c r="D57" s="200"/>
      <c r="E57" s="200"/>
      <c r="F57" s="200"/>
      <c r="G57" s="200"/>
      <c r="H57" s="201" t="s">
        <v>41</v>
      </c>
      <c r="I57" s="202" t="s">
        <v>119</v>
      </c>
      <c r="J57" s="203" t="s">
        <v>120</v>
      </c>
      <c r="K57" s="201" t="s">
        <v>121</v>
      </c>
      <c r="L57" s="403" t="s">
        <v>122</v>
      </c>
      <c r="M57" s="404"/>
      <c r="N57" s="204" t="s">
        <v>109</v>
      </c>
    </row>
    <row r="58" spans="1:14">
      <c r="A58" s="69" t="s">
        <v>264</v>
      </c>
      <c r="B58" s="205" t="str">
        <f>VLOOKUP(A58,[65]TRANSPORTE!A1:D117,3,FALSE)</f>
        <v>Transporte de Tubería de Concreto Reforzado</v>
      </c>
      <c r="C58" s="206"/>
      <c r="D58" s="206"/>
      <c r="E58" s="206"/>
      <c r="F58" s="206"/>
      <c r="G58" s="206"/>
      <c r="H58" s="207" t="s">
        <v>265</v>
      </c>
      <c r="I58" s="176">
        <v>0.28000000000000003</v>
      </c>
      <c r="J58" s="208">
        <v>70</v>
      </c>
      <c r="K58" s="176">
        <f>I58*J58</f>
        <v>19.600000000000001</v>
      </c>
      <c r="L58" s="405">
        <f>VLOOKUP(A58,[65]TRANSPORTE!A1:D117,4,FALSE)</f>
        <v>2.0064298636291702</v>
      </c>
      <c r="M58" s="406"/>
      <c r="N58" s="209">
        <f>K58*L58</f>
        <v>39.326025327131738</v>
      </c>
    </row>
    <row r="59" spans="1:14">
      <c r="A59" s="69" t="s">
        <v>266</v>
      </c>
      <c r="B59" s="205" t="str">
        <f>VLOOKUP(A59,[65]TRANSPORTE!A1:D117,3,FALSE)</f>
        <v>Transporte de Material de Solado y Atraque Tubería de Concreto Reforzado</v>
      </c>
      <c r="C59" s="210"/>
      <c r="D59" s="210"/>
      <c r="E59" s="210"/>
      <c r="F59" s="210"/>
      <c r="G59" s="210"/>
      <c r="H59" s="207" t="s">
        <v>125</v>
      </c>
      <c r="I59" s="176">
        <v>0.46</v>
      </c>
      <c r="J59" s="208">
        <v>70</v>
      </c>
      <c r="K59" s="176">
        <f>I59*J59</f>
        <v>32.200000000000003</v>
      </c>
      <c r="L59" s="405">
        <f>VLOOKUP(A59,[65]TRANSPORTE!A1:D117,4,FALSE)</f>
        <v>881.02272727272725</v>
      </c>
      <c r="M59" s="406"/>
      <c r="N59" s="209">
        <f>K59*L59</f>
        <v>28368.93181818182</v>
      </c>
    </row>
    <row r="60" spans="1:14">
      <c r="B60" s="205"/>
      <c r="C60" s="210"/>
      <c r="D60" s="210"/>
      <c r="E60" s="210"/>
      <c r="F60" s="210"/>
      <c r="G60" s="210"/>
      <c r="H60" s="207"/>
      <c r="I60" s="176"/>
      <c r="J60" s="208"/>
      <c r="K60" s="176"/>
      <c r="L60" s="405"/>
      <c r="M60" s="406"/>
      <c r="N60" s="209"/>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11"/>
      <c r="I62" s="176"/>
      <c r="J62" s="176"/>
      <c r="K62" s="176"/>
      <c r="L62" s="212"/>
      <c r="M62" s="213"/>
      <c r="N62" s="214"/>
    </row>
    <row r="63" spans="1:14" ht="15.75" thickBot="1">
      <c r="B63" s="215"/>
      <c r="C63" s="216"/>
      <c r="D63" s="216"/>
      <c r="E63" s="216"/>
      <c r="F63" s="216"/>
      <c r="G63" s="216"/>
      <c r="H63" s="217"/>
      <c r="I63" s="218"/>
      <c r="J63" s="218"/>
      <c r="K63" s="218"/>
      <c r="L63" s="407"/>
      <c r="M63" s="408"/>
      <c r="N63" s="234"/>
    </row>
    <row r="64" spans="1:14" ht="15.75" thickBot="1">
      <c r="B64" s="409" t="s">
        <v>114</v>
      </c>
      <c r="C64" s="396"/>
      <c r="D64" s="396"/>
      <c r="E64" s="396"/>
      <c r="F64" s="396"/>
      <c r="G64" s="396"/>
      <c r="H64" s="396"/>
      <c r="I64" s="396"/>
      <c r="J64" s="396"/>
      <c r="K64" s="396"/>
      <c r="L64" s="396"/>
      <c r="M64" s="397"/>
      <c r="N64" s="219">
        <f>N58+N59+N60+N61+N62</f>
        <v>28408.257843508953</v>
      </c>
    </row>
    <row r="65" spans="1:15">
      <c r="B65" s="133"/>
      <c r="C65" s="134"/>
      <c r="D65" s="134"/>
      <c r="E65" s="134"/>
      <c r="F65" s="134"/>
      <c r="G65" s="134"/>
      <c r="H65" s="134"/>
      <c r="I65" s="134"/>
      <c r="J65" s="134"/>
      <c r="K65" s="134"/>
      <c r="L65" s="134"/>
      <c r="M65" s="134"/>
      <c r="N65" s="135"/>
    </row>
    <row r="66" spans="1:15">
      <c r="B66" s="182" t="s">
        <v>126</v>
      </c>
      <c r="C66" s="183"/>
      <c r="D66" s="183"/>
      <c r="E66" s="183"/>
      <c r="F66" s="183"/>
      <c r="G66" s="183"/>
      <c r="H66" s="183"/>
      <c r="I66" s="183"/>
      <c r="J66" s="183"/>
      <c r="K66" s="183"/>
      <c r="L66" s="183"/>
      <c r="M66" s="183"/>
      <c r="N66" s="184"/>
    </row>
    <row r="67" spans="1:15" ht="15.75" thickBot="1">
      <c r="B67" s="198"/>
      <c r="C67" s="155"/>
      <c r="D67" s="155"/>
      <c r="E67" s="155"/>
      <c r="F67" s="155"/>
      <c r="G67" s="155"/>
      <c r="H67" s="155"/>
      <c r="I67" s="155"/>
      <c r="J67" s="155"/>
      <c r="K67" s="155"/>
      <c r="L67" s="155"/>
      <c r="M67" s="155"/>
      <c r="N67" s="157"/>
    </row>
    <row r="68" spans="1:15" ht="25.5">
      <c r="B68" s="410" t="s">
        <v>127</v>
      </c>
      <c r="C68" s="411"/>
      <c r="D68" s="411"/>
      <c r="E68" s="411"/>
      <c r="F68" s="411"/>
      <c r="G68" s="411"/>
      <c r="H68" s="411"/>
      <c r="I68" s="201" t="s">
        <v>128</v>
      </c>
      <c r="J68" s="203" t="s">
        <v>129</v>
      </c>
      <c r="K68" s="202" t="s">
        <v>130</v>
      </c>
      <c r="L68" s="412" t="s">
        <v>108</v>
      </c>
      <c r="M68" s="413"/>
      <c r="N68" s="220" t="s">
        <v>109</v>
      </c>
    </row>
    <row r="69" spans="1:15">
      <c r="A69" s="298" t="s">
        <v>203</v>
      </c>
      <c r="B69" s="221" t="str">
        <f>VLOOKUP(A69,'[65]MANO DE OBRA'!A8:D68,3,FALSE)</f>
        <v>Obrero (4)</v>
      </c>
      <c r="C69" s="210"/>
      <c r="D69" s="210"/>
      <c r="E69" s="210"/>
      <c r="F69" s="210"/>
      <c r="G69" s="210"/>
      <c r="H69" s="210"/>
      <c r="I69" s="222">
        <f>K69/J69*100</f>
        <v>98362.266666666663</v>
      </c>
      <c r="J69" s="223">
        <v>185</v>
      </c>
      <c r="K69" s="224">
        <f>VLOOKUP(A69,'[65]MANO DE OBRA'!A8:D99,4,FALSE)</f>
        <v>181970.19333333333</v>
      </c>
      <c r="L69" s="225"/>
      <c r="M69" s="299">
        <v>24</v>
      </c>
      <c r="N69" s="278">
        <f>K69/M69</f>
        <v>7582.091388888889</v>
      </c>
      <c r="O69" s="228"/>
    </row>
    <row r="70" spans="1:15">
      <c r="A70" s="298" t="s">
        <v>132</v>
      </c>
      <c r="B70" s="221" t="str">
        <f>VLOOKUP(A70,'[65]MANO DE OBRA'!A8:D69,3,FALSE)</f>
        <v>Oficial</v>
      </c>
      <c r="C70" s="210"/>
      <c r="D70" s="210"/>
      <c r="E70" s="210"/>
      <c r="F70" s="210"/>
      <c r="G70" s="210"/>
      <c r="H70" s="210"/>
      <c r="I70" s="222">
        <f>K70/J70*100</f>
        <v>49181.133333333331</v>
      </c>
      <c r="J70" s="223">
        <v>185</v>
      </c>
      <c r="K70" s="224">
        <f>VLOOKUP(A70,'[65]MANO DE OBRA'!A8:D100,4,FALSE)</f>
        <v>90985.096666666665</v>
      </c>
      <c r="L70" s="225"/>
      <c r="M70" s="299">
        <v>24</v>
      </c>
      <c r="N70" s="278">
        <f>K70/M70</f>
        <v>3791.0456944444445</v>
      </c>
    </row>
    <row r="71" spans="1:15">
      <c r="B71" s="221"/>
      <c r="C71" s="210"/>
      <c r="D71" s="210"/>
      <c r="E71" s="210"/>
      <c r="F71" s="210"/>
      <c r="G71" s="210"/>
      <c r="H71" s="210"/>
      <c r="I71" s="222"/>
      <c r="J71" s="223"/>
      <c r="K71" s="224"/>
      <c r="L71" s="225"/>
      <c r="M71" s="300"/>
      <c r="N71" s="278"/>
    </row>
    <row r="72" spans="1:15">
      <c r="B72" s="221"/>
      <c r="C72" s="210"/>
      <c r="D72" s="210"/>
      <c r="E72" s="210"/>
      <c r="F72" s="210"/>
      <c r="G72" s="210"/>
      <c r="H72" s="210"/>
      <c r="I72" s="176"/>
      <c r="J72" s="230"/>
      <c r="K72" s="231"/>
      <c r="L72" s="233"/>
      <c r="M72" s="232"/>
      <c r="N72" s="227"/>
    </row>
    <row r="73" spans="1:15">
      <c r="B73" s="221"/>
      <c r="C73" s="210"/>
      <c r="D73" s="210"/>
      <c r="E73" s="210"/>
      <c r="F73" s="210"/>
      <c r="G73" s="210"/>
      <c r="H73" s="210"/>
      <c r="I73" s="176"/>
      <c r="J73" s="230"/>
      <c r="K73" s="231"/>
      <c r="L73" s="233"/>
      <c r="M73" s="232"/>
      <c r="N73" s="227"/>
    </row>
    <row r="74" spans="1:15" ht="15.75" thickBot="1">
      <c r="B74" s="414"/>
      <c r="C74" s="415"/>
      <c r="D74" s="415"/>
      <c r="E74" s="415"/>
      <c r="F74" s="415"/>
      <c r="G74" s="415"/>
      <c r="H74" s="415"/>
      <c r="I74" s="218"/>
      <c r="J74" s="218"/>
      <c r="K74" s="218"/>
      <c r="L74" s="416"/>
      <c r="M74" s="416"/>
      <c r="N74" s="234"/>
    </row>
    <row r="75" spans="1:15" ht="15.75" thickBot="1">
      <c r="B75" s="409" t="s">
        <v>114</v>
      </c>
      <c r="C75" s="396"/>
      <c r="D75" s="396"/>
      <c r="E75" s="396"/>
      <c r="F75" s="396"/>
      <c r="G75" s="396"/>
      <c r="H75" s="396"/>
      <c r="I75" s="396"/>
      <c r="J75" s="396"/>
      <c r="K75" s="396"/>
      <c r="L75" s="396"/>
      <c r="M75" s="397"/>
      <c r="N75" s="235">
        <f>SUM(N69:N74)</f>
        <v>11373.137083333333</v>
      </c>
    </row>
    <row r="76" spans="1:15" ht="15.75" thickBot="1">
      <c r="B76" s="133"/>
      <c r="C76" s="134"/>
      <c r="D76" s="134"/>
      <c r="E76" s="134"/>
      <c r="F76" s="134"/>
      <c r="G76" s="134"/>
      <c r="H76" s="134"/>
      <c r="I76" s="134"/>
      <c r="J76" s="134"/>
      <c r="K76" s="134"/>
      <c r="L76" s="134"/>
      <c r="M76" s="134"/>
      <c r="N76" s="135"/>
    </row>
    <row r="77" spans="1:15" ht="15.75" thickBot="1">
      <c r="B77" s="377" t="s">
        <v>134</v>
      </c>
      <c r="C77" s="378"/>
      <c r="D77" s="378"/>
      <c r="E77" s="378"/>
      <c r="F77" s="378"/>
      <c r="G77" s="378"/>
      <c r="H77" s="378"/>
      <c r="I77" s="378"/>
      <c r="J77" s="378"/>
      <c r="K77" s="378"/>
      <c r="L77" s="378"/>
      <c r="M77" s="379"/>
      <c r="N77" s="180">
        <f>N43+N53+N64+N75</f>
        <v>432625.82998968865</v>
      </c>
    </row>
    <row r="78" spans="1:15">
      <c r="B78" s="133"/>
      <c r="C78" s="134"/>
      <c r="D78" s="134"/>
      <c r="E78" s="134"/>
      <c r="F78" s="134"/>
      <c r="G78" s="134"/>
      <c r="H78" s="134"/>
      <c r="I78" s="134"/>
      <c r="J78" s="134"/>
      <c r="K78" s="134"/>
      <c r="L78" s="134"/>
      <c r="M78" s="134"/>
      <c r="N78" s="135"/>
    </row>
    <row r="79" spans="1:15">
      <c r="B79" s="182" t="s">
        <v>135</v>
      </c>
      <c r="C79" s="183"/>
      <c r="D79" s="183"/>
      <c r="E79" s="183"/>
      <c r="F79" s="183"/>
      <c r="G79" s="183"/>
      <c r="H79" s="183"/>
      <c r="I79" s="183"/>
      <c r="J79" s="183"/>
      <c r="K79" s="183"/>
      <c r="L79" s="183"/>
      <c r="M79" s="183"/>
      <c r="N79" s="184"/>
    </row>
    <row r="80" spans="1:15" ht="15.75" thickBot="1">
      <c r="B80" s="198"/>
      <c r="C80" s="155"/>
      <c r="D80" s="155"/>
      <c r="E80" s="155"/>
      <c r="F80" s="155"/>
      <c r="G80" s="155"/>
      <c r="H80" s="155"/>
      <c r="I80" s="155"/>
      <c r="J80" s="155"/>
      <c r="K80" s="155"/>
      <c r="L80" s="155"/>
      <c r="M80" s="155"/>
      <c r="N80" s="157"/>
    </row>
    <row r="81" spans="1:14">
      <c r="B81" s="380" t="s">
        <v>136</v>
      </c>
      <c r="C81" s="381"/>
      <c r="D81" s="381"/>
      <c r="E81" s="381"/>
      <c r="F81" s="381"/>
      <c r="G81" s="381"/>
      <c r="H81" s="381"/>
      <c r="I81" s="200"/>
      <c r="J81" s="236"/>
      <c r="K81" s="237" t="s">
        <v>137</v>
      </c>
      <c r="L81" s="382" t="s">
        <v>138</v>
      </c>
      <c r="M81" s="383"/>
      <c r="N81" s="238"/>
    </row>
    <row r="82" spans="1:14">
      <c r="B82" s="384" t="s">
        <v>59</v>
      </c>
      <c r="C82" s="385"/>
      <c r="D82" s="385"/>
      <c r="E82" s="385"/>
      <c r="F82" s="385"/>
      <c r="G82" s="385"/>
      <c r="H82" s="385"/>
      <c r="I82" s="239"/>
      <c r="J82" s="240"/>
      <c r="K82" s="241">
        <v>0.2</v>
      </c>
      <c r="L82" s="386">
        <f>N77*K82</f>
        <v>86525.165997937729</v>
      </c>
      <c r="M82" s="387"/>
      <c r="N82" s="242"/>
    </row>
    <row r="83" spans="1:14">
      <c r="B83" s="243" t="s">
        <v>139</v>
      </c>
      <c r="C83" s="244"/>
      <c r="D83" s="244"/>
      <c r="E83" s="244"/>
      <c r="F83" s="244"/>
      <c r="G83" s="244"/>
      <c r="H83" s="244"/>
      <c r="I83" s="239"/>
      <c r="J83" s="240"/>
      <c r="K83" s="241">
        <v>0.05</v>
      </c>
      <c r="L83" s="386">
        <f>N77*K83</f>
        <v>21631.291499484432</v>
      </c>
      <c r="M83" s="387"/>
      <c r="N83" s="242"/>
    </row>
    <row r="84" spans="1:14" ht="15.75" thickBot="1">
      <c r="B84" s="245" t="s">
        <v>63</v>
      </c>
      <c r="C84" s="246"/>
      <c r="D84" s="246"/>
      <c r="E84" s="246"/>
      <c r="F84" s="246"/>
      <c r="G84" s="246"/>
      <c r="H84" s="246"/>
      <c r="I84" s="247"/>
      <c r="J84" s="248"/>
      <c r="K84" s="249">
        <v>0.05</v>
      </c>
      <c r="L84" s="388">
        <f>N77*K84</f>
        <v>21631.291499484432</v>
      </c>
      <c r="M84" s="389"/>
      <c r="N84" s="242"/>
    </row>
    <row r="85" spans="1:14" ht="15.75" thickBot="1">
      <c r="B85" s="377" t="s">
        <v>114</v>
      </c>
      <c r="C85" s="378"/>
      <c r="D85" s="378"/>
      <c r="E85" s="378"/>
      <c r="F85" s="378"/>
      <c r="G85" s="378"/>
      <c r="H85" s="378"/>
      <c r="I85" s="378"/>
      <c r="J85" s="378"/>
      <c r="K85" s="378"/>
      <c r="L85" s="378"/>
      <c r="M85" s="379"/>
      <c r="N85" s="250">
        <f>L82+L83+L84</f>
        <v>129787.74899690659</v>
      </c>
    </row>
    <row r="86" spans="1:14" ht="15.75" thickBot="1">
      <c r="B86" s="133"/>
      <c r="C86" s="134"/>
      <c r="D86" s="134"/>
      <c r="E86" s="134"/>
      <c r="F86" s="134"/>
      <c r="G86" s="134"/>
      <c r="H86" s="134"/>
      <c r="I86" s="134"/>
      <c r="J86" s="134"/>
      <c r="K86" s="134"/>
      <c r="L86" s="134"/>
      <c r="M86" s="134"/>
      <c r="N86" s="135"/>
    </row>
    <row r="87" spans="1:14" ht="15.75" thickBot="1">
      <c r="A87" s="69" t="s">
        <v>140</v>
      </c>
      <c r="B87" s="377" t="s">
        <v>141</v>
      </c>
      <c r="C87" s="378"/>
      <c r="D87" s="378"/>
      <c r="E87" s="378"/>
      <c r="F87" s="378"/>
      <c r="G87" s="378"/>
      <c r="H87" s="378"/>
      <c r="I87" s="378"/>
      <c r="J87" s="378"/>
      <c r="K87" s="378"/>
      <c r="L87" s="378"/>
      <c r="M87" s="379"/>
      <c r="N87" s="251">
        <f>ROUND(N77+N85,0)</f>
        <v>562414</v>
      </c>
    </row>
    <row r="88" spans="1:14">
      <c r="B88" s="301"/>
      <c r="C88" s="302"/>
      <c r="D88" s="302"/>
      <c r="E88" s="302"/>
      <c r="F88" s="302"/>
      <c r="G88" s="302"/>
      <c r="H88" s="302"/>
      <c r="I88" s="302"/>
      <c r="J88" s="302"/>
      <c r="K88" s="302"/>
      <c r="L88" s="302"/>
      <c r="M88" s="302"/>
      <c r="N88" s="303"/>
    </row>
    <row r="89" spans="1:14">
      <c r="B89" s="304"/>
      <c r="C89" s="305"/>
      <c r="D89" s="305"/>
      <c r="E89" s="305"/>
      <c r="F89" s="305"/>
      <c r="G89" s="305"/>
      <c r="H89" s="305"/>
      <c r="I89" s="305"/>
      <c r="J89" s="305"/>
      <c r="K89" s="305"/>
      <c r="L89" s="305"/>
      <c r="M89" s="305"/>
      <c r="N89" s="306"/>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7" t="s">
        <v>142</v>
      </c>
      <c r="F92" s="307"/>
      <c r="G92" s="307"/>
      <c r="H92" s="307"/>
      <c r="I92" s="307"/>
      <c r="J92" s="307"/>
      <c r="K92" s="305"/>
      <c r="L92" s="305"/>
      <c r="M92" s="305"/>
      <c r="N92" s="306"/>
    </row>
    <row r="93" spans="1:14">
      <c r="B93" s="304"/>
      <c r="C93" s="305"/>
      <c r="D93" s="305"/>
      <c r="E93" s="305" t="s">
        <v>143</v>
      </c>
      <c r="F93" s="305"/>
      <c r="G93" s="305"/>
      <c r="H93" s="305"/>
      <c r="I93" s="305"/>
      <c r="J93" s="305"/>
      <c r="K93" s="305"/>
      <c r="L93" s="305"/>
      <c r="M93" s="305"/>
      <c r="N93" s="306"/>
    </row>
    <row r="94" spans="1:14">
      <c r="B94" s="304"/>
      <c r="C94" s="305"/>
      <c r="D94" s="305"/>
      <c r="E94" s="305" t="s">
        <v>144</v>
      </c>
      <c r="F94" s="305"/>
      <c r="G94" s="305"/>
      <c r="H94" s="305"/>
      <c r="I94" s="305"/>
      <c r="J94" s="305"/>
      <c r="K94" s="305"/>
      <c r="L94" s="305"/>
      <c r="M94" s="305"/>
      <c r="N94" s="306"/>
    </row>
    <row r="95" spans="1:14">
      <c r="B95" s="304"/>
      <c r="C95" s="305"/>
      <c r="D95" s="305"/>
      <c r="E95" s="305" t="s">
        <v>145</v>
      </c>
      <c r="F95" s="305"/>
      <c r="G95" s="305"/>
      <c r="H95" s="305"/>
      <c r="I95" s="305"/>
      <c r="J95" s="305"/>
      <c r="K95" s="305"/>
      <c r="L95" s="305"/>
      <c r="M95" s="305"/>
      <c r="N95" s="306"/>
    </row>
    <row r="96" spans="1:14" ht="15.75" thickBot="1">
      <c r="B96" s="304"/>
      <c r="C96" s="305"/>
      <c r="D96" s="305"/>
      <c r="E96" s="305"/>
      <c r="F96" s="305" t="s">
        <v>146</v>
      </c>
      <c r="G96" s="305"/>
      <c r="H96" s="305"/>
      <c r="I96" s="305"/>
      <c r="J96" s="305"/>
      <c r="K96" s="305"/>
      <c r="L96" s="305"/>
      <c r="M96" s="305"/>
      <c r="N96" s="306"/>
    </row>
    <row r="97" spans="2:14">
      <c r="B97" s="252" t="s">
        <v>147</v>
      </c>
      <c r="C97" s="253"/>
      <c r="D97" s="253"/>
      <c r="E97" s="253"/>
      <c r="F97" s="253"/>
      <c r="G97" s="253"/>
      <c r="H97" s="253"/>
      <c r="I97" s="253"/>
      <c r="J97" s="253"/>
      <c r="K97" s="253"/>
      <c r="L97" s="253"/>
      <c r="M97" s="253"/>
      <c r="N97" s="254"/>
    </row>
    <row r="98" spans="2:14">
      <c r="B98" s="308"/>
      <c r="C98" s="309"/>
      <c r="D98" s="309"/>
      <c r="E98" s="309"/>
      <c r="F98" s="309"/>
      <c r="G98" s="309"/>
      <c r="H98" s="309"/>
      <c r="I98" s="309"/>
      <c r="J98" s="309"/>
      <c r="K98" s="309"/>
      <c r="L98" s="309"/>
      <c r="M98" s="309"/>
      <c r="N98" s="310"/>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ht="15.75" thickBot="1">
      <c r="B101" s="311"/>
      <c r="C101" s="312"/>
      <c r="D101" s="312"/>
      <c r="E101" s="312"/>
      <c r="F101" s="312"/>
      <c r="G101" s="312"/>
      <c r="H101" s="312"/>
      <c r="I101" s="312"/>
      <c r="J101" s="312"/>
      <c r="K101" s="312"/>
      <c r="L101" s="312"/>
      <c r="M101" s="312"/>
      <c r="N101" s="313"/>
    </row>
    <row r="102" spans="2:14">
      <c r="B102" s="314"/>
      <c r="C102" s="315"/>
      <c r="D102" s="315"/>
      <c r="E102" s="315"/>
      <c r="F102" s="315"/>
      <c r="G102" s="315"/>
      <c r="H102" s="315"/>
      <c r="I102" s="315"/>
      <c r="J102" s="315"/>
      <c r="K102" s="315"/>
      <c r="L102" s="315"/>
      <c r="M102" s="315"/>
      <c r="N102" s="316"/>
    </row>
    <row r="103" spans="2:14">
      <c r="B103" s="317" t="s">
        <v>148</v>
      </c>
      <c r="C103" s="318"/>
      <c r="D103" s="318"/>
      <c r="E103" s="318"/>
      <c r="F103" s="318"/>
      <c r="G103" s="318"/>
      <c r="H103" s="318"/>
      <c r="I103" s="318"/>
      <c r="J103" s="318"/>
      <c r="K103" s="318"/>
      <c r="L103" s="318"/>
      <c r="M103" s="318"/>
      <c r="N103" s="319"/>
    </row>
    <row r="104" spans="2:14" ht="15" customHeight="1">
      <c r="B104" s="487" t="s">
        <v>149</v>
      </c>
      <c r="C104" s="488"/>
      <c r="D104" s="488"/>
      <c r="E104" s="488"/>
      <c r="F104" s="488"/>
      <c r="G104" s="488"/>
      <c r="H104" s="488"/>
      <c r="I104" s="488"/>
      <c r="J104" s="488"/>
      <c r="K104" s="488"/>
      <c r="L104" s="488"/>
      <c r="M104" s="488"/>
      <c r="N104" s="489"/>
    </row>
    <row r="105" spans="2:14" ht="15" customHeight="1">
      <c r="B105" s="487"/>
      <c r="C105" s="488"/>
      <c r="D105" s="488"/>
      <c r="E105" s="488"/>
      <c r="F105" s="488"/>
      <c r="G105" s="488"/>
      <c r="H105" s="488"/>
      <c r="I105" s="488"/>
      <c r="J105" s="488"/>
      <c r="K105" s="488"/>
      <c r="L105" s="488"/>
      <c r="M105" s="488"/>
      <c r="N105" s="489"/>
    </row>
    <row r="106" spans="2:14" ht="30" customHeight="1">
      <c r="B106" s="490" t="s">
        <v>150</v>
      </c>
      <c r="C106" s="491"/>
      <c r="D106" s="491"/>
      <c r="E106" s="491"/>
      <c r="F106" s="491"/>
      <c r="G106" s="491"/>
      <c r="H106" s="491"/>
      <c r="I106" s="491"/>
      <c r="J106" s="491"/>
      <c r="K106" s="491"/>
      <c r="L106" s="491"/>
      <c r="M106" s="491"/>
      <c r="N106" s="492"/>
    </row>
    <row r="107" spans="2:14">
      <c r="B107" s="490"/>
      <c r="C107" s="491"/>
      <c r="D107" s="491"/>
      <c r="E107" s="491"/>
      <c r="F107" s="491"/>
      <c r="G107" s="491"/>
      <c r="H107" s="491"/>
      <c r="I107" s="491"/>
      <c r="J107" s="491"/>
      <c r="K107" s="491"/>
      <c r="L107" s="491"/>
      <c r="M107" s="491"/>
      <c r="N107" s="492"/>
    </row>
    <row r="108" spans="2:14">
      <c r="B108" s="320"/>
      <c r="C108" s="321"/>
      <c r="D108" s="321"/>
      <c r="E108" s="321"/>
      <c r="F108" s="321"/>
      <c r="G108" s="321"/>
      <c r="H108" s="321"/>
      <c r="I108" s="321"/>
      <c r="J108" s="321"/>
      <c r="K108" s="321"/>
      <c r="L108" s="321"/>
      <c r="M108" s="321"/>
      <c r="N108" s="32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17"/>
      <c r="C111" s="318"/>
      <c r="D111" s="318"/>
      <c r="E111" s="318"/>
      <c r="F111" s="318"/>
      <c r="G111" s="318"/>
      <c r="H111" s="318"/>
      <c r="I111" s="318"/>
      <c r="J111" s="318"/>
      <c r="K111" s="318"/>
      <c r="L111" s="318"/>
      <c r="M111" s="318"/>
      <c r="N111" s="319"/>
    </row>
    <row r="112" spans="2:14">
      <c r="B112" s="304"/>
      <c r="C112" s="305"/>
      <c r="D112" s="305"/>
      <c r="E112" s="305" t="s">
        <v>142</v>
      </c>
      <c r="F112" s="307"/>
      <c r="G112" s="307"/>
      <c r="H112" s="305"/>
      <c r="I112" s="305"/>
      <c r="J112" s="305"/>
      <c r="K112" s="305"/>
      <c r="L112" s="305"/>
      <c r="M112" s="305"/>
      <c r="N112" s="306"/>
    </row>
    <row r="113" spans="2:14">
      <c r="B113" s="304"/>
      <c r="C113" s="305"/>
      <c r="D113" s="305"/>
      <c r="E113" s="323" t="s">
        <v>143</v>
      </c>
      <c r="F113" s="305"/>
      <c r="G113" s="305"/>
      <c r="H113" s="323"/>
      <c r="I113" s="323"/>
      <c r="J113" s="323"/>
      <c r="K113" s="305"/>
      <c r="L113" s="305"/>
      <c r="M113" s="305"/>
      <c r="N113" s="306"/>
    </row>
    <row r="114" spans="2:14">
      <c r="B114" s="304"/>
      <c r="C114" s="305"/>
      <c r="D114" s="305"/>
      <c r="E114" s="324" t="s">
        <v>151</v>
      </c>
      <c r="F114" s="305"/>
      <c r="G114" s="305"/>
      <c r="H114" s="324"/>
      <c r="I114" s="324"/>
      <c r="J114" s="324"/>
      <c r="K114" s="305"/>
      <c r="L114" s="305"/>
      <c r="M114" s="305"/>
      <c r="N114" s="306"/>
    </row>
    <row r="115" spans="2:14">
      <c r="B115" s="325"/>
      <c r="C115" s="318"/>
      <c r="D115" s="318"/>
      <c r="E115" s="305" t="s">
        <v>145</v>
      </c>
      <c r="F115" s="305"/>
      <c r="G115" s="305"/>
      <c r="H115" s="305"/>
      <c r="I115" s="305"/>
      <c r="J115" s="305"/>
      <c r="K115" s="318"/>
      <c r="L115" s="318"/>
      <c r="M115" s="318"/>
      <c r="N115" s="319"/>
    </row>
    <row r="116" spans="2:14">
      <c r="B116" s="325"/>
      <c r="C116" s="318"/>
      <c r="D116" s="318"/>
      <c r="E116" s="318"/>
      <c r="F116" s="305"/>
      <c r="G116" s="305"/>
      <c r="H116" s="305"/>
      <c r="I116" s="305"/>
      <c r="J116" s="305"/>
      <c r="K116" s="318"/>
      <c r="L116" s="318"/>
      <c r="M116" s="318"/>
      <c r="N116" s="319"/>
    </row>
    <row r="117" spans="2:14">
      <c r="B117" s="325" t="s">
        <v>152</v>
      </c>
      <c r="C117" s="324"/>
      <c r="D117" s="324"/>
      <c r="E117" s="305"/>
      <c r="F117" s="305"/>
      <c r="G117" s="305"/>
      <c r="H117" s="305"/>
      <c r="I117" s="305"/>
      <c r="J117" s="493"/>
      <c r="K117" s="493"/>
      <c r="L117" s="493"/>
      <c r="M117" s="493"/>
      <c r="N117" s="494"/>
    </row>
    <row r="118" spans="2:14" ht="15.75" thickBot="1">
      <c r="B118" s="326" t="s">
        <v>153</v>
      </c>
      <c r="C118" s="327"/>
      <c r="D118" s="327"/>
      <c r="E118" s="328"/>
      <c r="F118" s="328"/>
      <c r="G118" s="328"/>
      <c r="H118" s="328"/>
      <c r="I118" s="328"/>
      <c r="J118" s="495"/>
      <c r="K118" s="495"/>
      <c r="L118" s="495"/>
      <c r="M118" s="495"/>
      <c r="N118" s="496"/>
    </row>
  </sheetData>
  <sheetProtection algorithmName="SHA-512" hashValue="BCNUKWYn8vWjQ2BmDFLfLfgeLTQTxevZ5HSSCqGFpQLe4nLNEnhaWnAXSjwKr0zJtIJQP70i56ghMkBstHFAng==" saltValue="ilQ83FemvLz8lUzMWdYf1w=="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50" zoomScaleNormal="50" workbookViewId="0">
      <selection activeCell="J60" sqref="J60"/>
    </sheetView>
  </sheetViews>
  <sheetFormatPr baseColWidth="10" defaultRowHeight="15"/>
  <cols>
    <col min="1" max="1" width="10.42578125" style="69" bestFit="1" customWidth="1"/>
    <col min="2" max="2" width="17" style="69" customWidth="1"/>
    <col min="3" max="5" width="11.42578125" style="69"/>
    <col min="6" max="6" width="14.42578125" style="69" customWidth="1"/>
    <col min="7" max="8" width="11.42578125" style="69"/>
    <col min="9" max="9" width="13.140625" style="69" bestFit="1" customWidth="1"/>
    <col min="10" max="10" width="15.5703125" style="69" customWidth="1"/>
    <col min="11" max="11" width="17.5703125" style="69" bestFit="1" customWidth="1"/>
    <col min="12" max="12" width="11.42578125" style="69"/>
    <col min="13" max="13" width="14.28515625" style="69" bestFit="1" customWidth="1"/>
    <col min="14" max="14" width="17.42578125" style="69" customWidth="1"/>
    <col min="15" max="15" width="12" style="69" bestFit="1" customWidth="1"/>
    <col min="16" max="16384" width="11.42578125" style="69"/>
  </cols>
  <sheetData>
    <row r="1" spans="2:14" ht="27.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9.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thickBo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192</v>
      </c>
      <c r="C31" s="497" t="s">
        <v>272</v>
      </c>
      <c r="D31" s="498"/>
      <c r="E31" s="498"/>
      <c r="F31" s="498"/>
      <c r="G31" s="498"/>
      <c r="H31" s="498"/>
      <c r="I31" s="498"/>
      <c r="J31" s="499"/>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t="s">
        <v>273</v>
      </c>
      <c r="B36" s="421" t="str">
        <f>VLOOKUP(A36,[65]EQUIPOS!A6:D154,3,FALSE)</f>
        <v>COMPACTADOR MANUAL VIBRATORIO (RANA) con motor de 6 HP</v>
      </c>
      <c r="C36" s="422"/>
      <c r="D36" s="422"/>
      <c r="E36" s="422"/>
      <c r="F36" s="422"/>
      <c r="G36" s="422"/>
      <c r="H36" s="423"/>
      <c r="I36" s="160"/>
      <c r="J36" s="161"/>
      <c r="K36" s="162">
        <f>VLOOKUP(A36,[65]EQUIPOS!A6:D163,4,FALSE)</f>
        <v>7787.5</v>
      </c>
      <c r="L36" s="163"/>
      <c r="M36" s="288">
        <v>1.25</v>
      </c>
      <c r="N36" s="165">
        <f>K36/M36</f>
        <v>6230</v>
      </c>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N75*M41</f>
        <v>1592.2391916666668</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7822.2391916666666</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274</v>
      </c>
      <c r="B48" s="189" t="str">
        <f>VLOOKUP(A48,[65]MATERIALES!A5:D373,3,FALSE)</f>
        <v xml:space="preserve">Material seleccionado para Relleno
</v>
      </c>
      <c r="C48" s="190"/>
      <c r="D48" s="190"/>
      <c r="E48" s="190"/>
      <c r="F48" s="190"/>
      <c r="G48" s="190"/>
      <c r="H48" s="190"/>
      <c r="I48" s="190"/>
      <c r="J48" s="207" t="str">
        <f>VLOOKUP(A48,[65]MATERIALES!A4:D640,2,FALSE)</f>
        <v>m3</v>
      </c>
      <c r="K48" s="191">
        <v>0.5</v>
      </c>
      <c r="L48" s="160"/>
      <c r="M48" s="282">
        <f>VLOOKUP(A48,[65]MATERIALES!A5:D396,4,FALSE)</f>
        <v>18876.844444444443</v>
      </c>
      <c r="N48" s="165">
        <f>K48*M48</f>
        <v>9438.4222222222215</v>
      </c>
    </row>
    <row r="49" spans="1:14">
      <c r="A49" s="276" t="s">
        <v>270</v>
      </c>
      <c r="B49" s="189" t="str">
        <f>VLOOKUP(A49,[65]MATERIALES!A6:D373,3,FALSE)</f>
        <v>Cemento Asfaltico 60-70</v>
      </c>
      <c r="C49" s="293"/>
      <c r="D49" s="293"/>
      <c r="E49" s="293"/>
      <c r="F49" s="293"/>
      <c r="G49" s="293"/>
      <c r="H49" s="293"/>
      <c r="I49" s="293"/>
      <c r="J49" s="295" t="str">
        <f>VLOOKUP(A49,[65]MATERIALES!A5:D641,2,FALSE)</f>
        <v>kg</v>
      </c>
      <c r="K49" s="294">
        <v>0.5</v>
      </c>
      <c r="L49" s="285"/>
      <c r="M49" s="282">
        <f>VLOOKUP(A49,[65]MATERIALES!A6:D397,4,FALSE)</f>
        <v>1099.52974471111</v>
      </c>
      <c r="N49" s="165">
        <f>K49*M49</f>
        <v>549.76487235555499</v>
      </c>
    </row>
    <row r="50" spans="1:14">
      <c r="A50" s="276" t="s">
        <v>271</v>
      </c>
      <c r="B50" s="189" t="str">
        <f>VLOOKUP(A50,[65]MATERIALES!A6:D373,3,FALSE)</f>
        <v>Concreto Resistencia  14 (Mpa)</v>
      </c>
      <c r="C50" s="293"/>
      <c r="D50" s="293"/>
      <c r="E50" s="293"/>
      <c r="F50" s="293"/>
      <c r="G50" s="293"/>
      <c r="H50" s="293"/>
      <c r="I50" s="293"/>
      <c r="J50" s="295" t="str">
        <f>VLOOKUP(A50,[65]MATERIALES!A6:D642,2,FALSE)</f>
        <v>m3</v>
      </c>
      <c r="K50" s="294">
        <v>1.01</v>
      </c>
      <c r="L50" s="285"/>
      <c r="M50" s="282">
        <f>VLOOKUP(A50,[65]MATERIALES!A6:D398,4,FALSE)</f>
        <v>396762.66666666669</v>
      </c>
      <c r="N50" s="165">
        <f>K50*M50</f>
        <v>400730.29333333333</v>
      </c>
    </row>
    <row r="51" spans="1:14">
      <c r="A51" s="276" t="s">
        <v>236</v>
      </c>
      <c r="B51" s="189" t="str">
        <f>VLOOKUP(A51,[65]MATERIALES!A6:D373,3,FALSE)</f>
        <v xml:space="preserve">Formaleta (gaviones, juntas de bordillos, juntas de cunetas, muros, concretos clase D,E, F y G)
</v>
      </c>
      <c r="C51" s="293"/>
      <c r="D51" s="293"/>
      <c r="E51" s="293"/>
      <c r="F51" s="293"/>
      <c r="G51" s="293"/>
      <c r="H51" s="293"/>
      <c r="I51" s="293"/>
      <c r="J51" s="295" t="str">
        <f>VLOOKUP(A51,[65]MATERIALES!A6:D643,2,FALSE)</f>
        <v>m2</v>
      </c>
      <c r="K51" s="294">
        <v>0.3</v>
      </c>
      <c r="L51" s="285"/>
      <c r="M51" s="282">
        <f>VLOOKUP(A51,[65]MATERIALES!A6:D399,4,FALSE)</f>
        <v>6095.7368203710903</v>
      </c>
      <c r="N51" s="165">
        <f>K51*M51</f>
        <v>1828.721046111327</v>
      </c>
    </row>
    <row r="52" spans="1:14" ht="15.75" thickBot="1">
      <c r="B52" s="189"/>
      <c r="C52" s="216"/>
      <c r="D52" s="216"/>
      <c r="E52" s="216"/>
      <c r="F52" s="216"/>
      <c r="G52" s="216"/>
      <c r="H52" s="216"/>
      <c r="I52" s="216"/>
      <c r="J52" s="331"/>
      <c r="K52" s="218"/>
      <c r="L52" s="297"/>
      <c r="M52" s="282"/>
      <c r="N52" s="165"/>
    </row>
    <row r="53" spans="1:14" ht="15.75" thickBot="1">
      <c r="B53" s="377" t="s">
        <v>114</v>
      </c>
      <c r="C53" s="378"/>
      <c r="D53" s="378"/>
      <c r="E53" s="378"/>
      <c r="F53" s="378"/>
      <c r="G53" s="378"/>
      <c r="H53" s="378"/>
      <c r="I53" s="378"/>
      <c r="J53" s="378"/>
      <c r="K53" s="378"/>
      <c r="L53" s="378"/>
      <c r="M53" s="379"/>
      <c r="N53" s="277">
        <f>SUM(N48:N52)</f>
        <v>412547.20147402241</v>
      </c>
    </row>
    <row r="54" spans="1:14">
      <c r="B54" s="133"/>
      <c r="C54" s="134"/>
      <c r="D54" s="134"/>
      <c r="E54" s="134"/>
      <c r="F54" s="134"/>
      <c r="G54" s="134"/>
      <c r="H54" s="134"/>
      <c r="I54" s="134"/>
      <c r="J54" s="134"/>
      <c r="K54" s="134"/>
      <c r="L54" s="134"/>
      <c r="M54" s="134"/>
      <c r="N54" s="135"/>
    </row>
    <row r="55" spans="1:14">
      <c r="B55" s="182" t="s">
        <v>117</v>
      </c>
      <c r="C55" s="183"/>
      <c r="D55" s="183"/>
      <c r="E55" s="183"/>
      <c r="F55" s="183"/>
      <c r="G55" s="183"/>
      <c r="H55" s="183"/>
      <c r="I55" s="183"/>
      <c r="J55" s="183"/>
      <c r="K55" s="183"/>
      <c r="L55" s="183"/>
      <c r="M55" s="183"/>
      <c r="N55" s="184"/>
    </row>
    <row r="56" spans="1:14" ht="15.75" thickBot="1">
      <c r="B56" s="198"/>
      <c r="C56" s="155"/>
      <c r="D56" s="155"/>
      <c r="E56" s="155"/>
      <c r="F56" s="155"/>
      <c r="G56" s="155"/>
      <c r="H56" s="155"/>
      <c r="I56" s="155"/>
      <c r="J56" s="155"/>
      <c r="K56" s="155"/>
      <c r="L56" s="155"/>
      <c r="M56" s="155"/>
      <c r="N56" s="157"/>
    </row>
    <row r="57" spans="1:14" ht="25.5">
      <c r="B57" s="199" t="s">
        <v>118</v>
      </c>
      <c r="C57" s="200"/>
      <c r="D57" s="200"/>
      <c r="E57" s="200"/>
      <c r="F57" s="200"/>
      <c r="G57" s="200"/>
      <c r="H57" s="201" t="s">
        <v>41</v>
      </c>
      <c r="I57" s="202" t="s">
        <v>119</v>
      </c>
      <c r="J57" s="203" t="s">
        <v>120</v>
      </c>
      <c r="K57" s="201" t="s">
        <v>121</v>
      </c>
      <c r="L57" s="403" t="s">
        <v>122</v>
      </c>
      <c r="M57" s="404"/>
      <c r="N57" s="204" t="s">
        <v>109</v>
      </c>
    </row>
    <row r="58" spans="1:14">
      <c r="A58" s="69" t="s">
        <v>237</v>
      </c>
      <c r="B58" s="205" t="str">
        <f>VLOOKUP(A58,[65]TRANSPORTE!A1:D117,3,FALSE)</f>
        <v>Transporte de concreto</v>
      </c>
      <c r="C58" s="206"/>
      <c r="D58" s="206"/>
      <c r="E58" s="206"/>
      <c r="F58" s="206"/>
      <c r="G58" s="206"/>
      <c r="H58" s="207" t="s">
        <v>275</v>
      </c>
      <c r="I58" s="176">
        <v>1.01</v>
      </c>
      <c r="J58" s="208">
        <v>70</v>
      </c>
      <c r="K58" s="176">
        <f>I58*J58</f>
        <v>70.7</v>
      </c>
      <c r="L58" s="405">
        <f>VLOOKUP(A58,[65]TRANSPORTE!A1:D117,4,FALSE)</f>
        <v>881.02272727272725</v>
      </c>
      <c r="M58" s="406"/>
      <c r="N58" s="209">
        <f>K58*L58</f>
        <v>62288.306818181816</v>
      </c>
    </row>
    <row r="59" spans="1:14">
      <c r="A59" s="69" t="s">
        <v>227</v>
      </c>
      <c r="B59" s="205" t="str">
        <f>VLOOKUP(A59,[65]TRANSPORTE!A1:D117,3,FALSE)</f>
        <v>Transporte de material seleccionado para relleno</v>
      </c>
      <c r="C59" s="210"/>
      <c r="D59" s="210"/>
      <c r="E59" s="210"/>
      <c r="F59" s="210"/>
      <c r="G59" s="210"/>
      <c r="H59" s="207" t="s">
        <v>275</v>
      </c>
      <c r="I59" s="176">
        <v>0.5</v>
      </c>
      <c r="J59" s="208">
        <v>70</v>
      </c>
      <c r="K59" s="176">
        <f>I59*J59</f>
        <v>35</v>
      </c>
      <c r="L59" s="405">
        <f>VLOOKUP(A59,[65]TRANSPORTE!A1:D117,4,FALSE)</f>
        <v>881.02272727272725</v>
      </c>
      <c r="M59" s="406"/>
      <c r="N59" s="209">
        <f>K59*L59</f>
        <v>30835.795454545452</v>
      </c>
    </row>
    <row r="60" spans="1:14">
      <c r="B60" s="205"/>
      <c r="C60" s="210"/>
      <c r="D60" s="210"/>
      <c r="E60" s="210"/>
      <c r="F60" s="210"/>
      <c r="G60" s="210"/>
      <c r="H60" s="207"/>
      <c r="I60" s="176"/>
      <c r="J60" s="208"/>
      <c r="K60" s="176"/>
      <c r="L60" s="405"/>
      <c r="M60" s="406"/>
      <c r="N60" s="209"/>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11"/>
      <c r="I62" s="176"/>
      <c r="J62" s="176"/>
      <c r="K62" s="176"/>
      <c r="L62" s="212"/>
      <c r="M62" s="213"/>
      <c r="N62" s="214"/>
    </row>
    <row r="63" spans="1:14" ht="15.75" thickBot="1">
      <c r="B63" s="215"/>
      <c r="C63" s="216"/>
      <c r="D63" s="216"/>
      <c r="E63" s="216"/>
      <c r="F63" s="216"/>
      <c r="G63" s="216"/>
      <c r="H63" s="217"/>
      <c r="I63" s="218"/>
      <c r="J63" s="218"/>
      <c r="K63" s="218"/>
      <c r="L63" s="407"/>
      <c r="M63" s="408"/>
      <c r="N63" s="234"/>
    </row>
    <row r="64" spans="1:14" ht="15.75" thickBot="1">
      <c r="B64" s="409" t="s">
        <v>114</v>
      </c>
      <c r="C64" s="396"/>
      <c r="D64" s="396"/>
      <c r="E64" s="396"/>
      <c r="F64" s="396"/>
      <c r="G64" s="396"/>
      <c r="H64" s="396"/>
      <c r="I64" s="396"/>
      <c r="J64" s="396"/>
      <c r="K64" s="396"/>
      <c r="L64" s="396"/>
      <c r="M64" s="397"/>
      <c r="N64" s="219">
        <f>N58+N59+N60+N61+N62</f>
        <v>93124.102272727265</v>
      </c>
    </row>
    <row r="65" spans="1:15">
      <c r="B65" s="133"/>
      <c r="C65" s="134"/>
      <c r="D65" s="134"/>
      <c r="E65" s="134"/>
      <c r="F65" s="134"/>
      <c r="G65" s="134"/>
      <c r="H65" s="134"/>
      <c r="I65" s="134"/>
      <c r="J65" s="134"/>
      <c r="K65" s="134"/>
      <c r="L65" s="134"/>
      <c r="M65" s="134"/>
      <c r="N65" s="135"/>
    </row>
    <row r="66" spans="1:15">
      <c r="B66" s="182" t="s">
        <v>126</v>
      </c>
      <c r="C66" s="183"/>
      <c r="D66" s="183"/>
      <c r="E66" s="183"/>
      <c r="F66" s="183"/>
      <c r="G66" s="183"/>
      <c r="H66" s="183"/>
      <c r="I66" s="183"/>
      <c r="J66" s="183"/>
      <c r="K66" s="183"/>
      <c r="L66" s="183"/>
      <c r="M66" s="183"/>
      <c r="N66" s="184"/>
    </row>
    <row r="67" spans="1:15" ht="15.75" thickBot="1">
      <c r="B67" s="198"/>
      <c r="C67" s="155"/>
      <c r="D67" s="155"/>
      <c r="E67" s="155"/>
      <c r="F67" s="155"/>
      <c r="G67" s="155"/>
      <c r="H67" s="155"/>
      <c r="I67" s="155"/>
      <c r="J67" s="155"/>
      <c r="K67" s="155"/>
      <c r="L67" s="155"/>
      <c r="M67" s="155"/>
      <c r="N67" s="157"/>
    </row>
    <row r="68" spans="1:15" ht="25.5">
      <c r="B68" s="410" t="s">
        <v>127</v>
      </c>
      <c r="C68" s="411"/>
      <c r="D68" s="411"/>
      <c r="E68" s="411"/>
      <c r="F68" s="411"/>
      <c r="G68" s="411"/>
      <c r="H68" s="411"/>
      <c r="I68" s="201" t="s">
        <v>128</v>
      </c>
      <c r="J68" s="203" t="s">
        <v>129</v>
      </c>
      <c r="K68" s="202" t="s">
        <v>130</v>
      </c>
      <c r="L68" s="412" t="s">
        <v>108</v>
      </c>
      <c r="M68" s="413"/>
      <c r="N68" s="220" t="s">
        <v>109</v>
      </c>
    </row>
    <row r="69" spans="1:15">
      <c r="A69" s="298" t="s">
        <v>276</v>
      </c>
      <c r="B69" s="221" t="str">
        <f>VLOOKUP(A69,'[65]MANO DE OBRA'!A8:D68,3,FALSE)</f>
        <v>Obrero (5)</v>
      </c>
      <c r="C69" s="210"/>
      <c r="D69" s="210"/>
      <c r="E69" s="210"/>
      <c r="F69" s="210"/>
      <c r="G69" s="210"/>
      <c r="H69" s="210"/>
      <c r="I69" s="222">
        <f>K69/J69*100</f>
        <v>122952.83333333334</v>
      </c>
      <c r="J69" s="223">
        <v>185</v>
      </c>
      <c r="K69" s="224">
        <f>VLOOKUP(A69,'[65]MANO DE OBRA'!A8:D99,4,FALSE)</f>
        <v>227462.74166666667</v>
      </c>
      <c r="L69" s="225"/>
      <c r="M69" s="299">
        <v>10</v>
      </c>
      <c r="N69" s="278">
        <f>K69/M69</f>
        <v>22746.274166666666</v>
      </c>
      <c r="O69" s="228"/>
    </row>
    <row r="70" spans="1:15">
      <c r="A70" s="298" t="s">
        <v>132</v>
      </c>
      <c r="B70" s="221" t="str">
        <f>VLOOKUP(A70,'[65]MANO DE OBRA'!A8:D69,3,FALSE)</f>
        <v>Oficial</v>
      </c>
      <c r="C70" s="210"/>
      <c r="D70" s="210"/>
      <c r="E70" s="210"/>
      <c r="F70" s="210"/>
      <c r="G70" s="210"/>
      <c r="H70" s="210"/>
      <c r="I70" s="222">
        <f>K70/J70*100</f>
        <v>49181.133333333331</v>
      </c>
      <c r="J70" s="223">
        <v>185</v>
      </c>
      <c r="K70" s="224">
        <f>VLOOKUP(A70,'[65]MANO DE OBRA'!A8:D100,4,FALSE)</f>
        <v>90985.096666666665</v>
      </c>
      <c r="L70" s="225"/>
      <c r="M70" s="299">
        <v>10</v>
      </c>
      <c r="N70" s="278">
        <f>K70/M70</f>
        <v>9098.5096666666668</v>
      </c>
    </row>
    <row r="71" spans="1:15">
      <c r="B71" s="221"/>
      <c r="C71" s="210"/>
      <c r="D71" s="210"/>
      <c r="E71" s="210"/>
      <c r="F71" s="210"/>
      <c r="G71" s="210"/>
      <c r="H71" s="210"/>
      <c r="I71" s="222"/>
      <c r="J71" s="223"/>
      <c r="K71" s="224"/>
      <c r="L71" s="225"/>
      <c r="M71" s="300"/>
      <c r="N71" s="278"/>
    </row>
    <row r="72" spans="1:15">
      <c r="B72" s="221"/>
      <c r="C72" s="210"/>
      <c r="D72" s="210"/>
      <c r="E72" s="210"/>
      <c r="F72" s="210"/>
      <c r="G72" s="210"/>
      <c r="H72" s="210"/>
      <c r="I72" s="176"/>
      <c r="J72" s="230"/>
      <c r="K72" s="231"/>
      <c r="L72" s="233"/>
      <c r="M72" s="232"/>
      <c r="N72" s="227"/>
    </row>
    <row r="73" spans="1:15">
      <c r="B73" s="221"/>
      <c r="C73" s="210"/>
      <c r="D73" s="210"/>
      <c r="E73" s="210"/>
      <c r="F73" s="210"/>
      <c r="G73" s="210"/>
      <c r="H73" s="210"/>
      <c r="I73" s="176"/>
      <c r="J73" s="230"/>
      <c r="K73" s="231"/>
      <c r="L73" s="233"/>
      <c r="M73" s="232"/>
      <c r="N73" s="227"/>
    </row>
    <row r="74" spans="1:15" ht="15.75" thickBot="1">
      <c r="B74" s="414"/>
      <c r="C74" s="415"/>
      <c r="D74" s="415"/>
      <c r="E74" s="415"/>
      <c r="F74" s="415"/>
      <c r="G74" s="415"/>
      <c r="H74" s="415"/>
      <c r="I74" s="218"/>
      <c r="J74" s="218"/>
      <c r="K74" s="218"/>
      <c r="L74" s="416"/>
      <c r="M74" s="416"/>
      <c r="N74" s="234"/>
    </row>
    <row r="75" spans="1:15" ht="15.75" thickBot="1">
      <c r="B75" s="409" t="s">
        <v>114</v>
      </c>
      <c r="C75" s="396"/>
      <c r="D75" s="396"/>
      <c r="E75" s="396"/>
      <c r="F75" s="396"/>
      <c r="G75" s="396"/>
      <c r="H75" s="396"/>
      <c r="I75" s="396"/>
      <c r="J75" s="396"/>
      <c r="K75" s="396"/>
      <c r="L75" s="396"/>
      <c r="M75" s="397"/>
      <c r="N75" s="235">
        <f>SUM(N69:N74)</f>
        <v>31844.783833333335</v>
      </c>
    </row>
    <row r="76" spans="1:15" ht="15.75" thickBot="1">
      <c r="B76" s="133"/>
      <c r="C76" s="134"/>
      <c r="D76" s="134"/>
      <c r="E76" s="134"/>
      <c r="F76" s="134"/>
      <c r="G76" s="134"/>
      <c r="H76" s="134"/>
      <c r="I76" s="134"/>
      <c r="J76" s="134"/>
      <c r="K76" s="134"/>
      <c r="L76" s="134"/>
      <c r="M76" s="134"/>
      <c r="N76" s="135"/>
    </row>
    <row r="77" spans="1:15" ht="15.75" thickBot="1">
      <c r="B77" s="377" t="s">
        <v>134</v>
      </c>
      <c r="C77" s="378"/>
      <c r="D77" s="378"/>
      <c r="E77" s="378"/>
      <c r="F77" s="378"/>
      <c r="G77" s="378"/>
      <c r="H77" s="378"/>
      <c r="I77" s="378"/>
      <c r="J77" s="378"/>
      <c r="K77" s="378"/>
      <c r="L77" s="378"/>
      <c r="M77" s="379"/>
      <c r="N77" s="180">
        <f>N43+N53+N64+N75</f>
        <v>545338.32677174965</v>
      </c>
    </row>
    <row r="78" spans="1:15">
      <c r="B78" s="133"/>
      <c r="C78" s="134"/>
      <c r="D78" s="134"/>
      <c r="E78" s="134"/>
      <c r="F78" s="134"/>
      <c r="G78" s="134"/>
      <c r="H78" s="134"/>
      <c r="I78" s="134"/>
      <c r="J78" s="134"/>
      <c r="K78" s="134"/>
      <c r="L78" s="134"/>
      <c r="M78" s="134"/>
      <c r="N78" s="135"/>
    </row>
    <row r="79" spans="1:15">
      <c r="B79" s="182" t="s">
        <v>135</v>
      </c>
      <c r="C79" s="183"/>
      <c r="D79" s="183"/>
      <c r="E79" s="183"/>
      <c r="F79" s="183"/>
      <c r="G79" s="183"/>
      <c r="H79" s="183"/>
      <c r="I79" s="183"/>
      <c r="J79" s="183"/>
      <c r="K79" s="183"/>
      <c r="L79" s="183"/>
      <c r="M79" s="183"/>
      <c r="N79" s="184"/>
    </row>
    <row r="80" spans="1:15" ht="15.75" thickBot="1">
      <c r="B80" s="198"/>
      <c r="C80" s="155"/>
      <c r="D80" s="155"/>
      <c r="E80" s="155"/>
      <c r="F80" s="155"/>
      <c r="G80" s="155"/>
      <c r="H80" s="155"/>
      <c r="I80" s="155"/>
      <c r="J80" s="155"/>
      <c r="K80" s="155"/>
      <c r="L80" s="155"/>
      <c r="M80" s="155"/>
      <c r="N80" s="157"/>
    </row>
    <row r="81" spans="1:14">
      <c r="B81" s="380" t="s">
        <v>136</v>
      </c>
      <c r="C81" s="381"/>
      <c r="D81" s="381"/>
      <c r="E81" s="381"/>
      <c r="F81" s="381"/>
      <c r="G81" s="381"/>
      <c r="H81" s="381"/>
      <c r="I81" s="200"/>
      <c r="J81" s="236"/>
      <c r="K81" s="237" t="s">
        <v>137</v>
      </c>
      <c r="L81" s="382" t="s">
        <v>138</v>
      </c>
      <c r="M81" s="383"/>
      <c r="N81" s="238"/>
    </row>
    <row r="82" spans="1:14">
      <c r="B82" s="384" t="s">
        <v>59</v>
      </c>
      <c r="C82" s="385"/>
      <c r="D82" s="385"/>
      <c r="E82" s="385"/>
      <c r="F82" s="385"/>
      <c r="G82" s="385"/>
      <c r="H82" s="385"/>
      <c r="I82" s="239"/>
      <c r="J82" s="240"/>
      <c r="K82" s="241">
        <v>0.2</v>
      </c>
      <c r="L82" s="386">
        <f>N77*K82</f>
        <v>109067.66535434994</v>
      </c>
      <c r="M82" s="387"/>
      <c r="N82" s="242"/>
    </row>
    <row r="83" spans="1:14">
      <c r="B83" s="243" t="s">
        <v>139</v>
      </c>
      <c r="C83" s="244"/>
      <c r="D83" s="244"/>
      <c r="E83" s="244"/>
      <c r="F83" s="244"/>
      <c r="G83" s="244"/>
      <c r="H83" s="244"/>
      <c r="I83" s="239"/>
      <c r="J83" s="240"/>
      <c r="K83" s="241">
        <v>0.05</v>
      </c>
      <c r="L83" s="386">
        <f>N77*K83</f>
        <v>27266.916338587485</v>
      </c>
      <c r="M83" s="387"/>
      <c r="N83" s="242"/>
    </row>
    <row r="84" spans="1:14" ht="15.75" thickBot="1">
      <c r="B84" s="245" t="s">
        <v>63</v>
      </c>
      <c r="C84" s="246"/>
      <c r="D84" s="246"/>
      <c r="E84" s="246"/>
      <c r="F84" s="246"/>
      <c r="G84" s="246"/>
      <c r="H84" s="246"/>
      <c r="I84" s="247"/>
      <c r="J84" s="248"/>
      <c r="K84" s="249">
        <v>0.05</v>
      </c>
      <c r="L84" s="388">
        <f>N77*K84</f>
        <v>27266.916338587485</v>
      </c>
      <c r="M84" s="389"/>
      <c r="N84" s="242"/>
    </row>
    <row r="85" spans="1:14" ht="15.75" thickBot="1">
      <c r="B85" s="377" t="s">
        <v>114</v>
      </c>
      <c r="C85" s="378"/>
      <c r="D85" s="378"/>
      <c r="E85" s="378"/>
      <c r="F85" s="378"/>
      <c r="G85" s="378"/>
      <c r="H85" s="378"/>
      <c r="I85" s="378"/>
      <c r="J85" s="378"/>
      <c r="K85" s="378"/>
      <c r="L85" s="378"/>
      <c r="M85" s="379"/>
      <c r="N85" s="250">
        <f>L82+L83+L84</f>
        <v>163601.49803152488</v>
      </c>
    </row>
    <row r="86" spans="1:14" ht="15.75" thickBot="1">
      <c r="B86" s="133"/>
      <c r="C86" s="134"/>
      <c r="D86" s="134"/>
      <c r="E86" s="134"/>
      <c r="F86" s="134"/>
      <c r="G86" s="134"/>
      <c r="H86" s="134"/>
      <c r="I86" s="134"/>
      <c r="J86" s="134"/>
      <c r="K86" s="134"/>
      <c r="L86" s="134"/>
      <c r="M86" s="134"/>
      <c r="N86" s="135"/>
    </row>
    <row r="87" spans="1:14" ht="15.75" thickBot="1">
      <c r="A87" s="69" t="s">
        <v>140</v>
      </c>
      <c r="B87" s="377" t="s">
        <v>141</v>
      </c>
      <c r="C87" s="378"/>
      <c r="D87" s="378"/>
      <c r="E87" s="378"/>
      <c r="F87" s="378"/>
      <c r="G87" s="378"/>
      <c r="H87" s="378"/>
      <c r="I87" s="378"/>
      <c r="J87" s="378"/>
      <c r="K87" s="378"/>
      <c r="L87" s="378"/>
      <c r="M87" s="379"/>
      <c r="N87" s="251">
        <f>N77+N85</f>
        <v>708939.82480327459</v>
      </c>
    </row>
    <row r="88" spans="1:14">
      <c r="B88" s="301"/>
      <c r="C88" s="302"/>
      <c r="D88" s="302"/>
      <c r="E88" s="302"/>
      <c r="F88" s="302"/>
      <c r="G88" s="302"/>
      <c r="H88" s="302"/>
      <c r="I88" s="302"/>
      <c r="J88" s="302"/>
      <c r="K88" s="302"/>
      <c r="L88" s="302"/>
      <c r="M88" s="302"/>
      <c r="N88" s="303"/>
    </row>
    <row r="89" spans="1:14">
      <c r="B89" s="304"/>
      <c r="C89" s="305"/>
      <c r="D89" s="305"/>
      <c r="E89" s="305"/>
      <c r="F89" s="305"/>
      <c r="G89" s="305"/>
      <c r="H89" s="305"/>
      <c r="I89" s="305"/>
      <c r="J89" s="305"/>
      <c r="K89" s="305"/>
      <c r="L89" s="305"/>
      <c r="M89" s="305"/>
      <c r="N89" s="306"/>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7" t="s">
        <v>142</v>
      </c>
      <c r="F92" s="307"/>
      <c r="G92" s="307"/>
      <c r="H92" s="307"/>
      <c r="I92" s="307"/>
      <c r="J92" s="307"/>
      <c r="K92" s="305"/>
      <c r="L92" s="305"/>
      <c r="M92" s="305"/>
      <c r="N92" s="306"/>
    </row>
    <row r="93" spans="1:14">
      <c r="B93" s="304"/>
      <c r="C93" s="305"/>
      <c r="D93" s="305"/>
      <c r="E93" s="305" t="s">
        <v>143</v>
      </c>
      <c r="F93" s="305"/>
      <c r="G93" s="305"/>
      <c r="H93" s="305"/>
      <c r="I93" s="305"/>
      <c r="J93" s="305"/>
      <c r="K93" s="305"/>
      <c r="L93" s="305"/>
      <c r="M93" s="305"/>
      <c r="N93" s="306"/>
    </row>
    <row r="94" spans="1:14">
      <c r="B94" s="304"/>
      <c r="C94" s="305"/>
      <c r="D94" s="305"/>
      <c r="E94" s="305" t="s">
        <v>144</v>
      </c>
      <c r="F94" s="305"/>
      <c r="G94" s="305"/>
      <c r="H94" s="305"/>
      <c r="I94" s="305"/>
      <c r="J94" s="305"/>
      <c r="K94" s="305"/>
      <c r="L94" s="305"/>
      <c r="M94" s="305"/>
      <c r="N94" s="306"/>
    </row>
    <row r="95" spans="1:14">
      <c r="B95" s="304"/>
      <c r="C95" s="305"/>
      <c r="D95" s="305"/>
      <c r="E95" s="305" t="s">
        <v>145</v>
      </c>
      <c r="F95" s="305"/>
      <c r="G95" s="305"/>
      <c r="H95" s="305"/>
      <c r="I95" s="305"/>
      <c r="J95" s="305"/>
      <c r="K95" s="305"/>
      <c r="L95" s="305"/>
      <c r="M95" s="305"/>
      <c r="N95" s="306"/>
    </row>
    <row r="96" spans="1:14" ht="15.75" thickBot="1">
      <c r="B96" s="304"/>
      <c r="C96" s="305"/>
      <c r="D96" s="305"/>
      <c r="E96" s="305"/>
      <c r="F96" s="305" t="s">
        <v>146</v>
      </c>
      <c r="G96" s="305"/>
      <c r="H96" s="305"/>
      <c r="I96" s="305"/>
      <c r="J96" s="305"/>
      <c r="K96" s="305"/>
      <c r="L96" s="305"/>
      <c r="M96" s="305"/>
      <c r="N96" s="306"/>
    </row>
    <row r="97" spans="2:14">
      <c r="B97" s="252" t="s">
        <v>147</v>
      </c>
      <c r="C97" s="253"/>
      <c r="D97" s="253"/>
      <c r="E97" s="253"/>
      <c r="F97" s="253"/>
      <c r="G97" s="253"/>
      <c r="H97" s="253"/>
      <c r="I97" s="253"/>
      <c r="J97" s="253"/>
      <c r="K97" s="253"/>
      <c r="L97" s="253"/>
      <c r="M97" s="253"/>
      <c r="N97" s="254"/>
    </row>
    <row r="98" spans="2:14">
      <c r="B98" s="308"/>
      <c r="C98" s="309"/>
      <c r="D98" s="309"/>
      <c r="E98" s="309"/>
      <c r="F98" s="309"/>
      <c r="G98" s="309"/>
      <c r="H98" s="309"/>
      <c r="I98" s="309"/>
      <c r="J98" s="309"/>
      <c r="K98" s="309"/>
      <c r="L98" s="309"/>
      <c r="M98" s="309"/>
      <c r="N98" s="310"/>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ht="15.75" thickBot="1">
      <c r="B101" s="311"/>
      <c r="C101" s="312"/>
      <c r="D101" s="312"/>
      <c r="E101" s="312"/>
      <c r="F101" s="312"/>
      <c r="G101" s="312"/>
      <c r="H101" s="312"/>
      <c r="I101" s="312"/>
      <c r="J101" s="312"/>
      <c r="K101" s="312"/>
      <c r="L101" s="312"/>
      <c r="M101" s="312"/>
      <c r="N101" s="313"/>
    </row>
    <row r="102" spans="2:14">
      <c r="B102" s="314"/>
      <c r="C102" s="315"/>
      <c r="D102" s="315"/>
      <c r="E102" s="315"/>
      <c r="F102" s="315"/>
      <c r="G102" s="315"/>
      <c r="H102" s="315"/>
      <c r="I102" s="315"/>
      <c r="J102" s="315"/>
      <c r="K102" s="315"/>
      <c r="L102" s="315"/>
      <c r="M102" s="315"/>
      <c r="N102" s="316"/>
    </row>
    <row r="103" spans="2:14">
      <c r="B103" s="317" t="s">
        <v>148</v>
      </c>
      <c r="C103" s="318"/>
      <c r="D103" s="318"/>
      <c r="E103" s="318"/>
      <c r="F103" s="318"/>
      <c r="G103" s="318"/>
      <c r="H103" s="318"/>
      <c r="I103" s="318"/>
      <c r="J103" s="318"/>
      <c r="K103" s="318"/>
      <c r="L103" s="318"/>
      <c r="M103" s="318"/>
      <c r="N103" s="319"/>
    </row>
    <row r="104" spans="2:14" ht="15" customHeight="1">
      <c r="B104" s="487" t="s">
        <v>149</v>
      </c>
      <c r="C104" s="488"/>
      <c r="D104" s="488"/>
      <c r="E104" s="488"/>
      <c r="F104" s="488"/>
      <c r="G104" s="488"/>
      <c r="H104" s="488"/>
      <c r="I104" s="488"/>
      <c r="J104" s="488"/>
      <c r="K104" s="488"/>
      <c r="L104" s="488"/>
      <c r="M104" s="488"/>
      <c r="N104" s="489"/>
    </row>
    <row r="105" spans="2:14" ht="15" customHeight="1">
      <c r="B105" s="487"/>
      <c r="C105" s="488"/>
      <c r="D105" s="488"/>
      <c r="E105" s="488"/>
      <c r="F105" s="488"/>
      <c r="G105" s="488"/>
      <c r="H105" s="488"/>
      <c r="I105" s="488"/>
      <c r="J105" s="488"/>
      <c r="K105" s="488"/>
      <c r="L105" s="488"/>
      <c r="M105" s="488"/>
      <c r="N105" s="489"/>
    </row>
    <row r="106" spans="2:14" ht="30" customHeight="1">
      <c r="B106" s="490" t="s">
        <v>150</v>
      </c>
      <c r="C106" s="491"/>
      <c r="D106" s="491"/>
      <c r="E106" s="491"/>
      <c r="F106" s="491"/>
      <c r="G106" s="491"/>
      <c r="H106" s="491"/>
      <c r="I106" s="491"/>
      <c r="J106" s="491"/>
      <c r="K106" s="491"/>
      <c r="L106" s="491"/>
      <c r="M106" s="491"/>
      <c r="N106" s="492"/>
    </row>
    <row r="107" spans="2:14">
      <c r="B107" s="490"/>
      <c r="C107" s="491"/>
      <c r="D107" s="491"/>
      <c r="E107" s="491"/>
      <c r="F107" s="491"/>
      <c r="G107" s="491"/>
      <c r="H107" s="491"/>
      <c r="I107" s="491"/>
      <c r="J107" s="491"/>
      <c r="K107" s="491"/>
      <c r="L107" s="491"/>
      <c r="M107" s="491"/>
      <c r="N107" s="492"/>
    </row>
    <row r="108" spans="2:14">
      <c r="B108" s="320"/>
      <c r="C108" s="321"/>
      <c r="D108" s="321"/>
      <c r="E108" s="321"/>
      <c r="F108" s="321"/>
      <c r="G108" s="321"/>
      <c r="H108" s="321"/>
      <c r="I108" s="321"/>
      <c r="J108" s="321"/>
      <c r="K108" s="321"/>
      <c r="L108" s="321"/>
      <c r="M108" s="321"/>
      <c r="N108" s="32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17"/>
      <c r="C111" s="318"/>
      <c r="D111" s="318"/>
      <c r="E111" s="318"/>
      <c r="F111" s="318"/>
      <c r="G111" s="318"/>
      <c r="H111" s="318"/>
      <c r="I111" s="318"/>
      <c r="J111" s="318"/>
      <c r="K111" s="318"/>
      <c r="L111" s="318"/>
      <c r="M111" s="318"/>
      <c r="N111" s="319"/>
    </row>
    <row r="112" spans="2:14">
      <c r="B112" s="304"/>
      <c r="C112" s="305"/>
      <c r="D112" s="305"/>
      <c r="E112" s="305" t="s">
        <v>142</v>
      </c>
      <c r="F112" s="307"/>
      <c r="G112" s="307"/>
      <c r="H112" s="305"/>
      <c r="I112" s="305"/>
      <c r="J112" s="305"/>
      <c r="K112" s="305"/>
      <c r="L112" s="305"/>
      <c r="M112" s="305"/>
      <c r="N112" s="306"/>
    </row>
    <row r="113" spans="2:14">
      <c r="B113" s="304"/>
      <c r="C113" s="305"/>
      <c r="D113" s="305"/>
      <c r="E113" s="323" t="s">
        <v>143</v>
      </c>
      <c r="F113" s="305"/>
      <c r="G113" s="305"/>
      <c r="H113" s="323"/>
      <c r="I113" s="323"/>
      <c r="J113" s="323"/>
      <c r="K113" s="305"/>
      <c r="L113" s="305"/>
      <c r="M113" s="305"/>
      <c r="N113" s="306"/>
    </row>
    <row r="114" spans="2:14">
      <c r="B114" s="304"/>
      <c r="C114" s="305"/>
      <c r="D114" s="305"/>
      <c r="E114" s="324" t="s">
        <v>151</v>
      </c>
      <c r="F114" s="305"/>
      <c r="G114" s="305"/>
      <c r="H114" s="324"/>
      <c r="I114" s="324"/>
      <c r="J114" s="324"/>
      <c r="K114" s="305"/>
      <c r="L114" s="305"/>
      <c r="M114" s="305"/>
      <c r="N114" s="306"/>
    </row>
    <row r="115" spans="2:14">
      <c r="B115" s="325"/>
      <c r="C115" s="318"/>
      <c r="D115" s="318"/>
      <c r="E115" s="305" t="s">
        <v>145</v>
      </c>
      <c r="F115" s="305"/>
      <c r="G115" s="305"/>
      <c r="H115" s="305"/>
      <c r="I115" s="305"/>
      <c r="J115" s="305"/>
      <c r="K115" s="318"/>
      <c r="L115" s="318"/>
      <c r="M115" s="318"/>
      <c r="N115" s="319"/>
    </row>
    <row r="116" spans="2:14">
      <c r="B116" s="325"/>
      <c r="C116" s="318"/>
      <c r="D116" s="318"/>
      <c r="E116" s="318"/>
      <c r="F116" s="305"/>
      <c r="G116" s="305"/>
      <c r="H116" s="305"/>
      <c r="I116" s="305"/>
      <c r="J116" s="305"/>
      <c r="K116" s="318"/>
      <c r="L116" s="318"/>
      <c r="M116" s="318"/>
      <c r="N116" s="319"/>
    </row>
    <row r="117" spans="2:14">
      <c r="B117" s="325" t="s">
        <v>152</v>
      </c>
      <c r="C117" s="324"/>
      <c r="D117" s="324"/>
      <c r="E117" s="305"/>
      <c r="F117" s="305"/>
      <c r="G117" s="305"/>
      <c r="H117" s="305"/>
      <c r="I117" s="305"/>
      <c r="J117" s="493"/>
      <c r="K117" s="493"/>
      <c r="L117" s="493"/>
      <c r="M117" s="493"/>
      <c r="N117" s="494"/>
    </row>
    <row r="118" spans="2:14" ht="15.75" thickBot="1">
      <c r="B118" s="326" t="s">
        <v>153</v>
      </c>
      <c r="C118" s="327"/>
      <c r="D118" s="327"/>
      <c r="E118" s="328"/>
      <c r="F118" s="328"/>
      <c r="G118" s="328"/>
      <c r="H118" s="328"/>
      <c r="I118" s="328"/>
      <c r="J118" s="495"/>
      <c r="K118" s="495"/>
      <c r="L118" s="495"/>
      <c r="M118" s="495"/>
      <c r="N118" s="496"/>
    </row>
  </sheetData>
  <sheetProtection algorithmName="SHA-512" hashValue="Hg21dYf5K0y4ZxbIPC56SL5voOZFVv4/sYvoeBhdF77mOhmyDkPfIYmYSCkGPtFy7gocRrD8rPknyk/Z3DkHvA==" saltValue="31dlvaITQ1Z0LGo7eIcaaQ==" spinCount="100000" sheet="1" objects="1" scenarios="1" selectLockedCells="1" selectUnlockedCells="1"/>
  <mergeCells count="66">
    <mergeCell ref="L3:N4"/>
    <mergeCell ref="C4:J4"/>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12:N12"/>
    <mergeCell ref="F25:H25"/>
    <mergeCell ref="B27:N27"/>
    <mergeCell ref="C29:I29"/>
    <mergeCell ref="L29:M29"/>
    <mergeCell ref="C16:M16"/>
    <mergeCell ref="C30:I30"/>
    <mergeCell ref="L30:M30"/>
    <mergeCell ref="C31:J31"/>
    <mergeCell ref="B35:H35"/>
    <mergeCell ref="I35:J35"/>
    <mergeCell ref="L35:M35"/>
    <mergeCell ref="B53:M53"/>
    <mergeCell ref="B36:H36"/>
    <mergeCell ref="B37:H37"/>
    <mergeCell ref="B38:H38"/>
    <mergeCell ref="B39:H39"/>
    <mergeCell ref="B41:D41"/>
    <mergeCell ref="B42:H42"/>
    <mergeCell ref="I42:J42"/>
    <mergeCell ref="L42:M42"/>
    <mergeCell ref="B43:M43"/>
    <mergeCell ref="B47:I47"/>
    <mergeCell ref="L47:M47"/>
    <mergeCell ref="B75:M75"/>
    <mergeCell ref="L57:M57"/>
    <mergeCell ref="L58:M58"/>
    <mergeCell ref="L59:M59"/>
    <mergeCell ref="L60:M60"/>
    <mergeCell ref="L61:M61"/>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zoomScale="50" zoomScaleNormal="50" workbookViewId="0">
      <selection activeCell="C16" sqref="C16:M16"/>
    </sheetView>
  </sheetViews>
  <sheetFormatPr baseColWidth="10" defaultRowHeight="15"/>
  <cols>
    <col min="1" max="1" width="9.140625" style="69" bestFit="1" customWidth="1"/>
    <col min="2" max="2" width="17" style="69" customWidth="1"/>
    <col min="3" max="5" width="11.42578125" style="69"/>
    <col min="6" max="6" width="14.42578125" style="69" customWidth="1"/>
    <col min="7" max="8" width="11.42578125" style="69"/>
    <col min="9" max="9" width="13.140625" style="69" bestFit="1" customWidth="1"/>
    <col min="10" max="10" width="15.5703125" style="69" customWidth="1"/>
    <col min="11" max="11" width="17.5703125" style="69" bestFit="1" customWidth="1"/>
    <col min="12" max="12" width="11.42578125" style="69"/>
    <col min="13" max="13" width="12" style="69" bestFit="1" customWidth="1"/>
    <col min="14" max="14" width="17.42578125" style="69" customWidth="1"/>
    <col min="15" max="15" width="12" style="69" bestFit="1" customWidth="1"/>
    <col min="16" max="16384" width="11.42578125" style="69"/>
  </cols>
  <sheetData>
    <row r="1" spans="2:14" ht="24.7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32.2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15.75" customHeight="1" thickBot="1">
      <c r="A31" s="69" t="s">
        <v>103</v>
      </c>
      <c r="B31" s="140" t="s">
        <v>37</v>
      </c>
      <c r="C31" s="141" t="s">
        <v>277</v>
      </c>
      <c r="D31" s="142"/>
      <c r="E31" s="142"/>
      <c r="F31" s="142"/>
      <c r="G31" s="142"/>
      <c r="H31" s="142"/>
      <c r="I31" s="142"/>
      <c r="J31" s="142"/>
      <c r="K31" s="284"/>
      <c r="L31" s="145" t="s">
        <v>173</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c r="B36" s="421"/>
      <c r="C36" s="422"/>
      <c r="D36" s="422"/>
      <c r="E36" s="422"/>
      <c r="F36" s="422"/>
      <c r="G36" s="422"/>
      <c r="H36" s="423"/>
      <c r="I36" s="160"/>
      <c r="J36" s="161"/>
      <c r="K36" s="162"/>
      <c r="L36" s="163"/>
      <c r="M36" s="288"/>
      <c r="N36" s="165"/>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N75*M41</f>
        <v>18.955228472222224</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18.955228472222224</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278</v>
      </c>
      <c r="B48" s="189" t="str">
        <f>VLOOKUP(A48,[65]MATERIALES!A5:D373,3,FALSE)</f>
        <v>Geotextil Nt-2500 O Similar (Proveedores, Pavco, Geomatrix, Tensar, Omnes U Otros)</v>
      </c>
      <c r="C48" s="190"/>
      <c r="D48" s="190"/>
      <c r="E48" s="190"/>
      <c r="F48" s="190"/>
      <c r="G48" s="190"/>
      <c r="H48" s="190"/>
      <c r="I48" s="161"/>
      <c r="J48" s="123" t="str">
        <f>VLOOKUP(A48,[65]MATERIALES!A4:D640,2,FALSE)</f>
        <v>m2</v>
      </c>
      <c r="K48" s="191">
        <v>1.1000000000000001</v>
      </c>
      <c r="L48" s="160"/>
      <c r="M48" s="282">
        <f>VLOOKUP(A48,[65]MATERIALES!A5:D396,4,FALSE)</f>
        <v>4675.0066666666671</v>
      </c>
      <c r="N48" s="165">
        <f>K48*M48</f>
        <v>5142.5073333333339</v>
      </c>
    </row>
    <row r="49" spans="1:14">
      <c r="A49" s="276"/>
      <c r="B49" s="189"/>
      <c r="C49" s="293"/>
      <c r="D49" s="293"/>
      <c r="E49" s="293"/>
      <c r="F49" s="293"/>
      <c r="G49" s="293"/>
      <c r="H49" s="293"/>
      <c r="I49" s="293"/>
      <c r="J49" s="207"/>
      <c r="K49" s="294"/>
      <c r="L49" s="285"/>
      <c r="M49" s="282"/>
      <c r="N49" s="165"/>
    </row>
    <row r="50" spans="1:14">
      <c r="A50" s="276"/>
      <c r="B50" s="189"/>
      <c r="C50" s="293"/>
      <c r="D50" s="293"/>
      <c r="E50" s="293"/>
      <c r="F50" s="293"/>
      <c r="G50" s="293"/>
      <c r="H50" s="293"/>
      <c r="I50" s="293"/>
      <c r="J50" s="207"/>
      <c r="K50" s="294"/>
      <c r="L50" s="285"/>
      <c r="M50" s="282"/>
      <c r="N50" s="165"/>
    </row>
    <row r="51" spans="1:14">
      <c r="A51" s="276"/>
      <c r="B51" s="189"/>
      <c r="C51" s="293"/>
      <c r="D51" s="293"/>
      <c r="E51" s="293"/>
      <c r="F51" s="293"/>
      <c r="G51" s="293"/>
      <c r="H51" s="293"/>
      <c r="I51" s="293"/>
      <c r="J51" s="207"/>
      <c r="K51" s="294"/>
      <c r="L51" s="285"/>
      <c r="M51" s="282"/>
      <c r="N51" s="165"/>
    </row>
    <row r="52" spans="1:14" ht="15.75" thickBot="1">
      <c r="B52" s="189"/>
      <c r="C52" s="216"/>
      <c r="D52" s="216"/>
      <c r="E52" s="216"/>
      <c r="F52" s="216"/>
      <c r="G52" s="216"/>
      <c r="H52" s="216"/>
      <c r="I52" s="216"/>
      <c r="J52" s="331"/>
      <c r="K52" s="218"/>
      <c r="L52" s="297"/>
      <c r="M52" s="282"/>
      <c r="N52" s="165"/>
    </row>
    <row r="53" spans="1:14" ht="15.75" thickBot="1">
      <c r="B53" s="377" t="s">
        <v>114</v>
      </c>
      <c r="C53" s="378"/>
      <c r="D53" s="378"/>
      <c r="E53" s="378"/>
      <c r="F53" s="378"/>
      <c r="G53" s="378"/>
      <c r="H53" s="378"/>
      <c r="I53" s="378"/>
      <c r="J53" s="378"/>
      <c r="K53" s="378"/>
      <c r="L53" s="378"/>
      <c r="M53" s="379"/>
      <c r="N53" s="277">
        <f>SUM(N48:N52)</f>
        <v>5142.5073333333339</v>
      </c>
    </row>
    <row r="54" spans="1:14">
      <c r="B54" s="133"/>
      <c r="C54" s="134"/>
      <c r="D54" s="134"/>
      <c r="E54" s="134"/>
      <c r="F54" s="134"/>
      <c r="G54" s="134"/>
      <c r="H54" s="134"/>
      <c r="I54" s="134"/>
      <c r="J54" s="134"/>
      <c r="K54" s="134"/>
      <c r="L54" s="134"/>
      <c r="M54" s="134"/>
      <c r="N54" s="135"/>
    </row>
    <row r="55" spans="1:14">
      <c r="B55" s="182" t="s">
        <v>117</v>
      </c>
      <c r="C55" s="183"/>
      <c r="D55" s="183"/>
      <c r="E55" s="183"/>
      <c r="F55" s="183"/>
      <c r="G55" s="183"/>
      <c r="H55" s="183"/>
      <c r="I55" s="183"/>
      <c r="J55" s="183"/>
      <c r="K55" s="183"/>
      <c r="L55" s="183"/>
      <c r="M55" s="183"/>
      <c r="N55" s="184"/>
    </row>
    <row r="56" spans="1:14" ht="15.75" thickBot="1">
      <c r="B56" s="198"/>
      <c r="C56" s="155"/>
      <c r="D56" s="155"/>
      <c r="E56" s="155"/>
      <c r="F56" s="155"/>
      <c r="G56" s="155"/>
      <c r="H56" s="155"/>
      <c r="I56" s="155"/>
      <c r="J56" s="155"/>
      <c r="K56" s="155"/>
      <c r="L56" s="155"/>
      <c r="M56" s="155"/>
      <c r="N56" s="157"/>
    </row>
    <row r="57" spans="1:14" ht="25.5">
      <c r="B57" s="199" t="s">
        <v>118</v>
      </c>
      <c r="C57" s="200"/>
      <c r="D57" s="200"/>
      <c r="E57" s="200"/>
      <c r="F57" s="200"/>
      <c r="G57" s="200"/>
      <c r="H57" s="201" t="s">
        <v>41</v>
      </c>
      <c r="I57" s="202" t="s">
        <v>119</v>
      </c>
      <c r="J57" s="203" t="s">
        <v>120</v>
      </c>
      <c r="K57" s="201" t="s">
        <v>121</v>
      </c>
      <c r="L57" s="403" t="s">
        <v>122</v>
      </c>
      <c r="M57" s="404"/>
      <c r="N57" s="204" t="s">
        <v>109</v>
      </c>
    </row>
    <row r="58" spans="1:14">
      <c r="B58" s="205"/>
      <c r="C58" s="206"/>
      <c r="D58" s="206"/>
      <c r="E58" s="206"/>
      <c r="F58" s="206"/>
      <c r="G58" s="206"/>
      <c r="H58" s="207"/>
      <c r="I58" s="176"/>
      <c r="J58" s="208"/>
      <c r="K58" s="176"/>
      <c r="L58" s="405"/>
      <c r="M58" s="406"/>
      <c r="N58" s="209"/>
    </row>
    <row r="59" spans="1:14">
      <c r="B59" s="205"/>
      <c r="C59" s="210"/>
      <c r="D59" s="210"/>
      <c r="E59" s="210"/>
      <c r="F59" s="210"/>
      <c r="G59" s="210"/>
      <c r="H59" s="207"/>
      <c r="I59" s="176"/>
      <c r="J59" s="208"/>
      <c r="K59" s="176"/>
      <c r="L59" s="405"/>
      <c r="M59" s="406"/>
      <c r="N59" s="209"/>
    </row>
    <row r="60" spans="1:14">
      <c r="B60" s="205"/>
      <c r="C60" s="210"/>
      <c r="D60" s="210"/>
      <c r="E60" s="210"/>
      <c r="F60" s="210"/>
      <c r="G60" s="210"/>
      <c r="H60" s="207"/>
      <c r="I60" s="176"/>
      <c r="J60" s="208"/>
      <c r="K60" s="176"/>
      <c r="L60" s="405"/>
      <c r="M60" s="406"/>
      <c r="N60" s="209"/>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11"/>
      <c r="I62" s="176"/>
      <c r="J62" s="176"/>
      <c r="K62" s="176"/>
      <c r="L62" s="212"/>
      <c r="M62" s="213"/>
      <c r="N62" s="214"/>
    </row>
    <row r="63" spans="1:14" ht="15.75" thickBot="1">
      <c r="B63" s="215"/>
      <c r="C63" s="216"/>
      <c r="D63" s="216"/>
      <c r="E63" s="216"/>
      <c r="F63" s="216"/>
      <c r="G63" s="216"/>
      <c r="H63" s="217"/>
      <c r="I63" s="218"/>
      <c r="J63" s="218"/>
      <c r="K63" s="218"/>
      <c r="L63" s="407"/>
      <c r="M63" s="408"/>
      <c r="N63" s="234"/>
    </row>
    <row r="64" spans="1:14" ht="15.75" thickBot="1">
      <c r="B64" s="409" t="s">
        <v>114</v>
      </c>
      <c r="C64" s="396"/>
      <c r="D64" s="396"/>
      <c r="E64" s="396"/>
      <c r="F64" s="396"/>
      <c r="G64" s="396"/>
      <c r="H64" s="396"/>
      <c r="I64" s="396"/>
      <c r="J64" s="396"/>
      <c r="K64" s="396"/>
      <c r="L64" s="396"/>
      <c r="M64" s="397"/>
      <c r="N64" s="219"/>
    </row>
    <row r="65" spans="1:15">
      <c r="B65" s="133"/>
      <c r="C65" s="134"/>
      <c r="D65" s="134"/>
      <c r="E65" s="134"/>
      <c r="F65" s="134"/>
      <c r="G65" s="134"/>
      <c r="H65" s="134"/>
      <c r="I65" s="134"/>
      <c r="J65" s="134"/>
      <c r="K65" s="134"/>
      <c r="L65" s="134"/>
      <c r="M65" s="134"/>
      <c r="N65" s="135"/>
    </row>
    <row r="66" spans="1:15">
      <c r="B66" s="182" t="s">
        <v>126</v>
      </c>
      <c r="C66" s="183"/>
      <c r="D66" s="183"/>
      <c r="E66" s="183"/>
      <c r="F66" s="183"/>
      <c r="G66" s="183"/>
      <c r="H66" s="183"/>
      <c r="I66" s="183"/>
      <c r="J66" s="183"/>
      <c r="K66" s="183"/>
      <c r="L66" s="183"/>
      <c r="M66" s="183"/>
      <c r="N66" s="184"/>
    </row>
    <row r="67" spans="1:15" ht="15.75" thickBot="1">
      <c r="B67" s="198"/>
      <c r="C67" s="155"/>
      <c r="D67" s="155"/>
      <c r="E67" s="155"/>
      <c r="F67" s="155"/>
      <c r="G67" s="155"/>
      <c r="H67" s="155"/>
      <c r="I67" s="155"/>
      <c r="J67" s="155"/>
      <c r="K67" s="155"/>
      <c r="L67" s="155"/>
      <c r="M67" s="155"/>
      <c r="N67" s="157"/>
    </row>
    <row r="68" spans="1:15" ht="25.5">
      <c r="B68" s="410" t="s">
        <v>127</v>
      </c>
      <c r="C68" s="411"/>
      <c r="D68" s="411"/>
      <c r="E68" s="411"/>
      <c r="F68" s="411"/>
      <c r="G68" s="411"/>
      <c r="H68" s="411"/>
      <c r="I68" s="201" t="s">
        <v>128</v>
      </c>
      <c r="J68" s="203" t="s">
        <v>129</v>
      </c>
      <c r="K68" s="202" t="s">
        <v>130</v>
      </c>
      <c r="L68" s="412" t="s">
        <v>108</v>
      </c>
      <c r="M68" s="500"/>
      <c r="N68" s="220" t="s">
        <v>109</v>
      </c>
    </row>
    <row r="69" spans="1:15">
      <c r="A69" s="298" t="s">
        <v>131</v>
      </c>
      <c r="B69" s="221" t="str">
        <f>VLOOKUP(A69,'[65]MANO DE OBRA'!A8:D68,3,FALSE)</f>
        <v>Obrero (2)</v>
      </c>
      <c r="C69" s="210"/>
      <c r="D69" s="210"/>
      <c r="E69" s="210"/>
      <c r="F69" s="210"/>
      <c r="G69" s="210"/>
      <c r="H69" s="210"/>
      <c r="I69" s="222">
        <f>K69/J69*100</f>
        <v>49181.133333333331</v>
      </c>
      <c r="J69" s="223">
        <v>185</v>
      </c>
      <c r="K69" s="224">
        <f>VLOOKUP(A69,'[65]MANO DE OBRA'!A8:D99,4,FALSE)</f>
        <v>90985.096666666665</v>
      </c>
      <c r="L69" s="225"/>
      <c r="M69" s="299">
        <v>240</v>
      </c>
      <c r="N69" s="278">
        <f>K69/M69</f>
        <v>379.10456944444445</v>
      </c>
      <c r="O69" s="228"/>
    </row>
    <row r="70" spans="1:15">
      <c r="A70" s="298"/>
      <c r="B70" s="221"/>
      <c r="C70" s="210"/>
      <c r="D70" s="210"/>
      <c r="E70" s="210"/>
      <c r="F70" s="210"/>
      <c r="G70" s="210"/>
      <c r="H70" s="210"/>
      <c r="I70" s="222"/>
      <c r="J70" s="223"/>
      <c r="K70" s="224"/>
      <c r="L70" s="225"/>
      <c r="M70" s="299"/>
      <c r="N70" s="278"/>
    </row>
    <row r="71" spans="1:15">
      <c r="B71" s="221"/>
      <c r="C71" s="210"/>
      <c r="D71" s="210"/>
      <c r="E71" s="210"/>
      <c r="F71" s="210"/>
      <c r="G71" s="210"/>
      <c r="H71" s="210"/>
      <c r="I71" s="222"/>
      <c r="J71" s="223"/>
      <c r="K71" s="224"/>
      <c r="L71" s="225"/>
      <c r="M71" s="300"/>
      <c r="N71" s="278"/>
    </row>
    <row r="72" spans="1:15">
      <c r="B72" s="221"/>
      <c r="C72" s="210"/>
      <c r="D72" s="210"/>
      <c r="E72" s="210"/>
      <c r="F72" s="210"/>
      <c r="G72" s="210"/>
      <c r="H72" s="210"/>
      <c r="I72" s="176"/>
      <c r="J72" s="230"/>
      <c r="K72" s="231"/>
      <c r="L72" s="233"/>
      <c r="M72" s="232"/>
      <c r="N72" s="227"/>
    </row>
    <row r="73" spans="1:15">
      <c r="B73" s="221"/>
      <c r="C73" s="210"/>
      <c r="D73" s="210"/>
      <c r="E73" s="210"/>
      <c r="F73" s="210"/>
      <c r="G73" s="210"/>
      <c r="H73" s="210"/>
      <c r="I73" s="176"/>
      <c r="J73" s="230"/>
      <c r="K73" s="231"/>
      <c r="L73" s="233"/>
      <c r="M73" s="232"/>
      <c r="N73" s="227"/>
    </row>
    <row r="74" spans="1:15" ht="15.75" thickBot="1">
      <c r="B74" s="414"/>
      <c r="C74" s="415"/>
      <c r="D74" s="415"/>
      <c r="E74" s="415"/>
      <c r="F74" s="415"/>
      <c r="G74" s="415"/>
      <c r="H74" s="415"/>
      <c r="I74" s="218"/>
      <c r="J74" s="218"/>
      <c r="K74" s="218"/>
      <c r="L74" s="416"/>
      <c r="M74" s="416"/>
      <c r="N74" s="196"/>
    </row>
    <row r="75" spans="1:15" ht="15.75" thickBot="1">
      <c r="B75" s="409" t="s">
        <v>114</v>
      </c>
      <c r="C75" s="396"/>
      <c r="D75" s="396"/>
      <c r="E75" s="396"/>
      <c r="F75" s="396"/>
      <c r="G75" s="396"/>
      <c r="H75" s="396"/>
      <c r="I75" s="396"/>
      <c r="J75" s="396"/>
      <c r="K75" s="396"/>
      <c r="L75" s="396"/>
      <c r="M75" s="397"/>
      <c r="N75" s="279">
        <f>SUM(N69:N74)</f>
        <v>379.10456944444445</v>
      </c>
    </row>
    <row r="76" spans="1:15" ht="15.75" thickBot="1">
      <c r="B76" s="133"/>
      <c r="C76" s="134"/>
      <c r="D76" s="134"/>
      <c r="E76" s="134"/>
      <c r="F76" s="134"/>
      <c r="G76" s="134"/>
      <c r="H76" s="134"/>
      <c r="I76" s="134"/>
      <c r="J76" s="134"/>
      <c r="K76" s="134"/>
      <c r="L76" s="134"/>
      <c r="M76" s="134"/>
      <c r="N76" s="135"/>
    </row>
    <row r="77" spans="1:15" ht="15.75" thickBot="1">
      <c r="B77" s="377" t="s">
        <v>134</v>
      </c>
      <c r="C77" s="378"/>
      <c r="D77" s="378"/>
      <c r="E77" s="378"/>
      <c r="F77" s="378"/>
      <c r="G77" s="378"/>
      <c r="H77" s="378"/>
      <c r="I77" s="378"/>
      <c r="J77" s="378"/>
      <c r="K77" s="378"/>
      <c r="L77" s="378"/>
      <c r="M77" s="379"/>
      <c r="N77" s="180">
        <f>N43+N53+N64+N75</f>
        <v>5540.5671312500008</v>
      </c>
    </row>
    <row r="78" spans="1:15">
      <c r="B78" s="133"/>
      <c r="C78" s="134"/>
      <c r="D78" s="134"/>
      <c r="E78" s="134"/>
      <c r="F78" s="134"/>
      <c r="G78" s="134"/>
      <c r="H78" s="134"/>
      <c r="I78" s="134"/>
      <c r="J78" s="134"/>
      <c r="K78" s="134"/>
      <c r="L78" s="134"/>
      <c r="M78" s="134"/>
      <c r="N78" s="135"/>
    </row>
    <row r="79" spans="1:15">
      <c r="B79" s="182" t="s">
        <v>135</v>
      </c>
      <c r="C79" s="183"/>
      <c r="D79" s="183"/>
      <c r="E79" s="183"/>
      <c r="F79" s="183"/>
      <c r="G79" s="183"/>
      <c r="H79" s="183"/>
      <c r="I79" s="183"/>
      <c r="J79" s="183"/>
      <c r="K79" s="183"/>
      <c r="L79" s="183"/>
      <c r="M79" s="183"/>
      <c r="N79" s="184"/>
    </row>
    <row r="80" spans="1:15" ht="15.75" thickBot="1">
      <c r="B80" s="198"/>
      <c r="C80" s="155"/>
      <c r="D80" s="155"/>
      <c r="E80" s="155"/>
      <c r="F80" s="155"/>
      <c r="G80" s="155"/>
      <c r="H80" s="155"/>
      <c r="I80" s="155"/>
      <c r="J80" s="155"/>
      <c r="K80" s="155"/>
      <c r="L80" s="155"/>
      <c r="M80" s="155"/>
      <c r="N80" s="157"/>
    </row>
    <row r="81" spans="1:14">
      <c r="B81" s="380" t="s">
        <v>136</v>
      </c>
      <c r="C81" s="381"/>
      <c r="D81" s="381"/>
      <c r="E81" s="381"/>
      <c r="F81" s="381"/>
      <c r="G81" s="381"/>
      <c r="H81" s="381"/>
      <c r="I81" s="200"/>
      <c r="J81" s="236"/>
      <c r="K81" s="237" t="s">
        <v>137</v>
      </c>
      <c r="L81" s="382" t="s">
        <v>138</v>
      </c>
      <c r="M81" s="383"/>
      <c r="N81" s="238"/>
    </row>
    <row r="82" spans="1:14">
      <c r="B82" s="384" t="s">
        <v>59</v>
      </c>
      <c r="C82" s="385"/>
      <c r="D82" s="385"/>
      <c r="E82" s="385"/>
      <c r="F82" s="385"/>
      <c r="G82" s="385"/>
      <c r="H82" s="385"/>
      <c r="I82" s="239"/>
      <c r="J82" s="240"/>
      <c r="K82" s="241">
        <v>0.2</v>
      </c>
      <c r="L82" s="386">
        <f>N77*K82</f>
        <v>1108.1134262500002</v>
      </c>
      <c r="M82" s="387"/>
      <c r="N82" s="242"/>
    </row>
    <row r="83" spans="1:14">
      <c r="B83" s="243" t="s">
        <v>139</v>
      </c>
      <c r="C83" s="244"/>
      <c r="D83" s="244"/>
      <c r="E83" s="244"/>
      <c r="F83" s="244"/>
      <c r="G83" s="244"/>
      <c r="H83" s="244"/>
      <c r="I83" s="239"/>
      <c r="J83" s="240"/>
      <c r="K83" s="241">
        <v>0.05</v>
      </c>
      <c r="L83" s="386">
        <f>N77*K83</f>
        <v>277.02835656250005</v>
      </c>
      <c r="M83" s="387"/>
      <c r="N83" s="242"/>
    </row>
    <row r="84" spans="1:14" ht="15.75" thickBot="1">
      <c r="B84" s="245" t="s">
        <v>63</v>
      </c>
      <c r="C84" s="246"/>
      <c r="D84" s="246"/>
      <c r="E84" s="246"/>
      <c r="F84" s="246"/>
      <c r="G84" s="246"/>
      <c r="H84" s="246"/>
      <c r="I84" s="247"/>
      <c r="J84" s="248"/>
      <c r="K84" s="249">
        <v>0.05</v>
      </c>
      <c r="L84" s="388">
        <f>N77*K84</f>
        <v>277.02835656250005</v>
      </c>
      <c r="M84" s="389"/>
      <c r="N84" s="242"/>
    </row>
    <row r="85" spans="1:14" ht="15.75" thickBot="1">
      <c r="B85" s="377" t="s">
        <v>114</v>
      </c>
      <c r="C85" s="378"/>
      <c r="D85" s="378"/>
      <c r="E85" s="378"/>
      <c r="F85" s="378"/>
      <c r="G85" s="378"/>
      <c r="H85" s="378"/>
      <c r="I85" s="378"/>
      <c r="J85" s="378"/>
      <c r="K85" s="378"/>
      <c r="L85" s="378"/>
      <c r="M85" s="379"/>
      <c r="N85" s="250">
        <f>L82+L83+L84</f>
        <v>1662.1701393750002</v>
      </c>
    </row>
    <row r="86" spans="1:14" ht="15.75" thickBot="1">
      <c r="B86" s="133"/>
      <c r="C86" s="134"/>
      <c r="D86" s="134"/>
      <c r="E86" s="134"/>
      <c r="F86" s="134"/>
      <c r="G86" s="134"/>
      <c r="H86" s="134"/>
      <c r="I86" s="134"/>
      <c r="J86" s="134"/>
      <c r="K86" s="134"/>
      <c r="L86" s="134"/>
      <c r="M86" s="134"/>
      <c r="N86" s="135"/>
    </row>
    <row r="87" spans="1:14" ht="15.75" thickBot="1">
      <c r="A87" s="69" t="s">
        <v>140</v>
      </c>
      <c r="B87" s="377" t="s">
        <v>141</v>
      </c>
      <c r="C87" s="378"/>
      <c r="D87" s="378"/>
      <c r="E87" s="378"/>
      <c r="F87" s="378"/>
      <c r="G87" s="378"/>
      <c r="H87" s="378"/>
      <c r="I87" s="378"/>
      <c r="J87" s="378"/>
      <c r="K87" s="378"/>
      <c r="L87" s="378"/>
      <c r="M87" s="379"/>
      <c r="N87" s="251">
        <f>ROUND(N77+N85,0)</f>
        <v>7203</v>
      </c>
    </row>
    <row r="88" spans="1:14">
      <c r="B88" s="301"/>
      <c r="C88" s="302"/>
      <c r="D88" s="302"/>
      <c r="E88" s="302"/>
      <c r="F88" s="302"/>
      <c r="G88" s="302"/>
      <c r="H88" s="302"/>
      <c r="I88" s="302"/>
      <c r="J88" s="302"/>
      <c r="K88" s="302"/>
      <c r="L88" s="302"/>
      <c r="M88" s="302"/>
      <c r="N88" s="303"/>
    </row>
    <row r="89" spans="1:14">
      <c r="B89" s="304"/>
      <c r="C89" s="305"/>
      <c r="D89" s="305"/>
      <c r="E89" s="305"/>
      <c r="F89" s="305"/>
      <c r="G89" s="305"/>
      <c r="H89" s="305"/>
      <c r="I89" s="305"/>
      <c r="J89" s="305"/>
      <c r="K89" s="305"/>
      <c r="L89" s="305"/>
      <c r="M89" s="305"/>
      <c r="N89" s="306"/>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7" t="s">
        <v>142</v>
      </c>
      <c r="F92" s="307"/>
      <c r="G92" s="307"/>
      <c r="H92" s="307"/>
      <c r="I92" s="307"/>
      <c r="J92" s="307"/>
      <c r="K92" s="305"/>
      <c r="L92" s="305"/>
      <c r="M92" s="305"/>
      <c r="N92" s="306"/>
    </row>
    <row r="93" spans="1:14">
      <c r="B93" s="304"/>
      <c r="C93" s="305"/>
      <c r="D93" s="305"/>
      <c r="E93" s="305" t="s">
        <v>143</v>
      </c>
      <c r="F93" s="305"/>
      <c r="G93" s="305"/>
      <c r="H93" s="305"/>
      <c r="I93" s="305"/>
      <c r="J93" s="305"/>
      <c r="K93" s="305"/>
      <c r="L93" s="305"/>
      <c r="M93" s="305"/>
      <c r="N93" s="306"/>
    </row>
    <row r="94" spans="1:14">
      <c r="B94" s="304"/>
      <c r="C94" s="305"/>
      <c r="D94" s="305"/>
      <c r="E94" s="305" t="s">
        <v>144</v>
      </c>
      <c r="F94" s="305"/>
      <c r="G94" s="305"/>
      <c r="H94" s="305"/>
      <c r="I94" s="305"/>
      <c r="J94" s="305"/>
      <c r="K94" s="305"/>
      <c r="L94" s="305"/>
      <c r="M94" s="305"/>
      <c r="N94" s="306"/>
    </row>
    <row r="95" spans="1:14">
      <c r="B95" s="304"/>
      <c r="C95" s="305"/>
      <c r="D95" s="305"/>
      <c r="E95" s="305" t="s">
        <v>145</v>
      </c>
      <c r="F95" s="305"/>
      <c r="G95" s="305"/>
      <c r="H95" s="305"/>
      <c r="I95" s="305"/>
      <c r="J95" s="305"/>
      <c r="K95" s="305"/>
      <c r="L95" s="305"/>
      <c r="M95" s="305"/>
      <c r="N95" s="306"/>
    </row>
    <row r="96" spans="1:14" ht="15.75" thickBot="1">
      <c r="B96" s="304"/>
      <c r="C96" s="305"/>
      <c r="D96" s="305"/>
      <c r="E96" s="305"/>
      <c r="F96" s="305" t="s">
        <v>146</v>
      </c>
      <c r="G96" s="305"/>
      <c r="H96" s="305"/>
      <c r="I96" s="305"/>
      <c r="J96" s="305"/>
      <c r="K96" s="305"/>
      <c r="L96" s="305"/>
      <c r="M96" s="305"/>
      <c r="N96" s="306"/>
    </row>
    <row r="97" spans="2:14">
      <c r="B97" s="252" t="s">
        <v>147</v>
      </c>
      <c r="C97" s="253"/>
      <c r="D97" s="253"/>
      <c r="E97" s="253"/>
      <c r="F97" s="253"/>
      <c r="G97" s="253"/>
      <c r="H97" s="253"/>
      <c r="I97" s="253"/>
      <c r="J97" s="253"/>
      <c r="K97" s="253"/>
      <c r="L97" s="253"/>
      <c r="M97" s="253"/>
      <c r="N97" s="254"/>
    </row>
    <row r="98" spans="2:14">
      <c r="B98" s="308"/>
      <c r="C98" s="309"/>
      <c r="D98" s="309"/>
      <c r="E98" s="309"/>
      <c r="F98" s="309"/>
      <c r="G98" s="309"/>
      <c r="H98" s="309"/>
      <c r="I98" s="309"/>
      <c r="J98" s="309"/>
      <c r="K98" s="309"/>
      <c r="L98" s="309"/>
      <c r="M98" s="309"/>
      <c r="N98" s="310"/>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ht="15.75" thickBot="1">
      <c r="B101" s="311"/>
      <c r="C101" s="312"/>
      <c r="D101" s="312"/>
      <c r="E101" s="312"/>
      <c r="F101" s="312"/>
      <c r="G101" s="312"/>
      <c r="H101" s="312"/>
      <c r="I101" s="312"/>
      <c r="J101" s="312"/>
      <c r="K101" s="312"/>
      <c r="L101" s="312"/>
      <c r="M101" s="312"/>
      <c r="N101" s="313"/>
    </row>
    <row r="102" spans="2:14">
      <c r="B102" s="314"/>
      <c r="C102" s="315"/>
      <c r="D102" s="315"/>
      <c r="E102" s="315"/>
      <c r="F102" s="315"/>
      <c r="G102" s="315"/>
      <c r="H102" s="315"/>
      <c r="I102" s="315"/>
      <c r="J102" s="315"/>
      <c r="K102" s="315"/>
      <c r="L102" s="315"/>
      <c r="M102" s="315"/>
      <c r="N102" s="316"/>
    </row>
    <row r="103" spans="2:14">
      <c r="B103" s="317" t="s">
        <v>148</v>
      </c>
      <c r="C103" s="318"/>
      <c r="D103" s="318"/>
      <c r="E103" s="318"/>
      <c r="F103" s="318"/>
      <c r="G103" s="318"/>
      <c r="H103" s="318"/>
      <c r="I103" s="318"/>
      <c r="J103" s="318"/>
      <c r="K103" s="318"/>
      <c r="L103" s="318"/>
      <c r="M103" s="318"/>
      <c r="N103" s="319"/>
    </row>
    <row r="104" spans="2:14" ht="15" customHeight="1">
      <c r="B104" s="487" t="s">
        <v>149</v>
      </c>
      <c r="C104" s="488"/>
      <c r="D104" s="488"/>
      <c r="E104" s="488"/>
      <c r="F104" s="488"/>
      <c r="G104" s="488"/>
      <c r="H104" s="488"/>
      <c r="I104" s="488"/>
      <c r="J104" s="488"/>
      <c r="K104" s="488"/>
      <c r="L104" s="488"/>
      <c r="M104" s="488"/>
      <c r="N104" s="489"/>
    </row>
    <row r="105" spans="2:14" ht="15" customHeight="1">
      <c r="B105" s="487"/>
      <c r="C105" s="488"/>
      <c r="D105" s="488"/>
      <c r="E105" s="488"/>
      <c r="F105" s="488"/>
      <c r="G105" s="488"/>
      <c r="H105" s="488"/>
      <c r="I105" s="488"/>
      <c r="J105" s="488"/>
      <c r="K105" s="488"/>
      <c r="L105" s="488"/>
      <c r="M105" s="488"/>
      <c r="N105" s="489"/>
    </row>
    <row r="106" spans="2:14" ht="30" customHeight="1">
      <c r="B106" s="490" t="s">
        <v>150</v>
      </c>
      <c r="C106" s="491"/>
      <c r="D106" s="491"/>
      <c r="E106" s="491"/>
      <c r="F106" s="491"/>
      <c r="G106" s="491"/>
      <c r="H106" s="491"/>
      <c r="I106" s="491"/>
      <c r="J106" s="491"/>
      <c r="K106" s="491"/>
      <c r="L106" s="491"/>
      <c r="M106" s="491"/>
      <c r="N106" s="492"/>
    </row>
    <row r="107" spans="2:14">
      <c r="B107" s="490"/>
      <c r="C107" s="491"/>
      <c r="D107" s="491"/>
      <c r="E107" s="491"/>
      <c r="F107" s="491"/>
      <c r="G107" s="491"/>
      <c r="H107" s="491"/>
      <c r="I107" s="491"/>
      <c r="J107" s="491"/>
      <c r="K107" s="491"/>
      <c r="L107" s="491"/>
      <c r="M107" s="491"/>
      <c r="N107" s="492"/>
    </row>
    <row r="108" spans="2:14">
      <c r="B108" s="320"/>
      <c r="C108" s="321"/>
      <c r="D108" s="321"/>
      <c r="E108" s="321"/>
      <c r="F108" s="321"/>
      <c r="G108" s="321"/>
      <c r="H108" s="321"/>
      <c r="I108" s="321"/>
      <c r="J108" s="321"/>
      <c r="K108" s="321"/>
      <c r="L108" s="321"/>
      <c r="M108" s="321"/>
      <c r="N108" s="32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17"/>
      <c r="C111" s="318"/>
      <c r="D111" s="318"/>
      <c r="E111" s="318"/>
      <c r="F111" s="318"/>
      <c r="G111" s="318"/>
      <c r="H111" s="318"/>
      <c r="I111" s="318"/>
      <c r="J111" s="318"/>
      <c r="K111" s="318"/>
      <c r="L111" s="318"/>
      <c r="M111" s="318"/>
      <c r="N111" s="319"/>
    </row>
    <row r="112" spans="2:14">
      <c r="B112" s="304"/>
      <c r="C112" s="305"/>
      <c r="D112" s="305"/>
      <c r="E112" s="305" t="s">
        <v>142</v>
      </c>
      <c r="F112" s="307"/>
      <c r="G112" s="307"/>
      <c r="H112" s="305"/>
      <c r="I112" s="305"/>
      <c r="J112" s="305"/>
      <c r="K112" s="305"/>
      <c r="L112" s="305"/>
      <c r="M112" s="305"/>
      <c r="N112" s="306"/>
    </row>
    <row r="113" spans="2:14">
      <c r="B113" s="304"/>
      <c r="C113" s="305"/>
      <c r="D113" s="305"/>
      <c r="E113" s="323" t="s">
        <v>143</v>
      </c>
      <c r="F113" s="305"/>
      <c r="G113" s="305"/>
      <c r="H113" s="323"/>
      <c r="I113" s="323"/>
      <c r="J113" s="323"/>
      <c r="K113" s="305"/>
      <c r="L113" s="305"/>
      <c r="M113" s="305"/>
      <c r="N113" s="306"/>
    </row>
    <row r="114" spans="2:14">
      <c r="B114" s="304"/>
      <c r="C114" s="305"/>
      <c r="D114" s="305"/>
      <c r="E114" s="324" t="s">
        <v>151</v>
      </c>
      <c r="F114" s="305"/>
      <c r="G114" s="305"/>
      <c r="H114" s="324"/>
      <c r="I114" s="324"/>
      <c r="J114" s="324"/>
      <c r="K114" s="305"/>
      <c r="L114" s="305"/>
      <c r="M114" s="305"/>
      <c r="N114" s="306"/>
    </row>
    <row r="115" spans="2:14">
      <c r="B115" s="325"/>
      <c r="C115" s="318"/>
      <c r="D115" s="318"/>
      <c r="E115" s="305" t="s">
        <v>145</v>
      </c>
      <c r="F115" s="305"/>
      <c r="G115" s="305"/>
      <c r="H115" s="305"/>
      <c r="I115" s="305"/>
      <c r="J115" s="305"/>
      <c r="K115" s="318"/>
      <c r="L115" s="318"/>
      <c r="M115" s="318"/>
      <c r="N115" s="319"/>
    </row>
    <row r="116" spans="2:14">
      <c r="B116" s="325"/>
      <c r="C116" s="318"/>
      <c r="D116" s="318"/>
      <c r="E116" s="318"/>
      <c r="F116" s="305"/>
      <c r="G116" s="305"/>
      <c r="H116" s="305"/>
      <c r="I116" s="305"/>
      <c r="J116" s="305"/>
      <c r="K116" s="318"/>
      <c r="L116" s="318"/>
      <c r="M116" s="318"/>
      <c r="N116" s="319"/>
    </row>
    <row r="117" spans="2:14">
      <c r="B117" s="325" t="s">
        <v>152</v>
      </c>
      <c r="C117" s="324"/>
      <c r="D117" s="324"/>
      <c r="E117" s="305"/>
      <c r="F117" s="305"/>
      <c r="G117" s="305"/>
      <c r="H117" s="305"/>
      <c r="I117" s="305"/>
      <c r="J117" s="493"/>
      <c r="K117" s="493"/>
      <c r="L117" s="493"/>
      <c r="M117" s="493"/>
      <c r="N117" s="494"/>
    </row>
    <row r="118" spans="2:14" ht="15.75" thickBot="1">
      <c r="B118" s="326" t="s">
        <v>153</v>
      </c>
      <c r="C118" s="327"/>
      <c r="D118" s="327"/>
      <c r="E118" s="328"/>
      <c r="F118" s="328"/>
      <c r="G118" s="328"/>
      <c r="H118" s="328"/>
      <c r="I118" s="328"/>
      <c r="J118" s="495"/>
      <c r="K118" s="495"/>
      <c r="L118" s="495"/>
      <c r="M118" s="495"/>
      <c r="N118" s="496"/>
    </row>
  </sheetData>
  <sheetProtection algorithmName="SHA-512" hashValue="p3wBZc2SiCoHJv/rYzjksvMT/qHtcbdgg6SBCVMkI0UHE/2PI0UFCeoXJiLwc8jj9W6Vo/YE1AuJqXrIgy6mBw==" saltValue="6HzgYx/o5DnOZL+lf62G5w==" spinCount="100000" sheet="1" objects="1" scenarios="1" selectLockedCells="1" selectUnlockedCells="1"/>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zoomScale="50" zoomScaleNormal="50" workbookViewId="0">
      <selection activeCell="C31" sqref="C31:J31"/>
    </sheetView>
  </sheetViews>
  <sheetFormatPr baseColWidth="10" defaultRowHeight="15"/>
  <cols>
    <col min="1" max="1" width="9.85546875" style="69" bestFit="1" customWidth="1"/>
    <col min="2" max="2" width="16.42578125" style="69" customWidth="1"/>
    <col min="3" max="5" width="11.42578125" style="69"/>
    <col min="6" max="6" width="15.5703125" style="69" customWidth="1"/>
    <col min="7" max="8" width="11.42578125" style="69"/>
    <col min="9" max="9" width="12.85546875" style="69" bestFit="1" customWidth="1"/>
    <col min="10" max="10" width="15.5703125" style="69" customWidth="1"/>
    <col min="11" max="11" width="18.85546875" style="69" customWidth="1"/>
    <col min="12" max="12" width="11.42578125" style="69"/>
    <col min="13" max="13" width="13.42578125" style="69" customWidth="1"/>
    <col min="14" max="14" width="17.42578125" style="69" customWidth="1"/>
    <col min="15" max="15" width="12" style="69" bestFit="1" customWidth="1"/>
    <col min="16" max="16384" width="11.42578125" style="69"/>
  </cols>
  <sheetData>
    <row r="1" spans="2:14" ht="26.2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8.5" customHeight="1">
      <c r="B16" s="110"/>
      <c r="C16" s="444" t="str">
        <f>+'PRESUPUESTO OBRA'!A5</f>
        <v>ATENCION OBRAS DE EMERGENCIA POR EL SISTEMA DE MONTO AGOTABLE EN LAS VÍAS A CARGO DE LA DIRECCION TERRITORIAL CUNDINAMARCA DEL INVIAS, DEPARTAMENTO DE CUNDINAMARCA</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9.25" customHeight="1" thickBot="1">
      <c r="B29" s="136" t="s">
        <v>100</v>
      </c>
      <c r="C29" s="450" t="s">
        <v>101</v>
      </c>
      <c r="D29" s="451"/>
      <c r="E29" s="451"/>
      <c r="F29" s="451"/>
      <c r="G29" s="451"/>
      <c r="H29" s="451"/>
      <c r="I29" s="451"/>
      <c r="J29" s="137"/>
      <c r="K29" s="138" t="s">
        <v>102</v>
      </c>
      <c r="L29" s="452" t="s">
        <v>41</v>
      </c>
      <c r="M29" s="453"/>
      <c r="N29" s="136" t="s">
        <v>11</v>
      </c>
    </row>
    <row r="30" spans="1:14" ht="17.25" hidden="1" customHeight="1">
      <c r="B30" s="136" t="s">
        <v>100</v>
      </c>
      <c r="C30" s="450" t="s">
        <v>101</v>
      </c>
      <c r="D30" s="451"/>
      <c r="E30" s="451"/>
      <c r="F30" s="451"/>
      <c r="G30" s="451"/>
      <c r="H30" s="451"/>
      <c r="I30" s="451"/>
      <c r="J30" s="137"/>
      <c r="K30" s="139"/>
      <c r="L30" s="452" t="s">
        <v>41</v>
      </c>
      <c r="M30" s="453"/>
      <c r="N30" s="136" t="s">
        <v>11</v>
      </c>
    </row>
    <row r="31" spans="1:14" ht="30.75" customHeight="1" thickBot="1">
      <c r="A31" s="69" t="s">
        <v>103</v>
      </c>
      <c r="B31" s="140" t="s">
        <v>279</v>
      </c>
      <c r="C31" s="497" t="s">
        <v>280</v>
      </c>
      <c r="D31" s="498"/>
      <c r="E31" s="498"/>
      <c r="F31" s="498"/>
      <c r="G31" s="498"/>
      <c r="H31" s="498"/>
      <c r="I31" s="498"/>
      <c r="J31" s="499"/>
      <c r="K31" s="284"/>
      <c r="L31" s="145" t="s">
        <v>28</v>
      </c>
      <c r="M31" s="146"/>
      <c r="N31" s="147"/>
    </row>
    <row r="32" spans="1:14" ht="6"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280"/>
      <c r="B36" s="421"/>
      <c r="C36" s="422"/>
      <c r="D36" s="422"/>
      <c r="E36" s="422"/>
      <c r="F36" s="422"/>
      <c r="G36" s="422"/>
      <c r="H36" s="423"/>
      <c r="I36" s="160"/>
      <c r="J36" s="161"/>
      <c r="K36" s="162"/>
      <c r="L36" s="163"/>
      <c r="M36" s="288"/>
      <c r="N36" s="165"/>
    </row>
    <row r="37" spans="1:14">
      <c r="A37" s="280"/>
      <c r="B37" s="421"/>
      <c r="C37" s="422"/>
      <c r="D37" s="422"/>
      <c r="E37" s="422"/>
      <c r="F37" s="422"/>
      <c r="G37" s="422"/>
      <c r="H37" s="423"/>
      <c r="I37" s="285"/>
      <c r="J37" s="286"/>
      <c r="K37" s="162"/>
      <c r="L37" s="287"/>
      <c r="M37" s="288"/>
      <c r="N37" s="165"/>
    </row>
    <row r="38" spans="1:14">
      <c r="A38" s="280"/>
      <c r="B38" s="421"/>
      <c r="C38" s="422"/>
      <c r="D38" s="422"/>
      <c r="E38" s="422"/>
      <c r="F38" s="422"/>
      <c r="G38" s="422"/>
      <c r="H38" s="423"/>
      <c r="I38" s="289"/>
      <c r="J38" s="290"/>
      <c r="K38" s="162"/>
      <c r="L38" s="291"/>
      <c r="M38" s="292"/>
      <c r="N38" s="165"/>
    </row>
    <row r="39" spans="1:14">
      <c r="B39" s="421"/>
      <c r="C39" s="422"/>
      <c r="D39" s="422"/>
      <c r="E39" s="422"/>
      <c r="F39" s="422"/>
      <c r="G39" s="422"/>
      <c r="H39" s="423"/>
      <c r="I39" s="168"/>
      <c r="J39" s="169"/>
      <c r="K39" s="162"/>
      <c r="L39" s="170"/>
      <c r="M39" s="288"/>
      <c r="N39" s="165"/>
    </row>
    <row r="40" spans="1:14">
      <c r="B40" s="274"/>
      <c r="C40" s="275"/>
      <c r="D40" s="275"/>
      <c r="E40" s="275"/>
      <c r="F40" s="329"/>
      <c r="G40" s="329"/>
      <c r="H40" s="330"/>
      <c r="I40" s="168"/>
      <c r="J40" s="169"/>
      <c r="K40" s="162"/>
      <c r="L40" s="170"/>
      <c r="M40" s="171"/>
      <c r="N40" s="167"/>
    </row>
    <row r="41" spans="1:14">
      <c r="B41" s="428" t="s">
        <v>113</v>
      </c>
      <c r="C41" s="429"/>
      <c r="D41" s="429"/>
      <c r="E41" s="173"/>
      <c r="F41" s="174"/>
      <c r="G41" s="174"/>
      <c r="H41" s="175"/>
      <c r="I41" s="168"/>
      <c r="J41" s="169"/>
      <c r="K41" s="176"/>
      <c r="L41" s="170"/>
      <c r="M41" s="281">
        <v>0.05</v>
      </c>
      <c r="N41" s="177">
        <f>N77*M41</f>
        <v>682.38822500000015</v>
      </c>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277">
        <f>SUM(N36:N42)</f>
        <v>682.38822500000015</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A48" s="276" t="s">
        <v>267</v>
      </c>
      <c r="B48" s="189" t="str">
        <f>VLOOKUP(A48,[65]MATERIALES!A5:D373,3,FALSE)</f>
        <v xml:space="preserve">Piedra para gavión
</v>
      </c>
      <c r="C48" s="190"/>
      <c r="D48" s="190"/>
      <c r="E48" s="190"/>
      <c r="F48" s="190"/>
      <c r="G48" s="190"/>
      <c r="H48" s="190"/>
      <c r="I48" s="190"/>
      <c r="J48" s="207" t="str">
        <f>VLOOKUP(A48,[65]MATERIALES!A4:D640,2,FALSE)</f>
        <v>m3</v>
      </c>
      <c r="K48" s="191">
        <v>1.1000000000000001</v>
      </c>
      <c r="L48" s="160"/>
      <c r="M48" s="282">
        <f>VLOOKUP(A48,[65]MATERIALES!A5:D396,4,FALSE)</f>
        <v>40605.639009702725</v>
      </c>
      <c r="N48" s="165">
        <f>K48*M48</f>
        <v>44666.202910673004</v>
      </c>
    </row>
    <row r="49" spans="1:14">
      <c r="A49" s="276" t="s">
        <v>268</v>
      </c>
      <c r="B49" s="189" t="str">
        <f>VLOOKUP(A49,[65]MATERIALES!A6:D373,3,FALSE)</f>
        <v>Alambre galvanizado No. 12</v>
      </c>
      <c r="C49" s="293"/>
      <c r="D49" s="293"/>
      <c r="E49" s="293"/>
      <c r="F49" s="293"/>
      <c r="G49" s="293"/>
      <c r="H49" s="293"/>
      <c r="I49" s="293"/>
      <c r="J49" s="295" t="str">
        <f>VLOOKUP(A49,[65]MATERIALES!A5:D641,2,FALSE)</f>
        <v>kg</v>
      </c>
      <c r="K49" s="294">
        <v>1.1499999999999999</v>
      </c>
      <c r="L49" s="285"/>
      <c r="M49" s="282">
        <f>VLOOKUP(A49,[65]MATERIALES!A6:D397,4,FALSE)</f>
        <v>5341.5555555555557</v>
      </c>
      <c r="N49" s="165">
        <f>K49*M49</f>
        <v>6142.7888888888883</v>
      </c>
    </row>
    <row r="50" spans="1:14">
      <c r="A50" s="276" t="s">
        <v>236</v>
      </c>
      <c r="B50" s="189" t="str">
        <f>VLOOKUP(A50,[65]MATERIALES!A6:D373,3,FALSE)</f>
        <v xml:space="preserve">Formaleta (gaviones, juntas de bordillos, juntas de cunetas, muros, concretos clase D,E, F y G)
</v>
      </c>
      <c r="C50" s="293"/>
      <c r="D50" s="293"/>
      <c r="E50" s="293"/>
      <c r="F50" s="293"/>
      <c r="G50" s="293"/>
      <c r="H50" s="293"/>
      <c r="I50" s="293"/>
      <c r="J50" s="295" t="str">
        <f>VLOOKUP(A50,[65]MATERIALES!A6:D642,2,FALSE)</f>
        <v>m2</v>
      </c>
      <c r="K50" s="294">
        <v>2</v>
      </c>
      <c r="L50" s="285"/>
      <c r="M50" s="282">
        <f>VLOOKUP(A50,[65]MATERIALES!A6:D398,4,FALSE)</f>
        <v>6095.7368203710903</v>
      </c>
      <c r="N50" s="165">
        <f>K50*M50</f>
        <v>12191.473640742181</v>
      </c>
    </row>
    <row r="51" spans="1:14">
      <c r="A51" s="276" t="s">
        <v>281</v>
      </c>
      <c r="B51" s="189" t="str">
        <f>VLOOKUP(A51,[65]MATERIALES!A6:D373,3,FALSE)</f>
        <v>Malla Ciclónica Para Gaviones Galvanizada Y Plastificada Con Pvc Cal 12 (2M3)</v>
      </c>
      <c r="C51" s="293"/>
      <c r="D51" s="293"/>
      <c r="E51" s="293"/>
      <c r="F51" s="293"/>
      <c r="G51" s="293"/>
      <c r="H51" s="293"/>
      <c r="I51" s="293"/>
      <c r="J51" s="295" t="str">
        <f>VLOOKUP(A51,[65]MATERIALES!A6:D643,2,FALSE)</f>
        <v>u</v>
      </c>
      <c r="K51" s="294">
        <v>0.5</v>
      </c>
      <c r="L51" s="285"/>
      <c r="M51" s="282">
        <f>VLOOKUP(A51,[65]MATERIALES!A6:D399,4,FALSE)</f>
        <v>94279.207460661142</v>
      </c>
      <c r="N51" s="165">
        <f>K51*M51</f>
        <v>47139.603730330571</v>
      </c>
    </row>
    <row r="52" spans="1:14">
      <c r="B52" s="274"/>
      <c r="C52" s="210"/>
      <c r="D52" s="210"/>
      <c r="E52" s="210"/>
      <c r="F52" s="210"/>
      <c r="G52" s="210"/>
      <c r="H52" s="210"/>
      <c r="I52" s="210"/>
      <c r="J52" s="211"/>
      <c r="K52" s="333"/>
      <c r="L52" s="233"/>
      <c r="M52" s="334"/>
      <c r="N52" s="167"/>
    </row>
    <row r="53" spans="1:14">
      <c r="B53" s="335"/>
      <c r="C53" s="206"/>
      <c r="D53" s="206"/>
      <c r="E53" s="206"/>
      <c r="F53" s="206"/>
      <c r="G53" s="206"/>
      <c r="H53" s="206"/>
      <c r="I53" s="206"/>
      <c r="J53" s="207"/>
      <c r="K53" s="195"/>
      <c r="L53" s="233"/>
      <c r="M53" s="334"/>
      <c r="N53" s="167"/>
    </row>
    <row r="54" spans="1:14" ht="15.75" thickBot="1">
      <c r="B54" s="336"/>
      <c r="C54" s="216"/>
      <c r="D54" s="216"/>
      <c r="E54" s="216"/>
      <c r="F54" s="216"/>
      <c r="G54" s="216"/>
      <c r="H54" s="216"/>
      <c r="I54" s="216"/>
      <c r="J54" s="331"/>
      <c r="K54" s="218"/>
      <c r="L54" s="297"/>
      <c r="M54" s="337"/>
      <c r="N54" s="338"/>
    </row>
    <row r="55" spans="1:14" ht="15.75" thickBot="1">
      <c r="B55" s="409" t="s">
        <v>114</v>
      </c>
      <c r="C55" s="396"/>
      <c r="D55" s="396"/>
      <c r="E55" s="396"/>
      <c r="F55" s="396"/>
      <c r="G55" s="396"/>
      <c r="H55" s="396"/>
      <c r="I55" s="396"/>
      <c r="J55" s="396"/>
      <c r="K55" s="396"/>
      <c r="L55" s="396"/>
      <c r="M55" s="397"/>
      <c r="N55" s="219">
        <f>SUM(N48:N54)</f>
        <v>110140.06917063464</v>
      </c>
    </row>
    <row r="56" spans="1:14">
      <c r="B56" s="133"/>
      <c r="C56" s="134"/>
      <c r="D56" s="134"/>
      <c r="E56" s="134"/>
      <c r="F56" s="134"/>
      <c r="G56" s="134"/>
      <c r="H56" s="134"/>
      <c r="I56" s="134"/>
      <c r="J56" s="134"/>
      <c r="K56" s="134"/>
      <c r="L56" s="134"/>
      <c r="M56" s="134"/>
      <c r="N56" s="135"/>
    </row>
    <row r="57" spans="1:14">
      <c r="B57" s="182" t="s">
        <v>117</v>
      </c>
      <c r="C57" s="183"/>
      <c r="D57" s="183"/>
      <c r="E57" s="183"/>
      <c r="F57" s="183"/>
      <c r="G57" s="183"/>
      <c r="H57" s="183"/>
      <c r="I57" s="183"/>
      <c r="J57" s="183"/>
      <c r="K57" s="183"/>
      <c r="L57" s="183"/>
      <c r="M57" s="183"/>
      <c r="N57" s="184"/>
    </row>
    <row r="58" spans="1:14" ht="15.75" thickBot="1">
      <c r="B58" s="198"/>
      <c r="C58" s="155"/>
      <c r="D58" s="155"/>
      <c r="E58" s="155"/>
      <c r="F58" s="155"/>
      <c r="G58" s="155"/>
      <c r="H58" s="155"/>
      <c r="I58" s="155"/>
      <c r="J58" s="155"/>
      <c r="K58" s="155"/>
      <c r="L58" s="155"/>
      <c r="M58" s="155"/>
      <c r="N58" s="157"/>
    </row>
    <row r="59" spans="1:14" ht="25.5">
      <c r="B59" s="199" t="s">
        <v>118</v>
      </c>
      <c r="C59" s="200"/>
      <c r="D59" s="200"/>
      <c r="E59" s="200"/>
      <c r="F59" s="200"/>
      <c r="G59" s="200"/>
      <c r="H59" s="201" t="s">
        <v>41</v>
      </c>
      <c r="I59" s="202" t="s">
        <v>119</v>
      </c>
      <c r="J59" s="203" t="s">
        <v>120</v>
      </c>
      <c r="K59" s="201" t="s">
        <v>121</v>
      </c>
      <c r="L59" s="403" t="s">
        <v>122</v>
      </c>
      <c r="M59" s="404"/>
      <c r="N59" s="204" t="s">
        <v>109</v>
      </c>
    </row>
    <row r="60" spans="1:14">
      <c r="A60" s="69" t="s">
        <v>269</v>
      </c>
      <c r="B60" s="205" t="str">
        <f>VLOOKUP(A60,[65]TRANSPORTE!A1:D117,3,FALSE)</f>
        <v>Transporte de piedra para gaviones</v>
      </c>
      <c r="C60" s="206"/>
      <c r="D60" s="206"/>
      <c r="E60" s="206"/>
      <c r="F60" s="206"/>
      <c r="G60" s="206"/>
      <c r="H60" s="207" t="s">
        <v>275</v>
      </c>
      <c r="I60" s="176">
        <v>1.1000000000000001</v>
      </c>
      <c r="J60" s="208">
        <v>70</v>
      </c>
      <c r="K60" s="176">
        <f>I60*J60</f>
        <v>77</v>
      </c>
      <c r="L60" s="405">
        <f>VLOOKUP(A60,[65]TRANSPORTE!A1:D117,4,FALSE)</f>
        <v>881.02272727272725</v>
      </c>
      <c r="M60" s="406"/>
      <c r="N60" s="209">
        <f>K60*L60</f>
        <v>67838.75</v>
      </c>
    </row>
    <row r="61" spans="1:14">
      <c r="B61" s="205"/>
      <c r="C61" s="210"/>
      <c r="D61" s="210"/>
      <c r="E61" s="210"/>
      <c r="F61" s="210"/>
      <c r="G61" s="210"/>
      <c r="H61" s="207"/>
      <c r="I61" s="176"/>
      <c r="J61" s="208"/>
      <c r="K61" s="176"/>
      <c r="L61" s="405"/>
      <c r="M61" s="406"/>
      <c r="N61" s="209"/>
    </row>
    <row r="62" spans="1:14">
      <c r="B62" s="205"/>
      <c r="C62" s="210"/>
      <c r="D62" s="210"/>
      <c r="E62" s="210"/>
      <c r="F62" s="210"/>
      <c r="G62" s="210"/>
      <c r="H62" s="207"/>
      <c r="I62" s="176"/>
      <c r="J62" s="208"/>
      <c r="K62" s="176"/>
      <c r="L62" s="405"/>
      <c r="M62" s="406"/>
      <c r="N62" s="209"/>
    </row>
    <row r="63" spans="1:14">
      <c r="B63" s="205"/>
      <c r="C63" s="210"/>
      <c r="D63" s="210"/>
      <c r="E63" s="210"/>
      <c r="F63" s="210"/>
      <c r="G63" s="210"/>
      <c r="H63" s="207"/>
      <c r="I63" s="176"/>
      <c r="J63" s="208"/>
      <c r="K63" s="176"/>
      <c r="L63" s="405"/>
      <c r="M63" s="406"/>
      <c r="N63" s="209"/>
    </row>
    <row r="64" spans="1:14">
      <c r="B64" s="205"/>
      <c r="C64" s="210"/>
      <c r="D64" s="210"/>
      <c r="E64" s="210"/>
      <c r="F64" s="210"/>
      <c r="G64" s="210"/>
      <c r="H64" s="211"/>
      <c r="I64" s="176"/>
      <c r="J64" s="176"/>
      <c r="K64" s="176"/>
      <c r="L64" s="212"/>
      <c r="M64" s="213"/>
      <c r="N64" s="214"/>
    </row>
    <row r="65" spans="1:15" ht="15.75" thickBot="1">
      <c r="B65" s="215"/>
      <c r="C65" s="216"/>
      <c r="D65" s="216"/>
      <c r="E65" s="216"/>
      <c r="F65" s="216"/>
      <c r="G65" s="216"/>
      <c r="H65" s="217"/>
      <c r="I65" s="218"/>
      <c r="J65" s="218"/>
      <c r="K65" s="218"/>
      <c r="L65" s="407"/>
      <c r="M65" s="408"/>
      <c r="N65" s="234"/>
    </row>
    <row r="66" spans="1:15" ht="15.75" thickBot="1">
      <c r="B66" s="409" t="s">
        <v>114</v>
      </c>
      <c r="C66" s="396"/>
      <c r="D66" s="396"/>
      <c r="E66" s="396"/>
      <c r="F66" s="396"/>
      <c r="G66" s="396"/>
      <c r="H66" s="396"/>
      <c r="I66" s="396"/>
      <c r="J66" s="396"/>
      <c r="K66" s="396"/>
      <c r="L66" s="396"/>
      <c r="M66" s="397"/>
      <c r="N66" s="219">
        <f>N60+N61+N62+N63+N64</f>
        <v>67838.75</v>
      </c>
    </row>
    <row r="67" spans="1:15">
      <c r="B67" s="133"/>
      <c r="C67" s="134"/>
      <c r="D67" s="134"/>
      <c r="E67" s="134"/>
      <c r="F67" s="134"/>
      <c r="G67" s="134"/>
      <c r="H67" s="134"/>
      <c r="I67" s="134"/>
      <c r="J67" s="134"/>
      <c r="K67" s="134"/>
      <c r="L67" s="134"/>
      <c r="M67" s="134"/>
      <c r="N67" s="135"/>
    </row>
    <row r="68" spans="1:15">
      <c r="B68" s="182" t="s">
        <v>126</v>
      </c>
      <c r="C68" s="183"/>
      <c r="D68" s="183"/>
      <c r="E68" s="183"/>
      <c r="F68" s="183"/>
      <c r="G68" s="183"/>
      <c r="H68" s="183"/>
      <c r="I68" s="183"/>
      <c r="J68" s="183"/>
      <c r="K68" s="183"/>
      <c r="L68" s="183"/>
      <c r="M68" s="183"/>
      <c r="N68" s="184"/>
    </row>
    <row r="69" spans="1:15" ht="15.75" thickBot="1">
      <c r="B69" s="198"/>
      <c r="C69" s="155"/>
      <c r="D69" s="155"/>
      <c r="E69" s="155"/>
      <c r="F69" s="155"/>
      <c r="G69" s="155"/>
      <c r="H69" s="155"/>
      <c r="I69" s="155"/>
      <c r="J69" s="155"/>
      <c r="K69" s="155"/>
      <c r="L69" s="155"/>
      <c r="M69" s="155"/>
      <c r="N69" s="157"/>
    </row>
    <row r="70" spans="1:15" ht="25.5">
      <c r="B70" s="410" t="s">
        <v>127</v>
      </c>
      <c r="C70" s="411"/>
      <c r="D70" s="411"/>
      <c r="E70" s="411"/>
      <c r="F70" s="411"/>
      <c r="G70" s="411"/>
      <c r="H70" s="411"/>
      <c r="I70" s="201" t="s">
        <v>128</v>
      </c>
      <c r="J70" s="203" t="s">
        <v>129</v>
      </c>
      <c r="K70" s="202" t="s">
        <v>130</v>
      </c>
      <c r="L70" s="412" t="s">
        <v>108</v>
      </c>
      <c r="M70" s="500"/>
      <c r="N70" s="220" t="s">
        <v>109</v>
      </c>
    </row>
    <row r="71" spans="1:15">
      <c r="A71" s="298" t="s">
        <v>203</v>
      </c>
      <c r="B71" s="221" t="str">
        <f>VLOOKUP(A71,'[65]MANO DE OBRA'!A8:D68,3,FALSE)</f>
        <v>Obrero (4)</v>
      </c>
      <c r="C71" s="210"/>
      <c r="D71" s="210"/>
      <c r="E71" s="210"/>
      <c r="F71" s="210"/>
      <c r="G71" s="210"/>
      <c r="H71" s="210"/>
      <c r="I71" s="222">
        <f>K71/J71*100</f>
        <v>98362.266666666663</v>
      </c>
      <c r="J71" s="223">
        <v>185</v>
      </c>
      <c r="K71" s="224">
        <f>VLOOKUP(A71,'[65]MANO DE OBRA'!A8:D99,4,FALSE)</f>
        <v>181970.19333333333</v>
      </c>
      <c r="L71" s="225"/>
      <c r="M71" s="299">
        <v>20</v>
      </c>
      <c r="N71" s="278">
        <f>K71/M71</f>
        <v>9098.5096666666668</v>
      </c>
      <c r="O71" s="228"/>
    </row>
    <row r="72" spans="1:15">
      <c r="A72" s="298" t="s">
        <v>132</v>
      </c>
      <c r="B72" s="221" t="str">
        <f>VLOOKUP(A72,'[65]MANO DE OBRA'!A8:D69,3,FALSE)</f>
        <v>Oficial</v>
      </c>
      <c r="C72" s="210"/>
      <c r="D72" s="210"/>
      <c r="E72" s="210"/>
      <c r="F72" s="210"/>
      <c r="G72" s="210"/>
      <c r="H72" s="210"/>
      <c r="I72" s="222">
        <f>K72/J72*100</f>
        <v>49181.133333333331</v>
      </c>
      <c r="J72" s="223">
        <v>185</v>
      </c>
      <c r="K72" s="224">
        <f>VLOOKUP(A72,'[65]MANO DE OBRA'!A8:D100,4,FALSE)</f>
        <v>90985.096666666665</v>
      </c>
      <c r="L72" s="225"/>
      <c r="M72" s="299">
        <v>20</v>
      </c>
      <c r="N72" s="278">
        <f>K72/M72</f>
        <v>4549.2548333333334</v>
      </c>
    </row>
    <row r="73" spans="1:15">
      <c r="B73" s="221"/>
      <c r="C73" s="210"/>
      <c r="D73" s="210"/>
      <c r="E73" s="210"/>
      <c r="F73" s="210"/>
      <c r="G73" s="210"/>
      <c r="H73" s="210"/>
      <c r="I73" s="222"/>
      <c r="J73" s="223"/>
      <c r="K73" s="224"/>
      <c r="L73" s="225"/>
      <c r="M73" s="300"/>
      <c r="N73" s="278"/>
    </row>
    <row r="74" spans="1:15">
      <c r="B74" s="221"/>
      <c r="C74" s="210"/>
      <c r="D74" s="210"/>
      <c r="E74" s="210"/>
      <c r="F74" s="210"/>
      <c r="G74" s="210"/>
      <c r="H74" s="210"/>
      <c r="I74" s="176"/>
      <c r="J74" s="230"/>
      <c r="K74" s="231"/>
      <c r="L74" s="233"/>
      <c r="M74" s="232"/>
      <c r="N74" s="227"/>
    </row>
    <row r="75" spans="1:15">
      <c r="B75" s="221"/>
      <c r="C75" s="210"/>
      <c r="D75" s="210"/>
      <c r="E75" s="210"/>
      <c r="F75" s="210"/>
      <c r="G75" s="210"/>
      <c r="H75" s="210"/>
      <c r="I75" s="176"/>
      <c r="J75" s="230"/>
      <c r="K75" s="231"/>
      <c r="L75" s="233"/>
      <c r="M75" s="232"/>
      <c r="N75" s="227"/>
    </row>
    <row r="76" spans="1:15" ht="15.75" thickBot="1">
      <c r="B76" s="414"/>
      <c r="C76" s="415"/>
      <c r="D76" s="415"/>
      <c r="E76" s="415"/>
      <c r="F76" s="415"/>
      <c r="G76" s="415"/>
      <c r="H76" s="415"/>
      <c r="I76" s="218"/>
      <c r="J76" s="218"/>
      <c r="K76" s="218"/>
      <c r="L76" s="416"/>
      <c r="M76" s="416"/>
      <c r="N76" s="196"/>
    </row>
    <row r="77" spans="1:15" ht="15.75" thickBot="1">
      <c r="B77" s="409" t="s">
        <v>114</v>
      </c>
      <c r="C77" s="396"/>
      <c r="D77" s="396"/>
      <c r="E77" s="396"/>
      <c r="F77" s="396"/>
      <c r="G77" s="396"/>
      <c r="H77" s="396"/>
      <c r="I77" s="396"/>
      <c r="J77" s="396"/>
      <c r="K77" s="396"/>
      <c r="L77" s="396"/>
      <c r="M77" s="397"/>
      <c r="N77" s="279">
        <f>SUM(N71:N76)</f>
        <v>13647.764500000001</v>
      </c>
    </row>
    <row r="78" spans="1:15" ht="15.75" thickBot="1">
      <c r="B78" s="133"/>
      <c r="C78" s="134"/>
      <c r="D78" s="134"/>
      <c r="E78" s="134"/>
      <c r="F78" s="134"/>
      <c r="G78" s="134"/>
      <c r="H78" s="134"/>
      <c r="I78" s="134"/>
      <c r="J78" s="134"/>
      <c r="K78" s="134"/>
      <c r="L78" s="134"/>
      <c r="M78" s="134"/>
      <c r="N78" s="135"/>
    </row>
    <row r="79" spans="1:15" ht="15.75" thickBot="1">
      <c r="B79" s="377" t="s">
        <v>134</v>
      </c>
      <c r="C79" s="378"/>
      <c r="D79" s="378"/>
      <c r="E79" s="378"/>
      <c r="F79" s="378"/>
      <c r="G79" s="378"/>
      <c r="H79" s="378"/>
      <c r="I79" s="378"/>
      <c r="J79" s="378"/>
      <c r="K79" s="378"/>
      <c r="L79" s="378"/>
      <c r="M79" s="379"/>
      <c r="N79" s="180">
        <f>N43+N55+N66+N77</f>
        <v>192308.97189563463</v>
      </c>
    </row>
    <row r="80" spans="1:15">
      <c r="B80" s="133"/>
      <c r="C80" s="134"/>
      <c r="D80" s="134"/>
      <c r="E80" s="134"/>
      <c r="F80" s="134"/>
      <c r="G80" s="134"/>
      <c r="H80" s="134"/>
      <c r="I80" s="134"/>
      <c r="J80" s="134"/>
      <c r="K80" s="134"/>
      <c r="L80" s="134"/>
      <c r="M80" s="134"/>
      <c r="N80" s="135"/>
    </row>
    <row r="81" spans="1:14">
      <c r="B81" s="182" t="s">
        <v>135</v>
      </c>
      <c r="C81" s="183"/>
      <c r="D81" s="183"/>
      <c r="E81" s="183"/>
      <c r="F81" s="183"/>
      <c r="G81" s="183"/>
      <c r="H81" s="183"/>
      <c r="I81" s="183"/>
      <c r="J81" s="183"/>
      <c r="K81" s="183"/>
      <c r="L81" s="183"/>
      <c r="M81" s="183"/>
      <c r="N81" s="184"/>
    </row>
    <row r="82" spans="1:14" ht="15.75" thickBot="1">
      <c r="B82" s="198"/>
      <c r="C82" s="155"/>
      <c r="D82" s="155"/>
      <c r="E82" s="155"/>
      <c r="F82" s="155"/>
      <c r="G82" s="155"/>
      <c r="H82" s="155"/>
      <c r="I82" s="155"/>
      <c r="J82" s="155"/>
      <c r="K82" s="155"/>
      <c r="L82" s="155"/>
      <c r="M82" s="155"/>
      <c r="N82" s="157"/>
    </row>
    <row r="83" spans="1:14">
      <c r="B83" s="380" t="s">
        <v>136</v>
      </c>
      <c r="C83" s="381"/>
      <c r="D83" s="381"/>
      <c r="E83" s="381"/>
      <c r="F83" s="381"/>
      <c r="G83" s="381"/>
      <c r="H83" s="381"/>
      <c r="I83" s="200"/>
      <c r="J83" s="236"/>
      <c r="K83" s="237" t="s">
        <v>137</v>
      </c>
      <c r="L83" s="382" t="s">
        <v>138</v>
      </c>
      <c r="M83" s="383"/>
      <c r="N83" s="238"/>
    </row>
    <row r="84" spans="1:14">
      <c r="B84" s="384" t="s">
        <v>59</v>
      </c>
      <c r="C84" s="385"/>
      <c r="D84" s="385"/>
      <c r="E84" s="385"/>
      <c r="F84" s="385"/>
      <c r="G84" s="385"/>
      <c r="H84" s="385"/>
      <c r="I84" s="239"/>
      <c r="J84" s="240"/>
      <c r="K84" s="241">
        <v>0.2</v>
      </c>
      <c r="L84" s="386">
        <f>N79*K84</f>
        <v>38461.794379126928</v>
      </c>
      <c r="M84" s="387"/>
      <c r="N84" s="242"/>
    </row>
    <row r="85" spans="1:14">
      <c r="B85" s="243" t="s">
        <v>139</v>
      </c>
      <c r="C85" s="244"/>
      <c r="D85" s="244"/>
      <c r="E85" s="244"/>
      <c r="F85" s="244"/>
      <c r="G85" s="244"/>
      <c r="H85" s="244"/>
      <c r="I85" s="239"/>
      <c r="J85" s="240"/>
      <c r="K85" s="241">
        <v>0.05</v>
      </c>
      <c r="L85" s="386">
        <f>N79*K85</f>
        <v>9615.448594781732</v>
      </c>
      <c r="M85" s="387"/>
      <c r="N85" s="242"/>
    </row>
    <row r="86" spans="1:14" ht="15.75" thickBot="1">
      <c r="B86" s="245" t="s">
        <v>63</v>
      </c>
      <c r="C86" s="246"/>
      <c r="D86" s="246"/>
      <c r="E86" s="246"/>
      <c r="F86" s="246"/>
      <c r="G86" s="246"/>
      <c r="H86" s="246"/>
      <c r="I86" s="247"/>
      <c r="J86" s="248"/>
      <c r="K86" s="249">
        <v>0.05</v>
      </c>
      <c r="L86" s="388">
        <f>N79*K86</f>
        <v>9615.448594781732</v>
      </c>
      <c r="M86" s="389"/>
      <c r="N86" s="242"/>
    </row>
    <row r="87" spans="1:14" ht="15.75" thickBot="1">
      <c r="B87" s="377" t="s">
        <v>114</v>
      </c>
      <c r="C87" s="378"/>
      <c r="D87" s="378"/>
      <c r="E87" s="378"/>
      <c r="F87" s="378"/>
      <c r="G87" s="378"/>
      <c r="H87" s="378"/>
      <c r="I87" s="378"/>
      <c r="J87" s="378"/>
      <c r="K87" s="378"/>
      <c r="L87" s="378"/>
      <c r="M87" s="379"/>
      <c r="N87" s="250">
        <f>L84+L85+L86</f>
        <v>57692.691568690389</v>
      </c>
    </row>
    <row r="88" spans="1:14" ht="15.75" thickBot="1">
      <c r="B88" s="133"/>
      <c r="C88" s="134"/>
      <c r="D88" s="134"/>
      <c r="E88" s="134"/>
      <c r="F88" s="134"/>
      <c r="G88" s="134"/>
      <c r="H88" s="134"/>
      <c r="I88" s="134"/>
      <c r="J88" s="134"/>
      <c r="K88" s="134"/>
      <c r="L88" s="134"/>
      <c r="M88" s="134"/>
      <c r="N88" s="135"/>
    </row>
    <row r="89" spans="1:14" ht="15.75" thickBot="1">
      <c r="A89" s="69" t="s">
        <v>140</v>
      </c>
      <c r="B89" s="377" t="s">
        <v>141</v>
      </c>
      <c r="C89" s="378"/>
      <c r="D89" s="378"/>
      <c r="E89" s="378"/>
      <c r="F89" s="378"/>
      <c r="G89" s="378"/>
      <c r="H89" s="378"/>
      <c r="I89" s="378"/>
      <c r="J89" s="378"/>
      <c r="K89" s="378"/>
      <c r="L89" s="378"/>
      <c r="M89" s="379"/>
      <c r="N89" s="251">
        <f>ROUND(N79+N87,0)</f>
        <v>250002</v>
      </c>
    </row>
    <row r="90" spans="1:14">
      <c r="B90" s="301"/>
      <c r="C90" s="302"/>
      <c r="D90" s="302"/>
      <c r="E90" s="302"/>
      <c r="F90" s="302"/>
      <c r="G90" s="302"/>
      <c r="H90" s="302"/>
      <c r="I90" s="302"/>
      <c r="J90" s="302"/>
      <c r="K90" s="302"/>
      <c r="L90" s="302"/>
      <c r="M90" s="302"/>
      <c r="N90" s="303"/>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5"/>
      <c r="F93" s="305"/>
      <c r="G93" s="305"/>
      <c r="H93" s="305"/>
      <c r="I93" s="305"/>
      <c r="J93" s="305"/>
      <c r="K93" s="305"/>
      <c r="L93" s="305"/>
      <c r="M93" s="305"/>
      <c r="N93" s="306"/>
    </row>
    <row r="94" spans="1:14">
      <c r="B94" s="304"/>
      <c r="C94" s="305"/>
      <c r="D94" s="305"/>
      <c r="E94" s="307" t="s">
        <v>142</v>
      </c>
      <c r="F94" s="307"/>
      <c r="G94" s="307"/>
      <c r="H94" s="307"/>
      <c r="I94" s="307"/>
      <c r="J94" s="307"/>
      <c r="K94" s="305"/>
      <c r="L94" s="305"/>
      <c r="M94" s="305"/>
      <c r="N94" s="306"/>
    </row>
    <row r="95" spans="1:14">
      <c r="B95" s="304"/>
      <c r="C95" s="305"/>
      <c r="D95" s="305"/>
      <c r="E95" s="305" t="s">
        <v>143</v>
      </c>
      <c r="F95" s="305"/>
      <c r="G95" s="305"/>
      <c r="H95" s="305"/>
      <c r="I95" s="305"/>
      <c r="J95" s="305"/>
      <c r="K95" s="305"/>
      <c r="L95" s="305"/>
      <c r="M95" s="305"/>
      <c r="N95" s="306"/>
    </row>
    <row r="96" spans="1:14">
      <c r="B96" s="304"/>
      <c r="C96" s="305"/>
      <c r="D96" s="305"/>
      <c r="E96" s="305" t="s">
        <v>144</v>
      </c>
      <c r="F96" s="305"/>
      <c r="G96" s="305"/>
      <c r="H96" s="305"/>
      <c r="I96" s="305"/>
      <c r="J96" s="305"/>
      <c r="K96" s="305"/>
      <c r="L96" s="305"/>
      <c r="M96" s="305"/>
      <c r="N96" s="306"/>
    </row>
    <row r="97" spans="2:14">
      <c r="B97" s="304"/>
      <c r="C97" s="305"/>
      <c r="D97" s="305"/>
      <c r="E97" s="305" t="s">
        <v>145</v>
      </c>
      <c r="F97" s="305"/>
      <c r="G97" s="305"/>
      <c r="H97" s="305"/>
      <c r="I97" s="305"/>
      <c r="J97" s="305"/>
      <c r="K97" s="305"/>
      <c r="L97" s="305"/>
      <c r="M97" s="305"/>
      <c r="N97" s="306"/>
    </row>
    <row r="98" spans="2:14" ht="15.75" thickBot="1">
      <c r="B98" s="304"/>
      <c r="C98" s="305"/>
      <c r="D98" s="305"/>
      <c r="E98" s="305"/>
      <c r="F98" s="305" t="s">
        <v>146</v>
      </c>
      <c r="G98" s="305"/>
      <c r="H98" s="305"/>
      <c r="I98" s="305"/>
      <c r="J98" s="305"/>
      <c r="K98" s="305"/>
      <c r="L98" s="305"/>
      <c r="M98" s="305"/>
      <c r="N98" s="306"/>
    </row>
    <row r="99" spans="2:14">
      <c r="B99" s="252" t="s">
        <v>147</v>
      </c>
      <c r="C99" s="253"/>
      <c r="D99" s="253"/>
      <c r="E99" s="253"/>
      <c r="F99" s="253"/>
      <c r="G99" s="253"/>
      <c r="H99" s="253"/>
      <c r="I99" s="253"/>
      <c r="J99" s="253"/>
      <c r="K99" s="253"/>
      <c r="L99" s="253"/>
      <c r="M99" s="253"/>
      <c r="N99" s="254"/>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c r="B102" s="308"/>
      <c r="C102" s="309"/>
      <c r="D102" s="309"/>
      <c r="E102" s="309"/>
      <c r="F102" s="309"/>
      <c r="G102" s="309"/>
      <c r="H102" s="309"/>
      <c r="I102" s="309"/>
      <c r="J102" s="309"/>
      <c r="K102" s="309"/>
      <c r="L102" s="309"/>
      <c r="M102" s="309"/>
      <c r="N102" s="310"/>
    </row>
    <row r="103" spans="2:14" ht="15.75" thickBot="1">
      <c r="B103" s="311"/>
      <c r="C103" s="312"/>
      <c r="D103" s="312"/>
      <c r="E103" s="312"/>
      <c r="F103" s="312"/>
      <c r="G103" s="312"/>
      <c r="H103" s="312"/>
      <c r="I103" s="312"/>
      <c r="J103" s="312"/>
      <c r="K103" s="312"/>
      <c r="L103" s="312"/>
      <c r="M103" s="312"/>
      <c r="N103" s="313"/>
    </row>
    <row r="104" spans="2:14">
      <c r="B104" s="314"/>
      <c r="C104" s="315"/>
      <c r="D104" s="315"/>
      <c r="E104" s="315"/>
      <c r="F104" s="315"/>
      <c r="G104" s="315"/>
      <c r="H104" s="315"/>
      <c r="I104" s="315"/>
      <c r="J104" s="315"/>
      <c r="K104" s="315"/>
      <c r="L104" s="315"/>
      <c r="M104" s="315"/>
      <c r="N104" s="316"/>
    </row>
    <row r="105" spans="2:14">
      <c r="B105" s="317" t="s">
        <v>148</v>
      </c>
      <c r="C105" s="318"/>
      <c r="D105" s="318"/>
      <c r="E105" s="318"/>
      <c r="F105" s="318"/>
      <c r="G105" s="318"/>
      <c r="H105" s="318"/>
      <c r="I105" s="318"/>
      <c r="J105" s="318"/>
      <c r="K105" s="318"/>
      <c r="L105" s="318"/>
      <c r="M105" s="318"/>
      <c r="N105" s="319"/>
    </row>
    <row r="106" spans="2:14" ht="15" customHeight="1">
      <c r="B106" s="487" t="s">
        <v>149</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75" customHeight="1">
      <c r="B108" s="490" t="s">
        <v>150</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20"/>
      <c r="C112" s="321"/>
      <c r="D112" s="321"/>
      <c r="E112" s="321"/>
      <c r="F112" s="321"/>
      <c r="G112" s="321"/>
      <c r="H112" s="321"/>
      <c r="I112" s="321"/>
      <c r="J112" s="321"/>
      <c r="K112" s="321"/>
      <c r="L112" s="321"/>
      <c r="M112" s="321"/>
      <c r="N112" s="322"/>
    </row>
    <row r="113" spans="2:14">
      <c r="B113" s="317"/>
      <c r="C113" s="318"/>
      <c r="D113" s="318"/>
      <c r="E113" s="318"/>
      <c r="F113" s="318"/>
      <c r="G113" s="318"/>
      <c r="H113" s="318"/>
      <c r="I113" s="318"/>
      <c r="J113" s="318"/>
      <c r="K113" s="318"/>
      <c r="L113" s="318"/>
      <c r="M113" s="318"/>
      <c r="N113" s="319"/>
    </row>
    <row r="114" spans="2:14">
      <c r="B114" s="304"/>
      <c r="C114" s="305"/>
      <c r="D114" s="305"/>
      <c r="E114" s="305" t="s">
        <v>142</v>
      </c>
      <c r="F114" s="307"/>
      <c r="G114" s="307"/>
      <c r="H114" s="305"/>
      <c r="I114" s="305"/>
      <c r="J114" s="305"/>
      <c r="K114" s="305"/>
      <c r="L114" s="305"/>
      <c r="M114" s="305"/>
      <c r="N114" s="306"/>
    </row>
    <row r="115" spans="2:14">
      <c r="B115" s="304"/>
      <c r="C115" s="305"/>
      <c r="D115" s="305"/>
      <c r="E115" s="323" t="s">
        <v>143</v>
      </c>
      <c r="F115" s="305"/>
      <c r="G115" s="305"/>
      <c r="H115" s="323"/>
      <c r="I115" s="323"/>
      <c r="J115" s="323"/>
      <c r="K115" s="305"/>
      <c r="L115" s="305"/>
      <c r="M115" s="305"/>
      <c r="N115" s="306"/>
    </row>
    <row r="116" spans="2:14">
      <c r="B116" s="304"/>
      <c r="C116" s="305"/>
      <c r="D116" s="305"/>
      <c r="E116" s="324" t="s">
        <v>151</v>
      </c>
      <c r="F116" s="305"/>
      <c r="G116" s="305"/>
      <c r="H116" s="324"/>
      <c r="I116" s="324"/>
      <c r="J116" s="324"/>
      <c r="K116" s="305"/>
      <c r="L116" s="305"/>
      <c r="M116" s="305"/>
      <c r="N116" s="306"/>
    </row>
    <row r="117" spans="2:14">
      <c r="B117" s="325"/>
      <c r="C117" s="318"/>
      <c r="D117" s="318"/>
      <c r="E117" s="305" t="s">
        <v>145</v>
      </c>
      <c r="F117" s="305"/>
      <c r="G117" s="305"/>
      <c r="H117" s="305"/>
      <c r="I117" s="305"/>
      <c r="J117" s="305"/>
      <c r="K117" s="318"/>
      <c r="L117" s="318"/>
      <c r="M117" s="318"/>
      <c r="N117" s="319"/>
    </row>
    <row r="118" spans="2:14">
      <c r="B118" s="325"/>
      <c r="C118" s="318"/>
      <c r="D118" s="318"/>
      <c r="E118" s="318"/>
      <c r="F118" s="305"/>
      <c r="G118" s="305"/>
      <c r="H118" s="305"/>
      <c r="I118" s="305"/>
      <c r="J118" s="305"/>
      <c r="K118" s="318"/>
      <c r="L118" s="318"/>
      <c r="M118" s="318"/>
      <c r="N118" s="319"/>
    </row>
    <row r="119" spans="2:14">
      <c r="B119" s="325" t="s">
        <v>152</v>
      </c>
      <c r="C119" s="324"/>
      <c r="D119" s="324"/>
      <c r="E119" s="305"/>
      <c r="F119" s="305"/>
      <c r="G119" s="305"/>
      <c r="H119" s="305"/>
      <c r="I119" s="305"/>
      <c r="J119" s="493"/>
      <c r="K119" s="493"/>
      <c r="L119" s="493"/>
      <c r="M119" s="493"/>
      <c r="N119" s="494"/>
    </row>
    <row r="120" spans="2:14" ht="15.75" thickBot="1">
      <c r="B120" s="326" t="s">
        <v>153</v>
      </c>
      <c r="C120" s="327"/>
      <c r="D120" s="327"/>
      <c r="E120" s="328"/>
      <c r="F120" s="328"/>
      <c r="G120" s="328"/>
      <c r="H120" s="328"/>
      <c r="I120" s="328"/>
      <c r="J120" s="495"/>
      <c r="K120" s="495"/>
      <c r="L120" s="495"/>
      <c r="M120" s="495"/>
      <c r="N120" s="496"/>
    </row>
  </sheetData>
  <sheetProtection algorithmName="SHA-512" hashValue="vrco5wWNs823+UJswOlfhWgDZFalxw0rvQJprYUABVbu89VL/A+v7Z/czp5rU0KERFK4Iy+XamMIf3o7/V6USw==" saltValue="XhDO1mkFD+90v1l77aIepw==" spinCount="100000" sheet="1" objects="1" scenarios="1" selectLockedCells="1" selectUnlockedCells="1"/>
  <mergeCells count="66">
    <mergeCell ref="C5:J5"/>
    <mergeCell ref="K1:K2"/>
    <mergeCell ref="L1:N2"/>
    <mergeCell ref="C2:J2"/>
    <mergeCell ref="C3:J3"/>
    <mergeCell ref="K3:K4"/>
    <mergeCell ref="L3:N4"/>
    <mergeCell ref="C4:J4"/>
    <mergeCell ref="C29:I29"/>
    <mergeCell ref="L29:M29"/>
    <mergeCell ref="K5:K6"/>
    <mergeCell ref="L5:L6"/>
    <mergeCell ref="M5:M6"/>
    <mergeCell ref="D11:E11"/>
    <mergeCell ref="L12:N12"/>
    <mergeCell ref="C16:M16"/>
    <mergeCell ref="F25:H25"/>
    <mergeCell ref="B27:N27"/>
    <mergeCell ref="N5:N6"/>
    <mergeCell ref="C6:J6"/>
    <mergeCell ref="B10:E10"/>
    <mergeCell ref="I10:J10"/>
    <mergeCell ref="B1:B6"/>
    <mergeCell ref="C1:J1"/>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C16" sqref="C16:M16"/>
    </sheetView>
  </sheetViews>
  <sheetFormatPr baseColWidth="10" defaultRowHeight="15"/>
  <cols>
    <col min="1" max="1" width="10.42578125" style="69" bestFit="1" customWidth="1"/>
    <col min="2" max="2" width="17" style="69" customWidth="1"/>
    <col min="3" max="5" width="11.42578125" style="69"/>
    <col min="6" max="6" width="15.570312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0.140625" style="69" customWidth="1"/>
    <col min="14" max="14" width="17.42578125" style="69" customWidth="1"/>
    <col min="15" max="15" width="12" style="69" bestFit="1" customWidth="1"/>
    <col min="16" max="16384" width="11.42578125" style="69"/>
  </cols>
  <sheetData>
    <row r="1" spans="2:14">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9.25" customHeight="1">
      <c r="B16" s="110"/>
      <c r="C16" s="444" t="s">
        <v>154</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6"/>
      <c r="H25" s="446"/>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447" t="s">
        <v>99</v>
      </c>
      <c r="C27" s="448"/>
      <c r="D27" s="448"/>
      <c r="E27" s="448"/>
      <c r="F27" s="448"/>
      <c r="G27" s="448"/>
      <c r="H27" s="448"/>
      <c r="I27" s="448"/>
      <c r="J27" s="448"/>
      <c r="K27" s="448"/>
      <c r="L27" s="448"/>
      <c r="M27" s="448"/>
      <c r="N27" s="449"/>
    </row>
    <row r="28" spans="1:14" ht="15.75" thickBot="1">
      <c r="B28" s="133"/>
      <c r="C28" s="134"/>
      <c r="D28" s="134"/>
      <c r="E28" s="134"/>
      <c r="F28" s="134"/>
      <c r="G28" s="134"/>
      <c r="H28" s="134"/>
      <c r="I28" s="134"/>
      <c r="J28" s="134"/>
      <c r="K28" s="134"/>
      <c r="L28" s="134"/>
      <c r="M28" s="134"/>
      <c r="N28" s="135"/>
    </row>
    <row r="29" spans="1:14" ht="26.25" thickBot="1">
      <c r="B29" s="136" t="s">
        <v>100</v>
      </c>
      <c r="C29" s="450" t="s">
        <v>101</v>
      </c>
      <c r="D29" s="451"/>
      <c r="E29" s="451"/>
      <c r="F29" s="451"/>
      <c r="G29" s="451"/>
      <c r="H29" s="451"/>
      <c r="I29" s="451"/>
      <c r="J29" s="137"/>
      <c r="K29" s="138" t="s">
        <v>102</v>
      </c>
      <c r="L29" s="452" t="s">
        <v>41</v>
      </c>
      <c r="M29" s="453"/>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41.25" customHeight="1" thickBot="1">
      <c r="A31" s="69" t="s">
        <v>103</v>
      </c>
      <c r="B31" s="339" t="s">
        <v>282</v>
      </c>
      <c r="C31" s="507" t="s">
        <v>283</v>
      </c>
      <c r="D31" s="508"/>
      <c r="E31" s="508"/>
      <c r="F31" s="508"/>
      <c r="G31" s="508"/>
      <c r="H31" s="508"/>
      <c r="I31" s="508"/>
      <c r="J31" s="508"/>
      <c r="K31" s="340"/>
      <c r="L31" s="341" t="s">
        <v>275</v>
      </c>
      <c r="M31" s="342"/>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69" t="s">
        <v>284</v>
      </c>
      <c r="B36" s="421" t="str">
        <f>VLOOKUP(A36,[65]EQUIPOS!A6:D154,3,FALSE)</f>
        <v>Volqueta 6 m3</v>
      </c>
      <c r="C36" s="422"/>
      <c r="D36" s="422"/>
      <c r="E36" s="422"/>
      <c r="F36" s="422"/>
      <c r="G36" s="422"/>
      <c r="H36" s="423"/>
      <c r="I36" s="160"/>
      <c r="J36" s="161"/>
      <c r="K36" s="162">
        <f>VLOOKUP(A36,[65]EQUIPOS!A6:D161,4,FALSE)</f>
        <v>58147.5</v>
      </c>
      <c r="L36" s="163"/>
      <c r="M36" s="192">
        <v>66</v>
      </c>
      <c r="N36" s="165">
        <f>K36/M36</f>
        <v>881.02272727272725</v>
      </c>
    </row>
    <row r="37" spans="1:14">
      <c r="B37" s="421"/>
      <c r="C37" s="422"/>
      <c r="D37" s="422"/>
      <c r="E37" s="422"/>
      <c r="F37" s="422"/>
      <c r="G37" s="422"/>
      <c r="H37" s="423"/>
      <c r="I37" s="160"/>
      <c r="J37" s="161"/>
      <c r="K37" s="162"/>
      <c r="L37" s="163"/>
      <c r="M37" s="164"/>
      <c r="N37" s="165"/>
    </row>
    <row r="38" spans="1:14">
      <c r="B38" s="421"/>
      <c r="C38" s="422"/>
      <c r="D38" s="422"/>
      <c r="E38" s="422"/>
      <c r="F38" s="422"/>
      <c r="G38" s="422"/>
      <c r="H38" s="423"/>
      <c r="I38" s="160"/>
      <c r="J38" s="161"/>
      <c r="K38" s="162"/>
      <c r="L38" s="163"/>
      <c r="M38" s="164"/>
      <c r="N38" s="167"/>
    </row>
    <row r="39" spans="1:14">
      <c r="B39" s="421"/>
      <c r="C39" s="422"/>
      <c r="D39" s="422"/>
      <c r="E39" s="422"/>
      <c r="F39" s="422"/>
      <c r="G39" s="422"/>
      <c r="H39" s="423"/>
      <c r="I39" s="424"/>
      <c r="J39" s="400"/>
      <c r="K39" s="166"/>
      <c r="L39" s="425"/>
      <c r="M39" s="426"/>
      <c r="N39" s="343"/>
    </row>
    <row r="40" spans="1:14">
      <c r="B40" s="421"/>
      <c r="C40" s="422"/>
      <c r="D40" s="422"/>
      <c r="E40" s="427"/>
      <c r="F40" s="422"/>
      <c r="G40" s="422"/>
      <c r="H40" s="423"/>
      <c r="I40" s="168"/>
      <c r="J40" s="169"/>
      <c r="K40" s="166"/>
      <c r="L40" s="170"/>
      <c r="M40" s="171"/>
      <c r="N40" s="172"/>
    </row>
    <row r="41" spans="1:14">
      <c r="B41" s="428"/>
      <c r="C41" s="429"/>
      <c r="D41" s="429"/>
      <c r="E41" s="173"/>
      <c r="F41" s="174"/>
      <c r="G41" s="174"/>
      <c r="H41" s="175"/>
      <c r="I41" s="168"/>
      <c r="J41" s="169"/>
      <c r="K41" s="176"/>
      <c r="L41" s="170"/>
      <c r="M41" s="171"/>
      <c r="N41" s="177"/>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180">
        <f>SUM(N36:N42)</f>
        <v>881.02272727272725</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B48" s="189"/>
      <c r="C48" s="190"/>
      <c r="D48" s="190"/>
      <c r="E48" s="190"/>
      <c r="F48" s="190"/>
      <c r="G48" s="190"/>
      <c r="H48" s="190"/>
      <c r="I48" s="161"/>
      <c r="J48" s="123"/>
      <c r="K48" s="191"/>
      <c r="L48" s="160"/>
      <c r="M48" s="192"/>
      <c r="N48" s="193"/>
    </row>
    <row r="49" spans="2:14">
      <c r="B49" s="189"/>
      <c r="C49" s="190"/>
      <c r="D49" s="190"/>
      <c r="E49" s="190"/>
      <c r="F49" s="190"/>
      <c r="G49" s="190"/>
      <c r="H49" s="190"/>
      <c r="I49" s="161"/>
      <c r="J49" s="123"/>
      <c r="K49" s="191"/>
      <c r="L49" s="160"/>
      <c r="M49" s="192"/>
      <c r="N49" s="193"/>
    </row>
    <row r="50" spans="2:14">
      <c r="B50" s="189"/>
      <c r="C50" s="190"/>
      <c r="D50" s="190"/>
      <c r="E50" s="190"/>
      <c r="F50" s="190"/>
      <c r="G50" s="190"/>
      <c r="H50" s="190"/>
      <c r="I50" s="161"/>
      <c r="J50" s="123"/>
      <c r="K50" s="191"/>
      <c r="L50" s="160"/>
      <c r="M50" s="192"/>
      <c r="N50" s="193"/>
    </row>
    <row r="51" spans="2:14">
      <c r="B51" s="189"/>
      <c r="C51" s="190"/>
      <c r="D51" s="190"/>
      <c r="E51" s="190"/>
      <c r="F51" s="190"/>
      <c r="G51" s="190"/>
      <c r="H51" s="190"/>
      <c r="I51" s="161"/>
      <c r="J51" s="123"/>
      <c r="K51" s="191"/>
      <c r="L51" s="160"/>
      <c r="M51" s="192"/>
      <c r="N51" s="193"/>
    </row>
    <row r="52" spans="2:14">
      <c r="B52" s="189"/>
      <c r="C52" s="190"/>
      <c r="D52" s="190"/>
      <c r="E52" s="190"/>
      <c r="F52" s="190"/>
      <c r="G52" s="190"/>
      <c r="H52" s="190"/>
      <c r="I52" s="161"/>
      <c r="J52" s="123"/>
      <c r="K52" s="191"/>
      <c r="L52" s="160"/>
      <c r="M52" s="192"/>
      <c r="N52" s="193"/>
    </row>
    <row r="53" spans="2:14" ht="15.75" thickBot="1">
      <c r="B53" s="398"/>
      <c r="C53" s="399"/>
      <c r="D53" s="399"/>
      <c r="E53" s="399"/>
      <c r="F53" s="399"/>
      <c r="G53" s="399"/>
      <c r="H53" s="399"/>
      <c r="I53" s="400"/>
      <c r="J53" s="194"/>
      <c r="K53" s="195"/>
      <c r="L53" s="401"/>
      <c r="M53" s="402"/>
      <c r="N53" s="196"/>
    </row>
    <row r="54" spans="2:14" ht="15.75" thickBot="1">
      <c r="B54" s="377" t="s">
        <v>114</v>
      </c>
      <c r="C54" s="378"/>
      <c r="D54" s="378"/>
      <c r="E54" s="378"/>
      <c r="F54" s="378"/>
      <c r="G54" s="378"/>
      <c r="H54" s="378"/>
      <c r="I54" s="378"/>
      <c r="J54" s="378"/>
      <c r="K54" s="378"/>
      <c r="L54" s="378"/>
      <c r="M54" s="379"/>
      <c r="N54" s="197"/>
    </row>
    <row r="55" spans="2:14">
      <c r="B55" s="133"/>
      <c r="C55" s="134"/>
      <c r="D55" s="134"/>
      <c r="E55" s="134"/>
      <c r="F55" s="134"/>
      <c r="G55" s="134"/>
      <c r="H55" s="134"/>
      <c r="I55" s="134"/>
      <c r="J55" s="134"/>
      <c r="K55" s="134"/>
      <c r="L55" s="134"/>
      <c r="M55" s="134"/>
      <c r="N55" s="135"/>
    </row>
    <row r="56" spans="2:14">
      <c r="B56" s="182" t="s">
        <v>117</v>
      </c>
      <c r="C56" s="183"/>
      <c r="D56" s="183"/>
      <c r="E56" s="183"/>
      <c r="F56" s="183"/>
      <c r="G56" s="183"/>
      <c r="H56" s="183"/>
      <c r="I56" s="183"/>
      <c r="J56" s="183"/>
      <c r="K56" s="183"/>
      <c r="L56" s="183"/>
      <c r="M56" s="183"/>
      <c r="N56" s="184"/>
    </row>
    <row r="57" spans="2:14" ht="15.75" thickBot="1">
      <c r="B57" s="198"/>
      <c r="C57" s="155"/>
      <c r="D57" s="155"/>
      <c r="E57" s="155"/>
      <c r="F57" s="155"/>
      <c r="G57" s="155"/>
      <c r="H57" s="155"/>
      <c r="I57" s="155"/>
      <c r="J57" s="155"/>
      <c r="K57" s="155"/>
      <c r="L57" s="155"/>
      <c r="M57" s="155"/>
      <c r="N57" s="157"/>
    </row>
    <row r="58" spans="2:14" ht="25.5">
      <c r="B58" s="199" t="s">
        <v>118</v>
      </c>
      <c r="C58" s="200"/>
      <c r="D58" s="200"/>
      <c r="E58" s="200"/>
      <c r="F58" s="200"/>
      <c r="G58" s="200"/>
      <c r="H58" s="201" t="s">
        <v>41</v>
      </c>
      <c r="I58" s="202" t="s">
        <v>119</v>
      </c>
      <c r="J58" s="203" t="s">
        <v>120</v>
      </c>
      <c r="K58" s="201" t="s">
        <v>121</v>
      </c>
      <c r="L58" s="403" t="s">
        <v>122</v>
      </c>
      <c r="M58" s="404"/>
      <c r="N58" s="204" t="s">
        <v>109</v>
      </c>
    </row>
    <row r="59" spans="2:14">
      <c r="B59" s="205"/>
      <c r="C59" s="206"/>
      <c r="D59" s="206"/>
      <c r="E59" s="206"/>
      <c r="F59" s="206"/>
      <c r="G59" s="206"/>
      <c r="H59" s="207"/>
      <c r="I59" s="176"/>
      <c r="J59" s="208"/>
      <c r="K59" s="176"/>
      <c r="L59" s="405"/>
      <c r="M59" s="406"/>
      <c r="N59" s="209"/>
    </row>
    <row r="60" spans="2:14">
      <c r="B60" s="205"/>
      <c r="C60" s="210"/>
      <c r="D60" s="210"/>
      <c r="E60" s="210"/>
      <c r="F60" s="210"/>
      <c r="G60" s="210"/>
      <c r="H60" s="211"/>
      <c r="I60" s="176"/>
      <c r="J60" s="176"/>
      <c r="K60" s="176"/>
      <c r="L60" s="212"/>
      <c r="M60" s="213"/>
      <c r="N60" s="214"/>
    </row>
    <row r="61" spans="2:14">
      <c r="B61" s="205"/>
      <c r="C61" s="210"/>
      <c r="D61" s="210"/>
      <c r="E61" s="210"/>
      <c r="F61" s="210"/>
      <c r="G61" s="210"/>
      <c r="H61" s="211"/>
      <c r="I61" s="176"/>
      <c r="J61" s="176"/>
      <c r="K61" s="176"/>
      <c r="L61" s="212"/>
      <c r="M61" s="213"/>
      <c r="N61" s="214"/>
    </row>
    <row r="62" spans="2:14">
      <c r="B62" s="205"/>
      <c r="C62" s="210"/>
      <c r="D62" s="210"/>
      <c r="E62" s="210"/>
      <c r="F62" s="210"/>
      <c r="G62" s="210"/>
      <c r="H62" s="211"/>
      <c r="I62" s="176"/>
      <c r="J62" s="176"/>
      <c r="K62" s="176"/>
      <c r="L62" s="212"/>
      <c r="M62" s="213"/>
      <c r="N62" s="214"/>
    </row>
    <row r="63" spans="2:14">
      <c r="B63" s="205"/>
      <c r="C63" s="210"/>
      <c r="D63" s="210"/>
      <c r="E63" s="210"/>
      <c r="F63" s="210"/>
      <c r="G63" s="210"/>
      <c r="H63" s="211"/>
      <c r="I63" s="176"/>
      <c r="J63" s="176"/>
      <c r="K63" s="176"/>
      <c r="L63" s="212"/>
      <c r="M63" s="213"/>
      <c r="N63" s="214"/>
    </row>
    <row r="64" spans="2:14" ht="15.75" thickBot="1">
      <c r="B64" s="221"/>
      <c r="C64" s="210"/>
      <c r="D64" s="210"/>
      <c r="E64" s="210"/>
      <c r="F64" s="210"/>
      <c r="G64" s="210"/>
      <c r="H64" s="344"/>
      <c r="I64" s="333"/>
      <c r="J64" s="333"/>
      <c r="K64" s="333"/>
      <c r="L64" s="505"/>
      <c r="M64" s="506"/>
      <c r="N64" s="345"/>
    </row>
    <row r="65" spans="2:15" ht="15.75" thickBot="1">
      <c r="B65" s="377" t="s">
        <v>114</v>
      </c>
      <c r="C65" s="378"/>
      <c r="D65" s="378"/>
      <c r="E65" s="378"/>
      <c r="F65" s="378"/>
      <c r="G65" s="378"/>
      <c r="H65" s="378"/>
      <c r="I65" s="378"/>
      <c r="J65" s="378"/>
      <c r="K65" s="378"/>
      <c r="L65" s="378"/>
      <c r="M65" s="379"/>
      <c r="N65" s="277"/>
    </row>
    <row r="66" spans="2:15">
      <c r="B66" s="133"/>
      <c r="C66" s="134"/>
      <c r="D66" s="134"/>
      <c r="E66" s="134"/>
      <c r="F66" s="134"/>
      <c r="G66" s="134"/>
      <c r="H66" s="134"/>
      <c r="I66" s="134"/>
      <c r="J66" s="134"/>
      <c r="K66" s="134"/>
      <c r="L66" s="134"/>
      <c r="M66" s="134"/>
      <c r="N66" s="135"/>
    </row>
    <row r="67" spans="2:15">
      <c r="B67" s="182" t="s">
        <v>126</v>
      </c>
      <c r="C67" s="183"/>
      <c r="D67" s="183"/>
      <c r="E67" s="183"/>
      <c r="F67" s="183"/>
      <c r="G67" s="183"/>
      <c r="H67" s="183"/>
      <c r="I67" s="183"/>
      <c r="J67" s="183"/>
      <c r="K67" s="183"/>
      <c r="L67" s="183"/>
      <c r="M67" s="183"/>
      <c r="N67" s="184"/>
    </row>
    <row r="68" spans="2:15" ht="15.75" thickBot="1">
      <c r="B68" s="198"/>
      <c r="C68" s="155"/>
      <c r="D68" s="155"/>
      <c r="E68" s="155"/>
      <c r="F68" s="155"/>
      <c r="G68" s="155"/>
      <c r="H68" s="155"/>
      <c r="I68" s="155"/>
      <c r="J68" s="155"/>
      <c r="K68" s="155"/>
      <c r="L68" s="155"/>
      <c r="M68" s="155"/>
      <c r="N68" s="157"/>
    </row>
    <row r="69" spans="2:15" ht="25.5">
      <c r="B69" s="410" t="s">
        <v>127</v>
      </c>
      <c r="C69" s="411"/>
      <c r="D69" s="411"/>
      <c r="E69" s="411"/>
      <c r="F69" s="411"/>
      <c r="G69" s="411"/>
      <c r="H69" s="411"/>
      <c r="I69" s="201" t="s">
        <v>128</v>
      </c>
      <c r="J69" s="203" t="s">
        <v>129</v>
      </c>
      <c r="K69" s="202" t="s">
        <v>130</v>
      </c>
      <c r="L69" s="412" t="s">
        <v>108</v>
      </c>
      <c r="M69" s="413"/>
      <c r="N69" s="220" t="s">
        <v>109</v>
      </c>
    </row>
    <row r="70" spans="2:15">
      <c r="B70" s="221"/>
      <c r="C70" s="210"/>
      <c r="D70" s="210"/>
      <c r="E70" s="210"/>
      <c r="F70" s="210"/>
      <c r="G70" s="210"/>
      <c r="H70" s="210"/>
      <c r="I70" s="222"/>
      <c r="J70" s="223"/>
      <c r="K70" s="224"/>
      <c r="L70" s="225"/>
      <c r="M70" s="226"/>
      <c r="N70" s="227"/>
      <c r="O70" s="228"/>
    </row>
    <row r="71" spans="2:15">
      <c r="B71" s="221"/>
      <c r="C71" s="210"/>
      <c r="D71" s="210"/>
      <c r="E71" s="210"/>
      <c r="F71" s="210"/>
      <c r="G71" s="210"/>
      <c r="H71" s="210"/>
      <c r="I71" s="176"/>
      <c r="J71" s="230"/>
      <c r="K71" s="231"/>
      <c r="L71" s="225"/>
      <c r="M71" s="229"/>
      <c r="N71" s="227"/>
    </row>
    <row r="72" spans="2:15">
      <c r="B72" s="221"/>
      <c r="C72" s="210"/>
      <c r="D72" s="210"/>
      <c r="E72" s="210"/>
      <c r="F72" s="210"/>
      <c r="G72" s="210"/>
      <c r="H72" s="210"/>
      <c r="I72" s="176"/>
      <c r="J72" s="230"/>
      <c r="K72" s="231"/>
      <c r="L72" s="225"/>
      <c r="M72" s="232"/>
      <c r="N72" s="227"/>
    </row>
    <row r="73" spans="2:15">
      <c r="B73" s="221"/>
      <c r="C73" s="210"/>
      <c r="D73" s="210"/>
      <c r="E73" s="210"/>
      <c r="F73" s="210"/>
      <c r="G73" s="210"/>
      <c r="H73" s="210"/>
      <c r="I73" s="176"/>
      <c r="J73" s="230"/>
      <c r="K73" s="231"/>
      <c r="L73" s="233"/>
      <c r="M73" s="232"/>
      <c r="N73" s="227"/>
    </row>
    <row r="74" spans="2:15">
      <c r="B74" s="221"/>
      <c r="C74" s="210"/>
      <c r="D74" s="210"/>
      <c r="E74" s="210"/>
      <c r="F74" s="210"/>
      <c r="G74" s="210"/>
      <c r="H74" s="210"/>
      <c r="I74" s="176"/>
      <c r="J74" s="230"/>
      <c r="K74" s="231"/>
      <c r="L74" s="233"/>
      <c r="M74" s="232"/>
      <c r="N74" s="227"/>
    </row>
    <row r="75" spans="2:15" ht="15.75" thickBot="1">
      <c r="B75" s="501"/>
      <c r="C75" s="502"/>
      <c r="D75" s="502"/>
      <c r="E75" s="502"/>
      <c r="F75" s="502"/>
      <c r="G75" s="502"/>
      <c r="H75" s="502"/>
      <c r="I75" s="333"/>
      <c r="J75" s="333"/>
      <c r="K75" s="333"/>
      <c r="L75" s="503"/>
      <c r="M75" s="504"/>
      <c r="N75" s="196"/>
    </row>
    <row r="76" spans="2:15" ht="15.75" thickBot="1">
      <c r="B76" s="377" t="s">
        <v>114</v>
      </c>
      <c r="C76" s="378"/>
      <c r="D76" s="378"/>
      <c r="E76" s="378"/>
      <c r="F76" s="378"/>
      <c r="G76" s="378"/>
      <c r="H76" s="378"/>
      <c r="I76" s="378"/>
      <c r="J76" s="378"/>
      <c r="K76" s="378"/>
      <c r="L76" s="378"/>
      <c r="M76" s="379"/>
      <c r="N76" s="279"/>
    </row>
    <row r="77" spans="2:15" ht="15.75" thickBot="1">
      <c r="B77" s="133"/>
      <c r="C77" s="134"/>
      <c r="D77" s="134"/>
      <c r="E77" s="134"/>
      <c r="F77" s="134"/>
      <c r="G77" s="134"/>
      <c r="H77" s="134"/>
      <c r="I77" s="134"/>
      <c r="J77" s="134"/>
      <c r="K77" s="134"/>
      <c r="L77" s="134"/>
      <c r="M77" s="134"/>
      <c r="N77" s="135"/>
    </row>
    <row r="78" spans="2:15" ht="15.75" thickBot="1">
      <c r="B78" s="377" t="s">
        <v>134</v>
      </c>
      <c r="C78" s="378"/>
      <c r="D78" s="378"/>
      <c r="E78" s="378"/>
      <c r="F78" s="378"/>
      <c r="G78" s="378"/>
      <c r="H78" s="378"/>
      <c r="I78" s="378"/>
      <c r="J78" s="378"/>
      <c r="K78" s="378"/>
      <c r="L78" s="378"/>
      <c r="M78" s="379"/>
      <c r="N78" s="180">
        <f>N43+N54+N65+N76</f>
        <v>881.02272727272725</v>
      </c>
    </row>
    <row r="79" spans="2:15">
      <c r="B79" s="133"/>
      <c r="C79" s="134"/>
      <c r="D79" s="134"/>
      <c r="E79" s="134"/>
      <c r="F79" s="134"/>
      <c r="G79" s="134"/>
      <c r="H79" s="134"/>
      <c r="I79" s="134"/>
      <c r="J79" s="134"/>
      <c r="K79" s="134"/>
      <c r="L79" s="134"/>
      <c r="M79" s="134"/>
      <c r="N79" s="135"/>
    </row>
    <row r="80" spans="2: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176.20454545454547</v>
      </c>
      <c r="M83" s="387"/>
      <c r="N83" s="242"/>
    </row>
    <row r="84" spans="1:14">
      <c r="B84" s="243" t="s">
        <v>139</v>
      </c>
      <c r="C84" s="244"/>
      <c r="D84" s="244"/>
      <c r="E84" s="244"/>
      <c r="F84" s="244"/>
      <c r="G84" s="244"/>
      <c r="H84" s="244"/>
      <c r="I84" s="239"/>
      <c r="J84" s="240"/>
      <c r="K84" s="241">
        <v>0.05</v>
      </c>
      <c r="L84" s="386">
        <f>N78*K84</f>
        <v>44.051136363636367</v>
      </c>
      <c r="M84" s="387"/>
      <c r="N84" s="242"/>
    </row>
    <row r="85" spans="1:14" ht="15.75" thickBot="1">
      <c r="B85" s="245" t="s">
        <v>63</v>
      </c>
      <c r="C85" s="246"/>
      <c r="D85" s="246"/>
      <c r="E85" s="246"/>
      <c r="F85" s="246"/>
      <c r="G85" s="246"/>
      <c r="H85" s="246"/>
      <c r="I85" s="247"/>
      <c r="J85" s="248"/>
      <c r="K85" s="249">
        <v>0.05</v>
      </c>
      <c r="L85" s="388">
        <f>N78*K85</f>
        <v>44.051136363636367</v>
      </c>
      <c r="M85" s="389"/>
      <c r="N85" s="242"/>
    </row>
    <row r="86" spans="1:14" ht="15.75" thickBot="1">
      <c r="B86" s="377" t="s">
        <v>114</v>
      </c>
      <c r="C86" s="378"/>
      <c r="D86" s="378"/>
      <c r="E86" s="378"/>
      <c r="F86" s="378"/>
      <c r="G86" s="378"/>
      <c r="H86" s="378"/>
      <c r="I86" s="378"/>
      <c r="J86" s="378"/>
      <c r="K86" s="378"/>
      <c r="L86" s="378"/>
      <c r="M86" s="379"/>
      <c r="N86" s="250">
        <f>L83+L84+L85</f>
        <v>264.30681818181819</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1145</v>
      </c>
    </row>
    <row r="89" spans="1:14">
      <c r="B89" s="301"/>
      <c r="C89" s="302"/>
      <c r="D89" s="302"/>
      <c r="E89" s="302"/>
      <c r="F89" s="302"/>
      <c r="G89" s="302"/>
      <c r="H89" s="302"/>
      <c r="I89" s="302"/>
      <c r="J89" s="302"/>
      <c r="K89" s="302"/>
      <c r="L89" s="302"/>
      <c r="M89" s="302"/>
      <c r="N89" s="303"/>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7" t="s">
        <v>142</v>
      </c>
      <c r="F93" s="307"/>
      <c r="G93" s="307"/>
      <c r="H93" s="307"/>
      <c r="I93" s="307"/>
      <c r="J93" s="307"/>
      <c r="K93" s="305"/>
      <c r="L93" s="305"/>
      <c r="M93" s="305"/>
      <c r="N93" s="306"/>
    </row>
    <row r="94" spans="1:14">
      <c r="B94" s="304"/>
      <c r="C94" s="305"/>
      <c r="D94" s="305"/>
      <c r="E94" s="305" t="s">
        <v>143</v>
      </c>
      <c r="F94" s="305"/>
      <c r="G94" s="305"/>
      <c r="H94" s="305"/>
      <c r="I94" s="305"/>
      <c r="J94" s="305"/>
      <c r="K94" s="305"/>
      <c r="L94" s="305"/>
      <c r="M94" s="305"/>
      <c r="N94" s="306"/>
    </row>
    <row r="95" spans="1:14">
      <c r="B95" s="304"/>
      <c r="C95" s="305"/>
      <c r="D95" s="305"/>
      <c r="E95" s="305" t="s">
        <v>144</v>
      </c>
      <c r="F95" s="305"/>
      <c r="G95" s="305"/>
      <c r="H95" s="305"/>
      <c r="I95" s="305"/>
      <c r="J95" s="305"/>
      <c r="K95" s="305"/>
      <c r="L95" s="305"/>
      <c r="M95" s="305"/>
      <c r="N95" s="306"/>
    </row>
    <row r="96" spans="1:14">
      <c r="B96" s="304"/>
      <c r="C96" s="305"/>
      <c r="D96" s="305"/>
      <c r="E96" s="305" t="s">
        <v>145</v>
      </c>
      <c r="F96" s="305"/>
      <c r="G96" s="305"/>
      <c r="H96" s="305"/>
      <c r="I96" s="305"/>
      <c r="J96" s="305"/>
      <c r="K96" s="305"/>
      <c r="L96" s="305"/>
      <c r="M96" s="305"/>
      <c r="N96" s="306"/>
    </row>
    <row r="97" spans="2:14" ht="15.75" thickBot="1">
      <c r="B97" s="304"/>
      <c r="C97" s="305"/>
      <c r="D97" s="305"/>
      <c r="E97" s="305"/>
      <c r="F97" s="305" t="s">
        <v>146</v>
      </c>
      <c r="G97" s="305"/>
      <c r="H97" s="305"/>
      <c r="I97" s="305"/>
      <c r="J97" s="305"/>
      <c r="K97" s="305"/>
      <c r="L97" s="305"/>
      <c r="M97" s="305"/>
      <c r="N97" s="306"/>
    </row>
    <row r="98" spans="2:14">
      <c r="B98" s="252" t="s">
        <v>147</v>
      </c>
      <c r="C98" s="253"/>
      <c r="D98" s="253"/>
      <c r="E98" s="253"/>
      <c r="F98" s="253"/>
      <c r="G98" s="253"/>
      <c r="H98" s="253"/>
      <c r="I98" s="253"/>
      <c r="J98" s="253"/>
      <c r="K98" s="253"/>
      <c r="L98" s="253"/>
      <c r="M98" s="253"/>
      <c r="N98" s="254"/>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ht="15.75" thickBot="1">
      <c r="B102" s="311"/>
      <c r="C102" s="312"/>
      <c r="D102" s="312"/>
      <c r="E102" s="312"/>
      <c r="F102" s="312"/>
      <c r="G102" s="312"/>
      <c r="H102" s="312"/>
      <c r="I102" s="312"/>
      <c r="J102" s="312"/>
      <c r="K102" s="312"/>
      <c r="L102" s="312"/>
      <c r="M102" s="312"/>
      <c r="N102" s="313"/>
    </row>
    <row r="103" spans="2:14">
      <c r="B103" s="314"/>
      <c r="C103" s="315"/>
      <c r="D103" s="315"/>
      <c r="E103" s="315"/>
      <c r="F103" s="315"/>
      <c r="G103" s="315"/>
      <c r="H103" s="315"/>
      <c r="I103" s="315"/>
      <c r="J103" s="315"/>
      <c r="K103" s="315"/>
      <c r="L103" s="315"/>
      <c r="M103" s="315"/>
      <c r="N103" s="316"/>
    </row>
    <row r="104" spans="2:14">
      <c r="B104" s="317" t="s">
        <v>148</v>
      </c>
      <c r="C104" s="318"/>
      <c r="D104" s="318"/>
      <c r="E104" s="318"/>
      <c r="F104" s="318"/>
      <c r="G104" s="318"/>
      <c r="H104" s="318"/>
      <c r="I104" s="318"/>
      <c r="J104" s="318"/>
      <c r="K104" s="318"/>
      <c r="L104" s="318"/>
      <c r="M104" s="318"/>
      <c r="N104" s="319"/>
    </row>
    <row r="105" spans="2:14" ht="15" customHeight="1">
      <c r="B105" s="487" t="s">
        <v>149</v>
      </c>
      <c r="C105" s="488"/>
      <c r="D105" s="488"/>
      <c r="E105" s="488"/>
      <c r="F105" s="488"/>
      <c r="G105" s="488"/>
      <c r="H105" s="488"/>
      <c r="I105" s="488"/>
      <c r="J105" s="488"/>
      <c r="K105" s="488"/>
      <c r="L105" s="488"/>
      <c r="M105" s="488"/>
      <c r="N105" s="489"/>
    </row>
    <row r="106" spans="2:14" ht="15" customHeight="1">
      <c r="B106" s="487"/>
      <c r="C106" s="488"/>
      <c r="D106" s="488"/>
      <c r="E106" s="488"/>
      <c r="F106" s="488"/>
      <c r="G106" s="488"/>
      <c r="H106" s="488"/>
      <c r="I106" s="488"/>
      <c r="J106" s="488"/>
      <c r="K106" s="488"/>
      <c r="L106" s="488"/>
      <c r="M106" s="488"/>
      <c r="N106" s="489"/>
    </row>
    <row r="107" spans="2:14" ht="30" customHeight="1">
      <c r="B107" s="490" t="s">
        <v>150</v>
      </c>
      <c r="C107" s="491"/>
      <c r="D107" s="491"/>
      <c r="E107" s="491"/>
      <c r="F107" s="491"/>
      <c r="G107" s="491"/>
      <c r="H107" s="491"/>
      <c r="I107" s="491"/>
      <c r="J107" s="491"/>
      <c r="K107" s="491"/>
      <c r="L107" s="491"/>
      <c r="M107" s="491"/>
      <c r="N107" s="492"/>
    </row>
    <row r="108" spans="2:14">
      <c r="B108" s="490"/>
      <c r="C108" s="491"/>
      <c r="D108" s="491"/>
      <c r="E108" s="491"/>
      <c r="F108" s="491"/>
      <c r="G108" s="491"/>
      <c r="H108" s="491"/>
      <c r="I108" s="491"/>
      <c r="J108" s="491"/>
      <c r="K108" s="491"/>
      <c r="L108" s="491"/>
      <c r="M108" s="491"/>
      <c r="N108" s="49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17"/>
      <c r="C112" s="318"/>
      <c r="D112" s="318"/>
      <c r="E112" s="318"/>
      <c r="F112" s="318"/>
      <c r="G112" s="318"/>
      <c r="H112" s="318"/>
      <c r="I112" s="318"/>
      <c r="J112" s="318"/>
      <c r="K112" s="318"/>
      <c r="L112" s="318"/>
      <c r="M112" s="318"/>
      <c r="N112" s="319"/>
    </row>
    <row r="113" spans="2:14">
      <c r="B113" s="304"/>
      <c r="C113" s="305"/>
      <c r="D113" s="305"/>
      <c r="E113" s="305" t="s">
        <v>142</v>
      </c>
      <c r="F113" s="307"/>
      <c r="G113" s="307"/>
      <c r="H113" s="305"/>
      <c r="I113" s="305"/>
      <c r="J113" s="305"/>
      <c r="K113" s="305"/>
      <c r="L113" s="305"/>
      <c r="M113" s="305"/>
      <c r="N113" s="306"/>
    </row>
    <row r="114" spans="2:14">
      <c r="B114" s="304"/>
      <c r="C114" s="305"/>
      <c r="D114" s="305"/>
      <c r="E114" s="323" t="s">
        <v>143</v>
      </c>
      <c r="F114" s="305"/>
      <c r="G114" s="305"/>
      <c r="H114" s="323"/>
      <c r="I114" s="323"/>
      <c r="J114" s="323"/>
      <c r="K114" s="305"/>
      <c r="L114" s="305"/>
      <c r="M114" s="305"/>
      <c r="N114" s="306"/>
    </row>
    <row r="115" spans="2:14">
      <c r="B115" s="304"/>
      <c r="C115" s="305"/>
      <c r="D115" s="305"/>
      <c r="E115" s="324" t="s">
        <v>151</v>
      </c>
      <c r="F115" s="305"/>
      <c r="G115" s="305"/>
      <c r="H115" s="324"/>
      <c r="I115" s="324"/>
      <c r="J115" s="324"/>
      <c r="K115" s="305"/>
      <c r="L115" s="305"/>
      <c r="M115" s="305"/>
      <c r="N115" s="306"/>
    </row>
    <row r="116" spans="2:14">
      <c r="B116" s="325"/>
      <c r="C116" s="318"/>
      <c r="D116" s="318"/>
      <c r="E116" s="305" t="s">
        <v>145</v>
      </c>
      <c r="F116" s="305"/>
      <c r="G116" s="305"/>
      <c r="H116" s="305"/>
      <c r="I116" s="305"/>
      <c r="J116" s="305"/>
      <c r="K116" s="318"/>
      <c r="L116" s="318"/>
      <c r="M116" s="318"/>
      <c r="N116" s="319"/>
    </row>
    <row r="117" spans="2:14">
      <c r="B117" s="325"/>
      <c r="C117" s="318"/>
      <c r="D117" s="318"/>
      <c r="E117" s="318"/>
      <c r="F117" s="305"/>
      <c r="G117" s="305"/>
      <c r="H117" s="305"/>
      <c r="I117" s="305"/>
      <c r="J117" s="305"/>
      <c r="K117" s="318"/>
      <c r="L117" s="318"/>
      <c r="M117" s="318"/>
      <c r="N117" s="319"/>
    </row>
    <row r="118" spans="2:14">
      <c r="B118" s="325" t="s">
        <v>152</v>
      </c>
      <c r="C118" s="324"/>
      <c r="D118" s="324"/>
      <c r="E118" s="305"/>
      <c r="F118" s="305"/>
      <c r="G118" s="305"/>
      <c r="H118" s="305"/>
      <c r="I118" s="305"/>
      <c r="J118" s="493"/>
      <c r="K118" s="493"/>
      <c r="L118" s="493"/>
      <c r="M118" s="493"/>
      <c r="N118" s="494"/>
    </row>
    <row r="119" spans="2:14" ht="15.75" thickBot="1">
      <c r="B119" s="326" t="s">
        <v>153</v>
      </c>
      <c r="C119" s="327"/>
      <c r="D119" s="327"/>
      <c r="E119" s="328"/>
      <c r="F119" s="328"/>
      <c r="G119" s="328"/>
      <c r="H119" s="328"/>
      <c r="I119" s="328"/>
      <c r="J119" s="495"/>
      <c r="K119" s="495"/>
      <c r="L119" s="495"/>
      <c r="M119" s="495"/>
      <c r="N119" s="496"/>
    </row>
  </sheetData>
  <sheetProtection algorithmName="SHA-512" hashValue="pgzStByZt6FUJ6MZmAs3uFjxOjCne467ghEo6r+la6pIcA6OqyYjb0BMbOt6zhvsk6A8gHYLMRS9ofj5WuaO7w==" saltValue="cfkMv/hd21bBOAiVI/yTpw==" spinCount="100000" sheet="1" objects="1" scenarios="1" selectLockedCells="1" selectUnlockedCells="1"/>
  <mergeCells count="68">
    <mergeCell ref="C5:J5"/>
    <mergeCell ref="K1:K2"/>
    <mergeCell ref="L1:N2"/>
    <mergeCell ref="C2:J2"/>
    <mergeCell ref="C3:J3"/>
    <mergeCell ref="K3:K4"/>
    <mergeCell ref="L3:N4"/>
    <mergeCell ref="C4:J4"/>
    <mergeCell ref="C29:I29"/>
    <mergeCell ref="L29:M29"/>
    <mergeCell ref="K5:K6"/>
    <mergeCell ref="L5:L6"/>
    <mergeCell ref="M5:M6"/>
    <mergeCell ref="D11:E11"/>
    <mergeCell ref="L12:N12"/>
    <mergeCell ref="C16:M16"/>
    <mergeCell ref="F25:H25"/>
    <mergeCell ref="B27:N27"/>
    <mergeCell ref="N5:N6"/>
    <mergeCell ref="C6:J6"/>
    <mergeCell ref="B10:E10"/>
    <mergeCell ref="I10:J10"/>
    <mergeCell ref="B1:B6"/>
    <mergeCell ref="C1:J1"/>
    <mergeCell ref="C30:I30"/>
    <mergeCell ref="L30:M30"/>
    <mergeCell ref="C31:J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6625"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zoomScale="50" zoomScaleNormal="50" workbookViewId="0">
      <selection activeCell="E17" sqref="E17"/>
    </sheetView>
  </sheetViews>
  <sheetFormatPr baseColWidth="10" defaultRowHeight="15"/>
  <cols>
    <col min="1" max="1" width="8.85546875" style="69" customWidth="1"/>
    <col min="2" max="2" width="17" style="69" customWidth="1"/>
    <col min="3" max="5" width="11.42578125" style="69"/>
    <col min="6" max="6" width="15.7109375" style="69" customWidth="1"/>
    <col min="7" max="8" width="11.42578125" style="69"/>
    <col min="9" max="9" width="12.5703125" style="69" bestFit="1" customWidth="1"/>
    <col min="10" max="10" width="15.5703125" style="69" customWidth="1"/>
    <col min="11" max="11" width="17.5703125" style="69" bestFit="1" customWidth="1"/>
    <col min="12" max="12" width="11.42578125" style="69"/>
    <col min="13" max="13" width="10.7109375" style="69" customWidth="1"/>
    <col min="14" max="14" width="17.42578125" style="69" customWidth="1"/>
    <col min="15" max="15" width="12" style="69" bestFit="1" customWidth="1"/>
    <col min="16" max="16384" width="11.42578125" style="69"/>
  </cols>
  <sheetData>
    <row r="1" spans="2:14" ht="25.5" customHeight="1">
      <c r="B1" s="461"/>
      <c r="C1" s="464"/>
      <c r="D1" s="465"/>
      <c r="E1" s="465"/>
      <c r="F1" s="465"/>
      <c r="G1" s="465"/>
      <c r="H1" s="465"/>
      <c r="I1" s="465"/>
      <c r="J1" s="466"/>
      <c r="K1" s="467" t="s">
        <v>73</v>
      </c>
      <c r="L1" s="474" t="s">
        <v>74</v>
      </c>
      <c r="M1" s="475"/>
      <c r="N1" s="476"/>
    </row>
    <row r="2" spans="2:14">
      <c r="B2" s="462"/>
      <c r="C2" s="469" t="s">
        <v>0</v>
      </c>
      <c r="D2" s="470"/>
      <c r="E2" s="470"/>
      <c r="F2" s="470"/>
      <c r="G2" s="470"/>
      <c r="H2" s="470"/>
      <c r="I2" s="470"/>
      <c r="J2" s="471"/>
      <c r="K2" s="468"/>
      <c r="L2" s="477"/>
      <c r="M2" s="478"/>
      <c r="N2" s="479"/>
    </row>
    <row r="3" spans="2:14">
      <c r="B3" s="462"/>
      <c r="C3" s="469" t="s">
        <v>75</v>
      </c>
      <c r="D3" s="470"/>
      <c r="E3" s="470"/>
      <c r="F3" s="470"/>
      <c r="G3" s="470"/>
      <c r="H3" s="470"/>
      <c r="I3" s="470"/>
      <c r="J3" s="471"/>
      <c r="K3" s="472" t="s">
        <v>76</v>
      </c>
      <c r="L3" s="481">
        <v>1</v>
      </c>
      <c r="M3" s="482"/>
      <c r="N3" s="483"/>
    </row>
    <row r="4" spans="2:14">
      <c r="B4" s="462"/>
      <c r="C4" s="469" t="s">
        <v>77</v>
      </c>
      <c r="D4" s="470"/>
      <c r="E4" s="470"/>
      <c r="F4" s="470"/>
      <c r="G4" s="470"/>
      <c r="H4" s="470"/>
      <c r="I4" s="470"/>
      <c r="J4" s="471"/>
      <c r="K4" s="480"/>
      <c r="L4" s="484"/>
      <c r="M4" s="485"/>
      <c r="N4" s="486"/>
    </row>
    <row r="5" spans="2:14">
      <c r="B5" s="462"/>
      <c r="C5" s="469" t="s">
        <v>78</v>
      </c>
      <c r="D5" s="470"/>
      <c r="E5" s="470"/>
      <c r="F5" s="470"/>
      <c r="G5" s="470"/>
      <c r="H5" s="470"/>
      <c r="I5" s="470"/>
      <c r="J5" s="471"/>
      <c r="K5" s="472" t="s">
        <v>79</v>
      </c>
      <c r="L5" s="434"/>
      <c r="M5" s="434" t="s">
        <v>80</v>
      </c>
      <c r="N5" s="436"/>
    </row>
    <row r="6" spans="2:14" ht="15.75" thickBot="1">
      <c r="B6" s="463"/>
      <c r="C6" s="438"/>
      <c r="D6" s="439"/>
      <c r="E6" s="439"/>
      <c r="F6" s="439"/>
      <c r="G6" s="439"/>
      <c r="H6" s="439"/>
      <c r="I6" s="439"/>
      <c r="J6" s="440"/>
      <c r="K6" s="473"/>
      <c r="L6" s="435"/>
      <c r="M6" s="435"/>
      <c r="N6" s="437"/>
    </row>
    <row r="7" spans="2:14" ht="15.75" thickBot="1">
      <c r="B7" s="70"/>
      <c r="C7" s="71"/>
      <c r="D7" s="71"/>
      <c r="E7" s="71"/>
      <c r="F7" s="71"/>
      <c r="G7" s="71"/>
      <c r="H7" s="71"/>
      <c r="I7" s="71"/>
      <c r="J7" s="71"/>
      <c r="K7" s="71"/>
      <c r="L7" s="72"/>
      <c r="M7" s="72"/>
      <c r="N7" s="73"/>
    </row>
    <row r="8" spans="2:14" ht="18" customHeight="1">
      <c r="B8" s="74"/>
      <c r="C8" s="75"/>
      <c r="D8" s="75"/>
      <c r="E8" s="75"/>
      <c r="F8" s="75"/>
      <c r="G8" s="75"/>
      <c r="H8" s="76"/>
      <c r="I8" s="75"/>
      <c r="J8" s="75"/>
      <c r="K8" s="77" t="s">
        <v>81</v>
      </c>
      <c r="L8" s="78"/>
      <c r="M8" s="78"/>
      <c r="N8" s="79"/>
    </row>
    <row r="9" spans="2:14">
      <c r="B9" s="80"/>
      <c r="C9" s="81"/>
      <c r="D9" s="81"/>
      <c r="E9" s="81"/>
      <c r="F9" s="81"/>
      <c r="G9" s="81"/>
      <c r="H9" s="82"/>
      <c r="I9" s="81"/>
      <c r="J9" s="81"/>
      <c r="K9" s="83"/>
      <c r="L9" s="84" t="s">
        <v>82</v>
      </c>
      <c r="M9" s="84" t="s">
        <v>83</v>
      </c>
      <c r="N9" s="85" t="s">
        <v>84</v>
      </c>
    </row>
    <row r="10" spans="2:14" ht="36">
      <c r="B10" s="458" t="s">
        <v>85</v>
      </c>
      <c r="C10" s="459"/>
      <c r="D10" s="459"/>
      <c r="E10" s="459"/>
      <c r="F10" s="86" t="s">
        <v>86</v>
      </c>
      <c r="G10" s="81"/>
      <c r="H10" s="87"/>
      <c r="I10" s="460" t="s">
        <v>87</v>
      </c>
      <c r="J10" s="460"/>
      <c r="K10" s="88" t="s">
        <v>86</v>
      </c>
      <c r="L10" s="84"/>
      <c r="M10" s="84"/>
      <c r="N10" s="85"/>
    </row>
    <row r="11" spans="2:14">
      <c r="B11" s="89" t="s">
        <v>88</v>
      </c>
      <c r="C11" s="90"/>
      <c r="D11" s="441"/>
      <c r="E11" s="441"/>
      <c r="F11" s="91"/>
      <c r="G11" s="92"/>
      <c r="H11" s="90"/>
      <c r="I11" s="93"/>
      <c r="J11" s="94" t="s">
        <v>89</v>
      </c>
      <c r="K11" s="95"/>
      <c r="L11" s="91"/>
      <c r="M11" s="91"/>
      <c r="N11" s="96"/>
    </row>
    <row r="12" spans="2:14" ht="15.75" thickBot="1">
      <c r="B12" s="97"/>
      <c r="C12" s="98"/>
      <c r="D12" s="99"/>
      <c r="E12" s="99"/>
      <c r="F12" s="99"/>
      <c r="G12" s="99"/>
      <c r="H12" s="98"/>
      <c r="I12" s="99"/>
      <c r="J12" s="98"/>
      <c r="K12" s="99"/>
      <c r="L12" s="442"/>
      <c r="M12" s="442"/>
      <c r="N12" s="443"/>
    </row>
    <row r="13" spans="2:14">
      <c r="B13" s="100"/>
      <c r="C13" s="101"/>
      <c r="D13" s="101"/>
      <c r="E13" s="101"/>
      <c r="F13" s="101"/>
      <c r="G13" s="101"/>
      <c r="H13" s="101"/>
      <c r="I13" s="101"/>
      <c r="J13" s="101"/>
      <c r="K13" s="101"/>
      <c r="L13" s="101"/>
      <c r="M13" s="101"/>
      <c r="N13" s="102"/>
    </row>
    <row r="14" spans="2:14">
      <c r="B14" s="103" t="s">
        <v>90</v>
      </c>
      <c r="C14" s="104"/>
      <c r="D14" s="105" t="s">
        <v>80</v>
      </c>
      <c r="E14" s="106"/>
      <c r="F14" s="107"/>
      <c r="G14" s="107"/>
      <c r="H14" s="108"/>
      <c r="I14" s="108"/>
      <c r="J14" s="108"/>
      <c r="K14" s="108"/>
      <c r="L14" s="108"/>
      <c r="M14" s="108"/>
      <c r="N14" s="109"/>
    </row>
    <row r="15" spans="2:14" ht="19.5" customHeight="1">
      <c r="B15" s="110" t="s">
        <v>91</v>
      </c>
      <c r="C15" s="111"/>
      <c r="D15" s="112"/>
      <c r="E15" s="112"/>
      <c r="F15" s="112"/>
      <c r="G15" s="112"/>
      <c r="H15" s="112"/>
      <c r="I15" s="112"/>
      <c r="J15" s="112"/>
      <c r="K15" s="112"/>
      <c r="L15" s="112"/>
      <c r="M15" s="112"/>
      <c r="N15" s="109"/>
    </row>
    <row r="16" spans="2:14" ht="27.75" customHeight="1">
      <c r="B16" s="110"/>
      <c r="C16" s="444" t="s">
        <v>154</v>
      </c>
      <c r="D16" s="444"/>
      <c r="E16" s="444"/>
      <c r="F16" s="444"/>
      <c r="G16" s="444"/>
      <c r="H16" s="444"/>
      <c r="I16" s="444"/>
      <c r="J16" s="444"/>
      <c r="K16" s="444"/>
      <c r="L16" s="444"/>
      <c r="M16" s="444"/>
      <c r="N16" s="109"/>
    </row>
    <row r="17" spans="1:14">
      <c r="B17" s="110"/>
      <c r="C17" s="111"/>
      <c r="D17" s="113"/>
      <c r="E17" s="113"/>
      <c r="F17" s="113"/>
      <c r="G17" s="113"/>
      <c r="H17" s="113"/>
      <c r="I17" s="113"/>
      <c r="J17" s="113"/>
      <c r="K17" s="113"/>
      <c r="L17" s="113"/>
      <c r="M17" s="113"/>
      <c r="N17" s="114"/>
    </row>
    <row r="18" spans="1:14">
      <c r="B18" s="110" t="s">
        <v>92</v>
      </c>
      <c r="C18" s="115"/>
      <c r="D18" s="112"/>
      <c r="E18" s="112"/>
      <c r="F18" s="112"/>
      <c r="G18" s="112"/>
      <c r="H18" s="112"/>
      <c r="I18" s="116"/>
      <c r="J18" s="105" t="s">
        <v>93</v>
      </c>
      <c r="K18" s="112"/>
      <c r="L18" s="112"/>
      <c r="M18" s="112"/>
      <c r="N18" s="117"/>
    </row>
    <row r="19" spans="1:14">
      <c r="B19" s="110"/>
      <c r="C19" s="111"/>
      <c r="D19" s="113"/>
      <c r="E19" s="113"/>
      <c r="F19" s="113"/>
      <c r="G19" s="113"/>
      <c r="H19" s="113"/>
      <c r="I19" s="113"/>
      <c r="J19" s="113"/>
      <c r="K19" s="113"/>
      <c r="L19" s="113"/>
      <c r="M19" s="113"/>
      <c r="N19" s="114"/>
    </row>
    <row r="20" spans="1:14">
      <c r="B20" s="110" t="s">
        <v>94</v>
      </c>
      <c r="C20" s="115"/>
      <c r="D20" s="118"/>
      <c r="E20" s="118"/>
      <c r="F20" s="118"/>
      <c r="G20" s="118"/>
      <c r="H20" s="118"/>
      <c r="I20" s="118"/>
      <c r="J20" s="118"/>
      <c r="K20" s="118"/>
      <c r="L20" s="118"/>
      <c r="M20" s="118"/>
      <c r="N20" s="119"/>
    </row>
    <row r="21" spans="1:14">
      <c r="B21" s="110"/>
      <c r="C21" s="111"/>
      <c r="D21" s="120"/>
      <c r="E21" s="120"/>
      <c r="F21" s="120"/>
      <c r="G21" s="120"/>
      <c r="H21" s="120"/>
      <c r="I21" s="120"/>
      <c r="J21" s="120"/>
      <c r="K21" s="120"/>
      <c r="L21" s="120"/>
      <c r="M21" s="120"/>
      <c r="N21" s="121"/>
    </row>
    <row r="22" spans="1:14">
      <c r="B22" s="110" t="s">
        <v>95</v>
      </c>
      <c r="C22" s="115"/>
      <c r="D22" s="118"/>
      <c r="E22" s="118"/>
      <c r="F22" s="118"/>
      <c r="G22" s="118"/>
      <c r="H22" s="118"/>
      <c r="I22" s="118"/>
      <c r="J22" s="118"/>
      <c r="K22" s="122" t="s">
        <v>96</v>
      </c>
      <c r="L22" s="123"/>
      <c r="M22" s="122" t="s">
        <v>80</v>
      </c>
      <c r="N22" s="124"/>
    </row>
    <row r="23" spans="1:14">
      <c r="B23" s="110"/>
      <c r="C23" s="111"/>
      <c r="D23" s="120"/>
      <c r="E23" s="120"/>
      <c r="F23" s="120"/>
      <c r="G23" s="120"/>
      <c r="H23" s="120"/>
      <c r="I23" s="120"/>
      <c r="J23" s="120"/>
      <c r="K23" s="120"/>
      <c r="L23" s="120"/>
      <c r="M23" s="120"/>
      <c r="N23" s="121"/>
    </row>
    <row r="24" spans="1:14">
      <c r="B24" s="110" t="s">
        <v>97</v>
      </c>
      <c r="C24" s="111"/>
      <c r="D24" s="120"/>
      <c r="E24" s="120"/>
      <c r="F24" s="125"/>
      <c r="G24" s="126"/>
      <c r="H24" s="116"/>
      <c r="I24" s="118"/>
      <c r="J24" s="118"/>
      <c r="K24" s="107"/>
      <c r="L24" s="120"/>
      <c r="M24" s="120"/>
      <c r="N24" s="121"/>
    </row>
    <row r="25" spans="1:14">
      <c r="B25" s="127"/>
      <c r="C25" s="128"/>
      <c r="D25" s="129"/>
      <c r="E25" s="129"/>
      <c r="F25" s="445" t="s">
        <v>98</v>
      </c>
      <c r="G25" s="445"/>
      <c r="H25" s="445"/>
      <c r="I25" s="129" t="s">
        <v>83</v>
      </c>
      <c r="J25" s="129" t="s">
        <v>84</v>
      </c>
      <c r="K25" s="130"/>
      <c r="L25" s="129"/>
      <c r="M25" s="129"/>
      <c r="N25" s="131"/>
    </row>
    <row r="26" spans="1:14">
      <c r="B26" s="132"/>
      <c r="C26" s="108"/>
      <c r="D26" s="108"/>
      <c r="E26" s="108"/>
      <c r="F26" s="108"/>
      <c r="G26" s="108"/>
      <c r="H26" s="108"/>
      <c r="I26" s="108"/>
      <c r="J26" s="108"/>
      <c r="K26" s="108"/>
      <c r="L26" s="108"/>
      <c r="M26" s="108"/>
      <c r="N26" s="109"/>
    </row>
    <row r="27" spans="1:14">
      <c r="B27" s="509" t="s">
        <v>99</v>
      </c>
      <c r="C27" s="510"/>
      <c r="D27" s="510"/>
      <c r="E27" s="510"/>
      <c r="F27" s="510"/>
      <c r="G27" s="510"/>
      <c r="H27" s="510"/>
      <c r="I27" s="510"/>
      <c r="J27" s="510"/>
      <c r="K27" s="510"/>
      <c r="L27" s="510"/>
      <c r="M27" s="510"/>
      <c r="N27" s="511"/>
    </row>
    <row r="28" spans="1:14" ht="15.75" thickBot="1">
      <c r="B28" s="133"/>
      <c r="C28" s="134"/>
      <c r="D28" s="134"/>
      <c r="E28" s="134"/>
      <c r="F28" s="134"/>
      <c r="G28" s="134"/>
      <c r="H28" s="134"/>
      <c r="I28" s="134"/>
      <c r="J28" s="134"/>
      <c r="K28" s="134"/>
      <c r="L28" s="134"/>
      <c r="M28" s="134"/>
      <c r="N28" s="135"/>
    </row>
    <row r="29" spans="1:14" ht="26.25" thickBot="1">
      <c r="B29" s="136" t="s">
        <v>100</v>
      </c>
      <c r="C29" s="512" t="s">
        <v>101</v>
      </c>
      <c r="D29" s="513"/>
      <c r="E29" s="513"/>
      <c r="F29" s="513"/>
      <c r="G29" s="513"/>
      <c r="H29" s="513"/>
      <c r="I29" s="513"/>
      <c r="J29" s="137"/>
      <c r="K29" s="138" t="s">
        <v>102</v>
      </c>
      <c r="L29" s="514" t="s">
        <v>41</v>
      </c>
      <c r="M29" s="515"/>
      <c r="N29" s="136" t="s">
        <v>11</v>
      </c>
    </row>
    <row r="30" spans="1:14" ht="15.75" hidden="1" thickBot="1">
      <c r="B30" s="136" t="s">
        <v>100</v>
      </c>
      <c r="C30" s="450" t="s">
        <v>101</v>
      </c>
      <c r="D30" s="451"/>
      <c r="E30" s="451"/>
      <c r="F30" s="451"/>
      <c r="G30" s="451"/>
      <c r="H30" s="451"/>
      <c r="I30" s="451"/>
      <c r="J30" s="137"/>
      <c r="K30" s="139"/>
      <c r="L30" s="452" t="s">
        <v>41</v>
      </c>
      <c r="M30" s="453"/>
      <c r="N30" s="136" t="s">
        <v>11</v>
      </c>
    </row>
    <row r="31" spans="1:14" ht="15.75" thickBot="1">
      <c r="A31" s="69" t="s">
        <v>103</v>
      </c>
      <c r="B31" s="339" t="s">
        <v>285</v>
      </c>
      <c r="C31" s="346" t="s">
        <v>286</v>
      </c>
      <c r="D31" s="347"/>
      <c r="E31" s="347"/>
      <c r="F31" s="347"/>
      <c r="G31" s="347"/>
      <c r="H31" s="347"/>
      <c r="I31" s="347"/>
      <c r="J31" s="347"/>
      <c r="K31" s="348"/>
      <c r="L31" s="341" t="s">
        <v>275</v>
      </c>
      <c r="M31" s="342"/>
      <c r="N31" s="147"/>
    </row>
    <row r="32" spans="1:14" ht="5.25" customHeight="1">
      <c r="B32" s="148"/>
      <c r="C32" s="149"/>
      <c r="D32" s="149"/>
      <c r="E32" s="149"/>
      <c r="F32" s="149"/>
      <c r="G32" s="149"/>
      <c r="H32" s="149"/>
      <c r="I32" s="149"/>
      <c r="J32" s="149"/>
      <c r="K32" s="149"/>
      <c r="L32" s="149"/>
      <c r="M32" s="149"/>
      <c r="N32" s="150"/>
    </row>
    <row r="33" spans="1:14">
      <c r="B33" s="151" t="s">
        <v>105</v>
      </c>
      <c r="C33" s="152"/>
      <c r="D33" s="152"/>
      <c r="E33" s="152"/>
      <c r="F33" s="152"/>
      <c r="G33" s="152"/>
      <c r="H33" s="152"/>
      <c r="I33" s="152"/>
      <c r="J33" s="152"/>
      <c r="K33" s="152"/>
      <c r="L33" s="152"/>
      <c r="M33" s="152"/>
      <c r="N33" s="153"/>
    </row>
    <row r="34" spans="1:14" ht="15.75" thickBot="1">
      <c r="B34" s="154"/>
      <c r="C34" s="155"/>
      <c r="D34" s="155"/>
      <c r="E34" s="155"/>
      <c r="F34" s="155"/>
      <c r="G34" s="155"/>
      <c r="H34" s="155"/>
      <c r="I34" s="156"/>
      <c r="J34" s="156"/>
      <c r="K34" s="155"/>
      <c r="L34" s="155"/>
      <c r="M34" s="155"/>
      <c r="N34" s="157"/>
    </row>
    <row r="35" spans="1:14">
      <c r="B35" s="454" t="s">
        <v>101</v>
      </c>
      <c r="C35" s="455"/>
      <c r="D35" s="455"/>
      <c r="E35" s="455"/>
      <c r="F35" s="455"/>
      <c r="G35" s="455"/>
      <c r="H35" s="418"/>
      <c r="I35" s="456" t="s">
        <v>106</v>
      </c>
      <c r="J35" s="457"/>
      <c r="K35" s="158" t="s">
        <v>107</v>
      </c>
      <c r="L35" s="417" t="s">
        <v>108</v>
      </c>
      <c r="M35" s="418"/>
      <c r="N35" s="159" t="s">
        <v>109</v>
      </c>
    </row>
    <row r="36" spans="1:14">
      <c r="A36" s="69" t="s">
        <v>284</v>
      </c>
      <c r="B36" s="421" t="str">
        <f>VLOOKUP(A36,[65]EQUIPOS!A6:D154,3,FALSE)</f>
        <v>Volqueta 6 m3</v>
      </c>
      <c r="C36" s="422"/>
      <c r="D36" s="422"/>
      <c r="E36" s="422"/>
      <c r="F36" s="422"/>
      <c r="G36" s="422"/>
      <c r="H36" s="423"/>
      <c r="I36" s="160"/>
      <c r="J36" s="161"/>
      <c r="K36" s="162">
        <f>VLOOKUP(A36,[65]EQUIPOS!A6:D161,4,FALSE)</f>
        <v>58147.5</v>
      </c>
      <c r="L36" s="163"/>
      <c r="M36" s="192">
        <v>66</v>
      </c>
      <c r="N36" s="165">
        <f>K36/M36</f>
        <v>881.02272727272725</v>
      </c>
    </row>
    <row r="37" spans="1:14">
      <c r="B37" s="421"/>
      <c r="C37" s="422"/>
      <c r="D37" s="422"/>
      <c r="E37" s="422"/>
      <c r="F37" s="422"/>
      <c r="G37" s="422"/>
      <c r="H37" s="423"/>
      <c r="I37" s="160"/>
      <c r="J37" s="161"/>
      <c r="K37" s="162"/>
      <c r="L37" s="163"/>
      <c r="M37" s="164"/>
      <c r="N37" s="165"/>
    </row>
    <row r="38" spans="1:14">
      <c r="B38" s="421"/>
      <c r="C38" s="422"/>
      <c r="D38" s="422"/>
      <c r="E38" s="422"/>
      <c r="F38" s="422"/>
      <c r="G38" s="422"/>
      <c r="H38" s="423"/>
      <c r="I38" s="160"/>
      <c r="J38" s="161"/>
      <c r="K38" s="162"/>
      <c r="L38" s="163"/>
      <c r="M38" s="164"/>
      <c r="N38" s="167"/>
    </row>
    <row r="39" spans="1:14">
      <c r="B39" s="421"/>
      <c r="C39" s="422"/>
      <c r="D39" s="422"/>
      <c r="E39" s="422"/>
      <c r="F39" s="422"/>
      <c r="G39" s="422"/>
      <c r="H39" s="423"/>
      <c r="I39" s="424"/>
      <c r="J39" s="400"/>
      <c r="K39" s="166"/>
      <c r="L39" s="425"/>
      <c r="M39" s="426"/>
      <c r="N39" s="343"/>
    </row>
    <row r="40" spans="1:14">
      <c r="B40" s="421"/>
      <c r="C40" s="422"/>
      <c r="D40" s="422"/>
      <c r="E40" s="427"/>
      <c r="F40" s="422"/>
      <c r="G40" s="422"/>
      <c r="H40" s="423"/>
      <c r="I40" s="168"/>
      <c r="J40" s="169"/>
      <c r="K40" s="166"/>
      <c r="L40" s="170"/>
      <c r="M40" s="171"/>
      <c r="N40" s="172"/>
    </row>
    <row r="41" spans="1:14">
      <c r="B41" s="428"/>
      <c r="C41" s="429"/>
      <c r="D41" s="429"/>
      <c r="E41" s="173"/>
      <c r="F41" s="174"/>
      <c r="G41" s="174"/>
      <c r="H41" s="175"/>
      <c r="I41" s="168"/>
      <c r="J41" s="169"/>
      <c r="K41" s="176"/>
      <c r="L41" s="170"/>
      <c r="M41" s="171"/>
      <c r="N41" s="177"/>
    </row>
    <row r="42" spans="1:14" ht="15.75" thickBot="1">
      <c r="B42" s="421"/>
      <c r="C42" s="422"/>
      <c r="D42" s="422"/>
      <c r="E42" s="422"/>
      <c r="F42" s="422"/>
      <c r="G42" s="422"/>
      <c r="H42" s="423"/>
      <c r="I42" s="430"/>
      <c r="J42" s="431"/>
      <c r="K42" s="178"/>
      <c r="L42" s="432"/>
      <c r="M42" s="433"/>
      <c r="N42" s="179"/>
    </row>
    <row r="43" spans="1:14" ht="15.75" thickBot="1">
      <c r="B43" s="377" t="s">
        <v>114</v>
      </c>
      <c r="C43" s="378"/>
      <c r="D43" s="378"/>
      <c r="E43" s="378"/>
      <c r="F43" s="378"/>
      <c r="G43" s="378"/>
      <c r="H43" s="378"/>
      <c r="I43" s="378"/>
      <c r="J43" s="378"/>
      <c r="K43" s="378"/>
      <c r="L43" s="378"/>
      <c r="M43" s="379"/>
      <c r="N43" s="180">
        <f>SUM(N36:N42)</f>
        <v>881.02272727272725</v>
      </c>
    </row>
    <row r="44" spans="1:14">
      <c r="B44" s="181"/>
      <c r="C44" s="134"/>
      <c r="D44" s="134"/>
      <c r="E44" s="134"/>
      <c r="F44" s="134"/>
      <c r="G44" s="134"/>
      <c r="H44" s="134"/>
      <c r="I44" s="134"/>
      <c r="J44" s="134"/>
      <c r="K44" s="134"/>
      <c r="L44" s="134"/>
      <c r="M44" s="134"/>
      <c r="N44" s="135"/>
    </row>
    <row r="45" spans="1:14">
      <c r="B45" s="182" t="s">
        <v>115</v>
      </c>
      <c r="C45" s="183"/>
      <c r="D45" s="183"/>
      <c r="E45" s="183"/>
      <c r="F45" s="183"/>
      <c r="G45" s="183"/>
      <c r="H45" s="183"/>
      <c r="I45" s="183"/>
      <c r="J45" s="183"/>
      <c r="K45" s="183"/>
      <c r="L45" s="183"/>
      <c r="M45" s="183"/>
      <c r="N45" s="184"/>
    </row>
    <row r="46" spans="1:14" ht="15.75" thickBot="1">
      <c r="B46" s="185"/>
      <c r="C46" s="156"/>
      <c r="D46" s="156"/>
      <c r="E46" s="156"/>
      <c r="F46" s="156"/>
      <c r="G46" s="156"/>
      <c r="H46" s="156"/>
      <c r="I46" s="156"/>
      <c r="J46" s="155"/>
      <c r="K46" s="155"/>
      <c r="L46" s="155"/>
      <c r="M46" s="155"/>
      <c r="N46" s="157"/>
    </row>
    <row r="47" spans="1:14">
      <c r="B47" s="380" t="s">
        <v>101</v>
      </c>
      <c r="C47" s="381"/>
      <c r="D47" s="381"/>
      <c r="E47" s="381"/>
      <c r="F47" s="381"/>
      <c r="G47" s="381"/>
      <c r="H47" s="381"/>
      <c r="I47" s="419"/>
      <c r="J47" s="186" t="s">
        <v>41</v>
      </c>
      <c r="K47" s="187" t="s">
        <v>11</v>
      </c>
      <c r="L47" s="420" t="s">
        <v>116</v>
      </c>
      <c r="M47" s="419"/>
      <c r="N47" s="188" t="s">
        <v>109</v>
      </c>
    </row>
    <row r="48" spans="1:14">
      <c r="B48" s="189"/>
      <c r="C48" s="190"/>
      <c r="D48" s="190"/>
      <c r="E48" s="190"/>
      <c r="F48" s="190"/>
      <c r="G48" s="190"/>
      <c r="H48" s="190"/>
      <c r="I48" s="161"/>
      <c r="J48" s="123"/>
      <c r="K48" s="191"/>
      <c r="L48" s="160"/>
      <c r="M48" s="192"/>
      <c r="N48" s="193"/>
    </row>
    <row r="49" spans="2:14">
      <c r="B49" s="189"/>
      <c r="C49" s="190"/>
      <c r="D49" s="190"/>
      <c r="E49" s="190"/>
      <c r="F49" s="190"/>
      <c r="G49" s="190"/>
      <c r="H49" s="190"/>
      <c r="I49" s="161"/>
      <c r="J49" s="123"/>
      <c r="K49" s="191"/>
      <c r="L49" s="160"/>
      <c r="M49" s="192"/>
      <c r="N49" s="193"/>
    </row>
    <row r="50" spans="2:14">
      <c r="B50" s="189"/>
      <c r="C50" s="190"/>
      <c r="D50" s="190"/>
      <c r="E50" s="190"/>
      <c r="F50" s="190"/>
      <c r="G50" s="190"/>
      <c r="H50" s="190"/>
      <c r="I50" s="161"/>
      <c r="J50" s="123"/>
      <c r="K50" s="191"/>
      <c r="L50" s="160"/>
      <c r="M50" s="192"/>
      <c r="N50" s="193"/>
    </row>
    <row r="51" spans="2:14">
      <c r="B51" s="189"/>
      <c r="C51" s="190"/>
      <c r="D51" s="190"/>
      <c r="E51" s="190"/>
      <c r="F51" s="190"/>
      <c r="G51" s="190"/>
      <c r="H51" s="190"/>
      <c r="I51" s="161"/>
      <c r="J51" s="123"/>
      <c r="K51" s="191"/>
      <c r="L51" s="160"/>
      <c r="M51" s="192"/>
      <c r="N51" s="193"/>
    </row>
    <row r="52" spans="2:14">
      <c r="B52" s="189"/>
      <c r="C52" s="190"/>
      <c r="D52" s="190"/>
      <c r="E52" s="190"/>
      <c r="F52" s="190"/>
      <c r="G52" s="190"/>
      <c r="H52" s="190"/>
      <c r="I52" s="161"/>
      <c r="J52" s="123"/>
      <c r="K52" s="191"/>
      <c r="L52" s="160"/>
      <c r="M52" s="192"/>
      <c r="N52" s="193"/>
    </row>
    <row r="53" spans="2:14" ht="15.75" thickBot="1">
      <c r="B53" s="398"/>
      <c r="C53" s="399"/>
      <c r="D53" s="399"/>
      <c r="E53" s="399"/>
      <c r="F53" s="399"/>
      <c r="G53" s="399"/>
      <c r="H53" s="399"/>
      <c r="I53" s="400"/>
      <c r="J53" s="194"/>
      <c r="K53" s="195"/>
      <c r="L53" s="401"/>
      <c r="M53" s="402"/>
      <c r="N53" s="196"/>
    </row>
    <row r="54" spans="2:14" ht="15.75" thickBot="1">
      <c r="B54" s="377" t="s">
        <v>114</v>
      </c>
      <c r="C54" s="378"/>
      <c r="D54" s="378"/>
      <c r="E54" s="378"/>
      <c r="F54" s="378"/>
      <c r="G54" s="378"/>
      <c r="H54" s="378"/>
      <c r="I54" s="378"/>
      <c r="J54" s="378"/>
      <c r="K54" s="378"/>
      <c r="L54" s="378"/>
      <c r="M54" s="379"/>
      <c r="N54" s="197"/>
    </row>
    <row r="55" spans="2:14">
      <c r="B55" s="133"/>
      <c r="C55" s="134"/>
      <c r="D55" s="134"/>
      <c r="E55" s="134"/>
      <c r="F55" s="134"/>
      <c r="G55" s="134"/>
      <c r="H55" s="134"/>
      <c r="I55" s="134"/>
      <c r="J55" s="134"/>
      <c r="K55" s="134"/>
      <c r="L55" s="134"/>
      <c r="M55" s="134"/>
      <c r="N55" s="135"/>
    </row>
    <row r="56" spans="2:14">
      <c r="B56" s="182" t="s">
        <v>117</v>
      </c>
      <c r="C56" s="183"/>
      <c r="D56" s="183"/>
      <c r="E56" s="183"/>
      <c r="F56" s="183"/>
      <c r="G56" s="183"/>
      <c r="H56" s="183"/>
      <c r="I56" s="183"/>
      <c r="J56" s="183"/>
      <c r="K56" s="183"/>
      <c r="L56" s="183"/>
      <c r="M56" s="183"/>
      <c r="N56" s="184"/>
    </row>
    <row r="57" spans="2:14" ht="15.75" thickBot="1">
      <c r="B57" s="198"/>
      <c r="C57" s="155"/>
      <c r="D57" s="155"/>
      <c r="E57" s="155"/>
      <c r="F57" s="155"/>
      <c r="G57" s="155"/>
      <c r="H57" s="155"/>
      <c r="I57" s="155"/>
      <c r="J57" s="155"/>
      <c r="K57" s="155"/>
      <c r="L57" s="155"/>
      <c r="M57" s="155"/>
      <c r="N57" s="157"/>
    </row>
    <row r="58" spans="2:14" ht="25.5">
      <c r="B58" s="199" t="s">
        <v>118</v>
      </c>
      <c r="C58" s="200"/>
      <c r="D58" s="200"/>
      <c r="E58" s="200"/>
      <c r="F58" s="200"/>
      <c r="G58" s="200"/>
      <c r="H58" s="201" t="s">
        <v>41</v>
      </c>
      <c r="I58" s="202" t="s">
        <v>119</v>
      </c>
      <c r="J58" s="203" t="s">
        <v>120</v>
      </c>
      <c r="K58" s="201" t="s">
        <v>121</v>
      </c>
      <c r="L58" s="403" t="s">
        <v>122</v>
      </c>
      <c r="M58" s="404"/>
      <c r="N58" s="204" t="s">
        <v>109</v>
      </c>
    </row>
    <row r="59" spans="2:14">
      <c r="B59" s="205"/>
      <c r="C59" s="206"/>
      <c r="D59" s="206"/>
      <c r="E59" s="206"/>
      <c r="F59" s="206"/>
      <c r="G59" s="206"/>
      <c r="H59" s="207"/>
      <c r="I59" s="176"/>
      <c r="J59" s="208"/>
      <c r="K59" s="176"/>
      <c r="L59" s="405"/>
      <c r="M59" s="406"/>
      <c r="N59" s="209"/>
    </row>
    <row r="60" spans="2:14">
      <c r="B60" s="205"/>
      <c r="C60" s="210"/>
      <c r="D60" s="210"/>
      <c r="E60" s="210"/>
      <c r="F60" s="210"/>
      <c r="G60" s="210"/>
      <c r="H60" s="211"/>
      <c r="I60" s="176"/>
      <c r="J60" s="176"/>
      <c r="K60" s="176"/>
      <c r="L60" s="212"/>
      <c r="M60" s="213"/>
      <c r="N60" s="214"/>
    </row>
    <row r="61" spans="2:14">
      <c r="B61" s="205"/>
      <c r="C61" s="210"/>
      <c r="D61" s="210"/>
      <c r="E61" s="210"/>
      <c r="F61" s="210"/>
      <c r="G61" s="210"/>
      <c r="H61" s="211"/>
      <c r="I61" s="176"/>
      <c r="J61" s="176"/>
      <c r="K61" s="176"/>
      <c r="L61" s="212"/>
      <c r="M61" s="213"/>
      <c r="N61" s="214"/>
    </row>
    <row r="62" spans="2:14">
      <c r="B62" s="205"/>
      <c r="C62" s="210"/>
      <c r="D62" s="210"/>
      <c r="E62" s="210"/>
      <c r="F62" s="210"/>
      <c r="G62" s="210"/>
      <c r="H62" s="211"/>
      <c r="I62" s="176"/>
      <c r="J62" s="176"/>
      <c r="K62" s="176"/>
      <c r="L62" s="212"/>
      <c r="M62" s="213"/>
      <c r="N62" s="214"/>
    </row>
    <row r="63" spans="2:14">
      <c r="B63" s="205"/>
      <c r="C63" s="210"/>
      <c r="D63" s="210"/>
      <c r="E63" s="210"/>
      <c r="F63" s="210"/>
      <c r="G63" s="210"/>
      <c r="H63" s="211"/>
      <c r="I63" s="176"/>
      <c r="J63" s="176"/>
      <c r="K63" s="176"/>
      <c r="L63" s="212"/>
      <c r="M63" s="213"/>
      <c r="N63" s="214"/>
    </row>
    <row r="64" spans="2:14" ht="15.75" thickBot="1">
      <c r="B64" s="221"/>
      <c r="C64" s="210"/>
      <c r="D64" s="210"/>
      <c r="E64" s="210"/>
      <c r="F64" s="210"/>
      <c r="G64" s="210"/>
      <c r="H64" s="344"/>
      <c r="I64" s="333"/>
      <c r="J64" s="333"/>
      <c r="K64" s="333"/>
      <c r="L64" s="505"/>
      <c r="M64" s="506"/>
      <c r="N64" s="345"/>
    </row>
    <row r="65" spans="2:15" ht="15.75" thickBot="1">
      <c r="B65" s="377" t="s">
        <v>114</v>
      </c>
      <c r="C65" s="378"/>
      <c r="D65" s="378"/>
      <c r="E65" s="378"/>
      <c r="F65" s="378"/>
      <c r="G65" s="378"/>
      <c r="H65" s="378"/>
      <c r="I65" s="378"/>
      <c r="J65" s="378"/>
      <c r="K65" s="378"/>
      <c r="L65" s="378"/>
      <c r="M65" s="379"/>
      <c r="N65" s="277"/>
    </row>
    <row r="66" spans="2:15">
      <c r="B66" s="133"/>
      <c r="C66" s="134"/>
      <c r="D66" s="134"/>
      <c r="E66" s="134"/>
      <c r="F66" s="134"/>
      <c r="G66" s="134"/>
      <c r="H66" s="134"/>
      <c r="I66" s="134"/>
      <c r="J66" s="134"/>
      <c r="K66" s="134"/>
      <c r="L66" s="134"/>
      <c r="M66" s="134"/>
      <c r="N66" s="135"/>
    </row>
    <row r="67" spans="2:15">
      <c r="B67" s="182" t="s">
        <v>126</v>
      </c>
      <c r="C67" s="183"/>
      <c r="D67" s="183"/>
      <c r="E67" s="183"/>
      <c r="F67" s="183"/>
      <c r="G67" s="183"/>
      <c r="H67" s="183"/>
      <c r="I67" s="183"/>
      <c r="J67" s="183"/>
      <c r="K67" s="183"/>
      <c r="L67" s="183"/>
      <c r="M67" s="183"/>
      <c r="N67" s="184"/>
    </row>
    <row r="68" spans="2:15" ht="15.75" thickBot="1">
      <c r="B68" s="198"/>
      <c r="C68" s="155"/>
      <c r="D68" s="155"/>
      <c r="E68" s="155"/>
      <c r="F68" s="155"/>
      <c r="G68" s="155"/>
      <c r="H68" s="155"/>
      <c r="I68" s="155"/>
      <c r="J68" s="155"/>
      <c r="K68" s="155"/>
      <c r="L68" s="155"/>
      <c r="M68" s="155"/>
      <c r="N68" s="157"/>
    </row>
    <row r="69" spans="2:15" ht="25.5">
      <c r="B69" s="410" t="s">
        <v>127</v>
      </c>
      <c r="C69" s="411"/>
      <c r="D69" s="411"/>
      <c r="E69" s="411"/>
      <c r="F69" s="411"/>
      <c r="G69" s="411"/>
      <c r="H69" s="411"/>
      <c r="I69" s="201" t="s">
        <v>128</v>
      </c>
      <c r="J69" s="203" t="s">
        <v>129</v>
      </c>
      <c r="K69" s="202" t="s">
        <v>130</v>
      </c>
      <c r="L69" s="412" t="s">
        <v>108</v>
      </c>
      <c r="M69" s="413"/>
      <c r="N69" s="220" t="s">
        <v>109</v>
      </c>
    </row>
    <row r="70" spans="2:15">
      <c r="B70" s="221"/>
      <c r="C70" s="210"/>
      <c r="D70" s="210"/>
      <c r="E70" s="210"/>
      <c r="F70" s="210"/>
      <c r="G70" s="210"/>
      <c r="H70" s="210"/>
      <c r="I70" s="222"/>
      <c r="J70" s="223"/>
      <c r="K70" s="224"/>
      <c r="L70" s="225"/>
      <c r="M70" s="226"/>
      <c r="N70" s="227"/>
      <c r="O70" s="228"/>
    </row>
    <row r="71" spans="2:15">
      <c r="B71" s="221"/>
      <c r="C71" s="210"/>
      <c r="D71" s="210"/>
      <c r="E71" s="210"/>
      <c r="F71" s="210"/>
      <c r="G71" s="210"/>
      <c r="H71" s="210"/>
      <c r="I71" s="176"/>
      <c r="J71" s="230"/>
      <c r="K71" s="231"/>
      <c r="L71" s="225"/>
      <c r="M71" s="229"/>
      <c r="N71" s="227"/>
    </row>
    <row r="72" spans="2:15">
      <c r="B72" s="221"/>
      <c r="C72" s="210"/>
      <c r="D72" s="210"/>
      <c r="E72" s="210"/>
      <c r="F72" s="210"/>
      <c r="G72" s="210"/>
      <c r="H72" s="210"/>
      <c r="I72" s="176"/>
      <c r="J72" s="230"/>
      <c r="K72" s="231"/>
      <c r="L72" s="225"/>
      <c r="M72" s="232"/>
      <c r="N72" s="227"/>
    </row>
    <row r="73" spans="2:15">
      <c r="B73" s="221"/>
      <c r="C73" s="210"/>
      <c r="D73" s="210"/>
      <c r="E73" s="210"/>
      <c r="F73" s="210"/>
      <c r="G73" s="210"/>
      <c r="H73" s="210"/>
      <c r="I73" s="176"/>
      <c r="J73" s="230"/>
      <c r="K73" s="231"/>
      <c r="L73" s="233"/>
      <c r="M73" s="232"/>
      <c r="N73" s="227"/>
    </row>
    <row r="74" spans="2:15">
      <c r="B74" s="221"/>
      <c r="C74" s="210"/>
      <c r="D74" s="210"/>
      <c r="E74" s="210"/>
      <c r="F74" s="210"/>
      <c r="G74" s="210"/>
      <c r="H74" s="210"/>
      <c r="I74" s="176"/>
      <c r="J74" s="230"/>
      <c r="K74" s="231"/>
      <c r="L74" s="233"/>
      <c r="M74" s="232"/>
      <c r="N74" s="227"/>
    </row>
    <row r="75" spans="2:15" ht="15.75" thickBot="1">
      <c r="B75" s="501"/>
      <c r="C75" s="502"/>
      <c r="D75" s="502"/>
      <c r="E75" s="502"/>
      <c r="F75" s="502"/>
      <c r="G75" s="502"/>
      <c r="H75" s="502"/>
      <c r="I75" s="333"/>
      <c r="J75" s="333"/>
      <c r="K75" s="333"/>
      <c r="L75" s="503"/>
      <c r="M75" s="504"/>
      <c r="N75" s="196"/>
    </row>
    <row r="76" spans="2:15" ht="15.75" thickBot="1">
      <c r="B76" s="377" t="s">
        <v>114</v>
      </c>
      <c r="C76" s="378"/>
      <c r="D76" s="378"/>
      <c r="E76" s="378"/>
      <c r="F76" s="378"/>
      <c r="G76" s="378"/>
      <c r="H76" s="378"/>
      <c r="I76" s="378"/>
      <c r="J76" s="378"/>
      <c r="K76" s="378"/>
      <c r="L76" s="378"/>
      <c r="M76" s="379"/>
      <c r="N76" s="279"/>
    </row>
    <row r="77" spans="2:15" ht="15.75" thickBot="1">
      <c r="B77" s="133"/>
      <c r="C77" s="134"/>
      <c r="D77" s="134"/>
      <c r="E77" s="134"/>
      <c r="F77" s="134"/>
      <c r="G77" s="134"/>
      <c r="H77" s="134"/>
      <c r="I77" s="134"/>
      <c r="J77" s="134"/>
      <c r="K77" s="134"/>
      <c r="L77" s="134"/>
      <c r="M77" s="134"/>
      <c r="N77" s="135"/>
    </row>
    <row r="78" spans="2:15" ht="15.75" thickBot="1">
      <c r="B78" s="377" t="s">
        <v>134</v>
      </c>
      <c r="C78" s="378"/>
      <c r="D78" s="378"/>
      <c r="E78" s="378"/>
      <c r="F78" s="378"/>
      <c r="G78" s="378"/>
      <c r="H78" s="378"/>
      <c r="I78" s="378"/>
      <c r="J78" s="378"/>
      <c r="K78" s="378"/>
      <c r="L78" s="378"/>
      <c r="M78" s="379"/>
      <c r="N78" s="180">
        <f>N43+N54+N65+N76</f>
        <v>881.02272727272725</v>
      </c>
    </row>
    <row r="79" spans="2:15">
      <c r="B79" s="133"/>
      <c r="C79" s="134"/>
      <c r="D79" s="134"/>
      <c r="E79" s="134"/>
      <c r="F79" s="134"/>
      <c r="G79" s="134"/>
      <c r="H79" s="134"/>
      <c r="I79" s="134"/>
      <c r="J79" s="134"/>
      <c r="K79" s="134"/>
      <c r="L79" s="134"/>
      <c r="M79" s="134"/>
      <c r="N79" s="135"/>
    </row>
    <row r="80" spans="2:15">
      <c r="B80" s="182" t="s">
        <v>135</v>
      </c>
      <c r="C80" s="183"/>
      <c r="D80" s="183"/>
      <c r="E80" s="183"/>
      <c r="F80" s="183"/>
      <c r="G80" s="183"/>
      <c r="H80" s="183"/>
      <c r="I80" s="183"/>
      <c r="J80" s="183"/>
      <c r="K80" s="183"/>
      <c r="L80" s="183"/>
      <c r="M80" s="183"/>
      <c r="N80" s="184"/>
    </row>
    <row r="81" spans="1:14" ht="15.75" thickBot="1">
      <c r="B81" s="198"/>
      <c r="C81" s="155"/>
      <c r="D81" s="155"/>
      <c r="E81" s="155"/>
      <c r="F81" s="155"/>
      <c r="G81" s="155"/>
      <c r="H81" s="155"/>
      <c r="I81" s="155"/>
      <c r="J81" s="155"/>
      <c r="K81" s="155"/>
      <c r="L81" s="155"/>
      <c r="M81" s="155"/>
      <c r="N81" s="157"/>
    </row>
    <row r="82" spans="1:14">
      <c r="B82" s="380" t="s">
        <v>136</v>
      </c>
      <c r="C82" s="381"/>
      <c r="D82" s="381"/>
      <c r="E82" s="381"/>
      <c r="F82" s="381"/>
      <c r="G82" s="381"/>
      <c r="H82" s="381"/>
      <c r="I82" s="200"/>
      <c r="J82" s="236"/>
      <c r="K82" s="237" t="s">
        <v>137</v>
      </c>
      <c r="L82" s="382" t="s">
        <v>138</v>
      </c>
      <c r="M82" s="383"/>
      <c r="N82" s="238"/>
    </row>
    <row r="83" spans="1:14">
      <c r="B83" s="384" t="s">
        <v>59</v>
      </c>
      <c r="C83" s="385"/>
      <c r="D83" s="385"/>
      <c r="E83" s="385"/>
      <c r="F83" s="385"/>
      <c r="G83" s="385"/>
      <c r="H83" s="385"/>
      <c r="I83" s="239"/>
      <c r="J83" s="240"/>
      <c r="K83" s="241">
        <v>0.2</v>
      </c>
      <c r="L83" s="386">
        <f>N78*K83</f>
        <v>176.20454545454547</v>
      </c>
      <c r="M83" s="387"/>
      <c r="N83" s="242"/>
    </row>
    <row r="84" spans="1:14">
      <c r="B84" s="243" t="s">
        <v>139</v>
      </c>
      <c r="C84" s="244"/>
      <c r="D84" s="244"/>
      <c r="E84" s="244"/>
      <c r="F84" s="244"/>
      <c r="G84" s="244"/>
      <c r="H84" s="244"/>
      <c r="I84" s="239"/>
      <c r="J84" s="240"/>
      <c r="K84" s="241">
        <v>0.05</v>
      </c>
      <c r="L84" s="386">
        <f>N78*K84</f>
        <v>44.051136363636367</v>
      </c>
      <c r="M84" s="387"/>
      <c r="N84" s="242"/>
    </row>
    <row r="85" spans="1:14" ht="15.75" thickBot="1">
      <c r="B85" s="245" t="s">
        <v>63</v>
      </c>
      <c r="C85" s="246"/>
      <c r="D85" s="246"/>
      <c r="E85" s="246"/>
      <c r="F85" s="246"/>
      <c r="G85" s="246"/>
      <c r="H85" s="246"/>
      <c r="I85" s="247"/>
      <c r="J85" s="248"/>
      <c r="K85" s="249">
        <v>0.05</v>
      </c>
      <c r="L85" s="388">
        <f>N78*K85</f>
        <v>44.051136363636367</v>
      </c>
      <c r="M85" s="389"/>
      <c r="N85" s="242"/>
    </row>
    <row r="86" spans="1:14" ht="15.75" thickBot="1">
      <c r="B86" s="377" t="s">
        <v>114</v>
      </c>
      <c r="C86" s="378"/>
      <c r="D86" s="378"/>
      <c r="E86" s="378"/>
      <c r="F86" s="378"/>
      <c r="G86" s="378"/>
      <c r="H86" s="378"/>
      <c r="I86" s="378"/>
      <c r="J86" s="378"/>
      <c r="K86" s="378"/>
      <c r="L86" s="378"/>
      <c r="M86" s="379"/>
      <c r="N86" s="250">
        <f>L83+L84+L85</f>
        <v>264.30681818181819</v>
      </c>
    </row>
    <row r="87" spans="1:14" ht="15.75" thickBot="1">
      <c r="B87" s="133"/>
      <c r="C87" s="134"/>
      <c r="D87" s="134"/>
      <c r="E87" s="134"/>
      <c r="F87" s="134"/>
      <c r="G87" s="134"/>
      <c r="H87" s="134"/>
      <c r="I87" s="134"/>
      <c r="J87" s="134"/>
      <c r="K87" s="134"/>
      <c r="L87" s="134"/>
      <c r="M87" s="134"/>
      <c r="N87" s="135"/>
    </row>
    <row r="88" spans="1:14" ht="15.75" thickBot="1">
      <c r="A88" s="69" t="s">
        <v>140</v>
      </c>
      <c r="B88" s="377" t="s">
        <v>141</v>
      </c>
      <c r="C88" s="378"/>
      <c r="D88" s="378"/>
      <c r="E88" s="378"/>
      <c r="F88" s="378"/>
      <c r="G88" s="378"/>
      <c r="H88" s="378"/>
      <c r="I88" s="378"/>
      <c r="J88" s="378"/>
      <c r="K88" s="378"/>
      <c r="L88" s="378"/>
      <c r="M88" s="379"/>
      <c r="N88" s="251">
        <f>ROUND(N78+N86,0)</f>
        <v>1145</v>
      </c>
    </row>
    <row r="89" spans="1:14">
      <c r="B89" s="301"/>
      <c r="C89" s="302"/>
      <c r="D89" s="302"/>
      <c r="E89" s="302"/>
      <c r="F89" s="302"/>
      <c r="G89" s="302"/>
      <c r="H89" s="302"/>
      <c r="I89" s="302"/>
      <c r="J89" s="302"/>
      <c r="K89" s="302"/>
      <c r="L89" s="302"/>
      <c r="M89" s="302"/>
      <c r="N89" s="303"/>
    </row>
    <row r="90" spans="1:14">
      <c r="B90" s="304"/>
      <c r="C90" s="305"/>
      <c r="D90" s="305"/>
      <c r="E90" s="305"/>
      <c r="F90" s="305"/>
      <c r="G90" s="305"/>
      <c r="H90" s="305"/>
      <c r="I90" s="305"/>
      <c r="J90" s="305"/>
      <c r="K90" s="305"/>
      <c r="L90" s="305"/>
      <c r="M90" s="305"/>
      <c r="N90" s="306"/>
    </row>
    <row r="91" spans="1:14">
      <c r="B91" s="304"/>
      <c r="C91" s="305"/>
      <c r="D91" s="305"/>
      <c r="E91" s="305"/>
      <c r="F91" s="305"/>
      <c r="G91" s="305"/>
      <c r="H91" s="305"/>
      <c r="I91" s="305"/>
      <c r="J91" s="305"/>
      <c r="K91" s="305"/>
      <c r="L91" s="305"/>
      <c r="M91" s="305"/>
      <c r="N91" s="306"/>
    </row>
    <row r="92" spans="1:14">
      <c r="B92" s="304"/>
      <c r="C92" s="305"/>
      <c r="D92" s="305"/>
      <c r="E92" s="305"/>
      <c r="F92" s="305"/>
      <c r="G92" s="305"/>
      <c r="H92" s="305"/>
      <c r="I92" s="305"/>
      <c r="J92" s="305"/>
      <c r="K92" s="305"/>
      <c r="L92" s="305"/>
      <c r="M92" s="305"/>
      <c r="N92" s="306"/>
    </row>
    <row r="93" spans="1:14">
      <c r="B93" s="304"/>
      <c r="C93" s="305"/>
      <c r="D93" s="305"/>
      <c r="E93" s="307" t="s">
        <v>142</v>
      </c>
      <c r="F93" s="307"/>
      <c r="G93" s="307"/>
      <c r="H93" s="307"/>
      <c r="I93" s="307"/>
      <c r="J93" s="307"/>
      <c r="K93" s="305"/>
      <c r="L93" s="305"/>
      <c r="M93" s="305"/>
      <c r="N93" s="306"/>
    </row>
    <row r="94" spans="1:14">
      <c r="B94" s="304"/>
      <c r="C94" s="305"/>
      <c r="D94" s="305"/>
      <c r="E94" s="305" t="s">
        <v>143</v>
      </c>
      <c r="F94" s="305"/>
      <c r="G94" s="305"/>
      <c r="H94" s="305"/>
      <c r="I94" s="305"/>
      <c r="J94" s="305"/>
      <c r="K94" s="305"/>
      <c r="L94" s="305"/>
      <c r="M94" s="305"/>
      <c r="N94" s="306"/>
    </row>
    <row r="95" spans="1:14">
      <c r="B95" s="304"/>
      <c r="C95" s="305"/>
      <c r="D95" s="305"/>
      <c r="E95" s="305" t="s">
        <v>144</v>
      </c>
      <c r="F95" s="305"/>
      <c r="G95" s="305"/>
      <c r="H95" s="305"/>
      <c r="I95" s="305"/>
      <c r="J95" s="305"/>
      <c r="K95" s="305"/>
      <c r="L95" s="305"/>
      <c r="M95" s="305"/>
      <c r="N95" s="306"/>
    </row>
    <row r="96" spans="1:14">
      <c r="B96" s="304"/>
      <c r="C96" s="305"/>
      <c r="D96" s="305"/>
      <c r="E96" s="305" t="s">
        <v>145</v>
      </c>
      <c r="F96" s="305"/>
      <c r="G96" s="305"/>
      <c r="H96" s="305"/>
      <c r="I96" s="305"/>
      <c r="J96" s="305"/>
      <c r="K96" s="305"/>
      <c r="L96" s="305"/>
      <c r="M96" s="305"/>
      <c r="N96" s="306"/>
    </row>
    <row r="97" spans="2:14" ht="15.75" thickBot="1">
      <c r="B97" s="304"/>
      <c r="C97" s="305"/>
      <c r="D97" s="305"/>
      <c r="E97" s="305"/>
      <c r="F97" s="305" t="s">
        <v>146</v>
      </c>
      <c r="G97" s="305"/>
      <c r="H97" s="305"/>
      <c r="I97" s="305"/>
      <c r="J97" s="305"/>
      <c r="K97" s="305"/>
      <c r="L97" s="305"/>
      <c r="M97" s="305"/>
      <c r="N97" s="306"/>
    </row>
    <row r="98" spans="2:14">
      <c r="B98" s="252" t="s">
        <v>147</v>
      </c>
      <c r="C98" s="253"/>
      <c r="D98" s="253"/>
      <c r="E98" s="253"/>
      <c r="F98" s="253"/>
      <c r="G98" s="253"/>
      <c r="H98" s="253"/>
      <c r="I98" s="253"/>
      <c r="J98" s="253"/>
      <c r="K98" s="253"/>
      <c r="L98" s="253"/>
      <c r="M98" s="253"/>
      <c r="N98" s="254"/>
    </row>
    <row r="99" spans="2:14">
      <c r="B99" s="308"/>
      <c r="C99" s="309"/>
      <c r="D99" s="309"/>
      <c r="E99" s="309"/>
      <c r="F99" s="309"/>
      <c r="G99" s="309"/>
      <c r="H99" s="309"/>
      <c r="I99" s="309"/>
      <c r="J99" s="309"/>
      <c r="K99" s="309"/>
      <c r="L99" s="309"/>
      <c r="M99" s="309"/>
      <c r="N99" s="310"/>
    </row>
    <row r="100" spans="2:14">
      <c r="B100" s="308"/>
      <c r="C100" s="309"/>
      <c r="D100" s="309"/>
      <c r="E100" s="309"/>
      <c r="F100" s="309"/>
      <c r="G100" s="309"/>
      <c r="H100" s="309"/>
      <c r="I100" s="309"/>
      <c r="J100" s="309"/>
      <c r="K100" s="309"/>
      <c r="L100" s="309"/>
      <c r="M100" s="309"/>
      <c r="N100" s="310"/>
    </row>
    <row r="101" spans="2:14">
      <c r="B101" s="308"/>
      <c r="C101" s="309"/>
      <c r="D101" s="309"/>
      <c r="E101" s="309"/>
      <c r="F101" s="309"/>
      <c r="G101" s="309"/>
      <c r="H101" s="309"/>
      <c r="I101" s="309"/>
      <c r="J101" s="309"/>
      <c r="K101" s="309"/>
      <c r="L101" s="309"/>
      <c r="M101" s="309"/>
      <c r="N101" s="310"/>
    </row>
    <row r="102" spans="2:14" ht="15.75" thickBot="1">
      <c r="B102" s="311"/>
      <c r="C102" s="312"/>
      <c r="D102" s="312"/>
      <c r="E102" s="312"/>
      <c r="F102" s="312"/>
      <c r="G102" s="312"/>
      <c r="H102" s="312"/>
      <c r="I102" s="312"/>
      <c r="J102" s="312"/>
      <c r="K102" s="312"/>
      <c r="L102" s="312"/>
      <c r="M102" s="312"/>
      <c r="N102" s="313"/>
    </row>
    <row r="103" spans="2:14">
      <c r="B103" s="314"/>
      <c r="C103" s="315"/>
      <c r="D103" s="315"/>
      <c r="E103" s="315"/>
      <c r="F103" s="315"/>
      <c r="G103" s="315"/>
      <c r="H103" s="315"/>
      <c r="I103" s="315"/>
      <c r="J103" s="315"/>
      <c r="K103" s="315"/>
      <c r="L103" s="315"/>
      <c r="M103" s="315"/>
      <c r="N103" s="316"/>
    </row>
    <row r="104" spans="2:14">
      <c r="B104" s="317" t="s">
        <v>148</v>
      </c>
      <c r="C104" s="318"/>
      <c r="D104" s="318"/>
      <c r="E104" s="318"/>
      <c r="F104" s="318"/>
      <c r="G104" s="318"/>
      <c r="H104" s="318"/>
      <c r="I104" s="318"/>
      <c r="J104" s="318"/>
      <c r="K104" s="318"/>
      <c r="L104" s="318"/>
      <c r="M104" s="318"/>
      <c r="N104" s="319"/>
    </row>
    <row r="105" spans="2:14" ht="15" customHeight="1">
      <c r="B105" s="487" t="s">
        <v>149</v>
      </c>
      <c r="C105" s="488"/>
      <c r="D105" s="488"/>
      <c r="E105" s="488"/>
      <c r="F105" s="488"/>
      <c r="G105" s="488"/>
      <c r="H105" s="488"/>
      <c r="I105" s="488"/>
      <c r="J105" s="488"/>
      <c r="K105" s="488"/>
      <c r="L105" s="488"/>
      <c r="M105" s="488"/>
      <c r="N105" s="489"/>
    </row>
    <row r="106" spans="2:14" ht="15" customHeight="1">
      <c r="B106" s="487"/>
      <c r="C106" s="488"/>
      <c r="D106" s="488"/>
      <c r="E106" s="488"/>
      <c r="F106" s="488"/>
      <c r="G106" s="488"/>
      <c r="H106" s="488"/>
      <c r="I106" s="488"/>
      <c r="J106" s="488"/>
      <c r="K106" s="488"/>
      <c r="L106" s="488"/>
      <c r="M106" s="488"/>
      <c r="N106" s="489"/>
    </row>
    <row r="107" spans="2:14" ht="30" customHeight="1">
      <c r="B107" s="490" t="s">
        <v>150</v>
      </c>
      <c r="C107" s="491"/>
      <c r="D107" s="491"/>
      <c r="E107" s="491"/>
      <c r="F107" s="491"/>
      <c r="G107" s="491"/>
      <c r="H107" s="491"/>
      <c r="I107" s="491"/>
      <c r="J107" s="491"/>
      <c r="K107" s="491"/>
      <c r="L107" s="491"/>
      <c r="M107" s="491"/>
      <c r="N107" s="492"/>
    </row>
    <row r="108" spans="2:14">
      <c r="B108" s="490"/>
      <c r="C108" s="491"/>
      <c r="D108" s="491"/>
      <c r="E108" s="491"/>
      <c r="F108" s="491"/>
      <c r="G108" s="491"/>
      <c r="H108" s="491"/>
      <c r="I108" s="491"/>
      <c r="J108" s="491"/>
      <c r="K108" s="491"/>
      <c r="L108" s="491"/>
      <c r="M108" s="491"/>
      <c r="N108" s="492"/>
    </row>
    <row r="109" spans="2:14">
      <c r="B109" s="320"/>
      <c r="C109" s="321"/>
      <c r="D109" s="321"/>
      <c r="E109" s="321"/>
      <c r="F109" s="321"/>
      <c r="G109" s="321"/>
      <c r="H109" s="321"/>
      <c r="I109" s="321"/>
      <c r="J109" s="321"/>
      <c r="K109" s="321"/>
      <c r="L109" s="321"/>
      <c r="M109" s="321"/>
      <c r="N109" s="322"/>
    </row>
    <row r="110" spans="2:14">
      <c r="B110" s="320"/>
      <c r="C110" s="321"/>
      <c r="D110" s="321"/>
      <c r="E110" s="321"/>
      <c r="F110" s="321"/>
      <c r="G110" s="321"/>
      <c r="H110" s="321"/>
      <c r="I110" s="321"/>
      <c r="J110" s="321"/>
      <c r="K110" s="321"/>
      <c r="L110" s="321"/>
      <c r="M110" s="321"/>
      <c r="N110" s="322"/>
    </row>
    <row r="111" spans="2:14">
      <c r="B111" s="320"/>
      <c r="C111" s="321"/>
      <c r="D111" s="321"/>
      <c r="E111" s="321"/>
      <c r="F111" s="321"/>
      <c r="G111" s="321"/>
      <c r="H111" s="321"/>
      <c r="I111" s="321"/>
      <c r="J111" s="321"/>
      <c r="K111" s="321"/>
      <c r="L111" s="321"/>
      <c r="M111" s="321"/>
      <c r="N111" s="322"/>
    </row>
    <row r="112" spans="2:14">
      <c r="B112" s="317"/>
      <c r="C112" s="318"/>
      <c r="D112" s="318"/>
      <c r="E112" s="318"/>
      <c r="F112" s="318"/>
      <c r="G112" s="318"/>
      <c r="H112" s="318"/>
      <c r="I112" s="318"/>
      <c r="J112" s="318"/>
      <c r="K112" s="318"/>
      <c r="L112" s="318"/>
      <c r="M112" s="318"/>
      <c r="N112" s="319"/>
    </row>
    <row r="113" spans="2:14">
      <c r="B113" s="304"/>
      <c r="C113" s="305"/>
      <c r="D113" s="305"/>
      <c r="E113" s="305" t="s">
        <v>142</v>
      </c>
      <c r="F113" s="307"/>
      <c r="G113" s="307"/>
      <c r="H113" s="305"/>
      <c r="I113" s="305"/>
      <c r="J113" s="305"/>
      <c r="K113" s="305"/>
      <c r="L113" s="305"/>
      <c r="M113" s="305"/>
      <c r="N113" s="306"/>
    </row>
    <row r="114" spans="2:14">
      <c r="B114" s="304"/>
      <c r="C114" s="305"/>
      <c r="D114" s="305"/>
      <c r="E114" s="323" t="s">
        <v>143</v>
      </c>
      <c r="F114" s="305"/>
      <c r="G114" s="305"/>
      <c r="H114" s="323"/>
      <c r="I114" s="323"/>
      <c r="J114" s="323"/>
      <c r="K114" s="305"/>
      <c r="L114" s="305"/>
      <c r="M114" s="305"/>
      <c r="N114" s="306"/>
    </row>
    <row r="115" spans="2:14">
      <c r="B115" s="304"/>
      <c r="C115" s="305"/>
      <c r="D115" s="305"/>
      <c r="E115" s="324" t="s">
        <v>151</v>
      </c>
      <c r="F115" s="305"/>
      <c r="G115" s="305"/>
      <c r="H115" s="324"/>
      <c r="I115" s="324"/>
      <c r="J115" s="324"/>
      <c r="K115" s="305"/>
      <c r="L115" s="305"/>
      <c r="M115" s="305"/>
      <c r="N115" s="306"/>
    </row>
    <row r="116" spans="2:14">
      <c r="B116" s="325"/>
      <c r="C116" s="318"/>
      <c r="D116" s="318"/>
      <c r="E116" s="305" t="s">
        <v>145</v>
      </c>
      <c r="F116" s="305"/>
      <c r="G116" s="305"/>
      <c r="H116" s="305"/>
      <c r="I116" s="305"/>
      <c r="J116" s="305"/>
      <c r="K116" s="318"/>
      <c r="L116" s="318"/>
      <c r="M116" s="318"/>
      <c r="N116" s="319"/>
    </row>
    <row r="117" spans="2:14">
      <c r="B117" s="325"/>
      <c r="C117" s="318"/>
      <c r="D117" s="318"/>
      <c r="E117" s="318"/>
      <c r="F117" s="305"/>
      <c r="G117" s="305"/>
      <c r="H117" s="305"/>
      <c r="I117" s="305"/>
      <c r="J117" s="305"/>
      <c r="K117" s="318"/>
      <c r="L117" s="318"/>
      <c r="M117" s="318"/>
      <c r="N117" s="319"/>
    </row>
    <row r="118" spans="2:14">
      <c r="B118" s="325" t="s">
        <v>152</v>
      </c>
      <c r="C118" s="324"/>
      <c r="D118" s="324"/>
      <c r="E118" s="305"/>
      <c r="F118" s="305"/>
      <c r="G118" s="305"/>
      <c r="H118" s="305"/>
      <c r="I118" s="305"/>
      <c r="J118" s="493"/>
      <c r="K118" s="493"/>
      <c r="L118" s="493"/>
      <c r="M118" s="493"/>
      <c r="N118" s="494"/>
    </row>
    <row r="119" spans="2:14" ht="15.75" thickBot="1">
      <c r="B119" s="326" t="s">
        <v>153</v>
      </c>
      <c r="C119" s="327"/>
      <c r="D119" s="327"/>
      <c r="E119" s="328"/>
      <c r="F119" s="328"/>
      <c r="G119" s="328"/>
      <c r="H119" s="328"/>
      <c r="I119" s="328"/>
      <c r="J119" s="495"/>
      <c r="K119" s="495"/>
      <c r="L119" s="495"/>
      <c r="M119" s="495"/>
      <c r="N119" s="496"/>
    </row>
  </sheetData>
  <sheetProtection algorithmName="SHA-512" hashValue="w5HP4eA2dJfm0MinXjknC9rQGGvIzZzxUzHV4OEuOSELX0MZyTCUlyOTpxNKVr4Eu6q/u/3/vnlbbmzStn9UEg==" saltValue="KMuCNaxvEpvdB24woWzU/A==" spinCount="100000" sheet="1" objects="1" scenarios="1" selectLockedCells="1" selectUnlockedCells="1"/>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C16:M16"/>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27649" r:id="rId4"/>
      </mc:Fallback>
    </mc:AlternateContent>
  </oleObjec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showGridLines="0" view="pageBreakPreview" zoomScale="70" zoomScaleNormal="115" zoomScaleSheetLayoutView="70" workbookViewId="0">
      <selection activeCell="L12" sqref="L12"/>
    </sheetView>
  </sheetViews>
  <sheetFormatPr baseColWidth="10" defaultColWidth="11.42578125" defaultRowHeight="13.5"/>
  <cols>
    <col min="1" max="1" width="6.7109375" style="64" customWidth="1"/>
    <col min="2" max="2" width="16" style="65" customWidth="1"/>
    <col min="3" max="4" width="12" style="65" customWidth="1"/>
    <col min="5" max="5" width="12.28515625" style="65" customWidth="1"/>
    <col min="6" max="6" width="54" style="1" customWidth="1"/>
    <col min="7" max="7" width="12.5703125" style="1" customWidth="1"/>
    <col min="8" max="8" width="14" style="66" customWidth="1"/>
    <col min="9" max="9" width="18.28515625" style="67" customWidth="1"/>
    <col min="10" max="10" width="25.5703125" style="1" customWidth="1"/>
    <col min="11" max="11" width="21" style="1" customWidth="1"/>
    <col min="12" max="16384" width="11.42578125" style="1"/>
  </cols>
  <sheetData>
    <row r="1" spans="1:10" ht="18">
      <c r="A1" s="582" t="s">
        <v>0</v>
      </c>
      <c r="B1" s="583"/>
      <c r="C1" s="583"/>
      <c r="D1" s="583"/>
      <c r="E1" s="583"/>
      <c r="F1" s="584"/>
      <c r="G1" s="584"/>
      <c r="H1" s="584"/>
      <c r="I1" s="584"/>
      <c r="J1" s="585"/>
    </row>
    <row r="2" spans="1:10" ht="2.25" customHeight="1">
      <c r="A2" s="578"/>
      <c r="B2" s="579"/>
      <c r="C2" s="579"/>
      <c r="D2" s="579"/>
      <c r="E2" s="579"/>
      <c r="F2" s="580"/>
      <c r="G2" s="580"/>
      <c r="H2" s="580"/>
      <c r="I2" s="580"/>
      <c r="J2" s="581"/>
    </row>
    <row r="3" spans="1:10" ht="24" customHeight="1">
      <c r="A3" s="578" t="s">
        <v>1</v>
      </c>
      <c r="B3" s="579"/>
      <c r="C3" s="579"/>
      <c r="D3" s="579"/>
      <c r="E3" s="579"/>
      <c r="F3" s="580"/>
      <c r="G3" s="580"/>
      <c r="H3" s="580"/>
      <c r="I3" s="580"/>
      <c r="J3" s="581"/>
    </row>
    <row r="4" spans="1:10" ht="15.75">
      <c r="A4" s="586"/>
      <c r="B4" s="587"/>
      <c r="C4" s="587"/>
      <c r="D4" s="587"/>
      <c r="E4" s="587"/>
      <c r="F4" s="588"/>
      <c r="G4" s="588"/>
      <c r="H4" s="588"/>
      <c r="I4" s="588"/>
      <c r="J4" s="589"/>
    </row>
    <row r="5" spans="1:10" ht="39" customHeight="1">
      <c r="A5" s="590" t="s">
        <v>154</v>
      </c>
      <c r="B5" s="591"/>
      <c r="C5" s="591"/>
      <c r="D5" s="591"/>
      <c r="E5" s="591"/>
      <c r="F5" s="592"/>
      <c r="G5" s="592"/>
      <c r="H5" s="592"/>
      <c r="I5" s="592"/>
      <c r="J5" s="593"/>
    </row>
    <row r="6" spans="1:10" ht="18">
      <c r="A6" s="578" t="s">
        <v>294</v>
      </c>
      <c r="B6" s="579"/>
      <c r="C6" s="579"/>
      <c r="D6" s="579"/>
      <c r="E6" s="579"/>
      <c r="F6" s="580"/>
      <c r="G6" s="580"/>
      <c r="H6" s="580"/>
      <c r="I6" s="580"/>
      <c r="J6" s="581"/>
    </row>
    <row r="7" spans="1:10" ht="12.75" customHeight="1" thickBot="1">
      <c r="A7" s="2"/>
      <c r="B7" s="3"/>
      <c r="C7" s="3"/>
      <c r="D7" s="3"/>
      <c r="E7" s="3"/>
      <c r="F7" s="4"/>
      <c r="G7" s="4"/>
      <c r="H7" s="5"/>
      <c r="I7" s="6"/>
      <c r="J7" s="7"/>
    </row>
    <row r="8" spans="1:10" ht="16.5" customHeight="1" thickTop="1">
      <c r="A8" s="563" t="s">
        <v>2</v>
      </c>
      <c r="B8" s="566" t="s">
        <v>3</v>
      </c>
      <c r="C8" s="569" t="s">
        <v>4</v>
      </c>
      <c r="D8" s="570"/>
      <c r="E8" s="571"/>
      <c r="F8" s="572" t="s">
        <v>5</v>
      </c>
      <c r="G8" s="572" t="s">
        <v>6</v>
      </c>
      <c r="H8" s="8"/>
      <c r="I8" s="575" t="s">
        <v>7</v>
      </c>
      <c r="J8" s="557" t="s">
        <v>8</v>
      </c>
    </row>
    <row r="9" spans="1:10" ht="17.25" customHeight="1">
      <c r="A9" s="564"/>
      <c r="B9" s="567"/>
      <c r="C9" s="524" t="s">
        <v>9</v>
      </c>
      <c r="D9" s="524" t="s">
        <v>10</v>
      </c>
      <c r="E9" s="524" t="s">
        <v>67</v>
      </c>
      <c r="F9" s="573"/>
      <c r="G9" s="573"/>
      <c r="H9" s="9" t="s">
        <v>11</v>
      </c>
      <c r="I9" s="576"/>
      <c r="J9" s="558"/>
    </row>
    <row r="10" spans="1:10" ht="25.5" customHeight="1" thickBot="1">
      <c r="A10" s="565"/>
      <c r="B10" s="568"/>
      <c r="C10" s="525"/>
      <c r="D10" s="525"/>
      <c r="E10" s="525"/>
      <c r="F10" s="574"/>
      <c r="G10" s="574"/>
      <c r="H10" s="9"/>
      <c r="I10" s="577"/>
      <c r="J10" s="559"/>
    </row>
    <row r="11" spans="1:10" ht="24.95" customHeight="1" thickBot="1">
      <c r="A11" s="10" t="s">
        <v>12</v>
      </c>
      <c r="B11" s="11"/>
      <c r="C11" s="11"/>
      <c r="D11" s="11"/>
      <c r="E11" s="11"/>
      <c r="F11" s="11"/>
      <c r="G11" s="11"/>
      <c r="H11" s="11"/>
      <c r="I11" s="11"/>
      <c r="J11" s="12">
        <f>ROUND((SUM(J12:J14)),0)</f>
        <v>94147172</v>
      </c>
    </row>
    <row r="12" spans="1:10" ht="24.95" customHeight="1">
      <c r="A12" s="13">
        <v>1</v>
      </c>
      <c r="B12" s="14" t="s">
        <v>68</v>
      </c>
      <c r="C12" s="15" t="s">
        <v>13</v>
      </c>
      <c r="D12" s="15"/>
      <c r="E12" s="15"/>
      <c r="F12" s="16" t="s">
        <v>14</v>
      </c>
      <c r="G12" s="15" t="s">
        <v>15</v>
      </c>
      <c r="H12" s="17">
        <v>10</v>
      </c>
      <c r="I12" s="18">
        <f>+'201.7'!N88</f>
        <v>104369</v>
      </c>
      <c r="J12" s="19">
        <f t="shared" ref="J12:J14" si="0">+I12*H12</f>
        <v>1043690</v>
      </c>
    </row>
    <row r="13" spans="1:10" ht="24.95" customHeight="1">
      <c r="A13" s="13">
        <v>2</v>
      </c>
      <c r="B13" s="14" t="s">
        <v>69</v>
      </c>
      <c r="C13" s="15" t="s">
        <v>13</v>
      </c>
      <c r="D13" s="15"/>
      <c r="E13" s="15"/>
      <c r="F13" s="16" t="s">
        <v>71</v>
      </c>
      <c r="G13" s="15" t="s">
        <v>72</v>
      </c>
      <c r="H13" s="17">
        <v>24</v>
      </c>
      <c r="I13" s="18">
        <f>+'201.15'!N88</f>
        <v>72629</v>
      </c>
      <c r="J13" s="19">
        <f t="shared" si="0"/>
        <v>1743096</v>
      </c>
    </row>
    <row r="14" spans="1:10" ht="24.95" customHeight="1" thickBot="1">
      <c r="A14" s="13">
        <v>3</v>
      </c>
      <c r="B14" s="14" t="s">
        <v>70</v>
      </c>
      <c r="C14" s="20" t="s">
        <v>13</v>
      </c>
      <c r="D14" s="20"/>
      <c r="E14" s="20"/>
      <c r="F14" s="21" t="s">
        <v>17</v>
      </c>
      <c r="G14" s="22" t="s">
        <v>15</v>
      </c>
      <c r="H14" s="23">
        <v>9126</v>
      </c>
      <c r="I14" s="18">
        <f>+'211.1'!N88</f>
        <v>10011</v>
      </c>
      <c r="J14" s="19">
        <f t="shared" si="0"/>
        <v>91360386</v>
      </c>
    </row>
    <row r="15" spans="1:10" ht="24.95" customHeight="1" thickBot="1">
      <c r="A15" s="10" t="s">
        <v>18</v>
      </c>
      <c r="B15" s="24"/>
      <c r="C15" s="11"/>
      <c r="D15" s="11"/>
      <c r="E15" s="11"/>
      <c r="F15" s="11"/>
      <c r="G15" s="11"/>
      <c r="H15" s="11"/>
      <c r="I15" s="11"/>
      <c r="J15" s="12">
        <f>ROUND((SUM(J16:J19)),0)</f>
        <v>43292150</v>
      </c>
    </row>
    <row r="16" spans="1:10" s="29" customFormat="1" ht="24.95" customHeight="1">
      <c r="A16" s="13">
        <v>4</v>
      </c>
      <c r="B16" s="25" t="s">
        <v>163</v>
      </c>
      <c r="C16" s="20" t="s">
        <v>164</v>
      </c>
      <c r="D16" s="68"/>
      <c r="E16" s="26"/>
      <c r="F16" s="21" t="s">
        <v>169</v>
      </c>
      <c r="G16" s="20" t="s">
        <v>16</v>
      </c>
      <c r="H16" s="27">
        <v>4000</v>
      </c>
      <c r="I16" s="18">
        <f>+'310.1'!N87</f>
        <v>957</v>
      </c>
      <c r="J16" s="28">
        <f>+I16*H16</f>
        <v>3828000</v>
      </c>
    </row>
    <row r="17" spans="1:10" s="29" customFormat="1" ht="24.95" customHeight="1">
      <c r="A17" s="13">
        <v>5</v>
      </c>
      <c r="B17" s="25" t="s">
        <v>165</v>
      </c>
      <c r="C17" s="20" t="s">
        <v>19</v>
      </c>
      <c r="D17" s="68"/>
      <c r="E17" s="26"/>
      <c r="F17" s="21" t="s">
        <v>20</v>
      </c>
      <c r="G17" s="20" t="s">
        <v>15</v>
      </c>
      <c r="H17" s="27">
        <v>150</v>
      </c>
      <c r="I17" s="18">
        <f>+'311.1'!N87</f>
        <v>121979</v>
      </c>
      <c r="J17" s="28">
        <f>+I17*H17</f>
        <v>18296850</v>
      </c>
    </row>
    <row r="18" spans="1:10" s="29" customFormat="1" ht="24.95" customHeight="1">
      <c r="A18" s="13">
        <v>6</v>
      </c>
      <c r="B18" s="25" t="s">
        <v>166</v>
      </c>
      <c r="C18" s="20" t="s">
        <v>167</v>
      </c>
      <c r="D18" s="68"/>
      <c r="E18" s="26"/>
      <c r="F18" s="21" t="s">
        <v>170</v>
      </c>
      <c r="G18" s="20" t="s">
        <v>15</v>
      </c>
      <c r="H18" s="27">
        <v>50</v>
      </c>
      <c r="I18" s="18">
        <f>+'320.1'!N88</f>
        <v>198578</v>
      </c>
      <c r="J18" s="28">
        <f>+I18*H18</f>
        <v>9928900</v>
      </c>
    </row>
    <row r="19" spans="1:10" s="29" customFormat="1" ht="24.95" customHeight="1" thickBot="1">
      <c r="A19" s="13">
        <v>7</v>
      </c>
      <c r="B19" s="25" t="s">
        <v>168</v>
      </c>
      <c r="C19" s="20" t="s">
        <v>21</v>
      </c>
      <c r="D19" s="68"/>
      <c r="E19" s="26"/>
      <c r="F19" s="21" t="s">
        <v>171</v>
      </c>
      <c r="G19" s="20" t="s">
        <v>15</v>
      </c>
      <c r="H19" s="27">
        <v>50</v>
      </c>
      <c r="I19" s="18">
        <f>+'330.1'!N88</f>
        <v>224768</v>
      </c>
      <c r="J19" s="28">
        <f>+I19*H19</f>
        <v>11238400</v>
      </c>
    </row>
    <row r="20" spans="1:10" s="29" customFormat="1" ht="24.95" customHeight="1" thickBot="1">
      <c r="A20" s="10" t="s">
        <v>22</v>
      </c>
      <c r="B20" s="24"/>
      <c r="C20" s="11"/>
      <c r="D20" s="11"/>
      <c r="E20" s="11"/>
      <c r="F20" s="11"/>
      <c r="G20" s="11"/>
      <c r="H20" s="11"/>
      <c r="I20" s="11"/>
      <c r="J20" s="12">
        <f>ROUND((SUM(J21:J21)),0)</f>
        <v>0</v>
      </c>
    </row>
    <row r="21" spans="1:10" s="29" customFormat="1" ht="24.95" customHeight="1" thickBot="1">
      <c r="A21" s="13"/>
      <c r="B21" s="25"/>
      <c r="C21" s="20"/>
      <c r="D21" s="20"/>
      <c r="E21" s="20"/>
      <c r="F21" s="21"/>
      <c r="G21" s="30"/>
      <c r="H21" s="27"/>
      <c r="I21" s="31"/>
      <c r="J21" s="32">
        <f>+I21*H21</f>
        <v>0</v>
      </c>
    </row>
    <row r="22" spans="1:10" ht="24.95" customHeight="1" thickBot="1">
      <c r="A22" s="10"/>
      <c r="B22" s="24"/>
      <c r="C22" s="11"/>
      <c r="D22" s="11"/>
      <c r="E22" s="11"/>
      <c r="F22" s="11"/>
      <c r="G22" s="11"/>
      <c r="H22" s="11"/>
      <c r="I22" s="11"/>
      <c r="J22" s="12">
        <f>ROUND((SUM(J23:J37)),0)</f>
        <v>239627219</v>
      </c>
    </row>
    <row r="23" spans="1:10" ht="27.75" customHeight="1">
      <c r="A23" s="13">
        <v>8</v>
      </c>
      <c r="B23" s="34" t="s">
        <v>24</v>
      </c>
      <c r="C23" s="30" t="s">
        <v>23</v>
      </c>
      <c r="D23" s="30"/>
      <c r="E23" s="35"/>
      <c r="F23" s="21" t="s">
        <v>210</v>
      </c>
      <c r="G23" s="30" t="s">
        <v>15</v>
      </c>
      <c r="H23" s="27">
        <v>80</v>
      </c>
      <c r="I23" s="31">
        <f>+'600.2.1'!N88</f>
        <v>92837</v>
      </c>
      <c r="J23" s="32">
        <f t="shared" ref="J23:J37" si="1">+I23*H23</f>
        <v>7426960</v>
      </c>
    </row>
    <row r="24" spans="1:10" ht="27.75" customHeight="1">
      <c r="A24" s="13">
        <v>9</v>
      </c>
      <c r="B24" s="34" t="s">
        <v>25</v>
      </c>
      <c r="C24" s="30" t="s">
        <v>23</v>
      </c>
      <c r="D24" s="30"/>
      <c r="E24" s="35"/>
      <c r="F24" s="21" t="s">
        <v>211</v>
      </c>
      <c r="G24" s="30" t="s">
        <v>15</v>
      </c>
      <c r="H24" s="27">
        <v>80</v>
      </c>
      <c r="I24" s="31">
        <f>+'600.2.2'!N90</f>
        <v>130107</v>
      </c>
      <c r="J24" s="32">
        <f t="shared" si="1"/>
        <v>10408560</v>
      </c>
    </row>
    <row r="25" spans="1:10" ht="27.75" customHeight="1">
      <c r="A25" s="13">
        <v>10</v>
      </c>
      <c r="B25" s="34" t="s">
        <v>26</v>
      </c>
      <c r="C25" s="30" t="s">
        <v>23</v>
      </c>
      <c r="D25" s="30"/>
      <c r="E25" s="35"/>
      <c r="F25" s="21" t="s">
        <v>212</v>
      </c>
      <c r="G25" s="30" t="s">
        <v>15</v>
      </c>
      <c r="H25" s="27">
        <v>300</v>
      </c>
      <c r="I25" s="31">
        <f>+'600.2.3'!N89</f>
        <v>29202</v>
      </c>
      <c r="J25" s="32">
        <f t="shared" si="1"/>
        <v>8760600</v>
      </c>
    </row>
    <row r="26" spans="1:10" ht="27.75" customHeight="1">
      <c r="A26" s="13">
        <v>11</v>
      </c>
      <c r="B26" s="25" t="s">
        <v>27</v>
      </c>
      <c r="C26" s="20" t="s">
        <v>23</v>
      </c>
      <c r="D26" s="20"/>
      <c r="E26" s="35"/>
      <c r="F26" s="21" t="s">
        <v>213</v>
      </c>
      <c r="G26" s="20" t="s">
        <v>15</v>
      </c>
      <c r="H26" s="27">
        <v>50</v>
      </c>
      <c r="I26" s="31">
        <f>+'600.2.4'!N88</f>
        <v>34896</v>
      </c>
      <c r="J26" s="28">
        <f t="shared" si="1"/>
        <v>1744800</v>
      </c>
    </row>
    <row r="27" spans="1:10" ht="27.75" customHeight="1">
      <c r="A27" s="13">
        <v>12</v>
      </c>
      <c r="B27" s="34" t="s">
        <v>185</v>
      </c>
      <c r="C27" s="30" t="s">
        <v>29</v>
      </c>
      <c r="D27" s="30"/>
      <c r="E27" s="35"/>
      <c r="F27" s="21" t="s">
        <v>30</v>
      </c>
      <c r="G27" s="30" t="s">
        <v>15</v>
      </c>
      <c r="H27" s="27">
        <v>200</v>
      </c>
      <c r="I27" s="31">
        <f>+'610.2'!N89</f>
        <v>159565.4780097653</v>
      </c>
      <c r="J27" s="32">
        <f t="shared" si="1"/>
        <v>31913095.601953059</v>
      </c>
    </row>
    <row r="28" spans="1:10" ht="27.75" customHeight="1">
      <c r="A28" s="13">
        <v>13</v>
      </c>
      <c r="B28" s="34" t="s">
        <v>186</v>
      </c>
      <c r="C28" s="30" t="s">
        <v>29</v>
      </c>
      <c r="D28" s="30"/>
      <c r="E28" s="35"/>
      <c r="F28" s="21" t="s">
        <v>214</v>
      </c>
      <c r="G28" s="30" t="s">
        <v>15</v>
      </c>
      <c r="H28" s="27">
        <v>50</v>
      </c>
      <c r="I28" s="31">
        <f>+'610.5'!N89</f>
        <v>198059.29894094696</v>
      </c>
      <c r="J28" s="32">
        <f t="shared" si="1"/>
        <v>9902964.9470473472</v>
      </c>
    </row>
    <row r="29" spans="1:10" ht="27.75" customHeight="1">
      <c r="A29" s="13">
        <v>14</v>
      </c>
      <c r="B29" s="34" t="s">
        <v>187</v>
      </c>
      <c r="C29" s="30" t="s">
        <v>32</v>
      </c>
      <c r="D29" s="30"/>
      <c r="E29" s="35"/>
      <c r="F29" s="21" t="s">
        <v>215</v>
      </c>
      <c r="G29" s="30" t="s">
        <v>15</v>
      </c>
      <c r="H29" s="27">
        <v>75</v>
      </c>
      <c r="I29" s="31">
        <f>+'630.4'!N89</f>
        <v>712180</v>
      </c>
      <c r="J29" s="32">
        <f t="shared" si="1"/>
        <v>53413500</v>
      </c>
    </row>
    <row r="30" spans="1:10" ht="27.75" customHeight="1">
      <c r="A30" s="13">
        <v>15</v>
      </c>
      <c r="B30" s="34" t="s">
        <v>188</v>
      </c>
      <c r="C30" s="30" t="s">
        <v>32</v>
      </c>
      <c r="D30" s="30"/>
      <c r="E30" s="35"/>
      <c r="F30" s="21" t="s">
        <v>216</v>
      </c>
      <c r="G30" s="30" t="s">
        <v>15</v>
      </c>
      <c r="H30" s="27">
        <v>10</v>
      </c>
      <c r="I30" s="31">
        <f>+'630.5'!N93</f>
        <v>554618.69577046088</v>
      </c>
      <c r="J30" s="32">
        <f t="shared" si="1"/>
        <v>5546186.9577046093</v>
      </c>
    </row>
    <row r="31" spans="1:10" ht="27.75" customHeight="1">
      <c r="A31" s="13">
        <v>16</v>
      </c>
      <c r="B31" s="34" t="s">
        <v>189</v>
      </c>
      <c r="C31" s="30" t="s">
        <v>32</v>
      </c>
      <c r="D31" s="30"/>
      <c r="E31" s="35"/>
      <c r="F31" s="21" t="s">
        <v>217</v>
      </c>
      <c r="G31" s="30" t="s">
        <v>15</v>
      </c>
      <c r="H31" s="36">
        <v>10</v>
      </c>
      <c r="I31" s="31">
        <f>+'630.6'!N93</f>
        <v>490500</v>
      </c>
      <c r="J31" s="32">
        <f t="shared" si="1"/>
        <v>4905000</v>
      </c>
    </row>
    <row r="32" spans="1:10" ht="27.75" customHeight="1">
      <c r="A32" s="13">
        <v>17</v>
      </c>
      <c r="B32" s="34" t="s">
        <v>190</v>
      </c>
      <c r="C32" s="30" t="s">
        <v>32</v>
      </c>
      <c r="D32" s="30"/>
      <c r="E32" s="35"/>
      <c r="F32" s="21" t="s">
        <v>218</v>
      </c>
      <c r="G32" s="30" t="s">
        <v>15</v>
      </c>
      <c r="H32" s="36">
        <v>10</v>
      </c>
      <c r="I32" s="31">
        <f>+'630.7'!N93</f>
        <v>362607.94733057404</v>
      </c>
      <c r="J32" s="32">
        <f t="shared" si="1"/>
        <v>3626079.4733057404</v>
      </c>
    </row>
    <row r="33" spans="1:10" ht="27.75" customHeight="1">
      <c r="A33" s="13">
        <v>18</v>
      </c>
      <c r="B33" s="34" t="s">
        <v>191</v>
      </c>
      <c r="C33" s="30" t="s">
        <v>33</v>
      </c>
      <c r="D33" s="30"/>
      <c r="E33" s="35"/>
      <c r="F33" s="21" t="s">
        <v>219</v>
      </c>
      <c r="G33" s="30" t="s">
        <v>34</v>
      </c>
      <c r="H33" s="27">
        <f>+H29*70</f>
        <v>5250</v>
      </c>
      <c r="I33" s="31">
        <f>+'640.1'!N90</f>
        <v>5646</v>
      </c>
      <c r="J33" s="32">
        <f t="shared" si="1"/>
        <v>29641500</v>
      </c>
    </row>
    <row r="34" spans="1:10" ht="27.75" customHeight="1">
      <c r="A34" s="13">
        <v>19</v>
      </c>
      <c r="B34" s="25" t="s">
        <v>258</v>
      </c>
      <c r="C34" s="20" t="s">
        <v>35</v>
      </c>
      <c r="D34" s="20"/>
      <c r="E34" s="35"/>
      <c r="F34" s="21" t="s">
        <v>220</v>
      </c>
      <c r="G34" s="20" t="s">
        <v>31</v>
      </c>
      <c r="H34" s="27">
        <v>24</v>
      </c>
      <c r="I34" s="31">
        <f>+'661.1'!N87</f>
        <v>562414</v>
      </c>
      <c r="J34" s="28">
        <f t="shared" si="1"/>
        <v>13497936</v>
      </c>
    </row>
    <row r="35" spans="1:10" ht="27.75" customHeight="1">
      <c r="A35" s="13">
        <v>20</v>
      </c>
      <c r="B35" s="34" t="s">
        <v>192</v>
      </c>
      <c r="C35" s="30" t="s">
        <v>36</v>
      </c>
      <c r="D35" s="30"/>
      <c r="E35" s="35"/>
      <c r="F35" s="21" t="s">
        <v>221</v>
      </c>
      <c r="G35" s="30" t="s">
        <v>15</v>
      </c>
      <c r="H35" s="27">
        <v>20</v>
      </c>
      <c r="I35" s="31">
        <f>+'671.3'!N87</f>
        <v>708939.82480327459</v>
      </c>
      <c r="J35" s="32">
        <f t="shared" si="1"/>
        <v>14178796.496065492</v>
      </c>
    </row>
    <row r="36" spans="1:10" ht="27.75" customHeight="1">
      <c r="A36" s="13">
        <v>21</v>
      </c>
      <c r="B36" s="34" t="s">
        <v>37</v>
      </c>
      <c r="C36" s="30" t="s">
        <v>38</v>
      </c>
      <c r="D36" s="30"/>
      <c r="E36" s="35"/>
      <c r="F36" s="21" t="s">
        <v>222</v>
      </c>
      <c r="G36" s="30" t="s">
        <v>16</v>
      </c>
      <c r="H36" s="27">
        <v>300</v>
      </c>
      <c r="I36" s="31">
        <f>+'673.1.1'!N87</f>
        <v>7203</v>
      </c>
      <c r="J36" s="32">
        <f t="shared" si="1"/>
        <v>2160900</v>
      </c>
    </row>
    <row r="37" spans="1:10" ht="39.75" customHeight="1" thickBot="1">
      <c r="A37" s="13">
        <v>22</v>
      </c>
      <c r="B37" s="34" t="s">
        <v>193</v>
      </c>
      <c r="C37" s="30" t="s">
        <v>39</v>
      </c>
      <c r="D37" s="30"/>
      <c r="E37" s="35"/>
      <c r="F37" s="21" t="s">
        <v>223</v>
      </c>
      <c r="G37" s="30" t="s">
        <v>15</v>
      </c>
      <c r="H37" s="27">
        <v>170</v>
      </c>
      <c r="I37" s="31">
        <f>+'681.3'!N89</f>
        <v>250002</v>
      </c>
      <c r="J37" s="32">
        <f t="shared" si="1"/>
        <v>42500340</v>
      </c>
    </row>
    <row r="38" spans="1:10" ht="24.95" customHeight="1" thickBot="1">
      <c r="A38" s="10" t="s">
        <v>40</v>
      </c>
      <c r="B38" s="24"/>
      <c r="C38" s="11"/>
      <c r="D38" s="11"/>
      <c r="E38" s="11"/>
      <c r="F38" s="11"/>
      <c r="G38" s="11"/>
      <c r="H38" s="11"/>
      <c r="I38" s="11"/>
      <c r="J38" s="12">
        <f>ROUND((SUM(J39:J39)),0)</f>
        <v>0</v>
      </c>
    </row>
    <row r="39" spans="1:10" ht="33" customHeight="1" thickBot="1">
      <c r="A39" s="13"/>
      <c r="B39" s="25"/>
      <c r="C39" s="560"/>
      <c r="D39" s="561"/>
      <c r="E39" s="562"/>
      <c r="F39" s="21"/>
      <c r="G39" s="20"/>
      <c r="H39" s="27"/>
      <c r="I39" s="31"/>
      <c r="J39" s="28">
        <f t="shared" ref="J39" si="2">+I39*H39</f>
        <v>0</v>
      </c>
    </row>
    <row r="40" spans="1:10" ht="24.95" customHeight="1" thickBot="1">
      <c r="A40" s="10" t="s">
        <v>42</v>
      </c>
      <c r="B40" s="24"/>
      <c r="C40" s="11"/>
      <c r="D40" s="11"/>
      <c r="E40" s="11"/>
      <c r="F40" s="11"/>
      <c r="G40" s="11"/>
      <c r="H40" s="11"/>
      <c r="I40" s="11"/>
      <c r="J40" s="12">
        <f>ROUND((SUM(J41:J42)),0)</f>
        <v>104847650</v>
      </c>
    </row>
    <row r="41" spans="1:10" ht="51">
      <c r="A41" s="13">
        <v>35</v>
      </c>
      <c r="B41" s="25">
        <v>900.2</v>
      </c>
      <c r="C41" s="20" t="s">
        <v>43</v>
      </c>
      <c r="D41" s="20"/>
      <c r="E41" s="20"/>
      <c r="F41" s="21" t="s">
        <v>287</v>
      </c>
      <c r="G41" s="20" t="s">
        <v>44</v>
      </c>
      <c r="H41" s="27">
        <v>310</v>
      </c>
      <c r="I41" s="33">
        <f>+'900.2'!N88</f>
        <v>1145</v>
      </c>
      <c r="J41" s="28">
        <f>+I41*H41</f>
        <v>354950</v>
      </c>
    </row>
    <row r="42" spans="1:10" ht="32.25" customHeight="1">
      <c r="A42" s="13">
        <v>36</v>
      </c>
      <c r="B42" s="25">
        <v>900.3</v>
      </c>
      <c r="C42" s="20" t="s">
        <v>43</v>
      </c>
      <c r="D42" s="20"/>
      <c r="E42" s="20"/>
      <c r="F42" s="21" t="s">
        <v>45</v>
      </c>
      <c r="G42" s="20" t="s">
        <v>44</v>
      </c>
      <c r="H42" s="27">
        <f>+H14*10</f>
        <v>91260</v>
      </c>
      <c r="I42" s="33">
        <f>+'900.3'!N88</f>
        <v>1145</v>
      </c>
      <c r="J42" s="28">
        <f>+I42*H42</f>
        <v>104492700</v>
      </c>
    </row>
    <row r="43" spans="1:10" ht="4.5" customHeight="1" thickBot="1">
      <c r="A43" s="37"/>
      <c r="B43" s="38"/>
      <c r="C43" s="38"/>
      <c r="D43" s="38"/>
      <c r="E43" s="38"/>
      <c r="F43" s="39"/>
      <c r="G43" s="40"/>
      <c r="H43" s="41"/>
      <c r="I43" s="42"/>
      <c r="J43" s="43"/>
    </row>
    <row r="44" spans="1:10" ht="33.75" customHeight="1">
      <c r="A44" s="44"/>
      <c r="B44" s="45"/>
      <c r="C44" s="546" t="s">
        <v>46</v>
      </c>
      <c r="D44" s="547"/>
      <c r="E44" s="547"/>
      <c r="F44" s="547"/>
      <c r="G44" s="547"/>
      <c r="H44" s="548"/>
      <c r="I44" s="46"/>
      <c r="J44" s="47">
        <f>ROUND((J40+J38+J22+J20+J15+J11),0)</f>
        <v>481914191</v>
      </c>
    </row>
    <row r="45" spans="1:10" ht="33.75" customHeight="1">
      <c r="A45" s="549" t="s">
        <v>47</v>
      </c>
      <c r="B45" s="550"/>
      <c r="C45" s="550"/>
      <c r="D45" s="550"/>
      <c r="E45" s="550"/>
      <c r="F45" s="550"/>
      <c r="G45" s="550"/>
      <c r="H45" s="551"/>
      <c r="I45" s="552" t="s">
        <v>48</v>
      </c>
      <c r="J45" s="48">
        <f>ROUND(+J44*0.02,0)</f>
        <v>9638284</v>
      </c>
    </row>
    <row r="46" spans="1:10" ht="33.75" customHeight="1">
      <c r="A46" s="554" t="s">
        <v>49</v>
      </c>
      <c r="B46" s="555"/>
      <c r="C46" s="555"/>
      <c r="D46" s="555"/>
      <c r="E46" s="555"/>
      <c r="F46" s="555"/>
      <c r="G46" s="555"/>
      <c r="H46" s="556"/>
      <c r="I46" s="553"/>
      <c r="J46" s="48">
        <v>4819883.0000000289</v>
      </c>
    </row>
    <row r="47" spans="1:10" ht="33.75" customHeight="1">
      <c r="A47" s="535" t="s">
        <v>50</v>
      </c>
      <c r="B47" s="536"/>
      <c r="C47" s="536"/>
      <c r="D47" s="536"/>
      <c r="E47" s="536"/>
      <c r="F47" s="536"/>
      <c r="G47" s="536"/>
      <c r="H47" s="536"/>
      <c r="I47" s="536"/>
      <c r="J47" s="48">
        <f>+J44+J45+J46</f>
        <v>496372358</v>
      </c>
    </row>
    <row r="48" spans="1:10" ht="33.75" customHeight="1">
      <c r="A48" s="535" t="s">
        <v>51</v>
      </c>
      <c r="B48" s="536"/>
      <c r="C48" s="536"/>
      <c r="D48" s="536"/>
      <c r="E48" s="536"/>
      <c r="F48" s="536"/>
      <c r="G48" s="536"/>
      <c r="H48" s="536"/>
      <c r="I48" s="536"/>
      <c r="J48" s="49">
        <f>ROUND((+J47/(1+J59)*J58*0.19),0)</f>
        <v>3627336</v>
      </c>
    </row>
    <row r="49" spans="1:10" ht="33.75" customHeight="1">
      <c r="A49" s="535" t="s">
        <v>52</v>
      </c>
      <c r="B49" s="536"/>
      <c r="C49" s="536"/>
      <c r="D49" s="536"/>
      <c r="E49" s="536"/>
      <c r="F49" s="536"/>
      <c r="G49" s="536"/>
      <c r="H49" s="536"/>
      <c r="I49" s="536"/>
      <c r="J49" s="50">
        <f>+J48+J47</f>
        <v>499999694</v>
      </c>
    </row>
    <row r="50" spans="1:10" ht="33.75" customHeight="1">
      <c r="A50" s="13">
        <v>37</v>
      </c>
      <c r="B50" s="51" t="s">
        <v>53</v>
      </c>
      <c r="C50" s="537" t="s">
        <v>54</v>
      </c>
      <c r="D50" s="537"/>
      <c r="E50" s="538"/>
      <c r="F50" s="538"/>
      <c r="G50" s="538"/>
      <c r="H50" s="538"/>
      <c r="I50" s="52" t="s">
        <v>48</v>
      </c>
      <c r="J50" s="48">
        <v>0</v>
      </c>
    </row>
    <row r="51" spans="1:10" ht="33.75" customHeight="1">
      <c r="A51" s="53"/>
      <c r="B51" s="54"/>
      <c r="C51" s="539" t="s">
        <v>55</v>
      </c>
      <c r="D51" s="539"/>
      <c r="E51" s="539"/>
      <c r="F51" s="539"/>
      <c r="G51" s="539"/>
      <c r="H51" s="539"/>
      <c r="I51" s="540"/>
      <c r="J51" s="48">
        <f>+J50*0.19</f>
        <v>0</v>
      </c>
    </row>
    <row r="52" spans="1:10" ht="33.75" customHeight="1">
      <c r="A52" s="53"/>
      <c r="B52" s="54"/>
      <c r="C52" s="539" t="s">
        <v>56</v>
      </c>
      <c r="D52" s="539"/>
      <c r="E52" s="539"/>
      <c r="F52" s="539"/>
      <c r="G52" s="539"/>
      <c r="H52" s="539"/>
      <c r="I52" s="540"/>
      <c r="J52" s="50">
        <f>+J50+J51</f>
        <v>0</v>
      </c>
    </row>
    <row r="53" spans="1:10" ht="33.75" customHeight="1" thickBot="1">
      <c r="A53" s="541" t="s">
        <v>57</v>
      </c>
      <c r="B53" s="542"/>
      <c r="C53" s="542"/>
      <c r="D53" s="542"/>
      <c r="E53" s="542"/>
      <c r="F53" s="542"/>
      <c r="G53" s="542"/>
      <c r="H53" s="542"/>
      <c r="I53" s="542"/>
      <c r="J53" s="55">
        <f>+J52+J49</f>
        <v>499999694</v>
      </c>
    </row>
    <row r="54" spans="1:10" s="56" customFormat="1" ht="18.600000000000001" customHeight="1" thickBot="1">
      <c r="A54" s="543"/>
      <c r="B54" s="544"/>
      <c r="C54" s="544"/>
      <c r="D54" s="544"/>
      <c r="E54" s="544"/>
      <c r="F54" s="544"/>
      <c r="G54" s="544"/>
      <c r="H54" s="544"/>
      <c r="I54" s="544"/>
      <c r="J54" s="545"/>
    </row>
    <row r="55" spans="1:10" s="58" customFormat="1" ht="12.75">
      <c r="A55" s="526"/>
      <c r="B55" s="527"/>
      <c r="C55" s="527"/>
      <c r="D55" s="527"/>
      <c r="E55" s="527"/>
      <c r="F55" s="527"/>
      <c r="G55" s="528" t="s">
        <v>5</v>
      </c>
      <c r="H55" s="529"/>
      <c r="I55" s="530"/>
      <c r="J55" s="57" t="s">
        <v>58</v>
      </c>
    </row>
    <row r="56" spans="1:10" s="58" customFormat="1" ht="12.75">
      <c r="A56" s="531"/>
      <c r="B56" s="532"/>
      <c r="C56" s="532"/>
      <c r="D56" s="532"/>
      <c r="E56" s="532"/>
      <c r="F56" s="532"/>
      <c r="G56" s="518" t="s">
        <v>59</v>
      </c>
      <c r="H56" s="519"/>
      <c r="I56" s="59" t="s">
        <v>60</v>
      </c>
      <c r="J56" s="60">
        <v>0.2</v>
      </c>
    </row>
    <row r="57" spans="1:10" s="58" customFormat="1" ht="12.75">
      <c r="A57" s="531"/>
      <c r="B57" s="532"/>
      <c r="C57" s="532"/>
      <c r="D57" s="532"/>
      <c r="E57" s="532"/>
      <c r="F57" s="532"/>
      <c r="G57" s="533" t="s">
        <v>61</v>
      </c>
      <c r="H57" s="534"/>
      <c r="I57" s="59" t="s">
        <v>62</v>
      </c>
      <c r="J57" s="60">
        <v>0.05</v>
      </c>
    </row>
    <row r="58" spans="1:10" s="58" customFormat="1" ht="12.75">
      <c r="A58" s="516"/>
      <c r="B58" s="517"/>
      <c r="C58" s="517"/>
      <c r="D58" s="517"/>
      <c r="E58" s="517"/>
      <c r="F58" s="517"/>
      <c r="G58" s="518" t="s">
        <v>63</v>
      </c>
      <c r="H58" s="519"/>
      <c r="I58" s="59" t="s">
        <v>64</v>
      </c>
      <c r="J58" s="60">
        <v>0.05</v>
      </c>
    </row>
    <row r="59" spans="1:10" s="58" customFormat="1" thickBot="1">
      <c r="A59" s="520"/>
      <c r="B59" s="521"/>
      <c r="C59" s="521"/>
      <c r="D59" s="521"/>
      <c r="E59" s="521"/>
      <c r="F59" s="521"/>
      <c r="G59" s="522" t="s">
        <v>65</v>
      </c>
      <c r="H59" s="523"/>
      <c r="I59" s="61" t="s">
        <v>66</v>
      </c>
      <c r="J59" s="62">
        <f>+SUM(J56:J58)</f>
        <v>0.3</v>
      </c>
    </row>
    <row r="80" spans="10:10">
      <c r="J80" s="63"/>
    </row>
  </sheetData>
  <sheetProtection algorithmName="SHA-512" hashValue="3g0iVPxPzGwWtBNkiDbX1GLYQaGCjosvt5y74vSBBD1yynr5wlBKMoIwxPpXO3LZiHJmYdDcTIPHhMa3vrvQvg==" saltValue="r1AwxzONihf3L4lx0/auJg==" spinCount="100000" sheet="1" objects="1" scenarios="1" selectLockedCells="1" selectUnlockedCells="1"/>
  <mergeCells count="39">
    <mergeCell ref="A6:J6"/>
    <mergeCell ref="A1:J1"/>
    <mergeCell ref="A2:J2"/>
    <mergeCell ref="A3:J3"/>
    <mergeCell ref="A4:J4"/>
    <mergeCell ref="A5:J5"/>
    <mergeCell ref="J8:J10"/>
    <mergeCell ref="C9:C10"/>
    <mergeCell ref="E9:E10"/>
    <mergeCell ref="C39:E39"/>
    <mergeCell ref="A8:A10"/>
    <mergeCell ref="B8:B10"/>
    <mergeCell ref="C8:E8"/>
    <mergeCell ref="F8:F10"/>
    <mergeCell ref="G8:G10"/>
    <mergeCell ref="I8:I10"/>
    <mergeCell ref="A54:J54"/>
    <mergeCell ref="C44:H44"/>
    <mergeCell ref="A45:H45"/>
    <mergeCell ref="I45:I46"/>
    <mergeCell ref="A46:H46"/>
    <mergeCell ref="A47:I47"/>
    <mergeCell ref="A48:I48"/>
    <mergeCell ref="A58:F58"/>
    <mergeCell ref="G58:H58"/>
    <mergeCell ref="A59:F59"/>
    <mergeCell ref="G59:H59"/>
    <mergeCell ref="D9:D10"/>
    <mergeCell ref="A55:F55"/>
    <mergeCell ref="G55:I55"/>
    <mergeCell ref="A56:F56"/>
    <mergeCell ref="G56:H56"/>
    <mergeCell ref="A57:F57"/>
    <mergeCell ref="G57:H57"/>
    <mergeCell ref="A49:I49"/>
    <mergeCell ref="C50:H50"/>
    <mergeCell ref="C51:I51"/>
    <mergeCell ref="C52:I52"/>
    <mergeCell ref="A53:I53"/>
  </mergeCells>
  <printOptions horizontalCentered="1"/>
  <pageMargins left="0.19685039370078741" right="0.27559055118110237" top="0.84996062992125987" bottom="0.31496062992125984" header="0.51181102362204722" footer="0.51181102362204722"/>
  <pageSetup scale="3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4"/>
  <sheetViews>
    <sheetView showGridLines="0" tabSelected="1" view="pageBreakPreview" topLeftCell="A10" zoomScale="90" zoomScaleNormal="115" zoomScaleSheetLayoutView="90" workbookViewId="0">
      <selection activeCell="G11" sqref="G11"/>
    </sheetView>
  </sheetViews>
  <sheetFormatPr baseColWidth="10" defaultColWidth="11.42578125" defaultRowHeight="13.5"/>
  <cols>
    <col min="1" max="1" width="6.7109375" style="64" customWidth="1"/>
    <col min="2" max="2" width="16" style="65" customWidth="1"/>
    <col min="3" max="4" width="12" style="65" customWidth="1"/>
    <col min="5" max="5" width="12.28515625" style="65" customWidth="1"/>
    <col min="6" max="6" width="54" style="1" customWidth="1"/>
    <col min="7" max="7" width="12.5703125" style="1" customWidth="1"/>
    <col min="8" max="8" width="14" style="66" customWidth="1"/>
    <col min="9" max="9" width="18.28515625" style="67" customWidth="1"/>
    <col min="10" max="10" width="25.5703125" style="1" customWidth="1"/>
    <col min="11" max="11" width="21" style="1" customWidth="1"/>
    <col min="12" max="12" width="20.5703125" style="1" customWidth="1"/>
    <col min="13" max="16384" width="11.42578125" style="1"/>
  </cols>
  <sheetData>
    <row r="1" spans="1:10" ht="18">
      <c r="A1" s="582" t="s">
        <v>0</v>
      </c>
      <c r="B1" s="583"/>
      <c r="C1" s="583"/>
      <c r="D1" s="583"/>
      <c r="E1" s="583"/>
      <c r="F1" s="584"/>
      <c r="G1" s="584"/>
      <c r="H1" s="584"/>
      <c r="I1" s="584"/>
      <c r="J1" s="585"/>
    </row>
    <row r="2" spans="1:10" ht="2.25" customHeight="1">
      <c r="A2" s="578"/>
      <c r="B2" s="579"/>
      <c r="C2" s="579"/>
      <c r="D2" s="579"/>
      <c r="E2" s="579"/>
      <c r="F2" s="580"/>
      <c r="G2" s="580"/>
      <c r="H2" s="580"/>
      <c r="I2" s="580"/>
      <c r="J2" s="581"/>
    </row>
    <row r="3" spans="1:10" ht="24.75" customHeight="1">
      <c r="A3" s="578" t="s">
        <v>1</v>
      </c>
      <c r="B3" s="579"/>
      <c r="C3" s="579"/>
      <c r="D3" s="579"/>
      <c r="E3" s="579"/>
      <c r="F3" s="580"/>
      <c r="G3" s="580"/>
      <c r="H3" s="580"/>
      <c r="I3" s="580"/>
      <c r="J3" s="581"/>
    </row>
    <row r="4" spans="1:10" ht="15.75">
      <c r="A4" s="586"/>
      <c r="B4" s="587"/>
      <c r="C4" s="587"/>
      <c r="D4" s="587"/>
      <c r="E4" s="587"/>
      <c r="F4" s="588"/>
      <c r="G4" s="588"/>
      <c r="H4" s="588"/>
      <c r="I4" s="588"/>
      <c r="J4" s="589"/>
    </row>
    <row r="5" spans="1:10" ht="39" customHeight="1">
      <c r="A5" s="590" t="s">
        <v>154</v>
      </c>
      <c r="B5" s="591"/>
      <c r="C5" s="591"/>
      <c r="D5" s="591"/>
      <c r="E5" s="591"/>
      <c r="F5" s="592"/>
      <c r="G5" s="592"/>
      <c r="H5" s="592"/>
      <c r="I5" s="592"/>
      <c r="J5" s="593"/>
    </row>
    <row r="6" spans="1:10" ht="18">
      <c r="A6" s="578" t="s">
        <v>295</v>
      </c>
      <c r="B6" s="579"/>
      <c r="C6" s="579"/>
      <c r="D6" s="579"/>
      <c r="E6" s="579"/>
      <c r="F6" s="580"/>
      <c r="G6" s="580"/>
      <c r="H6" s="580"/>
      <c r="I6" s="580"/>
      <c r="J6" s="581"/>
    </row>
    <row r="7" spans="1:10" ht="12.75" customHeight="1" thickBot="1">
      <c r="A7" s="2"/>
      <c r="B7" s="3"/>
      <c r="C7" s="3"/>
      <c r="D7" s="3"/>
      <c r="E7" s="3"/>
      <c r="F7" s="4"/>
      <c r="G7" s="4"/>
      <c r="H7" s="5"/>
      <c r="I7" s="6"/>
      <c r="J7" s="7"/>
    </row>
    <row r="8" spans="1:10" ht="16.5" customHeight="1" thickTop="1">
      <c r="A8" s="563" t="s">
        <v>2</v>
      </c>
      <c r="B8" s="566" t="s">
        <v>3</v>
      </c>
      <c r="C8" s="569" t="s">
        <v>4</v>
      </c>
      <c r="D8" s="570"/>
      <c r="E8" s="571"/>
      <c r="F8" s="572" t="s">
        <v>5</v>
      </c>
      <c r="G8" s="572" t="s">
        <v>6</v>
      </c>
      <c r="H8" s="8"/>
      <c r="I8" s="575" t="s">
        <v>7</v>
      </c>
      <c r="J8" s="557" t="s">
        <v>8</v>
      </c>
    </row>
    <row r="9" spans="1:10" ht="17.25" customHeight="1">
      <c r="A9" s="564"/>
      <c r="B9" s="567"/>
      <c r="C9" s="524" t="s">
        <v>9</v>
      </c>
      <c r="D9" s="524" t="s">
        <v>10</v>
      </c>
      <c r="E9" s="524" t="s">
        <v>67</v>
      </c>
      <c r="F9" s="573"/>
      <c r="G9" s="573"/>
      <c r="H9" s="9" t="s">
        <v>11</v>
      </c>
      <c r="I9" s="576"/>
      <c r="J9" s="558"/>
    </row>
    <row r="10" spans="1:10" ht="25.5" customHeight="1" thickBot="1">
      <c r="A10" s="565"/>
      <c r="B10" s="568"/>
      <c r="C10" s="525"/>
      <c r="D10" s="525"/>
      <c r="E10" s="525"/>
      <c r="F10" s="574"/>
      <c r="G10" s="574"/>
      <c r="H10" s="9"/>
      <c r="I10" s="577"/>
      <c r="J10" s="559"/>
    </row>
    <row r="11" spans="1:10" ht="24.95" customHeight="1" thickBot="1">
      <c r="A11" s="10" t="s">
        <v>12</v>
      </c>
      <c r="B11" s="11"/>
      <c r="C11" s="11"/>
      <c r="D11" s="11"/>
      <c r="E11" s="11"/>
      <c r="F11" s="11"/>
      <c r="G11" s="11"/>
      <c r="H11" s="11"/>
      <c r="I11" s="11"/>
      <c r="J11" s="12">
        <f>ROUND((SUM(J12:J14)),0)</f>
        <v>0</v>
      </c>
    </row>
    <row r="12" spans="1:10" ht="24.95" customHeight="1">
      <c r="A12" s="13">
        <v>1</v>
      </c>
      <c r="B12" s="14" t="s">
        <v>68</v>
      </c>
      <c r="C12" s="15" t="s">
        <v>13</v>
      </c>
      <c r="D12" s="15"/>
      <c r="E12" s="15"/>
      <c r="F12" s="16" t="s">
        <v>14</v>
      </c>
      <c r="G12" s="15" t="s">
        <v>15</v>
      </c>
      <c r="H12" s="17">
        <v>10</v>
      </c>
      <c r="I12" s="18"/>
      <c r="J12" s="19">
        <f t="shared" ref="J12:J14" si="0">+I12*H12</f>
        <v>0</v>
      </c>
    </row>
    <row r="13" spans="1:10" ht="24.95" customHeight="1">
      <c r="A13" s="13">
        <v>2</v>
      </c>
      <c r="B13" s="14" t="s">
        <v>69</v>
      </c>
      <c r="C13" s="15" t="s">
        <v>13</v>
      </c>
      <c r="D13" s="15"/>
      <c r="E13" s="15"/>
      <c r="F13" s="16" t="s">
        <v>71</v>
      </c>
      <c r="G13" s="15" t="s">
        <v>72</v>
      </c>
      <c r="H13" s="17">
        <v>24</v>
      </c>
      <c r="I13" s="18"/>
      <c r="J13" s="19">
        <f t="shared" si="0"/>
        <v>0</v>
      </c>
    </row>
    <row r="14" spans="1:10" ht="24.95" customHeight="1" thickBot="1">
      <c r="A14" s="13">
        <v>3</v>
      </c>
      <c r="B14" s="14" t="s">
        <v>70</v>
      </c>
      <c r="C14" s="20" t="s">
        <v>13</v>
      </c>
      <c r="D14" s="20"/>
      <c r="E14" s="20"/>
      <c r="F14" s="21" t="s">
        <v>17</v>
      </c>
      <c r="G14" s="22" t="s">
        <v>15</v>
      </c>
      <c r="H14" s="23">
        <v>9126</v>
      </c>
      <c r="I14" s="18"/>
      <c r="J14" s="19">
        <f t="shared" si="0"/>
        <v>0</v>
      </c>
    </row>
    <row r="15" spans="1:10" ht="24.95" customHeight="1" thickBot="1">
      <c r="A15" s="10" t="s">
        <v>18</v>
      </c>
      <c r="B15" s="24"/>
      <c r="C15" s="11"/>
      <c r="D15" s="11"/>
      <c r="E15" s="11"/>
      <c r="F15" s="11"/>
      <c r="G15" s="11"/>
      <c r="H15" s="11"/>
      <c r="I15" s="11"/>
      <c r="J15" s="12">
        <f>ROUND((SUM(J16:J19)),0)</f>
        <v>0</v>
      </c>
    </row>
    <row r="16" spans="1:10" s="29" customFormat="1" ht="24.95" customHeight="1">
      <c r="A16" s="13">
        <v>4</v>
      </c>
      <c r="B16" s="25" t="s">
        <v>163</v>
      </c>
      <c r="C16" s="20" t="s">
        <v>164</v>
      </c>
      <c r="D16" s="68"/>
      <c r="E16" s="26"/>
      <c r="F16" s="21" t="s">
        <v>169</v>
      </c>
      <c r="G16" s="20" t="s">
        <v>16</v>
      </c>
      <c r="H16" s="27">
        <v>4000</v>
      </c>
      <c r="I16" s="18"/>
      <c r="J16" s="28">
        <f>+I16*H16</f>
        <v>0</v>
      </c>
    </row>
    <row r="17" spans="1:10" s="29" customFormat="1" ht="24.95" customHeight="1">
      <c r="A17" s="13">
        <v>5</v>
      </c>
      <c r="B17" s="25" t="s">
        <v>165</v>
      </c>
      <c r="C17" s="20" t="s">
        <v>19</v>
      </c>
      <c r="D17" s="68"/>
      <c r="E17" s="26"/>
      <c r="F17" s="21" t="s">
        <v>20</v>
      </c>
      <c r="G17" s="20" t="s">
        <v>15</v>
      </c>
      <c r="H17" s="27">
        <v>150</v>
      </c>
      <c r="I17" s="18"/>
      <c r="J17" s="28">
        <f>+I17*H17</f>
        <v>0</v>
      </c>
    </row>
    <row r="18" spans="1:10" s="29" customFormat="1" ht="24.95" customHeight="1">
      <c r="A18" s="13">
        <v>6</v>
      </c>
      <c r="B18" s="25" t="s">
        <v>166</v>
      </c>
      <c r="C18" s="20" t="s">
        <v>167</v>
      </c>
      <c r="D18" s="68"/>
      <c r="E18" s="26"/>
      <c r="F18" s="21" t="s">
        <v>170</v>
      </c>
      <c r="G18" s="20" t="s">
        <v>15</v>
      </c>
      <c r="H18" s="27">
        <v>50</v>
      </c>
      <c r="I18" s="18"/>
      <c r="J18" s="28">
        <f>+I18*H18</f>
        <v>0</v>
      </c>
    </row>
    <row r="19" spans="1:10" s="29" customFormat="1" ht="24.95" customHeight="1" thickBot="1">
      <c r="A19" s="13">
        <v>7</v>
      </c>
      <c r="B19" s="25" t="s">
        <v>168</v>
      </c>
      <c r="C19" s="20" t="s">
        <v>21</v>
      </c>
      <c r="D19" s="68"/>
      <c r="E19" s="26"/>
      <c r="F19" s="21" t="s">
        <v>171</v>
      </c>
      <c r="G19" s="20" t="s">
        <v>15</v>
      </c>
      <c r="H19" s="27">
        <v>50</v>
      </c>
      <c r="I19" s="18"/>
      <c r="J19" s="28">
        <f>+I19*H19</f>
        <v>0</v>
      </c>
    </row>
    <row r="20" spans="1:10" s="29" customFormat="1" ht="24.95" customHeight="1" thickBot="1">
      <c r="A20" s="10" t="s">
        <v>22</v>
      </c>
      <c r="B20" s="24"/>
      <c r="C20" s="11"/>
      <c r="D20" s="11"/>
      <c r="E20" s="11"/>
      <c r="F20" s="11"/>
      <c r="G20" s="11"/>
      <c r="H20" s="11"/>
      <c r="I20" s="11"/>
      <c r="J20" s="12">
        <f>ROUND((SUM(J21:J21)),0)</f>
        <v>0</v>
      </c>
    </row>
    <row r="21" spans="1:10" s="29" customFormat="1" ht="24.95" customHeight="1" thickBot="1">
      <c r="A21" s="13"/>
      <c r="B21" s="25"/>
      <c r="C21" s="20"/>
      <c r="D21" s="20"/>
      <c r="E21" s="20"/>
      <c r="F21" s="21"/>
      <c r="G21" s="30"/>
      <c r="H21" s="27"/>
      <c r="I21" s="31"/>
      <c r="J21" s="32">
        <f>+I21*H21</f>
        <v>0</v>
      </c>
    </row>
    <row r="22" spans="1:10" ht="24.95" customHeight="1" thickBot="1">
      <c r="A22" s="10"/>
      <c r="B22" s="24"/>
      <c r="C22" s="11"/>
      <c r="D22" s="11"/>
      <c r="E22" s="11"/>
      <c r="F22" s="11"/>
      <c r="G22" s="11"/>
      <c r="H22" s="11"/>
      <c r="I22" s="11"/>
      <c r="J22" s="12">
        <f>ROUND((SUM(J23:J37)),0)</f>
        <v>0</v>
      </c>
    </row>
    <row r="23" spans="1:10" ht="27.75" customHeight="1">
      <c r="A23" s="13">
        <v>8</v>
      </c>
      <c r="B23" s="34" t="s">
        <v>24</v>
      </c>
      <c r="C23" s="30" t="s">
        <v>23</v>
      </c>
      <c r="D23" s="30"/>
      <c r="E23" s="35"/>
      <c r="F23" s="21" t="s">
        <v>210</v>
      </c>
      <c r="G23" s="30" t="s">
        <v>15</v>
      </c>
      <c r="H23" s="27">
        <v>80</v>
      </c>
      <c r="I23" s="31"/>
      <c r="J23" s="32">
        <f t="shared" ref="J23:J37" si="1">+I23*H23</f>
        <v>0</v>
      </c>
    </row>
    <row r="24" spans="1:10" ht="27.75" customHeight="1">
      <c r="A24" s="13">
        <v>9</v>
      </c>
      <c r="B24" s="34" t="s">
        <v>25</v>
      </c>
      <c r="C24" s="30" t="s">
        <v>23</v>
      </c>
      <c r="D24" s="30"/>
      <c r="E24" s="35"/>
      <c r="F24" s="21" t="s">
        <v>211</v>
      </c>
      <c r="G24" s="30" t="s">
        <v>15</v>
      </c>
      <c r="H24" s="27">
        <v>80</v>
      </c>
      <c r="I24" s="31"/>
      <c r="J24" s="32">
        <f t="shared" si="1"/>
        <v>0</v>
      </c>
    </row>
    <row r="25" spans="1:10" ht="27.75" customHeight="1">
      <c r="A25" s="13">
        <v>10</v>
      </c>
      <c r="B25" s="34" t="s">
        <v>26</v>
      </c>
      <c r="C25" s="30" t="s">
        <v>23</v>
      </c>
      <c r="D25" s="30"/>
      <c r="E25" s="35"/>
      <c r="F25" s="21" t="s">
        <v>212</v>
      </c>
      <c r="G25" s="30" t="s">
        <v>15</v>
      </c>
      <c r="H25" s="27">
        <v>300</v>
      </c>
      <c r="I25" s="31"/>
      <c r="J25" s="32">
        <f t="shared" si="1"/>
        <v>0</v>
      </c>
    </row>
    <row r="26" spans="1:10" ht="27.75" customHeight="1">
      <c r="A26" s="13">
        <v>11</v>
      </c>
      <c r="B26" s="25" t="s">
        <v>27</v>
      </c>
      <c r="C26" s="20" t="s">
        <v>23</v>
      </c>
      <c r="D26" s="20"/>
      <c r="E26" s="35"/>
      <c r="F26" s="21" t="s">
        <v>213</v>
      </c>
      <c r="G26" s="20" t="s">
        <v>15</v>
      </c>
      <c r="H26" s="27">
        <v>50</v>
      </c>
      <c r="I26" s="31"/>
      <c r="J26" s="28">
        <f t="shared" si="1"/>
        <v>0</v>
      </c>
    </row>
    <row r="27" spans="1:10" ht="27.75" customHeight="1">
      <c r="A27" s="13">
        <v>12</v>
      </c>
      <c r="B27" s="34" t="s">
        <v>185</v>
      </c>
      <c r="C27" s="30" t="s">
        <v>29</v>
      </c>
      <c r="D27" s="30"/>
      <c r="E27" s="35"/>
      <c r="F27" s="21" t="s">
        <v>30</v>
      </c>
      <c r="G27" s="30" t="s">
        <v>15</v>
      </c>
      <c r="H27" s="27">
        <v>200</v>
      </c>
      <c r="I27" s="31"/>
      <c r="J27" s="32">
        <f t="shared" si="1"/>
        <v>0</v>
      </c>
    </row>
    <row r="28" spans="1:10" ht="27.75" customHeight="1">
      <c r="A28" s="13">
        <v>13</v>
      </c>
      <c r="B28" s="34" t="s">
        <v>186</v>
      </c>
      <c r="C28" s="30" t="s">
        <v>29</v>
      </c>
      <c r="D28" s="30"/>
      <c r="E28" s="35"/>
      <c r="F28" s="21" t="s">
        <v>214</v>
      </c>
      <c r="G28" s="30" t="s">
        <v>15</v>
      </c>
      <c r="H28" s="27">
        <v>50</v>
      </c>
      <c r="I28" s="31"/>
      <c r="J28" s="32">
        <f t="shared" si="1"/>
        <v>0</v>
      </c>
    </row>
    <row r="29" spans="1:10" ht="27.75" customHeight="1">
      <c r="A29" s="13">
        <v>14</v>
      </c>
      <c r="B29" s="34" t="s">
        <v>187</v>
      </c>
      <c r="C29" s="30" t="s">
        <v>32</v>
      </c>
      <c r="D29" s="30"/>
      <c r="E29" s="35"/>
      <c r="F29" s="21" t="s">
        <v>215</v>
      </c>
      <c r="G29" s="30" t="s">
        <v>15</v>
      </c>
      <c r="H29" s="27">
        <v>75</v>
      </c>
      <c r="I29" s="31"/>
      <c r="J29" s="32">
        <f t="shared" si="1"/>
        <v>0</v>
      </c>
    </row>
    <row r="30" spans="1:10" ht="27.75" customHeight="1">
      <c r="A30" s="13">
        <v>15</v>
      </c>
      <c r="B30" s="34" t="s">
        <v>188</v>
      </c>
      <c r="C30" s="30" t="s">
        <v>32</v>
      </c>
      <c r="D30" s="30"/>
      <c r="E30" s="35"/>
      <c r="F30" s="21" t="s">
        <v>216</v>
      </c>
      <c r="G30" s="30" t="s">
        <v>15</v>
      </c>
      <c r="H30" s="27">
        <v>10</v>
      </c>
      <c r="I30" s="31"/>
      <c r="J30" s="32">
        <f t="shared" si="1"/>
        <v>0</v>
      </c>
    </row>
    <row r="31" spans="1:10" ht="27.75" customHeight="1">
      <c r="A31" s="13">
        <v>16</v>
      </c>
      <c r="B31" s="34" t="s">
        <v>189</v>
      </c>
      <c r="C31" s="30" t="s">
        <v>32</v>
      </c>
      <c r="D31" s="30"/>
      <c r="E31" s="35"/>
      <c r="F31" s="21" t="s">
        <v>217</v>
      </c>
      <c r="G31" s="30" t="s">
        <v>15</v>
      </c>
      <c r="H31" s="36">
        <v>10</v>
      </c>
      <c r="I31" s="31"/>
      <c r="J31" s="32">
        <f t="shared" si="1"/>
        <v>0</v>
      </c>
    </row>
    <row r="32" spans="1:10" ht="27.75" customHeight="1">
      <c r="A32" s="13">
        <v>17</v>
      </c>
      <c r="B32" s="34" t="s">
        <v>190</v>
      </c>
      <c r="C32" s="30" t="s">
        <v>32</v>
      </c>
      <c r="D32" s="30"/>
      <c r="E32" s="35"/>
      <c r="F32" s="21" t="s">
        <v>218</v>
      </c>
      <c r="G32" s="30" t="s">
        <v>15</v>
      </c>
      <c r="H32" s="36">
        <v>10</v>
      </c>
      <c r="I32" s="31"/>
      <c r="J32" s="32">
        <f t="shared" si="1"/>
        <v>0</v>
      </c>
    </row>
    <row r="33" spans="1:12" ht="27.75" customHeight="1">
      <c r="A33" s="13">
        <v>18</v>
      </c>
      <c r="B33" s="34" t="s">
        <v>191</v>
      </c>
      <c r="C33" s="30" t="s">
        <v>33</v>
      </c>
      <c r="D33" s="30"/>
      <c r="E33" s="35"/>
      <c r="F33" s="21" t="s">
        <v>219</v>
      </c>
      <c r="G33" s="30" t="s">
        <v>34</v>
      </c>
      <c r="H33" s="27">
        <f>+H29*70</f>
        <v>5250</v>
      </c>
      <c r="I33" s="31"/>
      <c r="J33" s="32">
        <f t="shared" si="1"/>
        <v>0</v>
      </c>
    </row>
    <row r="34" spans="1:12" ht="27.75" customHeight="1">
      <c r="A34" s="13">
        <v>19</v>
      </c>
      <c r="B34" s="25" t="s">
        <v>258</v>
      </c>
      <c r="C34" s="20" t="s">
        <v>35</v>
      </c>
      <c r="D34" s="20"/>
      <c r="E34" s="35"/>
      <c r="F34" s="21" t="s">
        <v>220</v>
      </c>
      <c r="G34" s="20" t="s">
        <v>31</v>
      </c>
      <c r="H34" s="27">
        <v>24</v>
      </c>
      <c r="I34" s="31"/>
      <c r="J34" s="28">
        <f t="shared" si="1"/>
        <v>0</v>
      </c>
    </row>
    <row r="35" spans="1:12" ht="27.75" customHeight="1">
      <c r="A35" s="13">
        <v>20</v>
      </c>
      <c r="B35" s="34" t="s">
        <v>192</v>
      </c>
      <c r="C35" s="30" t="s">
        <v>36</v>
      </c>
      <c r="D35" s="30"/>
      <c r="E35" s="35"/>
      <c r="F35" s="21" t="s">
        <v>221</v>
      </c>
      <c r="G35" s="30" t="s">
        <v>15</v>
      </c>
      <c r="H35" s="27">
        <v>20</v>
      </c>
      <c r="I35" s="31"/>
      <c r="J35" s="32">
        <f t="shared" si="1"/>
        <v>0</v>
      </c>
    </row>
    <row r="36" spans="1:12" ht="27.75" customHeight="1">
      <c r="A36" s="13">
        <v>21</v>
      </c>
      <c r="B36" s="34" t="s">
        <v>37</v>
      </c>
      <c r="C36" s="30" t="s">
        <v>38</v>
      </c>
      <c r="D36" s="30"/>
      <c r="E36" s="35"/>
      <c r="F36" s="21" t="s">
        <v>222</v>
      </c>
      <c r="G36" s="30" t="s">
        <v>16</v>
      </c>
      <c r="H36" s="27">
        <v>300</v>
      </c>
      <c r="I36" s="31"/>
      <c r="J36" s="32">
        <f t="shared" si="1"/>
        <v>0</v>
      </c>
    </row>
    <row r="37" spans="1:12" ht="39.75" customHeight="1" thickBot="1">
      <c r="A37" s="13">
        <v>22</v>
      </c>
      <c r="B37" s="34" t="s">
        <v>193</v>
      </c>
      <c r="C37" s="30" t="s">
        <v>39</v>
      </c>
      <c r="D37" s="30"/>
      <c r="E37" s="35"/>
      <c r="F37" s="21" t="s">
        <v>223</v>
      </c>
      <c r="G37" s="30" t="s">
        <v>15</v>
      </c>
      <c r="H37" s="27">
        <v>170</v>
      </c>
      <c r="I37" s="31"/>
      <c r="J37" s="32">
        <f t="shared" si="1"/>
        <v>0</v>
      </c>
    </row>
    <row r="38" spans="1:12" ht="24.95" customHeight="1" thickBot="1">
      <c r="A38" s="10" t="s">
        <v>40</v>
      </c>
      <c r="B38" s="24"/>
      <c r="C38" s="11"/>
      <c r="D38" s="11"/>
      <c r="E38" s="11"/>
      <c r="F38" s="11"/>
      <c r="G38" s="11"/>
      <c r="H38" s="11"/>
      <c r="I38" s="11"/>
      <c r="J38" s="12">
        <f>ROUND((SUM(J39:J39)),0)</f>
        <v>0</v>
      </c>
    </row>
    <row r="39" spans="1:12" ht="33" customHeight="1" thickBot="1">
      <c r="A39" s="13"/>
      <c r="B39" s="25"/>
      <c r="C39" s="560"/>
      <c r="D39" s="561"/>
      <c r="E39" s="562"/>
      <c r="F39" s="21"/>
      <c r="G39" s="20"/>
      <c r="H39" s="27"/>
      <c r="I39" s="31"/>
      <c r="J39" s="28">
        <f t="shared" ref="J39" si="2">+I39*H39</f>
        <v>0</v>
      </c>
    </row>
    <row r="40" spans="1:12" ht="24.95" customHeight="1" thickBot="1">
      <c r="A40" s="10" t="s">
        <v>42</v>
      </c>
      <c r="B40" s="24"/>
      <c r="C40" s="11"/>
      <c r="D40" s="11"/>
      <c r="E40" s="11"/>
      <c r="F40" s="11"/>
      <c r="G40" s="11"/>
      <c r="H40" s="11"/>
      <c r="I40" s="11"/>
      <c r="J40" s="12">
        <f>ROUND((SUM(J41:J42)),0)</f>
        <v>0</v>
      </c>
    </row>
    <row r="41" spans="1:12" ht="51">
      <c r="A41" s="13">
        <v>35</v>
      </c>
      <c r="B41" s="25">
        <v>900.2</v>
      </c>
      <c r="C41" s="20" t="s">
        <v>43</v>
      </c>
      <c r="D41" s="20"/>
      <c r="E41" s="20"/>
      <c r="F41" s="21" t="s">
        <v>287</v>
      </c>
      <c r="G41" s="20" t="s">
        <v>44</v>
      </c>
      <c r="H41" s="27">
        <v>310</v>
      </c>
      <c r="I41" s="33"/>
      <c r="J41" s="28">
        <f>+I41*H41</f>
        <v>0</v>
      </c>
    </row>
    <row r="42" spans="1:12" ht="32.25" customHeight="1">
      <c r="A42" s="13">
        <v>36</v>
      </c>
      <c r="B42" s="25">
        <v>900.3</v>
      </c>
      <c r="C42" s="20" t="s">
        <v>43</v>
      </c>
      <c r="D42" s="20"/>
      <c r="E42" s="20"/>
      <c r="F42" s="21" t="s">
        <v>45</v>
      </c>
      <c r="G42" s="20" t="s">
        <v>44</v>
      </c>
      <c r="H42" s="27">
        <f>+H14*10</f>
        <v>91260</v>
      </c>
      <c r="I42" s="33"/>
      <c r="J42" s="28">
        <f>+I42*H42</f>
        <v>0</v>
      </c>
    </row>
    <row r="43" spans="1:12" ht="4.5" customHeight="1" thickBot="1">
      <c r="A43" s="37"/>
      <c r="B43" s="38"/>
      <c r="C43" s="38"/>
      <c r="D43" s="38"/>
      <c r="E43" s="38"/>
      <c r="F43" s="39"/>
      <c r="G43" s="40"/>
      <c r="H43" s="41"/>
      <c r="I43" s="42"/>
      <c r="J43" s="43"/>
    </row>
    <row r="44" spans="1:12" ht="33.75" customHeight="1">
      <c r="A44" s="44"/>
      <c r="B44" s="45"/>
      <c r="C44" s="546" t="s">
        <v>46</v>
      </c>
      <c r="D44" s="547"/>
      <c r="E44" s="547"/>
      <c r="F44" s="547"/>
      <c r="G44" s="547"/>
      <c r="H44" s="548"/>
      <c r="I44" s="46"/>
      <c r="J44" s="47">
        <f>ROUND((J40+J38+J22+J20+J15+J11),0)</f>
        <v>0</v>
      </c>
    </row>
    <row r="45" spans="1:12" ht="33.75" customHeight="1">
      <c r="A45" s="549" t="s">
        <v>47</v>
      </c>
      <c r="B45" s="550"/>
      <c r="C45" s="550"/>
      <c r="D45" s="550"/>
      <c r="E45" s="550"/>
      <c r="F45" s="550"/>
      <c r="G45" s="550"/>
      <c r="H45" s="551"/>
      <c r="I45" s="552" t="s">
        <v>48</v>
      </c>
      <c r="J45" s="349">
        <v>9617410</v>
      </c>
      <c r="K45" s="351"/>
      <c r="L45" s="4"/>
    </row>
    <row r="46" spans="1:12" ht="33.75" customHeight="1">
      <c r="A46" s="554" t="s">
        <v>49</v>
      </c>
      <c r="B46" s="555"/>
      <c r="C46" s="555"/>
      <c r="D46" s="555"/>
      <c r="E46" s="555"/>
      <c r="F46" s="555"/>
      <c r="G46" s="555"/>
      <c r="H46" s="556"/>
      <c r="I46" s="553"/>
      <c r="J46" s="349">
        <v>4819883.0000000289</v>
      </c>
      <c r="K46" s="351"/>
      <c r="L46" s="4"/>
    </row>
    <row r="47" spans="1:12" ht="33.75" customHeight="1">
      <c r="A47" s="535" t="s">
        <v>50</v>
      </c>
      <c r="B47" s="536"/>
      <c r="C47" s="536"/>
      <c r="D47" s="536"/>
      <c r="E47" s="536"/>
      <c r="F47" s="536"/>
      <c r="G47" s="536"/>
      <c r="H47" s="536"/>
      <c r="I47" s="536"/>
      <c r="J47" s="350">
        <f>+J44+J45+J46</f>
        <v>14437293.00000003</v>
      </c>
      <c r="K47" s="4"/>
      <c r="L47" s="4"/>
    </row>
    <row r="48" spans="1:12" ht="33.75" customHeight="1">
      <c r="A48" s="535" t="s">
        <v>51</v>
      </c>
      <c r="B48" s="536"/>
      <c r="C48" s="536"/>
      <c r="D48" s="536"/>
      <c r="E48" s="536"/>
      <c r="F48" s="536"/>
      <c r="G48" s="536"/>
      <c r="H48" s="536"/>
      <c r="I48" s="536"/>
      <c r="J48" s="49">
        <f>ROUND((+J47/(1+J59)*J58*0.19),0)</f>
        <v>0</v>
      </c>
    </row>
    <row r="49" spans="1:10" ht="33.75" customHeight="1">
      <c r="A49" s="535" t="s">
        <v>52</v>
      </c>
      <c r="B49" s="536"/>
      <c r="C49" s="536"/>
      <c r="D49" s="536"/>
      <c r="E49" s="536"/>
      <c r="F49" s="536"/>
      <c r="G49" s="536"/>
      <c r="H49" s="536"/>
      <c r="I49" s="536"/>
      <c r="J49" s="50">
        <f>+J48+J47</f>
        <v>14437293.00000003</v>
      </c>
    </row>
    <row r="50" spans="1:10" ht="33.75" customHeight="1">
      <c r="A50" s="13">
        <v>37</v>
      </c>
      <c r="B50" s="51" t="s">
        <v>53</v>
      </c>
      <c r="C50" s="537" t="s">
        <v>54</v>
      </c>
      <c r="D50" s="537"/>
      <c r="E50" s="538"/>
      <c r="F50" s="538"/>
      <c r="G50" s="538"/>
      <c r="H50" s="538"/>
      <c r="I50" s="52" t="s">
        <v>48</v>
      </c>
      <c r="J50" s="48">
        <v>0</v>
      </c>
    </row>
    <row r="51" spans="1:10" ht="33.75" customHeight="1">
      <c r="A51" s="53"/>
      <c r="B51" s="54"/>
      <c r="C51" s="539" t="s">
        <v>55</v>
      </c>
      <c r="D51" s="539"/>
      <c r="E51" s="539"/>
      <c r="F51" s="539"/>
      <c r="G51" s="539"/>
      <c r="H51" s="539"/>
      <c r="I51" s="540"/>
      <c r="J51" s="48">
        <f>+J50*0.19</f>
        <v>0</v>
      </c>
    </row>
    <row r="52" spans="1:10" ht="33.75" customHeight="1">
      <c r="A52" s="53"/>
      <c r="B52" s="54"/>
      <c r="C52" s="539" t="s">
        <v>56</v>
      </c>
      <c r="D52" s="539"/>
      <c r="E52" s="539"/>
      <c r="F52" s="539"/>
      <c r="G52" s="539"/>
      <c r="H52" s="539"/>
      <c r="I52" s="540"/>
      <c r="J52" s="50">
        <f>+J50+J51</f>
        <v>0</v>
      </c>
    </row>
    <row r="53" spans="1:10" ht="33.75" customHeight="1" thickBot="1">
      <c r="A53" s="541" t="s">
        <v>57</v>
      </c>
      <c r="B53" s="542"/>
      <c r="C53" s="542"/>
      <c r="D53" s="542"/>
      <c r="E53" s="542"/>
      <c r="F53" s="542"/>
      <c r="G53" s="542"/>
      <c r="H53" s="542"/>
      <c r="I53" s="542"/>
      <c r="J53" s="55">
        <f>+J52+J49</f>
        <v>14437293.00000003</v>
      </c>
    </row>
    <row r="54" spans="1:10" s="56" customFormat="1" ht="18.600000000000001" customHeight="1" thickBot="1">
      <c r="A54" s="543"/>
      <c r="B54" s="544"/>
      <c r="C54" s="544"/>
      <c r="D54" s="544"/>
      <c r="E54" s="544"/>
      <c r="F54" s="544"/>
      <c r="G54" s="544"/>
      <c r="H54" s="544"/>
      <c r="I54" s="544"/>
      <c r="J54" s="545"/>
    </row>
    <row r="55" spans="1:10" s="58" customFormat="1" ht="12.75">
      <c r="A55" s="526"/>
      <c r="B55" s="527"/>
      <c r="C55" s="527"/>
      <c r="D55" s="527"/>
      <c r="E55" s="527"/>
      <c r="F55" s="527"/>
      <c r="G55" s="528" t="s">
        <v>5</v>
      </c>
      <c r="H55" s="529"/>
      <c r="I55" s="530"/>
      <c r="J55" s="57" t="s">
        <v>58</v>
      </c>
    </row>
    <row r="56" spans="1:10" s="58" customFormat="1" ht="12.75">
      <c r="A56" s="531"/>
      <c r="B56" s="532"/>
      <c r="C56" s="532"/>
      <c r="D56" s="532"/>
      <c r="E56" s="532"/>
      <c r="F56" s="532"/>
      <c r="G56" s="518" t="s">
        <v>59</v>
      </c>
      <c r="H56" s="519"/>
      <c r="I56" s="59" t="s">
        <v>60</v>
      </c>
      <c r="J56" s="60"/>
    </row>
    <row r="57" spans="1:10" s="58" customFormat="1" ht="12.75">
      <c r="A57" s="531"/>
      <c r="B57" s="532"/>
      <c r="C57" s="532"/>
      <c r="D57" s="532"/>
      <c r="E57" s="532"/>
      <c r="F57" s="532"/>
      <c r="G57" s="533" t="s">
        <v>61</v>
      </c>
      <c r="H57" s="534"/>
      <c r="I57" s="59" t="s">
        <v>62</v>
      </c>
      <c r="J57" s="60"/>
    </row>
    <row r="58" spans="1:10" s="58" customFormat="1" ht="12.75">
      <c r="A58" s="516"/>
      <c r="B58" s="517"/>
      <c r="C58" s="517"/>
      <c r="D58" s="517"/>
      <c r="E58" s="517"/>
      <c r="F58" s="517"/>
      <c r="G58" s="518" t="s">
        <v>63</v>
      </c>
      <c r="H58" s="519"/>
      <c r="I58" s="59" t="s">
        <v>64</v>
      </c>
      <c r="J58" s="60"/>
    </row>
    <row r="59" spans="1:10" s="58" customFormat="1" thickBot="1">
      <c r="A59" s="520"/>
      <c r="B59" s="521"/>
      <c r="C59" s="521"/>
      <c r="D59" s="521"/>
      <c r="E59" s="521"/>
      <c r="F59" s="521"/>
      <c r="G59" s="522" t="s">
        <v>65</v>
      </c>
      <c r="H59" s="523"/>
      <c r="I59" s="61" t="s">
        <v>66</v>
      </c>
      <c r="J59" s="62"/>
    </row>
    <row r="60" spans="1:10" thickBot="1">
      <c r="A60" s="352"/>
      <c r="B60" s="352"/>
      <c r="C60" s="352"/>
      <c r="D60" s="353"/>
      <c r="E60" s="353"/>
      <c r="F60" s="353"/>
      <c r="G60" s="353"/>
      <c r="H60" s="354"/>
      <c r="I60" s="355"/>
    </row>
    <row r="61" spans="1:10" ht="15.75" customHeight="1" thickBot="1">
      <c r="A61" s="603" t="s">
        <v>288</v>
      </c>
      <c r="B61" s="604"/>
      <c r="C61" s="604"/>
      <c r="D61" s="604"/>
      <c r="E61" s="604"/>
      <c r="F61" s="604"/>
      <c r="G61" s="604"/>
      <c r="H61" s="604"/>
      <c r="I61" s="605"/>
      <c r="J61" s="372" t="s">
        <v>293</v>
      </c>
    </row>
    <row r="62" spans="1:10" ht="12.75" customHeight="1" thickBot="1">
      <c r="A62" s="594" t="s">
        <v>289</v>
      </c>
      <c r="B62" s="595"/>
      <c r="C62" s="595"/>
      <c r="D62" s="596"/>
      <c r="E62" s="600"/>
      <c r="F62" s="601"/>
      <c r="G62" s="601"/>
      <c r="H62" s="601"/>
      <c r="I62" s="601"/>
      <c r="J62" s="602"/>
    </row>
    <row r="63" spans="1:10" ht="12.75">
      <c r="A63" s="352"/>
      <c r="B63" s="352"/>
      <c r="C63" s="352"/>
      <c r="D63" s="352"/>
      <c r="E63" s="356"/>
      <c r="F63" s="352"/>
      <c r="G63" s="355"/>
      <c r="H63" s="357"/>
      <c r="I63" s="355"/>
    </row>
    <row r="64" spans="1:10" ht="49.5" customHeight="1">
      <c r="A64" s="597" t="s">
        <v>290</v>
      </c>
      <c r="B64" s="597"/>
      <c r="C64" s="597"/>
      <c r="D64" s="597"/>
      <c r="E64" s="598" t="s">
        <v>291</v>
      </c>
      <c r="F64" s="599"/>
      <c r="G64" s="599"/>
      <c r="H64" s="358"/>
      <c r="I64" s="359"/>
    </row>
    <row r="65" spans="1:10" ht="12.75">
      <c r="A65" s="362"/>
      <c r="B65" s="362"/>
      <c r="C65" s="362"/>
      <c r="D65" s="363"/>
      <c r="E65" s="364"/>
      <c r="F65" s="363"/>
      <c r="G65" s="361"/>
      <c r="H65" s="360"/>
      <c r="I65" s="361"/>
    </row>
    <row r="66" spans="1:10" thickBot="1">
      <c r="A66" s="365" t="s">
        <v>292</v>
      </c>
      <c r="B66" s="366"/>
      <c r="C66" s="366"/>
      <c r="D66" s="363"/>
      <c r="E66" s="364"/>
      <c r="F66" s="363"/>
      <c r="G66" s="361"/>
      <c r="H66" s="360"/>
      <c r="I66" s="361"/>
    </row>
    <row r="67" spans="1:10" ht="12.75">
      <c r="A67" s="367"/>
      <c r="B67" s="367"/>
      <c r="C67" s="367"/>
      <c r="D67" s="352"/>
      <c r="E67" s="356"/>
      <c r="F67" s="352"/>
      <c r="G67" s="355"/>
      <c r="H67" s="357"/>
      <c r="I67" s="355"/>
    </row>
    <row r="68" spans="1:10" ht="12.75">
      <c r="A68" s="368"/>
      <c r="B68" s="368"/>
      <c r="C68" s="368"/>
      <c r="D68" s="368"/>
      <c r="E68" s="369"/>
      <c r="F68" s="368"/>
      <c r="G68" s="370"/>
      <c r="H68" s="371"/>
      <c r="I68" s="370"/>
    </row>
    <row r="74" spans="1:10">
      <c r="J74" s="63"/>
    </row>
  </sheetData>
  <mergeCells count="44">
    <mergeCell ref="A6:J6"/>
    <mergeCell ref="A1:J1"/>
    <mergeCell ref="A2:J2"/>
    <mergeCell ref="A3:J3"/>
    <mergeCell ref="A4:J4"/>
    <mergeCell ref="A5:J5"/>
    <mergeCell ref="C44:H44"/>
    <mergeCell ref="A8:A10"/>
    <mergeCell ref="B8:B10"/>
    <mergeCell ref="C8:E8"/>
    <mergeCell ref="F8:F10"/>
    <mergeCell ref="G8:G10"/>
    <mergeCell ref="J8:J10"/>
    <mergeCell ref="C9:C10"/>
    <mergeCell ref="D9:D10"/>
    <mergeCell ref="E9:E10"/>
    <mergeCell ref="C39:E39"/>
    <mergeCell ref="I8:I10"/>
    <mergeCell ref="A55:F55"/>
    <mergeCell ref="G55:I55"/>
    <mergeCell ref="A45:H45"/>
    <mergeCell ref="I45:I46"/>
    <mergeCell ref="A46:H46"/>
    <mergeCell ref="A47:I47"/>
    <mergeCell ref="A48:I48"/>
    <mergeCell ref="A49:I49"/>
    <mergeCell ref="C50:H50"/>
    <mergeCell ref="C51:I51"/>
    <mergeCell ref="C52:I52"/>
    <mergeCell ref="A53:I53"/>
    <mergeCell ref="A54:J54"/>
    <mergeCell ref="A56:F56"/>
    <mergeCell ref="G56:H56"/>
    <mergeCell ref="A57:F57"/>
    <mergeCell ref="G57:H57"/>
    <mergeCell ref="A58:F58"/>
    <mergeCell ref="G58:H58"/>
    <mergeCell ref="A59:F59"/>
    <mergeCell ref="G59:H59"/>
    <mergeCell ref="A62:D62"/>
    <mergeCell ref="A64:D64"/>
    <mergeCell ref="E64:G64"/>
    <mergeCell ref="E62:J62"/>
    <mergeCell ref="A61:I61"/>
  </mergeCells>
  <printOptions horizontalCentered="1"/>
  <pageMargins left="0.19685039370078741" right="0.27559055118110237" top="0.84996062992125987" bottom="0.31496062992125984" header="0.51181102362204722" footer="0.51181102362204722"/>
  <pageSetup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4</vt:i4>
      </vt:variant>
    </vt:vector>
  </HeadingPairs>
  <TitlesOfParts>
    <vt:vector size="30" baseType="lpstr">
      <vt:lpstr>201.7</vt:lpstr>
      <vt:lpstr>201.15</vt:lpstr>
      <vt:lpstr>211.1</vt:lpstr>
      <vt:lpstr>310.1</vt:lpstr>
      <vt:lpstr>311.1</vt:lpstr>
      <vt:lpstr>320.1</vt:lpstr>
      <vt:lpstr>330.1</vt:lpstr>
      <vt:lpstr>600.2.1</vt:lpstr>
      <vt:lpstr>600.2.2</vt:lpstr>
      <vt:lpstr>600.2.3</vt:lpstr>
      <vt:lpstr>600.2.4</vt:lpstr>
      <vt:lpstr>610.2</vt:lpstr>
      <vt:lpstr>610.5</vt:lpstr>
      <vt:lpstr>630.4</vt:lpstr>
      <vt:lpstr>630.5</vt:lpstr>
      <vt:lpstr>630.6</vt:lpstr>
      <vt:lpstr>630.7</vt:lpstr>
      <vt:lpstr>640.1</vt:lpstr>
      <vt:lpstr>661.1</vt:lpstr>
      <vt:lpstr>671.3</vt:lpstr>
      <vt:lpstr>673.1.1</vt:lpstr>
      <vt:lpstr>681.3</vt:lpstr>
      <vt:lpstr>900.2</vt:lpstr>
      <vt:lpstr>900.3</vt:lpstr>
      <vt:lpstr>PRESUPUESTO OBRA</vt:lpstr>
      <vt:lpstr>PROPUESTA ECONOMICA</vt:lpstr>
      <vt:lpstr>'PRESUPUESTO OBRA'!Área_de_impresión</vt:lpstr>
      <vt:lpstr>'PROPUESTA ECONOMICA'!Área_de_impresión</vt:lpstr>
      <vt:lpstr>'PRESUPUESTO OBRA'!Títulos_a_imprimir</vt:lpstr>
      <vt:lpstr>'PROPUESTA ECONOMICA'!Títulos_a_imprimir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Erika Johana Uribe Navarro</cp:lastModifiedBy>
  <dcterms:created xsi:type="dcterms:W3CDTF">2018-02-05T13:13:03Z</dcterms:created>
  <dcterms:modified xsi:type="dcterms:W3CDTF">2018-02-27T16:31:53Z</dcterms:modified>
</cp:coreProperties>
</file>