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Z:\LUIS NEGRETTE\ESTRATEGIA 2019 A 2024\PRECONTRACTUAL 2024\Transporte_ Licitación\Anexos\Anexos LP-URT-2-2024\"/>
    </mc:Choice>
  </mc:AlternateContent>
  <xr:revisionPtr revIDLastSave="0" documentId="8_{D3573E1F-B99A-4BFC-A486-2A6F5B67B9AF}" xr6:coauthVersionLast="47" xr6:coauthVersionMax="47" xr10:uidLastSave="{00000000-0000-0000-0000-000000000000}"/>
  <bookViews>
    <workbookView xWindow="-120" yWindow="-120" windowWidth="29040" windowHeight="15840" xr2:uid="{00000000-000D-0000-FFFF-FFFF00000000}"/>
  </bookViews>
  <sheets>
    <sheet name="CUADRO COMPARATIVO" sheetId="5" r:id="rId1"/>
    <sheet name="REGION O LOTE 1" sheetId="9" r:id="rId2"/>
    <sheet name="REGION O LOTE 2" sheetId="10" r:id="rId3"/>
    <sheet name="REGION O LOTE 3" sheetId="11" r:id="rId4"/>
    <sheet name="REGION O LOTE 4" sheetId="12" r:id="rId5"/>
    <sheet name="REGION O LOTE 5" sheetId="13" r:id="rId6"/>
    <sheet name="REGION O LOTE 6" sheetId="14" r:id="rId7"/>
    <sheet name="REGION O LOTE 7" sheetId="15" r:id="rId8"/>
    <sheet name="REGION O LOTE 8" sheetId="16" r:id="rId9"/>
    <sheet name="REGION O LOTE 9" sheetId="17" r:id="rId10"/>
    <sheet name="REGION O LOTE 10" sheetId="18" r:id="rId11"/>
    <sheet name="REGION O LOTE 11" sheetId="19" r:id="rId12"/>
    <sheet name="REGION O LOTE 12" sheetId="20" r:id="rId13"/>
    <sheet name="REGION O LOTE 13" sheetId="8" r:id="rId14"/>
    <sheet name="REGION O LOTE 14" sheetId="21" r:id="rId15"/>
    <sheet name="REGION O LOTE 15" sheetId="22" r:id="rId16"/>
    <sheet name="REGION O LOTE 16" sheetId="23" r:id="rId17"/>
    <sheet name="INSTRUCTIVO DILIGENCIAMIENTO" sheetId="7" r:id="rId18"/>
    <sheet name="Hoja1" sheetId="6" state="hidden" r:id="rId19"/>
  </sheets>
  <externalReferences>
    <externalReference r:id="rId20"/>
    <externalReference r:id="rId21"/>
  </externalReferences>
  <definedNames>
    <definedName name="AA">'[1]Base listas desplegables'!$G$3:$G$13</definedName>
    <definedName name="ACTIVID">'[1]Base listas desplegables'!$J$3:$J$11</definedName>
    <definedName name="_xlnm.Print_Area" localSheetId="0">'CUADRO COMPARATIVO'!$A$1:$R$44</definedName>
    <definedName name="_xlnm.Print_Area" localSheetId="17">'INSTRUCTIVO DILIGENCIAMIENTO'!$A$1:$M$16</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 name="_xlnm.Print_Titles" localSheetId="17">'INSTRUCTIVO DILIGENCIAMIENTO'!$1:$4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 i="23" l="1"/>
  <c r="M25" i="23"/>
  <c r="O25" i="23"/>
  <c r="O23" i="23"/>
  <c r="O24" i="23"/>
  <c r="N23" i="23"/>
  <c r="N24" i="23"/>
  <c r="N25" i="23"/>
  <c r="M23" i="23"/>
  <c r="M24" i="23"/>
  <c r="O22" i="23"/>
  <c r="N22" i="23"/>
  <c r="M22" i="23"/>
  <c r="M21" i="23"/>
  <c r="O21" i="23"/>
  <c r="O20" i="23"/>
  <c r="N20" i="23"/>
  <c r="N21" i="23"/>
  <c r="M20" i="23"/>
  <c r="O19" i="23"/>
  <c r="N19" i="23"/>
  <c r="M19" i="23"/>
  <c r="L25" i="23"/>
  <c r="L19" i="23"/>
  <c r="L20" i="23"/>
  <c r="L21" i="23"/>
  <c r="L22" i="23"/>
  <c r="L23" i="23"/>
  <c r="L24" i="23"/>
  <c r="K20" i="23"/>
  <c r="K21" i="23"/>
  <c r="K22" i="23"/>
  <c r="K23" i="23"/>
  <c r="K24" i="23"/>
  <c r="K19" i="23"/>
  <c r="M8" i="23"/>
  <c r="N14" i="23"/>
  <c r="O10" i="23"/>
  <c r="O11" i="23"/>
  <c r="O12" i="23"/>
  <c r="O13" i="23"/>
  <c r="O14" i="23"/>
  <c r="N10" i="23"/>
  <c r="N11" i="23"/>
  <c r="N12" i="23"/>
  <c r="N13" i="23"/>
  <c r="M10" i="23"/>
  <c r="M11" i="23"/>
  <c r="M12" i="23"/>
  <c r="M13" i="23"/>
  <c r="M14" i="23"/>
  <c r="O9" i="23"/>
  <c r="N9" i="23"/>
  <c r="M9" i="23"/>
  <c r="N8" i="23"/>
  <c r="O8" i="23"/>
  <c r="K12" i="23"/>
  <c r="K9" i="23"/>
  <c r="L13" i="23"/>
  <c r="L9" i="23"/>
  <c r="L10" i="23"/>
  <c r="L11" i="23"/>
  <c r="L12" i="23"/>
  <c r="L14" i="23"/>
  <c r="K10" i="23"/>
  <c r="K11" i="23"/>
  <c r="K13" i="23"/>
  <c r="K14" i="23"/>
  <c r="L8" i="23"/>
  <c r="K8" i="23"/>
  <c r="O24" i="22" l="1"/>
  <c r="O25" i="22"/>
  <c r="M26" i="22"/>
  <c r="N25" i="22"/>
  <c r="M25" i="22"/>
  <c r="N24" i="22"/>
  <c r="O23" i="22"/>
  <c r="N23" i="22"/>
  <c r="M23" i="22"/>
  <c r="M24" i="22"/>
  <c r="O22" i="22"/>
  <c r="N22" i="22"/>
  <c r="M22" i="22"/>
  <c r="M21" i="22"/>
  <c r="O21" i="22"/>
  <c r="N21" i="22"/>
  <c r="O20" i="22"/>
  <c r="N20" i="22"/>
  <c r="M20" i="22"/>
  <c r="N19" i="22"/>
  <c r="O19" i="22"/>
  <c r="M19" i="22"/>
  <c r="O14" i="22"/>
  <c r="N14" i="22"/>
  <c r="M14" i="22"/>
  <c r="M13" i="22"/>
  <c r="O12" i="22"/>
  <c r="O13" i="22"/>
  <c r="N12" i="22"/>
  <c r="N13" i="22"/>
  <c r="M12" i="22"/>
  <c r="O11" i="22"/>
  <c r="N11" i="22"/>
  <c r="M11" i="22"/>
  <c r="O10" i="22"/>
  <c r="N10" i="22"/>
  <c r="M10" i="22"/>
  <c r="O9" i="22"/>
  <c r="N9" i="22"/>
  <c r="M9" i="22"/>
  <c r="O8" i="22"/>
  <c r="N8" i="22"/>
  <c r="M8" i="22"/>
  <c r="L25" i="22"/>
  <c r="K19" i="22"/>
  <c r="L24" i="22"/>
  <c r="L20" i="22"/>
  <c r="L21" i="22"/>
  <c r="L22" i="22"/>
  <c r="L23" i="22"/>
  <c r="K20" i="22"/>
  <c r="K21" i="22"/>
  <c r="K22" i="22"/>
  <c r="K23" i="22"/>
  <c r="K24" i="22"/>
  <c r="K25" i="22"/>
  <c r="L19" i="22"/>
  <c r="L9" i="22"/>
  <c r="K8" i="22"/>
  <c r="L10" i="22"/>
  <c r="L11" i="22"/>
  <c r="L12" i="22"/>
  <c r="L13" i="22"/>
  <c r="L14" i="22"/>
  <c r="K9" i="22"/>
  <c r="K10" i="22"/>
  <c r="K11" i="22"/>
  <c r="K12" i="22"/>
  <c r="K13" i="22"/>
  <c r="K14" i="22"/>
  <c r="L8" i="22"/>
  <c r="R25" i="21" l="1"/>
  <c r="Q25" i="21"/>
  <c r="P25" i="21"/>
  <c r="R24" i="21"/>
  <c r="Q24" i="21"/>
  <c r="P24" i="21"/>
  <c r="R23" i="21"/>
  <c r="Q23" i="21"/>
  <c r="P23" i="21"/>
  <c r="R22" i="21"/>
  <c r="Q22" i="21"/>
  <c r="P22" i="21"/>
  <c r="R21" i="21"/>
  <c r="Q21" i="21"/>
  <c r="P21" i="21"/>
  <c r="P20" i="21"/>
  <c r="R20" i="21"/>
  <c r="Q20" i="21"/>
  <c r="R19" i="21"/>
  <c r="Q19" i="21"/>
  <c r="P19" i="21"/>
  <c r="N25" i="21"/>
  <c r="O25" i="21"/>
  <c r="O26" i="21" s="1"/>
  <c r="O20" i="21"/>
  <c r="O21" i="21"/>
  <c r="O22" i="21"/>
  <c r="O23" i="21"/>
  <c r="O24" i="21"/>
  <c r="N20" i="21"/>
  <c r="N21" i="21"/>
  <c r="N22" i="21"/>
  <c r="N23" i="21"/>
  <c r="N24" i="21"/>
  <c r="O19" i="21"/>
  <c r="N19" i="21"/>
  <c r="P15" i="21"/>
  <c r="R13" i="21"/>
  <c r="R14" i="21"/>
  <c r="Q14" i="21"/>
  <c r="P14" i="21"/>
  <c r="Q13" i="21"/>
  <c r="P13" i="21"/>
  <c r="R12" i="21"/>
  <c r="Q12" i="21"/>
  <c r="P12" i="21"/>
  <c r="R11" i="21"/>
  <c r="Q11" i="21"/>
  <c r="P11" i="21"/>
  <c r="P10" i="21"/>
  <c r="R10" i="21"/>
  <c r="Q10" i="21"/>
  <c r="R9" i="21"/>
  <c r="Q9" i="21"/>
  <c r="P9" i="21"/>
  <c r="R8" i="21"/>
  <c r="O14" i="21"/>
  <c r="O9" i="21"/>
  <c r="Q8" i="21"/>
  <c r="P8" i="21"/>
  <c r="N15" i="21"/>
  <c r="O10" i="21"/>
  <c r="O11" i="21"/>
  <c r="O12" i="21"/>
  <c r="O13" i="21"/>
  <c r="N9" i="21"/>
  <c r="N10" i="21"/>
  <c r="N11" i="21"/>
  <c r="N12" i="21"/>
  <c r="N13" i="21"/>
  <c r="N14" i="21"/>
  <c r="O8" i="21"/>
  <c r="N8" i="21"/>
  <c r="P25" i="8" l="1"/>
  <c r="N25" i="8"/>
  <c r="O25" i="8"/>
  <c r="P24" i="8"/>
  <c r="O24" i="8"/>
  <c r="P23" i="8"/>
  <c r="O23" i="8"/>
  <c r="N23" i="8"/>
  <c r="N24" i="8"/>
  <c r="N22" i="8"/>
  <c r="P22" i="8"/>
  <c r="O22" i="8"/>
  <c r="P20" i="8"/>
  <c r="P21" i="8"/>
  <c r="O20" i="8"/>
  <c r="O21" i="8"/>
  <c r="N20" i="8"/>
  <c r="N21" i="8"/>
  <c r="P19" i="8"/>
  <c r="O19" i="8"/>
  <c r="N19" i="8"/>
  <c r="L19" i="8"/>
  <c r="M26" i="8"/>
  <c r="L26" i="8"/>
  <c r="M24" i="8"/>
  <c r="M20" i="8"/>
  <c r="M21" i="8"/>
  <c r="M22" i="8"/>
  <c r="M23" i="8"/>
  <c r="M25" i="8"/>
  <c r="L20" i="8"/>
  <c r="L21" i="8"/>
  <c r="L22" i="8"/>
  <c r="L23" i="8"/>
  <c r="L24" i="8"/>
  <c r="L25" i="8"/>
  <c r="M19" i="8"/>
  <c r="P13" i="8"/>
  <c r="P14" i="8"/>
  <c r="O13" i="8"/>
  <c r="O14" i="8"/>
  <c r="N13" i="8"/>
  <c r="N14" i="8"/>
  <c r="P12" i="8"/>
  <c r="O12" i="8"/>
  <c r="N12" i="8"/>
  <c r="P11" i="8"/>
  <c r="P9" i="8"/>
  <c r="P10" i="8"/>
  <c r="O9" i="8"/>
  <c r="O10" i="8"/>
  <c r="O11" i="8"/>
  <c r="N9" i="8"/>
  <c r="N10" i="8"/>
  <c r="N11" i="8"/>
  <c r="P8" i="8"/>
  <c r="O8" i="8"/>
  <c r="N8" i="8"/>
  <c r="M14" i="8"/>
  <c r="M12" i="8"/>
  <c r="M9" i="8"/>
  <c r="M10" i="8"/>
  <c r="M11" i="8"/>
  <c r="M13" i="8"/>
  <c r="L9" i="8"/>
  <c r="L10" i="8"/>
  <c r="L11" i="8"/>
  <c r="L12" i="8"/>
  <c r="L13" i="8"/>
  <c r="L14" i="8"/>
  <c r="M8" i="8"/>
  <c r="L8" i="8"/>
  <c r="M25" i="20" l="1"/>
  <c r="O24" i="20"/>
  <c r="O25" i="20"/>
  <c r="N24" i="20"/>
  <c r="N25" i="20"/>
  <c r="M24" i="20"/>
  <c r="O23" i="20"/>
  <c r="N23" i="20"/>
  <c r="M23" i="20"/>
  <c r="O22" i="20"/>
  <c r="N22" i="20"/>
  <c r="M22" i="20"/>
  <c r="M20" i="20"/>
  <c r="O21" i="20"/>
  <c r="N21" i="20"/>
  <c r="M21" i="20"/>
  <c r="O20" i="20"/>
  <c r="N20" i="20"/>
  <c r="O19" i="20"/>
  <c r="N19" i="20"/>
  <c r="M19" i="20"/>
  <c r="K23" i="20"/>
  <c r="K26" i="20" s="1"/>
  <c r="L25" i="20"/>
  <c r="L20" i="20"/>
  <c r="L21" i="20"/>
  <c r="L22" i="20"/>
  <c r="L23" i="20"/>
  <c r="L24" i="20"/>
  <c r="K20" i="20"/>
  <c r="K21" i="20"/>
  <c r="K22" i="20"/>
  <c r="K24" i="20"/>
  <c r="K25" i="20"/>
  <c r="L19" i="20"/>
  <c r="K19" i="20"/>
  <c r="N14" i="20"/>
  <c r="O10" i="20"/>
  <c r="O11" i="20"/>
  <c r="O12" i="20"/>
  <c r="O13" i="20"/>
  <c r="O14" i="20"/>
  <c r="N10" i="20"/>
  <c r="N11" i="20"/>
  <c r="N12" i="20"/>
  <c r="N13" i="20"/>
  <c r="M10" i="20"/>
  <c r="M11" i="20"/>
  <c r="M12" i="20"/>
  <c r="M13" i="20"/>
  <c r="M14" i="20"/>
  <c r="O9" i="20"/>
  <c r="N9" i="20"/>
  <c r="M9" i="20"/>
  <c r="O8" i="20"/>
  <c r="N8" i="20"/>
  <c r="M8" i="20"/>
  <c r="L15" i="20"/>
  <c r="K15" i="20"/>
  <c r="L11" i="20"/>
  <c r="L14" i="20"/>
  <c r="L9" i="20"/>
  <c r="L10" i="20"/>
  <c r="L12" i="20"/>
  <c r="L13" i="20"/>
  <c r="L8" i="20"/>
  <c r="K9" i="20"/>
  <c r="K10" i="20"/>
  <c r="K11" i="20"/>
  <c r="K12" i="20"/>
  <c r="K13" i="20"/>
  <c r="K14" i="20"/>
  <c r="K8" i="20"/>
  <c r="O21" i="19" l="1"/>
  <c r="N21" i="19"/>
  <c r="M21" i="19"/>
  <c r="O20" i="19"/>
  <c r="N20" i="19"/>
  <c r="M20" i="19"/>
  <c r="O22" i="19"/>
  <c r="O23" i="19"/>
  <c r="O24" i="19"/>
  <c r="O25" i="19"/>
  <c r="N22" i="19"/>
  <c r="N23" i="19"/>
  <c r="N24" i="19"/>
  <c r="N25" i="19"/>
  <c r="M22" i="19"/>
  <c r="M23" i="19"/>
  <c r="M24" i="19"/>
  <c r="M25" i="19"/>
  <c r="O19" i="19"/>
  <c r="N19" i="19"/>
  <c r="M19" i="19"/>
  <c r="K25" i="19"/>
  <c r="L25" i="19"/>
  <c r="L24" i="19"/>
  <c r="L20" i="19"/>
  <c r="L21" i="19"/>
  <c r="L22" i="19"/>
  <c r="L23" i="19"/>
  <c r="K20" i="19"/>
  <c r="K21" i="19"/>
  <c r="K22" i="19"/>
  <c r="K23" i="19"/>
  <c r="K24" i="19"/>
  <c r="L19" i="19"/>
  <c r="K19" i="19"/>
  <c r="M13" i="19"/>
  <c r="K13" i="19"/>
  <c r="O14" i="19"/>
  <c r="O10" i="19"/>
  <c r="O11" i="19"/>
  <c r="O12" i="19"/>
  <c r="O13" i="19"/>
  <c r="N10" i="19"/>
  <c r="N11" i="19"/>
  <c r="N12" i="19"/>
  <c r="N13" i="19"/>
  <c r="N14" i="19"/>
  <c r="M10" i="19"/>
  <c r="M11" i="19"/>
  <c r="M12" i="19"/>
  <c r="M14" i="19"/>
  <c r="O9" i="19"/>
  <c r="N9" i="19"/>
  <c r="M9" i="19"/>
  <c r="O8" i="19"/>
  <c r="N8" i="19"/>
  <c r="M8" i="19"/>
  <c r="L8" i="19"/>
  <c r="M8" i="18"/>
  <c r="L9" i="19"/>
  <c r="L10" i="19"/>
  <c r="L11" i="19"/>
  <c r="L12" i="19"/>
  <c r="L13" i="19"/>
  <c r="L14" i="19"/>
  <c r="K9" i="19"/>
  <c r="K10" i="19"/>
  <c r="K11" i="19"/>
  <c r="K12" i="19"/>
  <c r="K14" i="19"/>
  <c r="K8" i="19"/>
  <c r="O25" i="18" l="1"/>
  <c r="O26" i="18"/>
  <c r="O20" i="18"/>
  <c r="O21" i="18"/>
  <c r="O22" i="18"/>
  <c r="O23" i="18"/>
  <c r="O24" i="18"/>
  <c r="O19" i="18"/>
  <c r="N20" i="18"/>
  <c r="N21" i="18"/>
  <c r="N22" i="18"/>
  <c r="N23" i="18"/>
  <c r="N24" i="18"/>
  <c r="N25" i="18"/>
  <c r="N19" i="18"/>
  <c r="M19" i="18"/>
  <c r="M20" i="18"/>
  <c r="M21" i="18"/>
  <c r="M22" i="18"/>
  <c r="M23" i="18"/>
  <c r="M24" i="18"/>
  <c r="M25" i="18"/>
  <c r="K19" i="18"/>
  <c r="L19" i="18"/>
  <c r="L20" i="18"/>
  <c r="L21" i="18"/>
  <c r="L22" i="18"/>
  <c r="L23" i="18"/>
  <c r="L24" i="18"/>
  <c r="L25" i="18"/>
  <c r="K20" i="18"/>
  <c r="K21" i="18"/>
  <c r="K22" i="18"/>
  <c r="K23" i="18"/>
  <c r="K24" i="18"/>
  <c r="K25" i="18"/>
  <c r="K14" i="18"/>
  <c r="O14" i="18"/>
  <c r="O15" i="18"/>
  <c r="O9" i="18"/>
  <c r="O10" i="18"/>
  <c r="O11" i="18"/>
  <c r="O12" i="18"/>
  <c r="O13" i="18"/>
  <c r="O8" i="18"/>
  <c r="N9" i="18"/>
  <c r="N10" i="18"/>
  <c r="N11" i="18"/>
  <c r="N12" i="18"/>
  <c r="N13" i="18"/>
  <c r="N14" i="18"/>
  <c r="N8" i="18"/>
  <c r="M9" i="18"/>
  <c r="M10" i="18"/>
  <c r="M11" i="18"/>
  <c r="M12" i="18"/>
  <c r="M13" i="18"/>
  <c r="M14" i="18"/>
  <c r="L14" i="18"/>
  <c r="L9" i="18"/>
  <c r="L10" i="18"/>
  <c r="L11" i="18"/>
  <c r="L12" i="18"/>
  <c r="L13" i="18"/>
  <c r="K9" i="18"/>
  <c r="K10" i="18"/>
  <c r="K11" i="18"/>
  <c r="K12" i="18"/>
  <c r="K13" i="18"/>
  <c r="L8" i="18"/>
  <c r="K8" i="18"/>
  <c r="O25" i="17" l="1"/>
  <c r="O24" i="17"/>
  <c r="L24" i="17"/>
  <c r="P24" i="17"/>
  <c r="N24" i="17"/>
  <c r="P23" i="17"/>
  <c r="O23" i="17"/>
  <c r="N23" i="17"/>
  <c r="P25" i="17"/>
  <c r="N25" i="17"/>
  <c r="P20" i="17"/>
  <c r="P21" i="17"/>
  <c r="P22" i="17"/>
  <c r="O20" i="17"/>
  <c r="O21" i="17"/>
  <c r="O22" i="17"/>
  <c r="N20" i="17"/>
  <c r="N21" i="17"/>
  <c r="N22" i="17"/>
  <c r="P19" i="17"/>
  <c r="O19" i="17"/>
  <c r="N19" i="17"/>
  <c r="L26" i="17"/>
  <c r="M20" i="17"/>
  <c r="M21" i="17"/>
  <c r="M22" i="17"/>
  <c r="M23" i="17"/>
  <c r="M24" i="17"/>
  <c r="M25" i="17"/>
  <c r="L20" i="17"/>
  <c r="L21" i="17"/>
  <c r="L22" i="17"/>
  <c r="L23" i="17"/>
  <c r="L25" i="17"/>
  <c r="M19" i="17"/>
  <c r="L19" i="17"/>
  <c r="P14" i="17"/>
  <c r="O14" i="17"/>
  <c r="N14" i="17"/>
  <c r="P13" i="17"/>
  <c r="P9" i="17"/>
  <c r="P10" i="17"/>
  <c r="P11" i="17"/>
  <c r="P12" i="17"/>
  <c r="P8" i="17"/>
  <c r="O9" i="17"/>
  <c r="O10" i="17"/>
  <c r="O11" i="17"/>
  <c r="O12" i="17"/>
  <c r="O13" i="17"/>
  <c r="O8" i="17"/>
  <c r="N8" i="17"/>
  <c r="N9" i="17"/>
  <c r="N10" i="17"/>
  <c r="N11" i="17"/>
  <c r="N12" i="17"/>
  <c r="N13" i="17"/>
  <c r="L15" i="17"/>
  <c r="L12" i="17"/>
  <c r="M14" i="17"/>
  <c r="M9" i="17"/>
  <c r="M10" i="17"/>
  <c r="M11" i="17"/>
  <c r="M12" i="17"/>
  <c r="M13" i="17"/>
  <c r="L9" i="17"/>
  <c r="L10" i="17"/>
  <c r="L11" i="17"/>
  <c r="L13" i="17"/>
  <c r="L14" i="17"/>
  <c r="L8" i="17"/>
  <c r="M8" i="17"/>
  <c r="O26" i="17" l="1"/>
  <c r="P15" i="17"/>
  <c r="O15" i="17"/>
  <c r="N15" i="17"/>
  <c r="Q26" i="16"/>
  <c r="P26" i="16"/>
  <c r="O26" i="16"/>
  <c r="Q25" i="16"/>
  <c r="P25" i="16"/>
  <c r="O25" i="16"/>
  <c r="Q24" i="16"/>
  <c r="P24" i="16"/>
  <c r="O24" i="16"/>
  <c r="Q23" i="16"/>
  <c r="P23" i="16"/>
  <c r="O23" i="16"/>
  <c r="Q22" i="16"/>
  <c r="P22" i="16"/>
  <c r="O22" i="16"/>
  <c r="Q21" i="16"/>
  <c r="P21" i="16"/>
  <c r="O21" i="16"/>
  <c r="O20" i="16"/>
  <c r="Q20" i="16"/>
  <c r="P20" i="16"/>
  <c r="Q19" i="16"/>
  <c r="P19" i="16"/>
  <c r="O19" i="16"/>
  <c r="M19" i="16"/>
  <c r="M26" i="16" s="1"/>
  <c r="Q15" i="16"/>
  <c r="P15" i="16"/>
  <c r="Q14" i="16"/>
  <c r="P14" i="16"/>
  <c r="O14" i="16"/>
  <c r="Q13" i="16"/>
  <c r="P13" i="16"/>
  <c r="O13" i="16"/>
  <c r="Q12" i="16"/>
  <c r="P12" i="16"/>
  <c r="O12" i="16"/>
  <c r="Q10" i="16"/>
  <c r="Q11" i="16"/>
  <c r="P10" i="16"/>
  <c r="P11" i="16"/>
  <c r="O10" i="16"/>
  <c r="O11" i="16"/>
  <c r="Q9" i="16"/>
  <c r="P9" i="16"/>
  <c r="O9" i="16"/>
  <c r="Q8" i="16"/>
  <c r="P8" i="16"/>
  <c r="O8" i="16"/>
  <c r="N26" i="16"/>
  <c r="N20" i="16"/>
  <c r="N21" i="16"/>
  <c r="N22" i="16"/>
  <c r="N23" i="16"/>
  <c r="N24" i="16"/>
  <c r="N25" i="16"/>
  <c r="M20" i="16"/>
  <c r="M21" i="16"/>
  <c r="M22" i="16"/>
  <c r="M23" i="16"/>
  <c r="M24" i="16"/>
  <c r="M25" i="16"/>
  <c r="N19" i="16"/>
  <c r="M21" i="15"/>
  <c r="M15" i="16"/>
  <c r="N9" i="16"/>
  <c r="N10" i="16"/>
  <c r="N11" i="16"/>
  <c r="N12" i="16"/>
  <c r="N13" i="16"/>
  <c r="N14" i="16"/>
  <c r="M9" i="16"/>
  <c r="M10" i="16"/>
  <c r="M11" i="16"/>
  <c r="M12" i="16"/>
  <c r="M13" i="16"/>
  <c r="M14" i="16"/>
  <c r="N8" i="16"/>
  <c r="M8" i="16"/>
  <c r="Q26" i="15" l="1"/>
  <c r="Q25" i="15"/>
  <c r="P25" i="15"/>
  <c r="O25" i="15"/>
  <c r="Q24" i="15"/>
  <c r="P24" i="15"/>
  <c r="O24" i="15"/>
  <c r="Q23" i="15"/>
  <c r="P23" i="15"/>
  <c r="O23" i="15"/>
  <c r="Q22" i="15"/>
  <c r="P22" i="15"/>
  <c r="O22" i="15"/>
  <c r="Q21" i="15"/>
  <c r="P21" i="15"/>
  <c r="O21" i="15"/>
  <c r="Q20" i="15"/>
  <c r="P20" i="15"/>
  <c r="O20" i="15"/>
  <c r="Q19" i="15"/>
  <c r="P19" i="15"/>
  <c r="O19" i="15"/>
  <c r="N24" i="15"/>
  <c r="M24" i="15"/>
  <c r="M19" i="15"/>
  <c r="N20" i="15"/>
  <c r="N21" i="15"/>
  <c r="N22" i="15"/>
  <c r="N23" i="15"/>
  <c r="N25" i="15"/>
  <c r="M20" i="15"/>
  <c r="M22" i="15"/>
  <c r="M23" i="15"/>
  <c r="M25" i="15"/>
  <c r="N19" i="15"/>
  <c r="P14" i="15"/>
  <c r="Q14" i="15"/>
  <c r="O14" i="15"/>
  <c r="Q13" i="15"/>
  <c r="P13" i="15"/>
  <c r="O13" i="15"/>
  <c r="Q12" i="15"/>
  <c r="P12" i="15"/>
  <c r="O12" i="15"/>
  <c r="Q11" i="15"/>
  <c r="P11" i="15"/>
  <c r="O11" i="15"/>
  <c r="O10" i="15"/>
  <c r="P10" i="15"/>
  <c r="Q10" i="15"/>
  <c r="Q9" i="15"/>
  <c r="P9" i="15"/>
  <c r="O9" i="15"/>
  <c r="Q8" i="15"/>
  <c r="P8" i="15"/>
  <c r="O8" i="15"/>
  <c r="M8" i="15"/>
  <c r="N15" i="15"/>
  <c r="N14" i="15"/>
  <c r="N9" i="15"/>
  <c r="N10" i="15"/>
  <c r="N11" i="15"/>
  <c r="N12" i="15"/>
  <c r="N13" i="15"/>
  <c r="N8" i="15"/>
  <c r="M15" i="15"/>
  <c r="M9" i="15"/>
  <c r="M10" i="15"/>
  <c r="M11" i="15"/>
  <c r="M12" i="15"/>
  <c r="M13" i="15"/>
  <c r="M14" i="15"/>
  <c r="P26" i="14" l="1"/>
  <c r="O26" i="14"/>
  <c r="P25" i="14"/>
  <c r="O25" i="14"/>
  <c r="N25" i="14"/>
  <c r="P24" i="14"/>
  <c r="O24" i="14"/>
  <c r="N24" i="14"/>
  <c r="N23" i="14"/>
  <c r="P23" i="14"/>
  <c r="O23" i="14"/>
  <c r="N22" i="14"/>
  <c r="P22" i="14"/>
  <c r="O22" i="14"/>
  <c r="P21" i="14"/>
  <c r="O21" i="14"/>
  <c r="N21" i="14"/>
  <c r="P20" i="14"/>
  <c r="O20" i="14"/>
  <c r="N20" i="14"/>
  <c r="P19" i="14"/>
  <c r="O19" i="14"/>
  <c r="N19" i="14"/>
  <c r="M26" i="14"/>
  <c r="M24" i="14"/>
  <c r="M25" i="14"/>
  <c r="M20" i="14"/>
  <c r="M21" i="14"/>
  <c r="M22" i="14"/>
  <c r="M23" i="14"/>
  <c r="L20" i="14"/>
  <c r="L21" i="14"/>
  <c r="L22" i="14"/>
  <c r="L23" i="14"/>
  <c r="L24" i="14"/>
  <c r="L25" i="14"/>
  <c r="M19" i="14"/>
  <c r="L19" i="14"/>
  <c r="P14" i="14"/>
  <c r="N14" i="14"/>
  <c r="N15" i="14"/>
  <c r="O14" i="14"/>
  <c r="P13" i="14"/>
  <c r="P12" i="14"/>
  <c r="O12" i="14"/>
  <c r="O13" i="14"/>
  <c r="N12" i="14"/>
  <c r="N13" i="14"/>
  <c r="P11" i="14"/>
  <c r="O11" i="14"/>
  <c r="N11" i="14"/>
  <c r="N10" i="14"/>
  <c r="P10" i="14"/>
  <c r="O10" i="14"/>
  <c r="P9" i="14"/>
  <c r="O9" i="14"/>
  <c r="N9" i="14"/>
  <c r="P8" i="14"/>
  <c r="O8" i="14"/>
  <c r="N8" i="14"/>
  <c r="M14" i="14"/>
  <c r="M15" i="14"/>
  <c r="L15" i="14"/>
  <c r="M9" i="14"/>
  <c r="M10" i="14"/>
  <c r="M11" i="14"/>
  <c r="M12" i="14"/>
  <c r="M13" i="14"/>
  <c r="L9" i="14"/>
  <c r="L10" i="14"/>
  <c r="L11" i="14"/>
  <c r="L12" i="14"/>
  <c r="L13" i="14"/>
  <c r="L14" i="14"/>
  <c r="M8" i="14"/>
  <c r="L8" i="14"/>
  <c r="N26" i="14" l="1"/>
  <c r="Q25" i="13" l="1"/>
  <c r="O25" i="13"/>
  <c r="P26" i="13"/>
  <c r="P25" i="13"/>
  <c r="Q24" i="13"/>
  <c r="P24" i="13"/>
  <c r="O24" i="13"/>
  <c r="Q23" i="13"/>
  <c r="Q20" i="13"/>
  <c r="Q21" i="13"/>
  <c r="Q22" i="13"/>
  <c r="P20" i="13"/>
  <c r="P21" i="13"/>
  <c r="P22" i="13"/>
  <c r="P23" i="13"/>
  <c r="O20" i="13"/>
  <c r="O21" i="13"/>
  <c r="O22" i="13"/>
  <c r="O23" i="13"/>
  <c r="Q19" i="13"/>
  <c r="P19" i="13"/>
  <c r="O19" i="13"/>
  <c r="M26" i="13"/>
  <c r="N26" i="13"/>
  <c r="N20" i="13"/>
  <c r="N21" i="13"/>
  <c r="N22" i="13"/>
  <c r="N23" i="13"/>
  <c r="N24" i="13"/>
  <c r="N25" i="13"/>
  <c r="N19" i="13"/>
  <c r="M20" i="13"/>
  <c r="M21" i="13"/>
  <c r="M22" i="13"/>
  <c r="M23" i="13"/>
  <c r="M24" i="13"/>
  <c r="M25" i="13"/>
  <c r="M19" i="13"/>
  <c r="Q15" i="13"/>
  <c r="P15" i="13"/>
  <c r="Q14" i="13"/>
  <c r="P14" i="13"/>
  <c r="O14" i="13"/>
  <c r="Q13" i="13"/>
  <c r="P13" i="13"/>
  <c r="O13" i="13"/>
  <c r="Q12" i="13"/>
  <c r="Q10" i="13"/>
  <c r="Q11" i="13"/>
  <c r="P10" i="13"/>
  <c r="P11" i="13"/>
  <c r="P12" i="13"/>
  <c r="O10" i="13"/>
  <c r="O11" i="13"/>
  <c r="O12" i="13"/>
  <c r="Q9" i="13"/>
  <c r="P9" i="13"/>
  <c r="O9" i="13"/>
  <c r="Q8" i="13"/>
  <c r="P8" i="13"/>
  <c r="O8" i="13"/>
  <c r="M15" i="13"/>
  <c r="N12" i="13"/>
  <c r="N9" i="13"/>
  <c r="N10" i="13"/>
  <c r="N11" i="13"/>
  <c r="N13" i="13"/>
  <c r="N14" i="13"/>
  <c r="M9" i="13"/>
  <c r="M10" i="13"/>
  <c r="M11" i="13"/>
  <c r="M12" i="13"/>
  <c r="M13" i="13"/>
  <c r="M14" i="13"/>
  <c r="N8" i="13"/>
  <c r="M8" i="13"/>
  <c r="O26" i="13" l="1"/>
  <c r="O27" i="12"/>
  <c r="N27" i="12"/>
  <c r="M27" i="12"/>
  <c r="O26" i="12"/>
  <c r="O24" i="12"/>
  <c r="O25" i="12"/>
  <c r="N24" i="12"/>
  <c r="N25" i="12"/>
  <c r="N26" i="12"/>
  <c r="M24" i="12"/>
  <c r="M25" i="12"/>
  <c r="M26" i="12"/>
  <c r="O23" i="12"/>
  <c r="N23" i="12"/>
  <c r="M23" i="12"/>
  <c r="O22" i="12"/>
  <c r="N22" i="12"/>
  <c r="M22" i="12"/>
  <c r="O21" i="12"/>
  <c r="N21" i="12"/>
  <c r="M21" i="12"/>
  <c r="O20" i="12"/>
  <c r="N20" i="12"/>
  <c r="M20" i="12"/>
  <c r="O15" i="12"/>
  <c r="O16" i="12" s="1"/>
  <c r="N13" i="12"/>
  <c r="M13" i="12"/>
  <c r="M14" i="12"/>
  <c r="M15" i="12"/>
  <c r="M16" i="12" s="1"/>
  <c r="L21" i="12"/>
  <c r="K21" i="12"/>
  <c r="L20" i="12"/>
  <c r="K20" i="12"/>
  <c r="L26" i="12"/>
  <c r="K26" i="12"/>
  <c r="L22" i="12"/>
  <c r="L23" i="12"/>
  <c r="L24" i="12"/>
  <c r="L25" i="12"/>
  <c r="K22" i="12"/>
  <c r="K23" i="12"/>
  <c r="K24" i="12"/>
  <c r="K25" i="12"/>
  <c r="N15" i="12"/>
  <c r="L16" i="12"/>
  <c r="K16" i="12"/>
  <c r="M15" i="10"/>
  <c r="K15" i="12"/>
  <c r="O10" i="12"/>
  <c r="N10" i="12"/>
  <c r="M10" i="12"/>
  <c r="N14" i="12"/>
  <c r="O9" i="12"/>
  <c r="O11" i="12"/>
  <c r="O12" i="12"/>
  <c r="O13" i="12"/>
  <c r="O14" i="12"/>
  <c r="N9" i="12"/>
  <c r="N11" i="12"/>
  <c r="N12" i="12"/>
  <c r="M9" i="12"/>
  <c r="M11" i="12"/>
  <c r="M12" i="12"/>
  <c r="O8" i="12"/>
  <c r="N8" i="12"/>
  <c r="M8" i="12"/>
  <c r="K8" i="12"/>
  <c r="K9" i="12"/>
  <c r="K10" i="12"/>
  <c r="K11" i="12"/>
  <c r="K12" i="12"/>
  <c r="K13" i="12"/>
  <c r="K14" i="12"/>
  <c r="L9" i="12"/>
  <c r="L10" i="12"/>
  <c r="L11" i="12"/>
  <c r="L12" i="12"/>
  <c r="L13" i="12"/>
  <c r="L14" i="12"/>
  <c r="L15" i="12"/>
  <c r="L8" i="12"/>
  <c r="N16" i="12" l="1"/>
  <c r="K27" i="12"/>
  <c r="L27" i="12"/>
  <c r="N25" i="11"/>
  <c r="N26" i="11" s="1"/>
  <c r="P25" i="11"/>
  <c r="O25" i="11"/>
  <c r="P24" i="11"/>
  <c r="P23" i="11"/>
  <c r="O23" i="11"/>
  <c r="O24" i="11"/>
  <c r="N23" i="11"/>
  <c r="N24" i="11"/>
  <c r="P22" i="11"/>
  <c r="O22" i="11"/>
  <c r="N22" i="11"/>
  <c r="M22" i="11"/>
  <c r="P20" i="11"/>
  <c r="P21" i="11"/>
  <c r="O20" i="11"/>
  <c r="O21" i="11"/>
  <c r="N20" i="11"/>
  <c r="N21" i="11"/>
  <c r="P19" i="11"/>
  <c r="O19" i="11"/>
  <c r="N19" i="11"/>
  <c r="O15" i="11"/>
  <c r="P14" i="11"/>
  <c r="P13" i="11"/>
  <c r="O13" i="11"/>
  <c r="O14" i="11"/>
  <c r="N13" i="11"/>
  <c r="N14" i="11"/>
  <c r="N12" i="11"/>
  <c r="P12" i="11"/>
  <c r="O12" i="11"/>
  <c r="N11" i="11"/>
  <c r="P11" i="11"/>
  <c r="O11" i="11"/>
  <c r="P10" i="11"/>
  <c r="O10" i="11"/>
  <c r="N10" i="11"/>
  <c r="P9" i="11"/>
  <c r="O9" i="11"/>
  <c r="N9" i="11"/>
  <c r="M9" i="11"/>
  <c r="P8" i="11"/>
  <c r="O8" i="11"/>
  <c r="N8" i="11"/>
  <c r="M26" i="11"/>
  <c r="L25" i="11"/>
  <c r="L24" i="11"/>
  <c r="L19" i="11"/>
  <c r="M23" i="11" l="1"/>
  <c r="M25" i="11"/>
  <c r="L22" i="11"/>
  <c r="P26" i="11" l="1"/>
  <c r="O26" i="11"/>
  <c r="M19" i="11"/>
  <c r="M20" i="11"/>
  <c r="M21" i="11"/>
  <c r="M24" i="11"/>
  <c r="L20" i="11"/>
  <c r="L21" i="11"/>
  <c r="L23" i="11"/>
  <c r="M10" i="11"/>
  <c r="M11" i="11"/>
  <c r="M12" i="11"/>
  <c r="M13" i="11"/>
  <c r="M14" i="11"/>
  <c r="L9" i="11"/>
  <c r="L10" i="11"/>
  <c r="L11" i="11"/>
  <c r="L12" i="11"/>
  <c r="L13" i="11"/>
  <c r="L14" i="11"/>
  <c r="M8" i="11"/>
  <c r="L8" i="11"/>
  <c r="K8" i="10"/>
  <c r="K16" i="10" s="1"/>
  <c r="M22" i="10"/>
  <c r="O21" i="10"/>
  <c r="N21" i="10"/>
  <c r="N27" i="10" s="1"/>
  <c r="M21" i="10"/>
  <c r="M27" i="10"/>
  <c r="O27" i="10"/>
  <c r="O26" i="10"/>
  <c r="O23" i="10"/>
  <c r="O24" i="10"/>
  <c r="O25" i="10"/>
  <c r="N24" i="10"/>
  <c r="N25" i="10"/>
  <c r="N26" i="10"/>
  <c r="N23" i="10"/>
  <c r="M26" i="10"/>
  <c r="M24" i="10"/>
  <c r="M25" i="10"/>
  <c r="M23" i="10"/>
  <c r="O22" i="10"/>
  <c r="N22" i="10"/>
  <c r="L24" i="10"/>
  <c r="L21" i="10"/>
  <c r="O20" i="10"/>
  <c r="N20" i="10"/>
  <c r="M20" i="10"/>
  <c r="K21" i="10"/>
  <c r="K27" i="10" s="1"/>
  <c r="K26" i="10"/>
  <c r="L20" i="10"/>
  <c r="K20" i="10"/>
  <c r="O16" i="10"/>
  <c r="N16" i="10"/>
  <c r="M16" i="10"/>
  <c r="O15" i="10"/>
  <c r="N15" i="10"/>
  <c r="M11" i="10"/>
  <c r="O10" i="10"/>
  <c r="N10" i="10"/>
  <c r="M10" i="10"/>
  <c r="O14" i="10"/>
  <c r="N14" i="10"/>
  <c r="M14" i="10"/>
  <c r="O11" i="10"/>
  <c r="O12" i="10"/>
  <c r="O13" i="10"/>
  <c r="N11" i="10"/>
  <c r="N12" i="10"/>
  <c r="N13" i="10"/>
  <c r="M12" i="10"/>
  <c r="M13" i="10"/>
  <c r="O9" i="10"/>
  <c r="N9" i="10"/>
  <c r="M9" i="10"/>
  <c r="O8" i="10"/>
  <c r="N8" i="10"/>
  <c r="M8" i="10"/>
  <c r="L15" i="10"/>
  <c r="K15" i="10"/>
  <c r="L16" i="10"/>
  <c r="M19" i="9"/>
  <c r="L22" i="10"/>
  <c r="L23" i="10"/>
  <c r="L25" i="10"/>
  <c r="L26" i="10"/>
  <c r="K22" i="10"/>
  <c r="K23" i="10"/>
  <c r="K24" i="10"/>
  <c r="K25" i="10"/>
  <c r="K9" i="10"/>
  <c r="L9" i="10"/>
  <c r="K10" i="10"/>
  <c r="L10" i="10"/>
  <c r="K11" i="10"/>
  <c r="L11" i="10"/>
  <c r="K12" i="10"/>
  <c r="L12" i="10"/>
  <c r="K13" i="10"/>
  <c r="L13" i="10"/>
  <c r="K14" i="10"/>
  <c r="L14" i="10"/>
  <c r="L8" i="10"/>
  <c r="M8" i="9"/>
  <c r="L26" i="11" l="1"/>
  <c r="L15" i="11"/>
  <c r="M15" i="11"/>
  <c r="P15" i="11"/>
  <c r="N15" i="11"/>
  <c r="L27" i="10"/>
  <c r="O26" i="9" l="1"/>
  <c r="L26" i="23"/>
  <c r="N15" i="23"/>
  <c r="O19" i="9"/>
  <c r="N19" i="9"/>
  <c r="Q26" i="9"/>
  <c r="P26" i="9"/>
  <c r="Q25" i="9"/>
  <c r="P25" i="9"/>
  <c r="O25" i="9"/>
  <c r="Q24" i="9"/>
  <c r="O24" i="9"/>
  <c r="P24" i="9"/>
  <c r="O23" i="9"/>
  <c r="Q23" i="9"/>
  <c r="P23" i="9"/>
  <c r="Q22" i="9"/>
  <c r="P22" i="9"/>
  <c r="O22" i="9"/>
  <c r="Q21" i="9"/>
  <c r="Q20" i="9"/>
  <c r="P20" i="9"/>
  <c r="P21" i="9"/>
  <c r="O20" i="9"/>
  <c r="O21" i="9"/>
  <c r="Q19" i="9"/>
  <c r="P19" i="9"/>
  <c r="N26" i="9"/>
  <c r="M26" i="9"/>
  <c r="N20" i="9"/>
  <c r="N21" i="9"/>
  <c r="N22" i="9"/>
  <c r="N23" i="9"/>
  <c r="N24" i="9"/>
  <c r="N25" i="9"/>
  <c r="M20" i="9"/>
  <c r="M21" i="9"/>
  <c r="M22" i="9"/>
  <c r="M23" i="9"/>
  <c r="M24" i="9"/>
  <c r="M25" i="9"/>
  <c r="Q15" i="9"/>
  <c r="P15" i="9"/>
  <c r="O15" i="9"/>
  <c r="N15" i="9"/>
  <c r="M15" i="9"/>
  <c r="Q14" i="9"/>
  <c r="P14" i="9"/>
  <c r="O14" i="9"/>
  <c r="O13" i="9"/>
  <c r="Q13" i="9"/>
  <c r="Q10" i="9"/>
  <c r="Q11" i="9"/>
  <c r="Q12" i="9"/>
  <c r="P10" i="9"/>
  <c r="P11" i="9"/>
  <c r="P12" i="9"/>
  <c r="P13" i="9"/>
  <c r="O10" i="9"/>
  <c r="O11" i="9"/>
  <c r="O12" i="9"/>
  <c r="Q9" i="9"/>
  <c r="P9" i="9"/>
  <c r="O9" i="9"/>
  <c r="Q8" i="9"/>
  <c r="P8" i="9"/>
  <c r="O8" i="9"/>
  <c r="M9" i="9"/>
  <c r="N9" i="9"/>
  <c r="M10" i="9"/>
  <c r="N10" i="9"/>
  <c r="M11" i="9"/>
  <c r="N11" i="9"/>
  <c r="M12" i="9"/>
  <c r="N12" i="9"/>
  <c r="M13" i="9"/>
  <c r="N13" i="9"/>
  <c r="M14" i="9"/>
  <c r="N14" i="9"/>
  <c r="N8" i="9"/>
  <c r="O26" i="23" l="1"/>
  <c r="K26" i="23"/>
  <c r="O15" i="23"/>
  <c r="M26" i="23"/>
  <c r="K15" i="23"/>
  <c r="L15" i="23"/>
  <c r="M15" i="23"/>
  <c r="N26" i="23"/>
  <c r="N26" i="22"/>
  <c r="K26" i="22"/>
  <c r="O26" i="22"/>
  <c r="L26" i="22"/>
  <c r="K15" i="22"/>
  <c r="O15" i="22"/>
  <c r="N15" i="22"/>
  <c r="M15" i="22"/>
  <c r="L15" i="22"/>
  <c r="N26" i="21"/>
  <c r="R26" i="21"/>
  <c r="Q15" i="21"/>
  <c r="O15" i="21"/>
  <c r="P26" i="21"/>
  <c r="R15" i="21"/>
  <c r="Q26" i="21"/>
  <c r="N26" i="8"/>
  <c r="N15" i="8"/>
  <c r="O26" i="8"/>
  <c r="O15" i="8"/>
  <c r="P26" i="8"/>
  <c r="L15" i="8"/>
  <c r="P15" i="8"/>
  <c r="M15" i="8"/>
  <c r="N15" i="20"/>
  <c r="O26" i="20"/>
  <c r="M26" i="20"/>
  <c r="L26" i="20"/>
  <c r="O15" i="20"/>
  <c r="M15" i="20"/>
  <c r="N26" i="20"/>
  <c r="M26" i="19"/>
  <c r="M15" i="19"/>
  <c r="N26" i="19"/>
  <c r="N15" i="19"/>
  <c r="K26" i="19"/>
  <c r="O26" i="19"/>
  <c r="L26" i="19"/>
  <c r="K15" i="19"/>
  <c r="O15" i="19"/>
  <c r="L15" i="19"/>
  <c r="K26" i="18"/>
  <c r="L26" i="18"/>
  <c r="N26" i="18"/>
  <c r="M26" i="18"/>
  <c r="K15" i="18"/>
  <c r="N15" i="18"/>
  <c r="M15" i="18"/>
  <c r="L15" i="18"/>
  <c r="N26" i="17"/>
  <c r="M26" i="17"/>
  <c r="P26" i="17"/>
  <c r="M15" i="17"/>
  <c r="O15" i="16"/>
  <c r="N15" i="16"/>
  <c r="O26" i="15"/>
  <c r="O15" i="15"/>
  <c r="P26" i="15"/>
  <c r="P15" i="15"/>
  <c r="M26" i="15"/>
  <c r="N26" i="15"/>
  <c r="Q15" i="15"/>
  <c r="O15" i="14"/>
  <c r="L26" i="14"/>
  <c r="P15" i="14"/>
  <c r="Q26" i="13"/>
  <c r="O15" i="13"/>
  <c r="N15" i="13"/>
  <c r="N20" i="5" l="1"/>
  <c r="Q20" i="5"/>
  <c r="N19" i="5"/>
  <c r="N18" i="5"/>
  <c r="Q19" i="5"/>
  <c r="Q18" i="5"/>
  <c r="Q22" i="5"/>
  <c r="Q21" i="5"/>
  <c r="N22" i="5"/>
  <c r="N21" i="5"/>
  <c r="R20" i="5" l="1"/>
  <c r="R18" i="5"/>
  <c r="R19" i="5"/>
  <c r="R21" i="5"/>
  <c r="R22" i="5"/>
  <c r="O20" i="5" l="1"/>
  <c r="O22" i="5" l="1"/>
  <c r="O21" i="5"/>
  <c r="O19" i="5"/>
  <c r="O18" i="5"/>
</calcChain>
</file>

<file path=xl/sharedStrings.xml><?xml version="1.0" encoding="utf-8"?>
<sst xmlns="http://schemas.openxmlformats.org/spreadsheetml/2006/main" count="1097" uniqueCount="151">
  <si>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</si>
  <si>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</si>
  <si>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</si>
  <si>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</si>
  <si>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</si>
  <si>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</si>
  <si>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</si>
  <si>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</si>
  <si>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SG - GRUPO DE GESTIÓN DE SEGUIMIENTO Y OPERACIÓN ADMINISTRATIVA</t>
  </si>
  <si>
    <t>NOMBRE DEL ANALISTA:</t>
  </si>
  <si>
    <t xml:space="preserve">SEBASTIAN ROJAS ROJAS  </t>
  </si>
  <si>
    <t>OBJETO DEL BIEN O SERVICIO SOLICITADO:</t>
  </si>
  <si>
    <t>Contratar la prestación de los servicios de transporte público terrestre especial automotor y fluvial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</si>
  <si>
    <t>FECHA SOLICITUD:</t>
  </si>
  <si>
    <t>12 DE DICIEMBRE DE 2023</t>
  </si>
  <si>
    <t>SECTOR AL QUE PERTENECE EL PROCESO:</t>
  </si>
  <si>
    <t>N° DE RADICADO:</t>
  </si>
  <si>
    <t>DSC3-202308584</t>
  </si>
  <si>
    <t>SERVICIOS</t>
  </si>
  <si>
    <t>SUBSECTOR AL QUE PERTENECE EL PROCESO:</t>
  </si>
  <si>
    <t>ALMACENAMIENTO Y ACTIVIDADES COMPLEMENTARIAS AL TRANSPORTE</t>
  </si>
  <si>
    <t>EMPRESAS</t>
  </si>
  <si>
    <t>CIUDAD</t>
  </si>
  <si>
    <t xml:space="preserve">CUMPLIMIENTO </t>
  </si>
  <si>
    <t>ITEM 1:</t>
  </si>
  <si>
    <t xml:space="preserve">ITEM 2:
</t>
  </si>
  <si>
    <t xml:space="preserve">ITEM 3:
</t>
  </si>
  <si>
    <t>ITEM 4:</t>
  </si>
  <si>
    <t>ITEM 5:</t>
  </si>
  <si>
    <t xml:space="preserve">CANTIDAD
METRO CUADRADO </t>
  </si>
  <si>
    <t xml:space="preserve">VALOR UNITARIO IVA INCLUIDO </t>
  </si>
  <si>
    <t xml:space="preserve">VALOR TOTAL IVA INCLUIDO </t>
  </si>
  <si>
    <t>CANTIDAD</t>
  </si>
  <si>
    <t xml:space="preserve">VALOR TOTAL  IVA INCLUIDO </t>
  </si>
  <si>
    <t>EMPRESA 1</t>
  </si>
  <si>
    <t>EMPRESA 2</t>
  </si>
  <si>
    <t>EMPRESA 3</t>
  </si>
  <si>
    <t>EMPRESA 4</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</si>
  <si>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</si>
  <si>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</si>
  <si>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</si>
  <si>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</si>
  <si>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</si>
  <si>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</si>
  <si>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</si>
  <si>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</si>
  <si>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</si>
  <si>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</si>
  <si>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</si>
  <si>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</si>
  <si>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</si>
  <si>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</si>
  <si>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</si>
  <si>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</si>
  <si>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</si>
  <si>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</si>
  <si>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Vo.Bo. Coordinador GGCIM:</t>
  </si>
  <si>
    <t>HECTOR HERNANDO ACOSTA JIMENEZ</t>
  </si>
  <si>
    <t>Valor Total Promedio (POE)</t>
  </si>
  <si>
    <t>CUADRO COMPARATIVO</t>
  </si>
  <si>
    <t>LOTE 1 - DIRECCIÓN TERRITORIAL VALLE DEL CAUCA  (CALI / PEREIRA)</t>
  </si>
  <si>
    <t xml:space="preserve">VALOR TOTAL PROPUESTA ECONÓMICA </t>
  </si>
  <si>
    <t>MEDIA GEOMETRICA
ZONA RURAL</t>
  </si>
  <si>
    <t>DESVIACION ESTANDAR</t>
  </si>
  <si>
    <t>ítem</t>
  </si>
  <si>
    <t>Descripción</t>
  </si>
  <si>
    <t>Cantidad</t>
  </si>
  <si>
    <t>VALOR UNITARIO X DIA DE SERVICIO</t>
  </si>
  <si>
    <t>CAMIONETAS 4X4 PLATÓN - ZONA RURAL</t>
  </si>
  <si>
    <t>CAMIONETAS Y/O CAMPEROS 4X4 WAGON - ZONA RURAL</t>
  </si>
  <si>
    <t>CAMIONETAS 4X2 WAGON – ZONA RURAL</t>
  </si>
  <si>
    <t>VAN Y/O MICROBÚS – ZONA RURAL</t>
  </si>
  <si>
    <t>BUSES - ZONA RURAL</t>
  </si>
  <si>
    <t>BUSETAS – ZONA RURAL</t>
  </si>
  <si>
    <t>CAMIONES – ZONA RURAL</t>
  </si>
  <si>
    <t>VALOR TOTAL PROPUESTA ECONÓMICA</t>
  </si>
  <si>
    <t>MEDIA GEOMETRICA
ZONA URBANA</t>
  </si>
  <si>
    <t>CAMIONETAS 4X4 PLATÓN - ZONA URBANA</t>
  </si>
  <si>
    <t>CAMIONETAS Y/O CAMPEROS 4X4 WAGON - ZONA URBANA</t>
  </si>
  <si>
    <t>CAMIONETAS 4X2 WAGON – ZONA URBANA</t>
  </si>
  <si>
    <t>VAN Y/O MICROBÚS – ZONA URBANA</t>
  </si>
  <si>
    <t>BUSES - ZONA URBANA</t>
  </si>
  <si>
    <t>BUSETAS – ZONA URBANA</t>
  </si>
  <si>
    <t>CAMIONES – ZONA URBANA</t>
  </si>
  <si>
    <t>LOTE 2 - DIRECCIÓN TERRITORIAL BOGOTÁ  (QUIBDO)</t>
  </si>
  <si>
    <t>LOTE 3 - DIRECCIÓN TERRITORIAL NARIÑO (PASTO)</t>
  </si>
  <si>
    <t>LOTE 4 - DIRECCIÓN TERRITORIAL NARIÑO (TUMACO)</t>
  </si>
  <si>
    <t>LOTE 5 - DIRECCIÓN TERRITORIAL CAQUETA Y PUTUMAYO (FLORENCIA / MOCOA)</t>
  </si>
  <si>
    <t>LOTE 6 - DIRECCIÓN TERRITORIAL MAGDALENA (SANTAMARTA)</t>
  </si>
  <si>
    <t>LOTE 7- DIRECCIÓN TERRITORIAL CESAR – GUAJIRA (VALLEDUPAR)</t>
  </si>
  <si>
    <t>LOTE 8 - DIRECCIÓN TERRITORIAL MAGDALENA MEDIO (BARRANCABERMEJA / BUCARAMANGA)</t>
  </si>
  <si>
    <t>LOTE 9 - DIRECCIÓN TERRITORIAL NORTE DE SANTANDER (CÚCUTA)</t>
  </si>
  <si>
    <t>LOTE 10 - DIRECCIÓN TERRITORIAL BOLÍVAR Y CORDOBA  (CARMEN DE BOLÍVAR / SINCELEJO / MONTERÍA / CAUCASIA)</t>
  </si>
  <si>
    <t>LOTE 11 - DIRECCIÓN TERRITORIAL APARTADO (URABÁ)</t>
  </si>
  <si>
    <t>LOTE 12 - DIRECCIÓN TERRITORIAL ANTIOQUIA (MEDELLÍN)</t>
  </si>
  <si>
    <t>LOTE 13 - DIRECCIÓN TERRITORIAL BOGOTÁ  (BOGOTÁ / YOPAL)</t>
  </si>
  <si>
    <t xml:space="preserve">LOTE 14 - DIRECCIÓN TERRITORIAL TOLIMA Y CAUCA (IBAGUE / NEIVA) </t>
  </si>
  <si>
    <t>LOTE 15 - DIRECCIÓN TERRITORIAL META (VILLAVICENCIO)</t>
  </si>
  <si>
    <t>LOTE 16 - DIRECCIÓN TERRITORIAL CAUCA (POPAYÁN)</t>
  </si>
  <si>
    <t xml:space="preserve">PÁGINA: 1 de 1 </t>
  </si>
  <si>
    <t>FORMATO CUADRO COMPARATIVO ESTUDIO DE MERCADO</t>
  </si>
  <si>
    <t>VERSIÓN: 3</t>
  </si>
  <si>
    <r>
      <t>Clasificación de la Información</t>
    </r>
    <r>
      <rPr>
        <sz val="8"/>
        <color theme="1"/>
        <rFont val="Arial"/>
        <family val="2"/>
      </rPr>
      <t xml:space="preserve">: Publica  ☒ Reservada  ☐  Clasificada  ☐       </t>
    </r>
  </si>
  <si>
    <r>
      <t>Fecha de aprobación</t>
    </r>
    <r>
      <rPr>
        <sz val="8"/>
        <color theme="1"/>
        <rFont val="Arial"/>
        <family val="2"/>
      </rPr>
      <t>: 28/02/2022</t>
    </r>
  </si>
  <si>
    <t>INSTRUCCIONES PARA DILIGENCIAMIENTO DEL FORMATO CUADRO COMPARATIVO ESTUDIO DE MERCADO</t>
  </si>
  <si>
    <r>
      <t>1.DEPENDENCIA SOLICITANTE:</t>
    </r>
    <r>
      <rPr>
        <sz val="10"/>
        <color rgb="FF000000"/>
        <rFont val="Arial"/>
        <family val="2"/>
      </rPr>
      <t xml:space="preserve"> Seleccionar de la lista desplegable la dependencia</t>
    </r>
  </si>
  <si>
    <r>
      <t xml:space="preserve">2. OBJETO DEL BIEN O SERVICIO SOLICITADO: </t>
    </r>
    <r>
      <rPr>
        <sz val="10"/>
        <color rgb="FF000000"/>
        <rFont val="Arial"/>
        <family val="2"/>
      </rPr>
      <t>Ingresar el mismo objeto del bien o servicio a ser adquirido, el cual, se encuentra establecido en la respectiva ficha técnica radicada con la solicitud del estudio de mercado.</t>
    </r>
  </si>
  <si>
    <r>
      <t>3. NOMBRE DEL ANALISTA</t>
    </r>
    <r>
      <rPr>
        <sz val="10"/>
        <color rgb="FF000000"/>
        <rFont val="Arial"/>
        <family val="2"/>
      </rPr>
      <t>: Diligenciar con el nombre del analista que realiza el estudio de mercado.</t>
    </r>
  </si>
  <si>
    <r>
      <t xml:space="preserve">4. FECHA SOLICITUD: </t>
    </r>
    <r>
      <rPr>
        <sz val="10"/>
        <rFont val="Arial"/>
        <family val="2"/>
      </rPr>
      <t>Diligenciar con la fecha del radicado de la solicitud del estudio de mercado.</t>
    </r>
  </si>
  <si>
    <r>
      <t xml:space="preserve">5. N° DE RADICADO: </t>
    </r>
    <r>
      <rPr>
        <sz val="10"/>
        <rFont val="Arial"/>
        <family val="2"/>
      </rPr>
      <t>Diligenciar con en número del radicado de la solicitud del estudio de mercado.</t>
    </r>
  </si>
  <si>
    <r>
      <t xml:space="preserve">6. SECTOR AL QUE PERTENECE EL PROCESO: </t>
    </r>
    <r>
      <rPr>
        <sz val="10"/>
        <rFont val="Arial"/>
        <family val="2"/>
      </rPr>
      <t xml:space="preserve"> Diligenciar con el nombre del sector económico al que pertenece el bien o servicio a ser adquirido, según el estudio de mercado.</t>
    </r>
  </si>
  <si>
    <r>
      <t xml:space="preserve">7. SUBSECTOR AL QUE PERTENECE EL PROCESO: </t>
    </r>
    <r>
      <rPr>
        <sz val="10"/>
        <color rgb="FF000000"/>
        <rFont val="Arial"/>
        <family val="2"/>
      </rPr>
      <t>Diligenciar con el nombre del subsector económico, de acuerdo con el sector económico, al que pertenece el bien o servicio a ser adquirido, según el estudio de mercado.</t>
    </r>
  </si>
  <si>
    <r>
      <t xml:space="preserve">8. Relación de las cotizaciones y/o los históricos de procesos iguales en vigencias anteriores
8.1 EMPRESAS: </t>
    </r>
    <r>
      <rPr>
        <sz val="10"/>
        <color rgb="FF000000"/>
        <rFont val="Arial"/>
        <family val="2"/>
      </rPr>
      <t>Enunciar numéricamente y de manera creciente las empresas que cotizaron, sin identificarlas con sus nombres. Si se presentan valores historicos, se relacionan de igual menera por vigencia y de manera creciente.</t>
    </r>
    <r>
      <rPr>
        <b/>
        <sz val="10"/>
        <color rgb="FF000000"/>
        <rFont val="Arial"/>
        <family val="2"/>
      </rPr>
      <t xml:space="preserve">
8.2 CIUDAD: </t>
    </r>
    <r>
      <rPr>
        <sz val="10"/>
        <color rgb="FF000000"/>
        <rFont val="Arial"/>
        <family val="2"/>
      </rPr>
      <t>Diligenciar por cada empresa el nombre de la ciudad de la sede y/o direccion territorial donde se va a recibir el bien o servico a ser contratado.</t>
    </r>
    <r>
      <rPr>
        <b/>
        <sz val="10"/>
        <color rgb="FF000000"/>
        <rFont val="Arial"/>
        <family val="2"/>
      </rPr>
      <t xml:space="preserve">
8.3 CUMPLIMIENTO : </t>
    </r>
    <r>
      <rPr>
        <sz val="10"/>
        <color rgb="FF000000"/>
        <rFont val="Arial"/>
        <family val="2"/>
      </rPr>
      <t>Identificar si la empresa cotizante cumple con las especificaciones técnicas establecidas en la ficha técnica del bien o servico a ser adquirido.</t>
    </r>
    <r>
      <rPr>
        <b/>
        <sz val="10"/>
        <color rgb="FF000000"/>
        <rFont val="Arial"/>
        <family val="2"/>
      </rPr>
      <t xml:space="preserve">										</t>
    </r>
  </si>
  <si>
    <r>
      <t xml:space="preserve">9. Relación del item del bien o servicio a ser adquirido
9.1 CANTIDAD:  </t>
    </r>
    <r>
      <rPr>
        <sz val="10"/>
        <color theme="1"/>
        <rFont val="Arial"/>
        <family val="2"/>
      </rPr>
      <t xml:space="preserve">Diligenciar por cada empresa la cantidad de items cotizados 
</t>
    </r>
    <r>
      <rPr>
        <b/>
        <sz val="10"/>
        <color theme="1"/>
        <rFont val="Arial"/>
        <family val="2"/>
      </rPr>
      <t xml:space="preserve">9.2 VALOR UNITARIO IVA INCLUIDO : </t>
    </r>
    <r>
      <rPr>
        <sz val="10"/>
        <color theme="1"/>
        <rFont val="Arial"/>
        <family val="2"/>
      </rPr>
      <t>Diligenciar por cada empresa el valor unitario de cada item cotizado, incluyéndole el valor del IVA.</t>
    </r>
    <r>
      <rPr>
        <b/>
        <sz val="10"/>
        <color theme="1"/>
        <rFont val="Arial"/>
        <family val="2"/>
      </rPr>
      <t xml:space="preserve">
9.3 VALOR TOTAL IVA INCLUIDO: </t>
    </r>
    <r>
      <rPr>
        <sz val="10"/>
        <color theme="1"/>
        <rFont val="Arial"/>
        <family val="2"/>
      </rPr>
      <t>Diligenciar por cada empresa el valor total de los items cotizados, incluyéndole el valor del IVA.</t>
    </r>
  </si>
  <si>
    <r>
      <t xml:space="preserve">10. Análisis matemático
10.1 RANGO SUPERIOR:  </t>
    </r>
    <r>
      <rPr>
        <sz val="10"/>
        <color theme="1"/>
        <rFont val="Arial"/>
        <family val="2"/>
      </rPr>
      <t xml:space="preserve">Establecer por cada columna de valor unitario y de valor total de cada item, el rango superior de los valores cotizados por las diferentes empresas, esto de acuerdo con la fórmula de estadística para tal fin. </t>
    </r>
    <r>
      <rPr>
        <b/>
        <sz val="10"/>
        <color theme="1"/>
        <rFont val="Arial"/>
        <family val="2"/>
      </rPr>
      <t xml:space="preserve">
10.2 RANGO INFERIOR:  </t>
    </r>
    <r>
      <rPr>
        <sz val="10"/>
        <color theme="1"/>
        <rFont val="Arial"/>
        <family val="2"/>
      </rPr>
      <t xml:space="preserve">Establecer por cada columna de valor unitario y de valor total de cada item, el rango inferior de los valores cotizados por las diferentes empresas, esto de acuerdo con la fórmula de estadística para tal fin. </t>
    </r>
    <r>
      <rPr>
        <b/>
        <sz val="10"/>
        <color theme="1"/>
        <rFont val="Arial"/>
        <family val="2"/>
      </rPr>
      <t xml:space="preserve">
10.3 MEDIA GEOMÉTRICA: </t>
    </r>
    <r>
      <rPr>
        <sz val="10"/>
        <color theme="1"/>
        <rFont val="Arial"/>
        <family val="2"/>
      </rPr>
      <t xml:space="preserve">Establecer por cada columna de valor unitario y de valor total de cada item, la media geométrica de los valores cotizados por las diferentes empresas, que se encuentren dentro de los rangos inferior y superior , esto de acuerdo con la fórmula de estadística para tal fin. 
</t>
    </r>
    <r>
      <rPr>
        <b/>
        <sz val="10"/>
        <color theme="1"/>
        <rFont val="Arial"/>
        <family val="2"/>
      </rPr>
      <t xml:space="preserve">10.4 DESVIACIÓN ESTÁNDAR: </t>
    </r>
    <r>
      <rPr>
        <sz val="10"/>
        <color theme="1"/>
        <rFont val="Arial"/>
        <family val="2"/>
      </rPr>
      <t xml:space="preserve">Establecer por cada columna de valor unitario y de valor total de cada item, la desviación estandar, de los valores cotizados por las diferentes empresas, que se encuentren dentro de los rangos inferior y superior , esto de acuerdo con la fórmula de estadística para tal fin.
</t>
    </r>
    <r>
      <rPr>
        <b/>
        <sz val="10"/>
        <color theme="1"/>
        <rFont val="Arial"/>
        <family val="2"/>
      </rPr>
      <t xml:space="preserve">10.5 MEDIANA: </t>
    </r>
    <r>
      <rPr>
        <sz val="10"/>
        <color theme="1"/>
        <rFont val="Arial"/>
        <family val="2"/>
      </rPr>
      <t xml:space="preserve">Establecer por cada columna de valor unitario y de valor total de cada item, la mediana, de los valores cotizados por las diferentes empresas, que se encuentren dentro de los rangos inferior y superior , esto de acuerdo con la fórmula de estadística para tal fin.
</t>
    </r>
    <r>
      <rPr>
        <b/>
        <sz val="10"/>
        <color theme="1"/>
        <rFont val="Arial"/>
        <family val="2"/>
      </rPr>
      <t>10.6 RANGO SUPERIOR CON OUTLIER:</t>
    </r>
    <r>
      <rPr>
        <sz val="10"/>
        <color theme="1"/>
        <rFont val="Arial"/>
        <family val="2"/>
      </rPr>
      <t xml:space="preserve">  Cuando se presente valores atípicos, establecer por cada columna de valor unitario y de valor total de cada item, el rango superior de los valores cotizados por las diferentes empresas, incluyendo los valores atípicos, esto de acuerdo con la fórmula de estadística para tal fin. 
</t>
    </r>
    <r>
      <rPr>
        <b/>
        <sz val="10"/>
        <color theme="1"/>
        <rFont val="Arial"/>
        <family val="2"/>
      </rPr>
      <t>10.7 RANGO INFERIOR CON OUTLIER:</t>
    </r>
    <r>
      <rPr>
        <sz val="10"/>
        <color theme="1"/>
        <rFont val="Arial"/>
        <family val="2"/>
      </rPr>
      <t xml:space="preserve"> Cuando se presente valores atípicos, establecer por cada columna de valor unitario y de valor total de cada item, el rango inferior de los valores cotizados por las diferentes empresas, incluyendo los valores atípicos, esto de acuerdo con la fórmula de estadística para tal fin. 
</t>
    </r>
    <r>
      <rPr>
        <b/>
        <sz val="10"/>
        <color theme="1"/>
        <rFont val="Arial"/>
        <family val="2"/>
      </rPr>
      <t xml:space="preserve">10.8 MEDIA GEOMÉTRICA CON OUTLIER: </t>
    </r>
    <r>
      <rPr>
        <sz val="10"/>
        <color theme="1"/>
        <rFont val="Arial"/>
        <family val="2"/>
      </rPr>
      <t xml:space="preserve">Establecer por cada columna de valor unitario y de valor total de cada item, la media geométrica de los valores cotizados por las diferentes empresas, incluyendo los valores atípicos, esto de acuerdo con la fórmula de estadística para tal fin. </t>
    </r>
  </si>
  <si>
    <r>
      <t xml:space="preserve">11. OBSERVACIONES: </t>
    </r>
    <r>
      <rPr>
        <sz val="10"/>
        <color theme="1"/>
        <rFont val="Arial"/>
        <family val="2"/>
      </rPr>
      <t>Enunciar las observaciones relevantes del análisis matemático realizado, asi como de los diferentes valores presentados en las cotizaciones</t>
    </r>
  </si>
  <si>
    <r>
      <t xml:space="preserve">12. Evaluación del Analista
12.1 EMPRESAS COTIZANTES:  </t>
    </r>
    <r>
      <rPr>
        <sz val="10"/>
        <color theme="1"/>
        <rFont val="Arial"/>
        <family val="2"/>
      </rPr>
      <t xml:space="preserve">Enunciar numéricamente y de manera creciente las empresas que cotizaron, sin identificarlas con sus nombres.
</t>
    </r>
    <r>
      <rPr>
        <b/>
        <sz val="10"/>
        <color theme="1"/>
        <rFont val="Arial"/>
        <family val="2"/>
      </rPr>
      <t xml:space="preserve">12.2 FECHA DE COTIZACION: </t>
    </r>
    <r>
      <rPr>
        <sz val="10"/>
        <color theme="1"/>
        <rFont val="Arial"/>
        <family val="2"/>
      </rPr>
      <t>Diligenciar por cada empresa la fecha de presentada la cotización.</t>
    </r>
    <r>
      <rPr>
        <b/>
        <sz val="10"/>
        <color theme="1"/>
        <rFont val="Arial"/>
        <family val="2"/>
      </rPr>
      <t xml:space="preserve">
12.3 VALOR TOTAL DE LA COTIZACION: </t>
    </r>
    <r>
      <rPr>
        <sz val="10"/>
        <color theme="1"/>
        <rFont val="Arial"/>
        <family val="2"/>
      </rPr>
      <t>Diligenciar por cada empresa el valor total de la cotización presentada.</t>
    </r>
    <r>
      <rPr>
        <b/>
        <sz val="10"/>
        <color theme="1"/>
        <rFont val="Arial"/>
        <family val="2"/>
      </rPr>
      <t xml:space="preserve">
12.4 OBSERVACIONES COTIZACIÓN : </t>
    </r>
    <r>
      <rPr>
        <sz val="10"/>
        <color theme="1"/>
        <rFont val="Arial"/>
        <family val="2"/>
      </rPr>
      <t>Diligenciar por cada empresa las observaciones presentadas por cada cotizacion, referente a forma de pago, garantía, validez de la oferta, entre otras.</t>
    </r>
  </si>
  <si>
    <r>
      <t xml:space="preserve">13. Resumen
13.1 Empresas que cumplen con las especificaciones técnicas:  </t>
    </r>
    <r>
      <rPr>
        <sz val="10"/>
        <color theme="1"/>
        <rFont val="Arial"/>
        <family val="2"/>
      </rPr>
      <t xml:space="preserve">Enunciar numéricamente las empresas que cumplen con las especificaciones técnicas del bien o servicio a ser adquirido.
</t>
    </r>
    <r>
      <rPr>
        <b/>
        <sz val="10"/>
        <color theme="1"/>
        <rFont val="Arial"/>
        <family val="2"/>
      </rPr>
      <t xml:space="preserve">13.2 Valor Unitario Promedio: </t>
    </r>
    <r>
      <rPr>
        <sz val="10"/>
        <color theme="1"/>
        <rFont val="Arial"/>
        <family val="2"/>
      </rPr>
      <t>Hacer la sumatoria de las medias geometricas de las columnas de los "Valores unitarios IVA incluido", del total de los items del bien o servicio a ser adquirido.</t>
    </r>
    <r>
      <rPr>
        <b/>
        <sz val="10"/>
        <color theme="1"/>
        <rFont val="Arial"/>
        <family val="2"/>
      </rPr>
      <t xml:space="preserve">
13.3 Valor Total Promedio (POE): </t>
    </r>
    <r>
      <rPr>
        <sz val="10"/>
        <color theme="1"/>
        <rFont val="Arial"/>
        <family val="2"/>
      </rPr>
      <t>Hacer la sumatoria de las medias geometricas de las columnas de los "Valores totales IVA incluido", del total de los items del bien o servicio a ser adquirido.</t>
    </r>
    <r>
      <rPr>
        <b/>
        <sz val="10"/>
        <color theme="1"/>
        <rFont val="Arial"/>
        <family val="2"/>
      </rPr>
      <t xml:space="preserve">
13.4 Preparado por:: </t>
    </r>
    <r>
      <rPr>
        <sz val="10"/>
        <color theme="1"/>
        <rFont val="Arial"/>
        <family val="2"/>
      </rPr>
      <t xml:space="preserve">Diligenciar con el nombre y la firma del analista que realiza el estudio de mercado.
</t>
    </r>
    <r>
      <rPr>
        <b/>
        <sz val="10"/>
        <color theme="1"/>
        <rFont val="Arial"/>
        <family val="2"/>
      </rPr>
      <t>13.5 Revisado por::</t>
    </r>
    <r>
      <rPr>
        <sz val="10"/>
        <color theme="1"/>
        <rFont val="Arial"/>
        <family val="2"/>
      </rPr>
      <t xml:space="preserve"> Diligenciar con el nombre y la firma del analista y/o Abogado que revisa el estudio de mercado.
</t>
    </r>
    <r>
      <rPr>
        <b/>
        <sz val="10"/>
        <color theme="1"/>
        <rFont val="Arial"/>
        <family val="2"/>
      </rPr>
      <t xml:space="preserve">13.6 Vo.Bo. Coordinador GGCIM: </t>
    </r>
    <r>
      <rPr>
        <sz val="10"/>
        <color theme="1"/>
        <rFont val="Arial"/>
        <family val="2"/>
      </rPr>
      <t>Diligenciar con el nombre y la firma del Coordinador del GGCIM.</t>
    </r>
  </si>
  <si>
    <r>
      <t xml:space="preserve">NOTA: </t>
    </r>
    <r>
      <rPr>
        <sz val="10"/>
        <color theme="1"/>
        <rFont val="Arial"/>
        <family val="2"/>
      </rPr>
      <t>Cuando sea necesario, el Cuadro Comparativo puede llevar cuadros anexos, esto se presenta cuando es bastante la cantidad a cotizar de los items del bien o servicio a ser adquirido, tambien cuando se presentan valores históricos, los cuales requieren de la proyeccion de los valores con el IPC de cada vigencia, desde la vigencia en que se contrató hasta la vigencia actual. Anexos que haran parte del Cuadro Comparativo.</t>
    </r>
  </si>
  <si>
    <t>SELECCIONE DEPENDENCIA</t>
  </si>
  <si>
    <t>COJAI-FONDO</t>
  </si>
  <si>
    <t>COJAI-POSTFALLO</t>
  </si>
  <si>
    <t>COJAI-PROYECTOS PRODUCTIVOS</t>
  </si>
  <si>
    <t>DIRECCIÓN CATASTRAL Y DE ANÁLISIS TERRITORIAL</t>
  </si>
  <si>
    <t>DIRECCIÓN DE ASUNTOS ÉTNICOS</t>
  </si>
  <si>
    <t>DIRECCIÓN JURÍDICA DE RESTITUCIÓN</t>
  </si>
  <si>
    <t>DIRECCIÓN JURÍDICA DE RESTITUCIÓN - AMEI</t>
  </si>
  <si>
    <t>DIRECCIÓN SOCIAL</t>
  </si>
  <si>
    <t>GRUPO DE GESTIÓN EN PREVENCIÓN, PROTECCIÓN Y SEGURIDAD</t>
  </si>
  <si>
    <t>OFICINA ASESORA DE COMUNICACIONES</t>
  </si>
  <si>
    <t>OFICINA ASESORA DE PLANEACIÓN</t>
  </si>
  <si>
    <t>OFICINA DE CONTROL INTERNO</t>
  </si>
  <si>
    <t>OFICINA DE TECNOLOGÍAS DE LA INFORMACIÓN</t>
  </si>
  <si>
    <t>SG - ATENCIÓN AL CIUDADANO</t>
  </si>
  <si>
    <t>SG - CONTROL INTERNO DISCIPLINARIO</t>
  </si>
  <si>
    <t>SG - DESPACHO</t>
  </si>
  <si>
    <t>SG - GRUPO DE GESTIÓN ECONÓMICA Y FINANCIERA</t>
  </si>
  <si>
    <t>SG - GRUPO DE GESTIÓN EN CONTRATACIÓN E INTELIGENCIA DE MERCADO</t>
  </si>
  <si>
    <t>SG - GRUPO DE GESTIÓN TALENTO Y DESARROLLO HUMANO</t>
  </si>
  <si>
    <t>SG - GRUPO DE GESTIÓN Y CONTROL DOCUMENTAL</t>
  </si>
  <si>
    <t xml:space="preserve">SUBDIRECCIÓN GENERAL </t>
  </si>
  <si>
    <t>EMPRESA 5</t>
  </si>
  <si>
    <t>EMPRESA 6</t>
  </si>
  <si>
    <t>EMPRESA 7</t>
  </si>
  <si>
    <t>VEHICULO FLUVIAL – ZONA RURAL</t>
  </si>
  <si>
    <t>EMPRESA 8</t>
  </si>
  <si>
    <r>
      <t xml:space="preserve">1.Los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2.Los valores de las celdas resaltadas en </t>
    </r>
    <r>
      <rPr>
        <sz val="12"/>
        <color theme="1"/>
        <rFont val="Arial"/>
        <family val="2"/>
      </rPr>
      <t>color verde</t>
    </r>
    <r>
      <rPr>
        <sz val="12"/>
        <rFont val="Arial"/>
        <family val="2"/>
      </rPr>
      <t xml:space="preserve"> son los tenidos en cuenta en el calculo de la media geométrica, los valores sin resaltar son los excluidos de acuerdo al valor de los rangos inferior y superior. 
3.El análisis númerico de las cotizaciones recibidas se realiza en los cuadros de excel anexos por región o lote. No se presenta en este cuadro por tratarse de varios items y varias regiones. </t>
    </r>
  </si>
  <si>
    <t>EMPRESA 9</t>
  </si>
  <si>
    <t>EMPRESA 10</t>
  </si>
  <si>
    <t>EMPRESA 11</t>
  </si>
  <si>
    <t xml:space="preserve">El valor total de las cotizaciones no puede presentarse, teniendo en cuenta que se trata de varios items en diferentes categorias.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</si>
</sst>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164" formatCode="_(&quot;$&quot;* #,##0.00_);_(&quot;$&quot;* \(#,##0.00\);_(&quot;$&quot;* &quot;-&quot;??_);_(@_)"/>
    <numFmt numFmtId="165" formatCode="_(* #,##0.00_);_(* \(#,##0.00\);_(* &quot;-&quot;??_);_(@_)"/>
    <numFmt numFmtId="166" formatCode="_-* #,##0.00\ _€_-;\-* #,##0.00\ _€_-;_-* &quot;-&quot;??\ _€_-;_-@_-"/>
    <numFmt numFmtId="167" formatCode="_-* #,##0\ _p_t_a_-;\-* #,##0\ _p_t_a_-;_-* &quot;-&quot;??\ _p_t_a_-;_-@_-"/>
    <numFmt numFmtId="168" formatCode="_-* #,##0.00\ &quot;€&quot;_-;\-* #,##0.00\ &quot;€&quot;_-;_-* &quot;-&quot;??\ &quot;€&quot;_-;_-@_-"/>
    <numFmt numFmtId="169" formatCode="&quot;$&quot;\ #,##0"/>
    <numFmt numFmtId="170" formatCode="[$$-240A]\ #,##0.00"/>
    <numFmt numFmtId="171" formatCode="_(&quot;$&quot;* #,##0_);_(&quot;$&quot;* \(#,##0\);_(&quot;$&quot;* &quot;-&quot;??_);_(@_)"/>
    <numFmt numFmtId="172" formatCode="_-[$$-240A]\ * #,##0_-;\-[$$-240A]\ * #,##0_-;_-[$$-240A]\ * &quot;-&quot;??_-;_-@_-"/>
  </numFmts>
  <fonts count="40" x14ac:knownFonts="1">
    <font>
      <sz val="11"/>
      <color theme="1"/>
      <name val="Calibri"/>
      <family val="2"/>
      <scheme val="minor"/>
    </font>
    <font>
      <sz val="11"/>
      <color theme="1"/>
      <name val="Calibri"/>
      <family val="2"/>
      <scheme val="minor"/>
    </font>
    <font>
      <sz val="8"/>
      <name val="Calibri"/>
      <family val="2"/>
      <scheme val="minor"/>
    </font>
    <font>
      <sz val="9"/>
      <name val="Arial"/>
      <family val="2"/>
    </font>
    <font>
      <b/>
      <sz val="12"/>
      <name val="Arial"/>
      <family val="2"/>
    </font>
    <font>
      <sz val="8"/>
      <name val="Arial"/>
      <family val="2"/>
    </font>
    <font>
      <b/>
      <sz val="12"/>
      <color indexed="8"/>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10"/>
      <name val="Arial"/>
      <family val="2"/>
    </font>
    <font>
      <sz val="12"/>
      <name val="Arial"/>
      <family val="2"/>
    </font>
    <font>
      <b/>
      <sz val="11"/>
      <name val="Arial"/>
      <family val="2"/>
    </font>
    <font>
      <sz val="11"/>
      <name val="Arial"/>
      <family val="2"/>
    </font>
    <font>
      <b/>
      <sz val="8"/>
      <name val="Arial"/>
      <family val="2"/>
    </font>
    <font>
      <sz val="10"/>
      <color rgb="FF000000"/>
      <name val="Arial"/>
      <family val="2"/>
    </font>
    <font>
      <sz val="11"/>
      <color theme="1"/>
      <name val="Calibri"/>
      <family val="2"/>
    </font>
    <font>
      <sz val="8"/>
      <color indexed="8"/>
      <name val="Arial"/>
      <family val="2"/>
    </font>
    <font>
      <b/>
      <sz val="8"/>
      <color theme="1"/>
      <name val="Arial"/>
      <family val="2"/>
    </font>
    <font>
      <sz val="8"/>
      <color theme="1"/>
      <name val="Arial"/>
      <family val="2"/>
    </font>
    <font>
      <b/>
      <sz val="10"/>
      <color rgb="FF000000"/>
      <name val="Arial"/>
      <family val="2"/>
    </font>
    <font>
      <b/>
      <sz val="10"/>
      <color theme="1"/>
      <name val="Arial"/>
      <family val="2"/>
    </font>
    <font>
      <sz val="10"/>
      <color theme="1"/>
      <name val="Arial"/>
      <family val="2"/>
    </font>
    <font>
      <b/>
      <sz val="9"/>
      <color rgb="FF000000"/>
      <name val="Arial"/>
      <family val="2"/>
    </font>
    <font>
      <b/>
      <sz val="12"/>
      <color theme="1"/>
      <name val="Arial"/>
      <family val="2"/>
    </font>
    <font>
      <sz val="10"/>
      <color theme="0"/>
      <name val="Arial"/>
      <family val="2"/>
    </font>
    <font>
      <sz val="8"/>
      <color theme="0"/>
      <name val="Arial"/>
      <family val="2"/>
    </font>
    <font>
      <sz val="9"/>
      <color theme="0"/>
      <name val="Arial"/>
      <family val="2"/>
    </font>
    <font>
      <b/>
      <sz val="10"/>
      <color theme="0"/>
      <name val="Arial"/>
      <family val="2"/>
    </font>
    <font>
      <b/>
      <sz val="10"/>
      <color theme="1"/>
      <name val="Calibri"/>
      <family val="2"/>
      <scheme val="minor"/>
    </font>
    <font>
      <sz val="10"/>
      <color theme="1"/>
      <name val="Calibri"/>
      <family val="2"/>
      <scheme val="minor"/>
    </font>
    <font>
      <b/>
      <sz val="11"/>
      <color theme="1"/>
      <name val="Calibri"/>
      <family val="2"/>
      <scheme val="minor"/>
    </font>
    <font>
      <b/>
      <sz val="11"/>
      <color rgb="FF000000"/>
      <name val="Calibri"/>
      <family val="2"/>
      <scheme val="minor"/>
    </font>
    <font>
      <u val="singleAccounting"/>
      <sz val="10"/>
      <color rgb="FFFF0000"/>
      <name val="Calibri"/>
      <family val="2"/>
      <scheme val="minor"/>
    </font>
    <font>
      <sz val="10"/>
      <color rgb="FFFF0000"/>
      <name val="Calibri"/>
      <family val="2"/>
      <scheme val="minor"/>
    </font>
    <font>
      <sz val="10"/>
      <name val="Calibri"/>
      <family val="2"/>
      <scheme val="minor"/>
    </font>
    <font>
      <sz val="12"/>
      <color theme="1"/>
      <name val="Arial"/>
      <family val="2"/>
    </font>
  </fonts>
  <fills count="14">
    <fill>
      <patternFill patternType="none"/>
    </fill>
    <fill>
      <patternFill patternType="gray125"/>
    </fill>
    <fill>
      <patternFill patternType="solid">
        <fgColor rgb="FFC6E0B4"/>
        <bgColor indexed="64"/>
      </patternFill>
    </fill>
    <fill>
      <patternFill patternType="solid">
        <fgColor theme="0"/>
        <bgColor indexed="64"/>
      </patternFill>
    </fill>
    <fill>
      <patternFill patternType="solid">
        <fgColor rgb="FFC5E0B3"/>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s>
  <borders count="74">
    <border>
      <left/>
      <right/>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bottom/>
      <diagonal/>
    </border>
  </borders>
  <cellStyleXfs count="7">
    <xf numFmtId="0" fontId="0" fillId="0" borderId="0"/>
    <xf numFmtId="42"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0" fontId="1" fillId="0" borderId="0"/>
    <xf numFmtId="0" fontId="9" fillId="0" borderId="0"/>
    <xf numFmtId="44" fontId="1" fillId="0" borderId="0" applyFont="0" applyFill="0" applyBorder="0" applyAlignment="0" applyProtection="0"/>
  </cellStyleXfs>
  <cellXfs count="275">
    <xf numFmtId="0" fontId="0" fillId="0" borderId="0" xfId="0"/>
    <xf numFmtId="0" fontId="5" fillId="3" borderId="0" xfId="0" applyFont="1" applyFill="1" applyAlignment="1">
      <alignment vertical="center"/>
    </xf>
    <xf numFmtId="0" fontId="3" fillId="3" borderId="46" xfId="0" applyFont="1" applyFill="1" applyBorder="1" applyAlignment="1">
      <alignment horizontal="center" vertical="center" wrapText="1"/>
    </xf>
    <xf numFmtId="0" fontId="6" fillId="3" borderId="1" xfId="0" applyFont="1" applyFill="1" applyBorder="1" applyAlignment="1">
      <alignment horizontal="center" vertical="center"/>
    </xf>
    <xf numFmtId="0" fontId="4" fillId="3" borderId="47"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35" xfId="0" applyFont="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wrapText="1"/>
    </xf>
    <xf numFmtId="0" fontId="7" fillId="3" borderId="22" xfId="0" applyFont="1" applyFill="1" applyBorder="1" applyAlignment="1">
      <alignment vertical="center" wrapText="1"/>
    </xf>
    <xf numFmtId="0" fontId="9" fillId="3" borderId="22" xfId="0" applyFont="1" applyFill="1" applyBorder="1" applyAlignment="1">
      <alignment horizontal="left" vertical="center"/>
    </xf>
    <xf numFmtId="0" fontId="9" fillId="3" borderId="35" xfId="0" applyFont="1" applyFill="1" applyBorder="1" applyAlignment="1">
      <alignment horizontal="left" vertical="center"/>
    </xf>
    <xf numFmtId="0" fontId="3" fillId="3" borderId="0" xfId="0" applyFont="1" applyFill="1" applyAlignment="1">
      <alignment vertical="center"/>
    </xf>
    <xf numFmtId="0" fontId="3" fillId="0" borderId="28" xfId="0" applyFont="1" applyBorder="1" applyAlignment="1">
      <alignment horizontal="center" vertical="center" wrapText="1"/>
    </xf>
    <xf numFmtId="172" fontId="13" fillId="3" borderId="6" xfId="0" applyNumberFormat="1" applyFont="1" applyFill="1" applyBorder="1" applyAlignment="1">
      <alignment vertical="center"/>
    </xf>
    <xf numFmtId="164" fontId="13" fillId="0" borderId="6" xfId="0" applyNumberFormat="1" applyFont="1" applyBorder="1" applyAlignment="1">
      <alignment vertical="center"/>
    </xf>
    <xf numFmtId="171" fontId="13" fillId="0" borderId="6" xfId="0" applyNumberFormat="1" applyFont="1" applyBorder="1" applyAlignment="1">
      <alignment vertical="center"/>
    </xf>
    <xf numFmtId="0" fontId="5" fillId="2" borderId="0" xfId="0" applyFont="1" applyFill="1" applyAlignment="1">
      <alignment vertical="center"/>
    </xf>
    <xf numFmtId="0" fontId="16" fillId="3" borderId="0" xfId="0" applyFont="1" applyFill="1" applyAlignment="1">
      <alignment vertical="center"/>
    </xf>
    <xf numFmtId="0" fontId="3" fillId="3" borderId="0" xfId="0" applyFont="1" applyFill="1" applyAlignment="1">
      <alignment vertical="center" wrapText="1"/>
    </xf>
    <xf numFmtId="170" fontId="5" fillId="3" borderId="0" xfId="0" applyNumberFormat="1" applyFont="1" applyFill="1" applyAlignment="1">
      <alignment vertical="center"/>
    </xf>
    <xf numFmtId="165" fontId="17" fillId="3" borderId="0" xfId="0" applyNumberFormat="1" applyFont="1" applyFill="1" applyAlignment="1">
      <alignment vertical="center"/>
    </xf>
    <xf numFmtId="0" fontId="19" fillId="0" borderId="0" xfId="0" applyFont="1" applyAlignment="1">
      <alignment vertical="center"/>
    </xf>
    <xf numFmtId="0" fontId="0" fillId="0" borderId="0" xfId="0" applyAlignment="1">
      <alignment vertical="center"/>
    </xf>
    <xf numFmtId="0" fontId="7" fillId="3" borderId="0" xfId="0" applyFont="1" applyFill="1" applyAlignment="1">
      <alignment horizontal="justify" vertical="center"/>
    </xf>
    <xf numFmtId="0" fontId="7" fillId="3" borderId="2" xfId="0"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0" fontId="10" fillId="0" borderId="0" xfId="0" applyFont="1" applyAlignment="1">
      <alignment vertical="center" wrapText="1"/>
    </xf>
    <xf numFmtId="0" fontId="13" fillId="0" borderId="0" xfId="0" applyFont="1" applyAlignment="1">
      <alignment vertical="center" wrapText="1"/>
    </xf>
    <xf numFmtId="42" fontId="9" fillId="3" borderId="6" xfId="1" applyFont="1" applyFill="1" applyBorder="1" applyAlignment="1">
      <alignment vertical="center"/>
    </xf>
    <xf numFmtId="164" fontId="13" fillId="0" borderId="20" xfId="0" applyNumberFormat="1" applyFont="1" applyBorder="1" applyAlignment="1">
      <alignment vertical="center"/>
    </xf>
    <xf numFmtId="171" fontId="13" fillId="0" borderId="20" xfId="0" applyNumberFormat="1" applyFont="1" applyBorder="1" applyAlignment="1">
      <alignment vertical="center"/>
    </xf>
    <xf numFmtId="0" fontId="17" fillId="2" borderId="20"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67" xfId="0" applyFont="1" applyFill="1" applyBorder="1" applyAlignment="1">
      <alignment horizontal="center" vertical="center" wrapText="1"/>
    </xf>
    <xf numFmtId="3" fontId="5" fillId="0" borderId="37" xfId="0" applyNumberFormat="1" applyFont="1" applyBorder="1" applyAlignment="1">
      <alignment horizontal="center" vertical="center" wrapText="1"/>
    </xf>
    <xf numFmtId="0" fontId="5" fillId="3" borderId="25" xfId="0" applyFont="1" applyFill="1" applyBorder="1" applyAlignment="1">
      <alignment horizontal="center" vertical="center" wrapText="1"/>
    </xf>
    <xf numFmtId="0" fontId="5" fillId="3" borderId="63" xfId="0" applyFont="1" applyFill="1" applyBorder="1" applyAlignment="1">
      <alignment horizontal="center" vertical="center" wrapText="1"/>
    </xf>
    <xf numFmtId="0" fontId="5" fillId="0" borderId="25" xfId="0" applyFont="1" applyBorder="1" applyAlignment="1">
      <alignment horizontal="center" vertical="center" wrapText="1"/>
    </xf>
    <xf numFmtId="0" fontId="5" fillId="0" borderId="67" xfId="0" applyFont="1" applyBorder="1" applyAlignment="1">
      <alignment horizontal="center" vertical="center" wrapText="1"/>
    </xf>
    <xf numFmtId="167" fontId="5" fillId="0" borderId="29" xfId="2" applyNumberFormat="1" applyFont="1" applyBorder="1" applyAlignment="1">
      <alignment horizontal="center" vertical="center"/>
    </xf>
    <xf numFmtId="0" fontId="4" fillId="2" borderId="46" xfId="0" applyFont="1" applyFill="1" applyBorder="1" applyAlignment="1">
      <alignment vertical="center" wrapText="1"/>
    </xf>
    <xf numFmtId="42" fontId="9" fillId="3" borderId="61" xfId="1" applyFont="1" applyFill="1" applyBorder="1" applyAlignment="1">
      <alignment vertical="center"/>
    </xf>
    <xf numFmtId="0" fontId="5" fillId="3" borderId="67" xfId="0" applyFont="1" applyFill="1" applyBorder="1" applyAlignment="1">
      <alignment horizontal="center" vertical="center" wrapText="1"/>
    </xf>
    <xf numFmtId="172" fontId="13" fillId="3" borderId="20" xfId="0" applyNumberFormat="1" applyFont="1" applyFill="1" applyBorder="1" applyAlignment="1">
      <alignment vertical="center"/>
    </xf>
    <xf numFmtId="164" fontId="13" fillId="0" borderId="61" xfId="0" applyNumberFormat="1" applyFont="1" applyBorder="1" applyAlignment="1">
      <alignment vertical="center"/>
    </xf>
    <xf numFmtId="0" fontId="24" fillId="0" borderId="0" xfId="0" applyFont="1" applyAlignment="1">
      <alignment horizontal="left" vertical="center" wrapText="1"/>
    </xf>
    <xf numFmtId="0" fontId="26" fillId="3" borderId="51" xfId="0" applyFont="1" applyFill="1" applyBorder="1" applyAlignment="1">
      <alignment horizontal="center" vertical="center" wrapText="1" readingOrder="1"/>
    </xf>
    <xf numFmtId="0" fontId="26" fillId="3" borderId="54" xfId="0" applyFont="1" applyFill="1" applyBorder="1" applyAlignment="1">
      <alignment horizontal="center" vertical="center" wrapText="1" readingOrder="1"/>
    </xf>
    <xf numFmtId="0" fontId="26" fillId="3" borderId="58" xfId="0" applyFont="1" applyFill="1" applyBorder="1" applyAlignment="1">
      <alignment horizontal="center" vertical="center" wrapText="1" readingOrder="1"/>
    </xf>
    <xf numFmtId="1" fontId="13" fillId="3" borderId="6"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xf>
    <xf numFmtId="42" fontId="28" fillId="3" borderId="61" xfId="1" applyFont="1" applyFill="1" applyBorder="1" applyAlignment="1">
      <alignment vertical="center"/>
    </xf>
    <xf numFmtId="170" fontId="28" fillId="3" borderId="61" xfId="0" applyNumberFormat="1" applyFont="1" applyFill="1" applyBorder="1" applyAlignment="1">
      <alignment vertical="center"/>
    </xf>
    <xf numFmtId="42" fontId="28" fillId="3" borderId="64" xfId="1" applyFont="1" applyFill="1" applyBorder="1" applyAlignment="1">
      <alignment vertical="center"/>
    </xf>
    <xf numFmtId="42" fontId="28" fillId="3" borderId="6" xfId="1" applyFont="1" applyFill="1" applyBorder="1" applyAlignment="1">
      <alignment vertical="center"/>
    </xf>
    <xf numFmtId="170" fontId="28" fillId="3" borderId="6" xfId="0" applyNumberFormat="1" applyFont="1" applyFill="1" applyBorder="1" applyAlignment="1">
      <alignment vertical="center"/>
    </xf>
    <xf numFmtId="42" fontId="28" fillId="3" borderId="15" xfId="1" applyFont="1" applyFill="1" applyBorder="1" applyAlignment="1">
      <alignment vertical="center"/>
    </xf>
    <xf numFmtId="3" fontId="29" fillId="0" borderId="28" xfId="0" applyNumberFormat="1" applyFont="1" applyBorder="1" applyAlignment="1">
      <alignment horizontal="center" vertical="center" wrapText="1"/>
    </xf>
    <xf numFmtId="42" fontId="30" fillId="0" borderId="28" xfId="0" applyNumberFormat="1" applyFont="1" applyBorder="1" applyAlignment="1">
      <alignment horizontal="center" vertical="center"/>
    </xf>
    <xf numFmtId="42" fontId="30" fillId="0" borderId="28" xfId="3" applyNumberFormat="1" applyFont="1" applyBorder="1" applyAlignment="1">
      <alignment horizontal="right" vertical="center"/>
    </xf>
    <xf numFmtId="42" fontId="30" fillId="0" borderId="29" xfId="0" applyNumberFormat="1" applyFont="1" applyBorder="1" applyAlignment="1">
      <alignment horizontal="center" vertical="center"/>
    </xf>
    <xf numFmtId="42" fontId="30" fillId="0" borderId="6" xfId="3" applyNumberFormat="1" applyFont="1" applyBorder="1" applyAlignment="1">
      <alignment horizontal="right" vertical="center"/>
    </xf>
    <xf numFmtId="172" fontId="31" fillId="3" borderId="6" xfId="0" applyNumberFormat="1" applyFont="1" applyFill="1" applyBorder="1" applyAlignment="1">
      <alignment vertical="center"/>
    </xf>
    <xf numFmtId="164" fontId="31" fillId="3" borderId="24" xfId="0" applyNumberFormat="1" applyFont="1" applyFill="1" applyBorder="1" applyAlignment="1">
      <alignment vertical="center"/>
    </xf>
    <xf numFmtId="172" fontId="31" fillId="3" borderId="15" xfId="0" applyNumberFormat="1" applyFont="1" applyFill="1" applyBorder="1" applyAlignment="1">
      <alignment vertical="center"/>
    </xf>
    <xf numFmtId="172" fontId="31" fillId="3" borderId="20" xfId="0" applyNumberFormat="1" applyFont="1" applyFill="1" applyBorder="1" applyAlignment="1">
      <alignment vertical="center"/>
    </xf>
    <xf numFmtId="164" fontId="31" fillId="3" borderId="43" xfId="0" applyNumberFormat="1" applyFont="1" applyFill="1" applyBorder="1" applyAlignment="1">
      <alignment vertical="center"/>
    </xf>
    <xf numFmtId="172" fontId="31" fillId="3" borderId="21" xfId="0" applyNumberFormat="1" applyFont="1" applyFill="1" applyBorder="1" applyAlignment="1">
      <alignment vertical="center"/>
    </xf>
    <xf numFmtId="164" fontId="31" fillId="0" borderId="61" xfId="0" applyNumberFormat="1" applyFont="1" applyBorder="1" applyAlignment="1">
      <alignment vertical="center"/>
    </xf>
    <xf numFmtId="164" fontId="31" fillId="0" borderId="64" xfId="0" applyNumberFormat="1" applyFont="1" applyBorder="1" applyAlignment="1">
      <alignment vertical="center"/>
    </xf>
    <xf numFmtId="164" fontId="31" fillId="0" borderId="6" xfId="0" applyNumberFormat="1" applyFont="1" applyBorder="1" applyAlignment="1">
      <alignment vertical="center"/>
    </xf>
    <xf numFmtId="164" fontId="31" fillId="0" borderId="24" xfId="0" applyNumberFormat="1" applyFont="1" applyBorder="1" applyAlignment="1">
      <alignment vertical="center"/>
    </xf>
    <xf numFmtId="164" fontId="31" fillId="0" borderId="15" xfId="0" applyNumberFormat="1" applyFont="1" applyBorder="1" applyAlignment="1">
      <alignment vertical="center"/>
    </xf>
    <xf numFmtId="164" fontId="31" fillId="0" borderId="20" xfId="0" applyNumberFormat="1" applyFont="1" applyBorder="1" applyAlignment="1">
      <alignment vertical="center"/>
    </xf>
    <xf numFmtId="164" fontId="31" fillId="0" borderId="43" xfId="0" applyNumberFormat="1" applyFont="1" applyBorder="1" applyAlignment="1">
      <alignment vertical="center"/>
    </xf>
    <xf numFmtId="164" fontId="31" fillId="0" borderId="21" xfId="0" applyNumberFormat="1" applyFont="1" applyBorder="1" applyAlignment="1">
      <alignment vertical="center"/>
    </xf>
    <xf numFmtId="42" fontId="13" fillId="3" borderId="6" xfId="1" applyFont="1" applyFill="1" applyBorder="1" applyAlignment="1">
      <alignment vertical="center"/>
    </xf>
    <xf numFmtId="1" fontId="13" fillId="3" borderId="6" xfId="1" applyNumberFormat="1" applyFont="1" applyFill="1" applyBorder="1" applyAlignment="1">
      <alignment horizontal="center" vertical="center"/>
    </xf>
    <xf numFmtId="0" fontId="33" fillId="0" borderId="0" xfId="0" applyFont="1"/>
    <xf numFmtId="44" fontId="33" fillId="0" borderId="6" xfId="6" applyFont="1" applyFill="1" applyBorder="1" applyAlignment="1">
      <alignment horizontal="center" vertical="center" wrapText="1"/>
    </xf>
    <xf numFmtId="0" fontId="33" fillId="0" borderId="0" xfId="0" applyFont="1" applyAlignment="1">
      <alignment wrapText="1"/>
    </xf>
    <xf numFmtId="44" fontId="33" fillId="0" borderId="6" xfId="0" applyNumberFormat="1" applyFont="1" applyBorder="1"/>
    <xf numFmtId="44" fontId="33" fillId="6" borderId="6" xfId="0" applyNumberFormat="1" applyFont="1" applyFill="1" applyBorder="1"/>
    <xf numFmtId="42" fontId="5" fillId="3" borderId="28" xfId="0" applyNumberFormat="1" applyFont="1" applyFill="1" applyBorder="1" applyAlignment="1">
      <alignment horizontal="right" vertical="center" wrapText="1"/>
    </xf>
    <xf numFmtId="3" fontId="5" fillId="3" borderId="28" xfId="0" applyNumberFormat="1" applyFont="1" applyFill="1" applyBorder="1" applyAlignment="1">
      <alignment horizontal="center" vertical="center" wrapText="1"/>
    </xf>
    <xf numFmtId="42" fontId="5" fillId="3" borderId="28" xfId="0" applyNumberFormat="1" applyFont="1" applyFill="1" applyBorder="1" applyAlignment="1">
      <alignment horizontal="center" vertical="center" wrapText="1"/>
    </xf>
    <xf numFmtId="3" fontId="5" fillId="3" borderId="37" xfId="0" applyNumberFormat="1" applyFont="1" applyFill="1" applyBorder="1" applyAlignment="1">
      <alignment horizontal="center" vertical="center" wrapText="1"/>
    </xf>
    <xf numFmtId="0" fontId="32" fillId="8" borderId="6" xfId="0" applyFont="1" applyFill="1" applyBorder="1" applyAlignment="1">
      <alignment horizontal="center" vertical="center" wrapText="1"/>
    </xf>
    <xf numFmtId="44" fontId="33" fillId="7" borderId="6" xfId="6" applyFont="1" applyFill="1" applyBorder="1" applyAlignment="1">
      <alignment horizontal="center" vertical="center" wrapText="1"/>
    </xf>
    <xf numFmtId="44" fontId="33" fillId="7" borderId="6" xfId="0" applyNumberFormat="1" applyFont="1" applyFill="1" applyBorder="1"/>
    <xf numFmtId="0" fontId="12" fillId="9" borderId="27" xfId="0" applyFont="1" applyFill="1" applyBorder="1" applyAlignment="1">
      <alignment horizontal="center" vertical="center" wrapText="1"/>
    </xf>
    <xf numFmtId="0" fontId="3" fillId="9" borderId="27" xfId="0" applyFont="1" applyFill="1" applyBorder="1" applyAlignment="1">
      <alignment horizontal="center" vertical="center" wrapText="1"/>
    </xf>
    <xf numFmtId="14" fontId="3" fillId="9" borderId="6" xfId="0" applyNumberFormat="1" applyFont="1" applyFill="1" applyBorder="1" applyAlignment="1">
      <alignment horizontal="center" vertical="center" wrapText="1"/>
    </xf>
    <xf numFmtId="0" fontId="0" fillId="0" borderId="6" xfId="0" applyBorder="1" applyAlignment="1">
      <alignment horizontal="center" vertical="center" wrapText="1"/>
    </xf>
    <xf numFmtId="0" fontId="34" fillId="7" borderId="6" xfId="0" applyFont="1" applyFill="1" applyBorder="1" applyAlignment="1">
      <alignment horizontal="center" vertical="center" wrapText="1"/>
    </xf>
    <xf numFmtId="0" fontId="35" fillId="7" borderId="6" xfId="0" applyFont="1" applyFill="1" applyBorder="1" applyAlignment="1">
      <alignment horizontal="center" vertical="center" wrapText="1"/>
    </xf>
    <xf numFmtId="44" fontId="32" fillId="7" borderId="6" xfId="6" applyFont="1" applyFill="1" applyBorder="1" applyAlignment="1">
      <alignment horizontal="center" vertical="center" wrapText="1"/>
    </xf>
    <xf numFmtId="44" fontId="33" fillId="13" borderId="6" xfId="0" applyNumberFormat="1" applyFont="1" applyFill="1" applyBorder="1"/>
    <xf numFmtId="44" fontId="36" fillId="0" borderId="6" xfId="6" applyFont="1" applyFill="1" applyBorder="1" applyAlignment="1">
      <alignment horizontal="center" vertical="center" wrapText="1"/>
    </xf>
    <xf numFmtId="44" fontId="37" fillId="0" borderId="6" xfId="6" applyFont="1" applyFill="1" applyBorder="1" applyAlignment="1">
      <alignment horizontal="center" vertical="center" wrapText="1"/>
    </xf>
    <xf numFmtId="44" fontId="32" fillId="7" borderId="6" xfId="0" applyNumberFormat="1" applyFont="1" applyFill="1" applyBorder="1"/>
    <xf numFmtId="44" fontId="38" fillId="0" borderId="6" xfId="6" applyFont="1" applyFill="1" applyBorder="1" applyAlignment="1">
      <alignment horizontal="center" vertical="center" wrapText="1"/>
    </xf>
    <xf numFmtId="44" fontId="33" fillId="0" borderId="0" xfId="0" applyNumberFormat="1" applyFont="1"/>
    <xf numFmtId="0" fontId="15" fillId="2" borderId="30"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65" xfId="0" applyFont="1" applyFill="1" applyBorder="1" applyAlignment="1">
      <alignment horizontal="left" vertical="center" wrapText="1"/>
    </xf>
    <xf numFmtId="0" fontId="15" fillId="2" borderId="18" xfId="0" applyFont="1" applyFill="1" applyBorder="1" applyAlignment="1">
      <alignment horizontal="left" vertical="center" wrapText="1"/>
    </xf>
    <xf numFmtId="0" fontId="12" fillId="2" borderId="31"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42" fontId="9" fillId="0" borderId="6" xfId="1" applyFont="1" applyBorder="1" applyAlignment="1">
      <alignment horizontal="center" vertical="center" wrapText="1"/>
    </xf>
    <xf numFmtId="42" fontId="9" fillId="0" borderId="24" xfId="1" applyFont="1" applyBorder="1" applyAlignment="1">
      <alignment horizontal="center" vertical="center" wrapText="1"/>
    </xf>
    <xf numFmtId="42" fontId="9" fillId="0" borderId="25" xfId="1" applyFont="1" applyBorder="1" applyAlignment="1">
      <alignment horizontal="center" vertical="center" wrapText="1"/>
    </xf>
    <xf numFmtId="0" fontId="9" fillId="0" borderId="6" xfId="0" applyFont="1" applyBorder="1" applyAlignment="1">
      <alignment horizontal="left" vertical="center" wrapText="1"/>
    </xf>
    <xf numFmtId="0" fontId="9" fillId="0" borderId="24" xfId="0" applyFont="1" applyBorder="1" applyAlignment="1">
      <alignment horizontal="left" vertical="center" wrapText="1"/>
    </xf>
    <xf numFmtId="0" fontId="9" fillId="0" borderId="15" xfId="0" applyFont="1" applyBorder="1" applyAlignment="1">
      <alignment horizontal="left" vertical="center" wrapText="1"/>
    </xf>
    <xf numFmtId="0" fontId="12" fillId="3" borderId="65"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12" fillId="3" borderId="45" xfId="0" applyFont="1" applyFill="1" applyBorder="1" applyAlignment="1">
      <alignment horizontal="left" vertical="center" wrapText="1"/>
    </xf>
    <xf numFmtId="0" fontId="12" fillId="0" borderId="59" xfId="0" applyFont="1" applyBorder="1" applyAlignment="1">
      <alignment horizontal="left" vertical="center" wrapText="1"/>
    </xf>
    <xf numFmtId="0" fontId="12" fillId="0" borderId="9" xfId="0" applyFont="1" applyBorder="1" applyAlignment="1">
      <alignment horizontal="left" vertical="center" wrapText="1"/>
    </xf>
    <xf numFmtId="0" fontId="12" fillId="0" borderId="44" xfId="0" applyFont="1" applyBorder="1" applyAlignment="1">
      <alignment horizontal="left" vertical="center" wrapText="1"/>
    </xf>
    <xf numFmtId="0" fontId="12" fillId="0" borderId="30" xfId="0" applyFont="1" applyBorder="1" applyAlignment="1">
      <alignment horizontal="left" vertical="center" wrapText="1"/>
    </xf>
    <xf numFmtId="0" fontId="12" fillId="0" borderId="13" xfId="0" applyFont="1" applyBorder="1" applyAlignment="1">
      <alignment horizontal="left" vertical="center" wrapText="1"/>
    </xf>
    <xf numFmtId="0" fontId="12" fillId="0" borderId="26" xfId="0" applyFont="1" applyBorder="1" applyAlignment="1">
      <alignment horizontal="left" vertical="center" wrapText="1"/>
    </xf>
    <xf numFmtId="0" fontId="12" fillId="0" borderId="65" xfId="0" applyFont="1" applyBorder="1" applyAlignment="1">
      <alignment horizontal="left" vertical="center" wrapText="1"/>
    </xf>
    <xf numFmtId="0" fontId="12" fillId="0" borderId="18" xfId="0" applyFont="1" applyBorder="1" applyAlignment="1">
      <alignment horizontal="left" vertical="center" wrapText="1"/>
    </xf>
    <xf numFmtId="0" fontId="12" fillId="0" borderId="45" xfId="0" applyFont="1" applyBorder="1" applyAlignment="1">
      <alignment horizontal="left" vertical="center" wrapText="1"/>
    </xf>
    <xf numFmtId="0" fontId="12" fillId="2" borderId="61" xfId="0" applyFont="1" applyFill="1" applyBorder="1" applyAlignment="1">
      <alignment horizontal="left" vertical="top" wrapText="1"/>
    </xf>
    <xf numFmtId="0" fontId="12" fillId="3" borderId="30" xfId="4" applyFont="1" applyFill="1" applyBorder="1" applyAlignment="1">
      <alignment horizontal="left" vertical="center" wrapText="1"/>
    </xf>
    <xf numFmtId="0" fontId="12" fillId="3" borderId="13" xfId="4" applyFont="1" applyFill="1" applyBorder="1" applyAlignment="1">
      <alignment horizontal="left" vertical="center" wrapText="1"/>
    </xf>
    <xf numFmtId="0" fontId="12" fillId="3" borderId="26" xfId="4" applyFont="1" applyFill="1" applyBorder="1" applyAlignment="1">
      <alignment horizontal="left" vertical="center" wrapText="1"/>
    </xf>
    <xf numFmtId="0" fontId="12" fillId="3" borderId="30" xfId="0" applyFont="1" applyFill="1" applyBorder="1" applyAlignment="1">
      <alignment horizontal="left" vertical="center" wrapText="1"/>
    </xf>
    <xf numFmtId="0" fontId="12" fillId="3" borderId="13" xfId="0" applyFont="1" applyFill="1" applyBorder="1" applyAlignment="1">
      <alignment horizontal="left" vertical="center" wrapText="1"/>
    </xf>
    <xf numFmtId="0" fontId="12" fillId="3" borderId="26" xfId="0" applyFont="1" applyFill="1" applyBorder="1" applyAlignment="1">
      <alignment horizontal="left" vertical="center" wrapText="1"/>
    </xf>
    <xf numFmtId="14" fontId="9" fillId="3" borderId="5" xfId="0" applyNumberFormat="1" applyFont="1" applyFill="1" applyBorder="1" applyAlignment="1">
      <alignment horizontal="center" vertical="center" wrapText="1"/>
    </xf>
    <xf numFmtId="14" fontId="9" fillId="3" borderId="38" xfId="0" applyNumberFormat="1" applyFont="1" applyFill="1" applyBorder="1" applyAlignment="1">
      <alignment horizontal="center" vertical="center" wrapText="1"/>
    </xf>
    <xf numFmtId="0" fontId="7" fillId="3" borderId="2" xfId="0" applyFont="1" applyFill="1" applyBorder="1" applyAlignment="1">
      <alignment vertical="center" wrapText="1"/>
    </xf>
    <xf numFmtId="0" fontId="12" fillId="2" borderId="64" xfId="0" applyFont="1" applyFill="1" applyBorder="1" applyAlignment="1">
      <alignment horizontal="left" vertical="top" wrapText="1"/>
    </xf>
    <xf numFmtId="0" fontId="11" fillId="3" borderId="22" xfId="0" applyFont="1" applyFill="1" applyBorder="1" applyAlignment="1">
      <alignment horizontal="center" vertical="center" wrapText="1"/>
    </xf>
    <xf numFmtId="0" fontId="7" fillId="3" borderId="0" xfId="0" applyFont="1" applyFill="1" applyAlignment="1">
      <alignment horizontal="justify" vertical="center" wrapText="1"/>
    </xf>
    <xf numFmtId="0" fontId="9" fillId="3" borderId="13" xfId="0" applyFont="1" applyFill="1" applyBorder="1" applyAlignment="1">
      <alignment horizontal="center" vertical="center"/>
    </xf>
    <xf numFmtId="0" fontId="9" fillId="3" borderId="26"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6" xfId="0" applyFont="1" applyBorder="1" applyAlignment="1">
      <alignment horizontal="center" vertical="center" wrapText="1"/>
    </xf>
    <xf numFmtId="0" fontId="12" fillId="4" borderId="60" xfId="0" applyFont="1" applyFill="1" applyBorder="1" applyAlignment="1">
      <alignment horizontal="center" vertical="center" wrapText="1"/>
    </xf>
    <xf numFmtId="0" fontId="12" fillId="4" borderId="66" xfId="0" applyFont="1" applyFill="1" applyBorder="1" applyAlignment="1">
      <alignment horizontal="center" vertical="center" wrapText="1"/>
    </xf>
    <xf numFmtId="0" fontId="12" fillId="2" borderId="61" xfId="0" applyFont="1" applyFill="1" applyBorder="1" applyAlignment="1">
      <alignment horizontal="center" vertical="center" wrapText="1"/>
    </xf>
    <xf numFmtId="0" fontId="12" fillId="2" borderId="20"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7" fillId="3" borderId="0" xfId="0" applyFont="1" applyFill="1" applyAlignment="1">
      <alignment horizontal="justify" vertical="center"/>
    </xf>
    <xf numFmtId="0" fontId="9" fillId="3" borderId="5" xfId="0" applyFont="1" applyFill="1" applyBorder="1" applyAlignment="1">
      <alignment horizontal="center" vertical="center"/>
    </xf>
    <xf numFmtId="0" fontId="9" fillId="3" borderId="38"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45" xfId="0" applyFont="1" applyFill="1" applyBorder="1" applyAlignment="1">
      <alignment horizontal="center" vertical="center"/>
    </xf>
    <xf numFmtId="0" fontId="18" fillId="0" borderId="46" xfId="0" applyFont="1" applyBorder="1" applyAlignment="1">
      <alignment horizontal="left" vertical="center" wrapText="1"/>
    </xf>
    <xf numFmtId="0" fontId="18" fillId="0" borderId="1" xfId="0" applyFont="1" applyBorder="1" applyAlignment="1">
      <alignment horizontal="left" vertical="center" wrapText="1"/>
    </xf>
    <xf numFmtId="0" fontId="18" fillId="0" borderId="47" xfId="0" applyFont="1" applyBorder="1" applyAlignment="1">
      <alignment horizontal="left" vertical="center" wrapText="1"/>
    </xf>
    <xf numFmtId="0" fontId="10" fillId="3" borderId="22" xfId="0" applyFont="1" applyFill="1" applyBorder="1" applyAlignment="1">
      <alignment horizontal="justify" vertical="center" wrapText="1"/>
    </xf>
    <xf numFmtId="0" fontId="10" fillId="3" borderId="5" xfId="0" applyFont="1" applyFill="1" applyBorder="1" applyAlignment="1">
      <alignment horizontal="justify" vertical="center" wrapText="1"/>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3" borderId="33"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15" fillId="3" borderId="41"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5" fillId="0" borderId="0" xfId="5" applyFont="1" applyAlignment="1">
      <alignment horizontal="center" vertical="center" wrapText="1"/>
    </xf>
    <xf numFmtId="0" fontId="14" fillId="0" borderId="68"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47" xfId="0" applyFont="1" applyBorder="1" applyAlignment="1">
      <alignment horizontal="justify" vertical="center" wrapText="1"/>
    </xf>
    <xf numFmtId="0" fontId="6" fillId="4" borderId="59"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44" xfId="0" applyFont="1" applyFill="1" applyBorder="1" applyAlignment="1">
      <alignment horizontal="center" vertical="center"/>
    </xf>
    <xf numFmtId="0" fontId="15" fillId="2" borderId="6" xfId="0" applyFont="1" applyFill="1" applyBorder="1" applyAlignment="1">
      <alignment horizontal="center" vertical="center" wrapText="1"/>
    </xf>
    <xf numFmtId="0" fontId="15" fillId="3" borderId="6" xfId="0" applyFont="1" applyFill="1" applyBorder="1" applyAlignment="1">
      <alignment horizontal="left" vertical="center" wrapText="1"/>
    </xf>
    <xf numFmtId="0" fontId="13" fillId="2" borderId="33"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38" xfId="0" applyFont="1" applyFill="1" applyBorder="1" applyAlignment="1">
      <alignment horizontal="center" vertical="center"/>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169" fontId="15" fillId="3" borderId="24" xfId="3" applyNumberFormat="1" applyFont="1" applyFill="1" applyBorder="1" applyAlignment="1">
      <alignment horizontal="right" vertical="center" wrapText="1"/>
    </xf>
    <xf numFmtId="169" fontId="15" fillId="3" borderId="25" xfId="3" applyNumberFormat="1" applyFont="1" applyFill="1" applyBorder="1" applyAlignment="1">
      <alignment horizontal="right" vertical="center" wrapText="1"/>
    </xf>
    <xf numFmtId="169" fontId="15" fillId="3" borderId="43" xfId="3" applyNumberFormat="1" applyFont="1" applyFill="1" applyBorder="1" applyAlignment="1">
      <alignment horizontal="right" vertical="center" wrapText="1"/>
    </xf>
    <xf numFmtId="169" fontId="15" fillId="3" borderId="67" xfId="3" applyNumberFormat="1" applyFont="1" applyFill="1" applyBorder="1" applyAlignment="1">
      <alignment horizontal="right" vertical="center" wrapText="1"/>
    </xf>
    <xf numFmtId="0" fontId="15" fillId="0" borderId="33"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0" xfId="0" applyFont="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2" xfId="0" applyFont="1" applyBorder="1" applyAlignment="1">
      <alignment horizontal="center" vertical="center" wrapText="1"/>
    </xf>
    <xf numFmtId="0" fontId="6" fillId="2" borderId="71"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29" xfId="0" applyFont="1" applyFill="1" applyBorder="1" applyAlignment="1">
      <alignment horizontal="center" vertical="center"/>
    </xf>
    <xf numFmtId="0" fontId="0" fillId="0" borderId="6" xfId="0" applyBorder="1" applyAlignment="1">
      <alignment horizontal="justify" vertical="center" wrapText="1"/>
    </xf>
    <xf numFmtId="0" fontId="35" fillId="7" borderId="6" xfId="0" applyFont="1" applyFill="1" applyBorder="1" applyAlignment="1">
      <alignment horizontal="center" vertical="center" wrapText="1"/>
    </xf>
    <xf numFmtId="0" fontId="32" fillId="11" borderId="6" xfId="0" applyFont="1" applyFill="1" applyBorder="1" applyAlignment="1">
      <alignment horizontal="center" vertical="center" wrapText="1"/>
    </xf>
    <xf numFmtId="0" fontId="32" fillId="12" borderId="6" xfId="0" applyFont="1" applyFill="1" applyBorder="1" applyAlignment="1">
      <alignment horizontal="center" vertical="center" wrapText="1"/>
    </xf>
    <xf numFmtId="0" fontId="32" fillId="8" borderId="6" xfId="0" applyFont="1" applyFill="1" applyBorder="1" applyAlignment="1">
      <alignment horizontal="center" vertical="center" wrapText="1"/>
    </xf>
    <xf numFmtId="0" fontId="32" fillId="10" borderId="6" xfId="0" applyFont="1" applyFill="1" applyBorder="1" applyAlignment="1">
      <alignment horizontal="center" vertical="center" wrapText="1"/>
    </xf>
    <xf numFmtId="0" fontId="32" fillId="8" borderId="5" xfId="0" applyFont="1" applyFill="1" applyBorder="1" applyAlignment="1">
      <alignment horizontal="center" vertical="center" wrapText="1"/>
    </xf>
    <xf numFmtId="0" fontId="32" fillId="8" borderId="37" xfId="0" applyFont="1" applyFill="1" applyBorder="1" applyAlignment="1">
      <alignment horizontal="center" vertical="center" wrapText="1"/>
    </xf>
    <xf numFmtId="0" fontId="32" fillId="8" borderId="32" xfId="0" applyFont="1" applyFill="1" applyBorder="1" applyAlignment="1">
      <alignment horizontal="center" vertical="center" wrapText="1"/>
    </xf>
    <xf numFmtId="0" fontId="32" fillId="8" borderId="28"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7" borderId="0" xfId="0" applyFont="1" applyFill="1" applyAlignment="1">
      <alignment horizontal="center" vertical="center" wrapText="1"/>
    </xf>
    <xf numFmtId="0" fontId="33" fillId="0" borderId="0" xfId="0" applyFont="1" applyAlignment="1">
      <alignment horizontal="center"/>
    </xf>
    <xf numFmtId="0" fontId="0" fillId="0" borderId="24" xfId="0" applyBorder="1" applyAlignment="1">
      <alignment horizontal="left" vertical="center" wrapText="1"/>
    </xf>
    <xf numFmtId="0" fontId="0" fillId="0" borderId="25" xfId="0" applyBorder="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38" xfId="0" applyFont="1" applyBorder="1" applyAlignment="1">
      <alignment horizontal="left" vertical="center" wrapText="1"/>
    </xf>
    <xf numFmtId="0" fontId="24" fillId="0" borderId="69" xfId="0" applyFont="1" applyBorder="1" applyAlignment="1">
      <alignment horizontal="left" vertical="center" wrapText="1"/>
    </xf>
    <xf numFmtId="0" fontId="24" fillId="0" borderId="3" xfId="0" applyFont="1" applyBorder="1" applyAlignment="1">
      <alignment horizontal="left" vertical="center" wrapText="1"/>
    </xf>
    <xf numFmtId="0" fontId="24" fillId="0" borderId="72" xfId="0" applyFont="1" applyBorder="1" applyAlignment="1">
      <alignment horizontal="left" vertical="center" wrapText="1"/>
    </xf>
    <xf numFmtId="0" fontId="23" fillId="3" borderId="30" xfId="0" applyFont="1" applyFill="1" applyBorder="1" applyAlignment="1">
      <alignment horizontal="left" vertical="center" wrapText="1" readingOrder="1"/>
    </xf>
    <xf numFmtId="0" fontId="23" fillId="3" borderId="13" xfId="0" applyFont="1" applyFill="1" applyBorder="1" applyAlignment="1">
      <alignment horizontal="left" vertical="center" wrapText="1" readingOrder="1"/>
    </xf>
    <xf numFmtId="0" fontId="23" fillId="3" borderId="26" xfId="0" applyFont="1" applyFill="1" applyBorder="1" applyAlignment="1">
      <alignment horizontal="left" vertical="center" wrapText="1" readingOrder="1"/>
    </xf>
    <xf numFmtId="0" fontId="13" fillId="3" borderId="30" xfId="0" applyFont="1" applyFill="1" applyBorder="1" applyAlignment="1">
      <alignment horizontal="left" vertical="center" wrapText="1" readingOrder="1"/>
    </xf>
    <xf numFmtId="0" fontId="13" fillId="3" borderId="13" xfId="0" applyFont="1" applyFill="1" applyBorder="1" applyAlignment="1">
      <alignment horizontal="left" vertical="center" wrapText="1" readingOrder="1"/>
    </xf>
    <xf numFmtId="0" fontId="13" fillId="3" borderId="26" xfId="0" applyFont="1" applyFill="1" applyBorder="1" applyAlignment="1">
      <alignment horizontal="left" vertical="center" wrapText="1" readingOrder="1"/>
    </xf>
    <xf numFmtId="0" fontId="20" fillId="3" borderId="48" xfId="0" applyFont="1" applyFill="1" applyBorder="1" applyAlignment="1">
      <alignment horizontal="center" vertical="center" wrapText="1"/>
    </xf>
    <xf numFmtId="0" fontId="20" fillId="3" borderId="49"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20" fillId="3" borderId="53" xfId="0" applyFont="1" applyFill="1" applyBorder="1" applyAlignment="1">
      <alignment horizontal="center" vertical="center" wrapText="1"/>
    </xf>
    <xf numFmtId="0" fontId="20" fillId="3" borderId="55" xfId="0" applyFont="1" applyFill="1" applyBorder="1" applyAlignment="1">
      <alignment horizontal="center" vertical="center" wrapText="1"/>
    </xf>
    <xf numFmtId="0" fontId="20" fillId="3" borderId="56" xfId="0" applyFont="1" applyFill="1" applyBorder="1" applyAlignment="1">
      <alignment horizontal="center" vertical="center" wrapText="1"/>
    </xf>
    <xf numFmtId="0" fontId="26" fillId="0" borderId="50" xfId="0" applyFont="1" applyBorder="1" applyAlignment="1">
      <alignment horizontal="center" vertical="center" wrapText="1" readingOrder="1"/>
    </xf>
    <xf numFmtId="0" fontId="26" fillId="0" borderId="22" xfId="0" applyFont="1" applyBorder="1" applyAlignment="1">
      <alignment horizontal="center" vertical="center" wrapText="1" readingOrder="1"/>
    </xf>
    <xf numFmtId="0" fontId="26" fillId="0" borderId="57" xfId="0" applyFont="1" applyBorder="1" applyAlignment="1">
      <alignment horizontal="center" vertical="center" wrapText="1" readingOrder="1"/>
    </xf>
    <xf numFmtId="0" fontId="21" fillId="0" borderId="3" xfId="0" applyFont="1" applyBorder="1" applyAlignment="1">
      <alignment horizontal="left" vertical="center" wrapText="1"/>
    </xf>
    <xf numFmtId="0" fontId="13" fillId="5" borderId="59"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44" xfId="0" applyFont="1" applyFill="1" applyBorder="1" applyAlignment="1">
      <alignment horizontal="center" vertical="center" wrapText="1"/>
    </xf>
    <xf numFmtId="0" fontId="23" fillId="3" borderId="23" xfId="0" applyFont="1" applyFill="1" applyBorder="1" applyAlignment="1">
      <alignment horizontal="left" vertical="center" wrapText="1" readingOrder="1"/>
    </xf>
    <xf numFmtId="0" fontId="23" fillId="3" borderId="6" xfId="0" applyFont="1" applyFill="1" applyBorder="1" applyAlignment="1">
      <alignment horizontal="left" vertical="center" wrapText="1" readingOrder="1"/>
    </xf>
    <xf numFmtId="0" fontId="23" fillId="3" borderId="15" xfId="0" applyFont="1" applyFill="1" applyBorder="1" applyAlignment="1">
      <alignment horizontal="left" vertical="center" wrapText="1" readingOrder="1"/>
    </xf>
  </cellXfs>
  <cellStyles count="7">
    <cellStyle name="Millares 2" xfId="2" xr:uid="{00000000-0005-0000-0000-000000000000}"/>
    <cellStyle name="Moneda" xfId="6" builtinId="4"/>
    <cellStyle name="Moneda [0]" xfId="1" builtinId="7"/>
    <cellStyle name="Moneda 2" xfId="3" xr:uid="{00000000-0005-0000-0000-000003000000}"/>
    <cellStyle name="Normal" xfId="0" builtinId="0"/>
    <cellStyle name="Normal 11" xfId="4" xr:uid="{00000000-0005-0000-0000-000005000000}"/>
    <cellStyle name="Normal 2" xfId="5" xr:uid="{00000000-0005-0000-0000-000006000000}"/>
  </cellStyles>
  <dxfs count="27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3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336175</xdr:colOff>
      <xdr:row>0</xdr:row>
      <xdr:rowOff>86142</xdr:rowOff>
    </xdr:from>
    <xdr:ext cx="741110" cy="940876"/>
    <xdr:pic>
      <xdr:nvPicPr>
        <xdr:cNvPr id="2" name="3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175" y="86142"/>
          <a:ext cx="741110" cy="940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estituciondetierras-my.sharepoint.com/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restituciondetierras-my.sharepoint.com/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80"/>
  <sheetViews>
    <sheetView tabSelected="1" view="pageBreakPreview" zoomScaleNormal="40" zoomScaleSheetLayoutView="100" zoomScalePageLayoutView="50" workbookViewId="0">
      <selection activeCell="J15" sqref="J15"/>
    </sheetView>
  </sheetViews>
  <sheetFormatPr baseColWidth="10" defaultColWidth="11.42578125" defaultRowHeight="12" x14ac:dyDescent="0.25"/>
  <cols>
    <col min="1" max="1" width="29.140625" style="19" customWidth="1"/>
    <col min="2" max="2" width="16.5703125" style="19" customWidth="1"/>
    <col min="3" max="3" width="17.28515625" style="1" customWidth="1"/>
    <col min="4" max="4" width="12.7109375" style="1" customWidth="1"/>
    <col min="5" max="6" width="18.7109375" style="1" customWidth="1"/>
    <col min="7" max="7" width="12.7109375" style="1" customWidth="1"/>
    <col min="8" max="9" width="18.7109375" style="1" customWidth="1"/>
    <col min="10" max="10" width="12.7109375" style="1" customWidth="1"/>
    <col min="11" max="11" width="18.5703125" style="1" customWidth="1"/>
    <col min="12" max="12" width="18.140625" style="1" customWidth="1"/>
    <col min="13" max="13" width="11.140625" style="1" customWidth="1"/>
    <col min="14" max="14" width="18" style="1" customWidth="1"/>
    <col min="15" max="15" width="21.42578125" style="1" customWidth="1"/>
    <col min="16" max="16" width="10.42578125" style="1" customWidth="1"/>
    <col min="17" max="17" width="17.5703125" style="1" customWidth="1"/>
    <col min="18" max="18" width="18.85546875" style="1" customWidth="1"/>
    <col min="19" max="16384" width="11.42578125" style="1"/>
  </cols>
  <sheetData>
    <row r="1" spans="1:18" ht="30.75" customHeight="1" x14ac:dyDescent="0.25">
      <c r="A1" s="159"/>
      <c r="B1" s="162" t="s">
        <v>0</v>
      </c>
      <c r="C1" s="163"/>
      <c r="D1" s="163"/>
      <c r="E1" s="163"/>
      <c r="F1" s="163"/>
      <c r="G1" s="163"/>
      <c r="H1" s="163"/>
      <c r="I1" s="163"/>
      <c r="J1" s="163"/>
      <c r="K1" s="163"/>
      <c r="L1" s="163"/>
      <c r="M1" s="163"/>
      <c r="N1" s="163"/>
      <c r="O1" s="164"/>
      <c r="P1" s="174" t="s">
        <v>1</v>
      </c>
      <c r="Q1" s="175"/>
      <c r="R1" s="176"/>
    </row>
    <row r="2" spans="1:18" ht="30" customHeight="1" x14ac:dyDescent="0.25">
      <c r="A2" s="160"/>
      <c r="B2" s="165" t="s">
        <v>2</v>
      </c>
      <c r="C2" s="166"/>
      <c r="D2" s="166"/>
      <c r="E2" s="166"/>
      <c r="F2" s="166"/>
      <c r="G2" s="166"/>
      <c r="H2" s="166"/>
      <c r="I2" s="166"/>
      <c r="J2" s="166"/>
      <c r="K2" s="166"/>
      <c r="L2" s="166"/>
      <c r="M2" s="166"/>
      <c r="N2" s="166"/>
      <c r="O2" s="167"/>
      <c r="P2" s="177" t="s">
        <v>3</v>
      </c>
      <c r="Q2" s="178"/>
      <c r="R2" s="179"/>
    </row>
    <row r="3" spans="1:18" ht="30" customHeight="1" thickBot="1" x14ac:dyDescent="0.3">
      <c r="A3" s="161"/>
      <c r="B3" s="168" t="s">
        <v>4</v>
      </c>
      <c r="C3" s="169"/>
      <c r="D3" s="169"/>
      <c r="E3" s="169"/>
      <c r="F3" s="169"/>
      <c r="G3" s="169"/>
      <c r="H3" s="169"/>
      <c r="I3" s="169"/>
      <c r="J3" s="169"/>
      <c r="K3" s="169"/>
      <c r="L3" s="169"/>
      <c r="M3" s="169"/>
      <c r="N3" s="169"/>
      <c r="O3" s="170"/>
      <c r="P3" s="180" t="s">
        <v>5</v>
      </c>
      <c r="Q3" s="181"/>
      <c r="R3" s="182"/>
    </row>
    <row r="4" spans="1:18" ht="33.950000000000003" customHeight="1" thickBot="1" x14ac:dyDescent="0.3">
      <c r="A4" s="183" t="s">
        <v>6</v>
      </c>
      <c r="B4" s="184"/>
      <c r="C4" s="184"/>
      <c r="D4" s="184"/>
      <c r="E4" s="184"/>
      <c r="F4" s="184"/>
      <c r="G4" s="184"/>
      <c r="H4" s="184"/>
      <c r="I4" s="184"/>
      <c r="J4" s="184"/>
      <c r="K4" s="184"/>
      <c r="L4" s="184"/>
      <c r="M4" s="184"/>
      <c r="N4" s="184"/>
      <c r="O4" s="184"/>
      <c r="P4" s="184"/>
      <c r="Q4" s="184"/>
      <c r="R4" s="185"/>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25" t="s">
        <v>7</v>
      </c>
      <c r="B6" s="150" t="s">
        <v>8</v>
      </c>
      <c r="C6" s="150"/>
      <c r="D6" s="150"/>
      <c r="E6" s="150"/>
      <c r="F6" s="150"/>
      <c r="G6" s="150"/>
      <c r="I6" s="171" t="s">
        <v>9</v>
      </c>
      <c r="J6" s="171"/>
      <c r="K6" s="172" t="s">
        <v>10</v>
      </c>
      <c r="L6" s="172"/>
      <c r="M6" s="172"/>
      <c r="N6" s="172"/>
      <c r="O6" s="172"/>
      <c r="P6" s="172"/>
      <c r="Q6" s="172"/>
      <c r="R6" s="173"/>
    </row>
    <row r="7" spans="1:18" ht="27.75" customHeight="1" x14ac:dyDescent="0.25">
      <c r="A7" s="144" t="s">
        <v>11</v>
      </c>
      <c r="B7" s="186" t="s">
        <v>12</v>
      </c>
      <c r="C7" s="186"/>
      <c r="D7" s="186"/>
      <c r="E7" s="186"/>
      <c r="F7" s="186"/>
      <c r="G7" s="186"/>
      <c r="I7" s="24"/>
      <c r="J7" s="24"/>
      <c r="K7" s="5"/>
      <c r="L7" s="5"/>
      <c r="M7" s="5"/>
      <c r="N7" s="5"/>
      <c r="O7" s="5"/>
      <c r="P7" s="5"/>
      <c r="Q7" s="5"/>
      <c r="R7" s="6"/>
    </row>
    <row r="8" spans="1:18" ht="44.25" customHeight="1" x14ac:dyDescent="0.25">
      <c r="A8" s="144"/>
      <c r="B8" s="187"/>
      <c r="C8" s="187"/>
      <c r="D8" s="187"/>
      <c r="E8" s="187"/>
      <c r="F8" s="187"/>
      <c r="G8" s="187"/>
      <c r="I8" s="147" t="s">
        <v>13</v>
      </c>
      <c r="J8" s="147"/>
      <c r="K8" s="142" t="s">
        <v>14</v>
      </c>
      <c r="L8" s="142"/>
      <c r="M8" s="142"/>
      <c r="N8" s="142"/>
      <c r="O8" s="142"/>
      <c r="P8" s="142"/>
      <c r="Q8" s="142"/>
      <c r="R8" s="143"/>
    </row>
    <row r="9" spans="1:18" ht="24" customHeight="1" x14ac:dyDescent="0.25">
      <c r="A9" s="144" t="s">
        <v>15</v>
      </c>
      <c r="B9" s="146"/>
      <c r="C9" s="146"/>
      <c r="D9" s="146"/>
      <c r="E9" s="146"/>
      <c r="F9" s="146"/>
      <c r="G9" s="146"/>
      <c r="I9" s="147" t="s">
        <v>16</v>
      </c>
      <c r="J9" s="147"/>
      <c r="K9" s="148" t="s">
        <v>17</v>
      </c>
      <c r="L9" s="148"/>
      <c r="M9" s="148"/>
      <c r="N9" s="148"/>
      <c r="O9" s="148"/>
      <c r="P9" s="148"/>
      <c r="Q9" s="148"/>
      <c r="R9" s="149"/>
    </row>
    <row r="10" spans="1:18" ht="34.5" customHeight="1" x14ac:dyDescent="0.25">
      <c r="A10" s="144"/>
      <c r="B10" s="150" t="s">
        <v>18</v>
      </c>
      <c r="C10" s="150"/>
      <c r="D10" s="150"/>
      <c r="E10" s="150"/>
      <c r="F10" s="150"/>
      <c r="G10" s="150"/>
      <c r="I10" s="147" t="s">
        <v>19</v>
      </c>
      <c r="J10" s="147"/>
      <c r="K10" s="151" t="s">
        <v>20</v>
      </c>
      <c r="L10" s="151"/>
      <c r="M10" s="151"/>
      <c r="N10" s="151"/>
      <c r="O10" s="151"/>
      <c r="P10" s="151"/>
      <c r="Q10" s="151"/>
      <c r="R10" s="152"/>
    </row>
    <row r="11" spans="1:18" ht="13.5" thickBot="1" x14ac:dyDescent="0.3">
      <c r="A11" s="25"/>
      <c r="B11" s="7"/>
      <c r="C11" s="7"/>
      <c r="D11" s="7"/>
      <c r="E11" s="7"/>
      <c r="F11" s="7"/>
      <c r="G11" s="7"/>
      <c r="H11" s="8"/>
      <c r="I11" s="8"/>
      <c r="J11" s="8"/>
      <c r="K11" s="9"/>
      <c r="L11" s="10"/>
      <c r="M11" s="10"/>
      <c r="N11" s="10"/>
      <c r="O11" s="10"/>
      <c r="P11" s="10"/>
      <c r="Q11" s="10"/>
      <c r="R11" s="11"/>
    </row>
    <row r="12" spans="1:18" s="12" customFormat="1" x14ac:dyDescent="0.25">
      <c r="A12" s="153" t="s">
        <v>21</v>
      </c>
      <c r="B12" s="155" t="s">
        <v>22</v>
      </c>
      <c r="C12" s="157" t="s">
        <v>23</v>
      </c>
      <c r="D12" s="135" t="s">
        <v>24</v>
      </c>
      <c r="E12" s="135"/>
      <c r="F12" s="135"/>
      <c r="G12" s="135" t="s">
        <v>25</v>
      </c>
      <c r="H12" s="135"/>
      <c r="I12" s="135"/>
      <c r="J12" s="135" t="s">
        <v>26</v>
      </c>
      <c r="K12" s="135"/>
      <c r="L12" s="135"/>
      <c r="M12" s="135" t="s">
        <v>27</v>
      </c>
      <c r="N12" s="135"/>
      <c r="O12" s="135"/>
      <c r="P12" s="135" t="s">
        <v>28</v>
      </c>
      <c r="Q12" s="135"/>
      <c r="R12" s="145"/>
    </row>
    <row r="13" spans="1:18" s="12" customFormat="1" ht="34.5" thickBot="1" x14ac:dyDescent="0.3">
      <c r="A13" s="154"/>
      <c r="B13" s="156"/>
      <c r="C13" s="158"/>
      <c r="D13" s="35" t="s">
        <v>29</v>
      </c>
      <c r="E13" s="33" t="s">
        <v>30</v>
      </c>
      <c r="F13" s="33" t="s">
        <v>31</v>
      </c>
      <c r="G13" s="35" t="s">
        <v>29</v>
      </c>
      <c r="H13" s="33" t="s">
        <v>30</v>
      </c>
      <c r="I13" s="33" t="s">
        <v>31</v>
      </c>
      <c r="J13" s="35" t="s">
        <v>29</v>
      </c>
      <c r="K13" s="33" t="s">
        <v>30</v>
      </c>
      <c r="L13" s="33" t="s">
        <v>31</v>
      </c>
      <c r="M13" s="33" t="s">
        <v>32</v>
      </c>
      <c r="N13" s="33" t="s">
        <v>30</v>
      </c>
      <c r="O13" s="33" t="s">
        <v>33</v>
      </c>
      <c r="P13" s="33" t="s">
        <v>32</v>
      </c>
      <c r="Q13" s="33" t="s">
        <v>30</v>
      </c>
      <c r="R13" s="34" t="s">
        <v>33</v>
      </c>
    </row>
    <row r="14" spans="1:18" x14ac:dyDescent="0.25">
      <c r="A14" s="92" t="s">
        <v>34</v>
      </c>
      <c r="B14" s="13"/>
      <c r="C14" s="41"/>
      <c r="D14" s="36"/>
      <c r="E14" s="85"/>
      <c r="F14" s="85"/>
      <c r="G14" s="86"/>
      <c r="H14" s="87"/>
      <c r="I14" s="85"/>
      <c r="J14" s="88"/>
      <c r="K14" s="85"/>
      <c r="L14" s="85"/>
      <c r="M14" s="59"/>
      <c r="N14" s="61"/>
      <c r="O14" s="60"/>
      <c r="P14" s="59"/>
      <c r="Q14" s="61"/>
      <c r="R14" s="62"/>
    </row>
    <row r="15" spans="1:18" x14ac:dyDescent="0.25">
      <c r="A15" s="92" t="s">
        <v>35</v>
      </c>
      <c r="B15" s="13"/>
      <c r="C15" s="41"/>
      <c r="D15" s="36"/>
      <c r="E15" s="85"/>
      <c r="F15" s="85"/>
      <c r="G15" s="86"/>
      <c r="H15" s="85"/>
      <c r="I15" s="85"/>
      <c r="J15" s="88"/>
      <c r="K15" s="85"/>
      <c r="L15" s="85"/>
      <c r="M15" s="59"/>
      <c r="N15" s="63"/>
      <c r="O15" s="60"/>
      <c r="P15" s="59"/>
      <c r="Q15" s="63"/>
      <c r="R15" s="62"/>
    </row>
    <row r="16" spans="1:18" x14ac:dyDescent="0.25">
      <c r="A16" s="92" t="s">
        <v>36</v>
      </c>
      <c r="B16" s="13"/>
      <c r="C16" s="41"/>
      <c r="D16" s="36"/>
      <c r="E16" s="85"/>
      <c r="F16" s="85"/>
      <c r="G16" s="86"/>
      <c r="H16" s="85"/>
      <c r="I16" s="85"/>
      <c r="J16" s="88"/>
      <c r="K16" s="85"/>
      <c r="L16" s="85"/>
      <c r="M16" s="59"/>
      <c r="N16" s="63"/>
      <c r="O16" s="60"/>
      <c r="P16" s="59"/>
      <c r="Q16" s="63"/>
      <c r="R16" s="62"/>
    </row>
    <row r="17" spans="1:18" ht="12.75" thickBot="1" x14ac:dyDescent="0.3">
      <c r="A17" s="92" t="s">
        <v>37</v>
      </c>
      <c r="B17" s="13"/>
      <c r="C17" s="41"/>
      <c r="D17" s="36"/>
      <c r="E17" s="85"/>
      <c r="F17" s="85"/>
      <c r="G17" s="86"/>
      <c r="H17" s="85"/>
      <c r="I17" s="85"/>
      <c r="J17" s="88"/>
      <c r="K17" s="85"/>
      <c r="L17" s="85"/>
      <c r="M17" s="59"/>
      <c r="N17" s="63"/>
      <c r="O17" s="60"/>
      <c r="P17" s="59"/>
      <c r="Q17" s="63"/>
      <c r="R17" s="62"/>
    </row>
    <row r="18" spans="1:18" ht="12.75" x14ac:dyDescent="0.25">
      <c r="A18" s="126" t="s">
        <v>38</v>
      </c>
      <c r="B18" s="127"/>
      <c r="C18" s="128"/>
      <c r="D18" s="38"/>
      <c r="E18" s="43"/>
      <c r="F18" s="43"/>
      <c r="G18" s="43"/>
      <c r="H18" s="43"/>
      <c r="I18" s="43"/>
      <c r="J18" s="53"/>
      <c r="K18" s="43"/>
      <c r="L18" s="43"/>
      <c r="M18" s="53"/>
      <c r="N18" s="53" t="e">
        <f>MEDIAN(N14,N17,#REF!,#REF!)-STDEVA(N14,N17,#REF!,#REF!)</f>
        <v>#REF!</v>
      </c>
      <c r="O18" s="53" t="e">
        <f>MEDIAN(O14,O17,#REF!,#REF!)-STDEVA(O14,O17,#REF!,#REF!)</f>
        <v>#REF!</v>
      </c>
      <c r="P18" s="54"/>
      <c r="Q18" s="53" t="e">
        <f>MEDIAN(Q14,Q17,#REF!,#REF!)-STDEVA(Q14,Q17,#REF!,#REF!)</f>
        <v>#REF!</v>
      </c>
      <c r="R18" s="55" t="e">
        <f>MEDIAN(R14,R17,#REF!,#REF!)-STDEVA(R14,R17,#REF!,#REF!)</f>
        <v>#REF!</v>
      </c>
    </row>
    <row r="19" spans="1:18" ht="12.75" x14ac:dyDescent="0.25">
      <c r="A19" s="129" t="s">
        <v>39</v>
      </c>
      <c r="B19" s="130"/>
      <c r="C19" s="131"/>
      <c r="D19" s="37"/>
      <c r="E19" s="30"/>
      <c r="F19" s="30"/>
      <c r="G19" s="30"/>
      <c r="H19" s="30"/>
      <c r="I19" s="30"/>
      <c r="J19" s="56"/>
      <c r="K19" s="30"/>
      <c r="L19" s="30"/>
      <c r="M19" s="56"/>
      <c r="N19" s="56" t="e">
        <f>MEDIAN(N14,N17,#REF!,#REF!)+STDEVA(N14,N17,#REF!,#REF!)</f>
        <v>#REF!</v>
      </c>
      <c r="O19" s="56" t="e">
        <f>MEDIAN(O14,O17,#REF!,#REF!)+STDEVA(O14,O17,#REF!,#REF!)</f>
        <v>#REF!</v>
      </c>
      <c r="P19" s="57"/>
      <c r="Q19" s="56" t="e">
        <f>MEDIAN(Q14,Q17,#REF!,#REF!)+STDEVA(Q14,Q17,#REF!,#REF!)</f>
        <v>#REF!</v>
      </c>
      <c r="R19" s="58" t="e">
        <f>MEDIAN(R14,R17,#REF!,#REF!)+STDEVA(R14,R17,#REF!,#REF!)</f>
        <v>#REF!</v>
      </c>
    </row>
    <row r="20" spans="1:18" ht="12.75" x14ac:dyDescent="0.25">
      <c r="A20" s="136" t="s">
        <v>40</v>
      </c>
      <c r="B20" s="137"/>
      <c r="C20" s="138"/>
      <c r="D20" s="37"/>
      <c r="E20" s="78"/>
      <c r="F20" s="78"/>
      <c r="G20" s="79"/>
      <c r="H20" s="78"/>
      <c r="I20" s="78"/>
      <c r="J20" s="56"/>
      <c r="K20" s="78"/>
      <c r="L20" s="78"/>
      <c r="M20" s="56"/>
      <c r="N20" s="56" t="e">
        <f>MEDIAN(N17,#REF!,#REF!,#REF!)+STDEVA(N17,#REF!,#REF!,#REF!)</f>
        <v>#REF!</v>
      </c>
      <c r="O20" s="56" t="e">
        <f>MEDIAN(O17,#REF!,#REF!,#REF!)+STDEVA(O17,#REF!,#REF!,#REF!)</f>
        <v>#REF!</v>
      </c>
      <c r="P20" s="57"/>
      <c r="Q20" s="56" t="e">
        <f>MEDIAN(Q17,#REF!,#REF!,#REF!)+STDEVA(Q17,#REF!,#REF!,#REF!)</f>
        <v>#REF!</v>
      </c>
      <c r="R20" s="58" t="e">
        <f>MEDIAN(R17,#REF!,#REF!,#REF!)+STDEVA(R17,#REF!,#REF!,#REF!)</f>
        <v>#REF!</v>
      </c>
    </row>
    <row r="21" spans="1:18" ht="12.75" x14ac:dyDescent="0.25">
      <c r="A21" s="139" t="s">
        <v>41</v>
      </c>
      <c r="B21" s="140"/>
      <c r="C21" s="141"/>
      <c r="D21" s="37"/>
      <c r="E21" s="14"/>
      <c r="F21" s="14"/>
      <c r="G21" s="51"/>
      <c r="H21" s="14"/>
      <c r="I21" s="14"/>
      <c r="J21" s="64"/>
      <c r="K21" s="14"/>
      <c r="L21" s="14"/>
      <c r="M21" s="64"/>
      <c r="N21" s="64" t="e">
        <f>STDEVA(N14,N17,#REF!)</f>
        <v>#REF!</v>
      </c>
      <c r="O21" s="64" t="e">
        <f>STDEVA(O14,O17,#REF!)</f>
        <v>#REF!</v>
      </c>
      <c r="P21" s="65"/>
      <c r="Q21" s="64" t="e">
        <f>STDEVA(Q14,Q17,#REF!)</f>
        <v>#REF!</v>
      </c>
      <c r="R21" s="66" t="e">
        <f>STDEVA(R14,R17,#REF!)</f>
        <v>#REF!</v>
      </c>
    </row>
    <row r="22" spans="1:18" ht="13.5" thickBot="1" x14ac:dyDescent="0.3">
      <c r="A22" s="123" t="s">
        <v>42</v>
      </c>
      <c r="B22" s="124"/>
      <c r="C22" s="125"/>
      <c r="D22" s="44"/>
      <c r="E22" s="45"/>
      <c r="F22" s="45"/>
      <c r="G22" s="52"/>
      <c r="H22" s="45"/>
      <c r="I22" s="45"/>
      <c r="J22" s="67"/>
      <c r="K22" s="45"/>
      <c r="L22" s="45"/>
      <c r="M22" s="67"/>
      <c r="N22" s="67" t="e">
        <f>MEDIAN(N14,N17,#REF!)</f>
        <v>#REF!</v>
      </c>
      <c r="O22" s="67" t="e">
        <f>MEDIAN(O14,O17,#REF!)</f>
        <v>#REF!</v>
      </c>
      <c r="P22" s="68"/>
      <c r="Q22" s="67" t="e">
        <f>MEDIAN(Q14,Q17,#REF!)</f>
        <v>#REF!</v>
      </c>
      <c r="R22" s="69" t="e">
        <f>MEDIAN(R14,R17,#REF!)</f>
        <v>#REF!</v>
      </c>
    </row>
    <row r="23" spans="1:18" ht="12.75" x14ac:dyDescent="0.25">
      <c r="A23" s="126" t="s">
        <v>43</v>
      </c>
      <c r="B23" s="127"/>
      <c r="C23" s="128"/>
      <c r="D23" s="46"/>
      <c r="E23" s="46">
        <v>0</v>
      </c>
      <c r="F23" s="46">
        <v>0</v>
      </c>
      <c r="G23" s="46"/>
      <c r="H23" s="46">
        <v>0</v>
      </c>
      <c r="I23" s="46">
        <v>0</v>
      </c>
      <c r="J23" s="70"/>
      <c r="K23" s="70">
        <v>0</v>
      </c>
      <c r="L23" s="70">
        <v>0</v>
      </c>
      <c r="M23" s="70"/>
      <c r="N23" s="70">
        <v>0</v>
      </c>
      <c r="O23" s="70">
        <v>0</v>
      </c>
      <c r="P23" s="70"/>
      <c r="Q23" s="70">
        <v>0</v>
      </c>
      <c r="R23" s="71">
        <v>0</v>
      </c>
    </row>
    <row r="24" spans="1:18" ht="12.75" x14ac:dyDescent="0.25">
      <c r="A24" s="129" t="s">
        <v>44</v>
      </c>
      <c r="B24" s="130"/>
      <c r="C24" s="131"/>
      <c r="D24" s="39"/>
      <c r="E24" s="15">
        <v>0</v>
      </c>
      <c r="F24" s="15">
        <v>0</v>
      </c>
      <c r="G24" s="16"/>
      <c r="H24" s="15">
        <v>0</v>
      </c>
      <c r="I24" s="15">
        <v>0</v>
      </c>
      <c r="J24" s="72"/>
      <c r="K24" s="72">
        <v>0</v>
      </c>
      <c r="L24" s="72">
        <v>0</v>
      </c>
      <c r="M24" s="72"/>
      <c r="N24" s="72">
        <v>0</v>
      </c>
      <c r="O24" s="72">
        <v>0</v>
      </c>
      <c r="P24" s="73"/>
      <c r="Q24" s="72">
        <v>0</v>
      </c>
      <c r="R24" s="74">
        <v>0</v>
      </c>
    </row>
    <row r="25" spans="1:18" ht="13.5" thickBot="1" x14ac:dyDescent="0.3">
      <c r="A25" s="132" t="s">
        <v>45</v>
      </c>
      <c r="B25" s="133"/>
      <c r="C25" s="134"/>
      <c r="D25" s="40"/>
      <c r="E25" s="31">
        <v>0</v>
      </c>
      <c r="F25" s="31">
        <v>0</v>
      </c>
      <c r="G25" s="32"/>
      <c r="H25" s="31">
        <v>0</v>
      </c>
      <c r="I25" s="31">
        <v>0</v>
      </c>
      <c r="J25" s="75"/>
      <c r="K25" s="75">
        <v>0</v>
      </c>
      <c r="L25" s="75">
        <v>0</v>
      </c>
      <c r="M25" s="75"/>
      <c r="N25" s="75">
        <v>0</v>
      </c>
      <c r="O25" s="75">
        <v>0</v>
      </c>
      <c r="P25" s="76"/>
      <c r="Q25" s="75">
        <v>0</v>
      </c>
      <c r="R25" s="77">
        <v>0</v>
      </c>
    </row>
    <row r="26" spans="1:18" ht="75" customHeight="1" thickBot="1" x14ac:dyDescent="0.3">
      <c r="A26" s="42" t="s">
        <v>46</v>
      </c>
      <c r="B26" s="197" t="s">
        <v>146</v>
      </c>
      <c r="C26" s="198"/>
      <c r="D26" s="198"/>
      <c r="E26" s="198"/>
      <c r="F26" s="198"/>
      <c r="G26" s="198"/>
      <c r="H26" s="198"/>
      <c r="I26" s="198"/>
      <c r="J26" s="198"/>
      <c r="K26" s="198"/>
      <c r="L26" s="198"/>
      <c r="M26" s="198"/>
      <c r="N26" s="198"/>
      <c r="O26" s="198"/>
      <c r="P26" s="198"/>
      <c r="Q26" s="198"/>
      <c r="R26" s="199"/>
    </row>
    <row r="27" spans="1:18" ht="16.5" customHeight="1" x14ac:dyDescent="0.25">
      <c r="A27" s="200" t="s">
        <v>47</v>
      </c>
      <c r="B27" s="201"/>
      <c r="C27" s="201"/>
      <c r="D27" s="201"/>
      <c r="E27" s="201"/>
      <c r="F27" s="201"/>
      <c r="G27" s="201"/>
      <c r="H27" s="201"/>
      <c r="I27" s="201"/>
      <c r="J27" s="201"/>
      <c r="K27" s="201"/>
      <c r="L27" s="201"/>
      <c r="M27" s="201"/>
      <c r="N27" s="201"/>
      <c r="O27" s="201"/>
      <c r="P27" s="201"/>
      <c r="Q27" s="201"/>
      <c r="R27" s="202"/>
    </row>
    <row r="28" spans="1:18" ht="12" customHeight="1" x14ac:dyDescent="0.25">
      <c r="A28" s="109" t="s">
        <v>48</v>
      </c>
      <c r="B28" s="111" t="s">
        <v>49</v>
      </c>
      <c r="C28" s="113" t="s">
        <v>50</v>
      </c>
      <c r="D28" s="114"/>
      <c r="E28" s="205" t="s">
        <v>51</v>
      </c>
      <c r="F28" s="206"/>
      <c r="G28" s="206"/>
      <c r="H28" s="206"/>
      <c r="I28" s="206"/>
      <c r="J28" s="206"/>
      <c r="K28" s="206"/>
      <c r="L28" s="206"/>
      <c r="M28" s="206"/>
      <c r="N28" s="206"/>
      <c r="O28" s="206"/>
      <c r="P28" s="206"/>
      <c r="Q28" s="206"/>
      <c r="R28" s="207"/>
    </row>
    <row r="29" spans="1:18" ht="26.25" customHeight="1" x14ac:dyDescent="0.25">
      <c r="A29" s="110"/>
      <c r="B29" s="112"/>
      <c r="C29" s="115"/>
      <c r="D29" s="116"/>
      <c r="E29" s="208"/>
      <c r="F29" s="209"/>
      <c r="G29" s="209"/>
      <c r="H29" s="209"/>
      <c r="I29" s="209"/>
      <c r="J29" s="209"/>
      <c r="K29" s="209"/>
      <c r="L29" s="209"/>
      <c r="M29" s="209"/>
      <c r="N29" s="209"/>
      <c r="O29" s="209"/>
      <c r="P29" s="209"/>
      <c r="Q29" s="209"/>
      <c r="R29" s="210"/>
    </row>
    <row r="30" spans="1:18" ht="12.75" x14ac:dyDescent="0.25">
      <c r="A30" s="93" t="s">
        <v>34</v>
      </c>
      <c r="B30" s="94">
        <v>45276</v>
      </c>
      <c r="C30" s="117">
        <v>0</v>
      </c>
      <c r="D30" s="117"/>
      <c r="E30" s="120" t="s">
        <v>150</v>
      </c>
      <c r="F30" s="120"/>
      <c r="G30" s="120"/>
      <c r="H30" s="120"/>
      <c r="I30" s="120"/>
      <c r="J30" s="120"/>
      <c r="K30" s="120"/>
      <c r="L30" s="120"/>
      <c r="M30" s="120"/>
      <c r="N30" s="120"/>
      <c r="O30" s="120"/>
      <c r="P30" s="121"/>
      <c r="Q30" s="121"/>
      <c r="R30" s="122"/>
    </row>
    <row r="31" spans="1:18" ht="12.75" x14ac:dyDescent="0.25">
      <c r="A31" s="93" t="s">
        <v>35</v>
      </c>
      <c r="B31" s="94">
        <v>45278</v>
      </c>
      <c r="C31" s="117">
        <v>0</v>
      </c>
      <c r="D31" s="117"/>
      <c r="E31" s="120" t="s">
        <v>150</v>
      </c>
      <c r="F31" s="120"/>
      <c r="G31" s="120"/>
      <c r="H31" s="120"/>
      <c r="I31" s="120"/>
      <c r="J31" s="120"/>
      <c r="K31" s="120"/>
      <c r="L31" s="120"/>
      <c r="M31" s="120"/>
      <c r="N31" s="120"/>
      <c r="O31" s="120"/>
      <c r="P31" s="121"/>
      <c r="Q31" s="121"/>
      <c r="R31" s="122"/>
    </row>
    <row r="32" spans="1:18" ht="12.75" x14ac:dyDescent="0.25">
      <c r="A32" s="93" t="s">
        <v>36</v>
      </c>
      <c r="B32" s="94">
        <v>45280</v>
      </c>
      <c r="C32" s="118">
        <v>0</v>
      </c>
      <c r="D32" s="119"/>
      <c r="E32" s="120" t="s">
        <v>150</v>
      </c>
      <c r="F32" s="120"/>
      <c r="G32" s="120"/>
      <c r="H32" s="120"/>
      <c r="I32" s="120"/>
      <c r="J32" s="120"/>
      <c r="K32" s="120"/>
      <c r="L32" s="120"/>
      <c r="M32" s="120"/>
      <c r="N32" s="120"/>
      <c r="O32" s="120"/>
      <c r="P32" s="121"/>
      <c r="Q32" s="121"/>
      <c r="R32" s="122"/>
    </row>
    <row r="33" spans="1:25" ht="12.75" x14ac:dyDescent="0.25">
      <c r="A33" s="93" t="s">
        <v>37</v>
      </c>
      <c r="B33" s="94">
        <v>45281</v>
      </c>
      <c r="C33" s="117">
        <v>0</v>
      </c>
      <c r="D33" s="117"/>
      <c r="E33" s="120" t="s">
        <v>150</v>
      </c>
      <c r="F33" s="120"/>
      <c r="G33" s="120"/>
      <c r="H33" s="120"/>
      <c r="I33" s="120"/>
      <c r="J33" s="120"/>
      <c r="K33" s="120"/>
      <c r="L33" s="120"/>
      <c r="M33" s="120"/>
      <c r="N33" s="120"/>
      <c r="O33" s="120"/>
      <c r="P33" s="121"/>
      <c r="Q33" s="121"/>
      <c r="R33" s="122"/>
    </row>
    <row r="34" spans="1:25" ht="12.75" x14ac:dyDescent="0.25">
      <c r="A34" s="93" t="s">
        <v>141</v>
      </c>
      <c r="B34" s="94">
        <v>45281</v>
      </c>
      <c r="C34" s="117">
        <v>0</v>
      </c>
      <c r="D34" s="117"/>
      <c r="E34" s="120" t="s">
        <v>150</v>
      </c>
      <c r="F34" s="120"/>
      <c r="G34" s="120"/>
      <c r="H34" s="120"/>
      <c r="I34" s="120"/>
      <c r="J34" s="120"/>
      <c r="K34" s="120"/>
      <c r="L34" s="120"/>
      <c r="M34" s="120"/>
      <c r="N34" s="120"/>
      <c r="O34" s="120"/>
      <c r="P34" s="121"/>
      <c r="Q34" s="121"/>
      <c r="R34" s="122"/>
    </row>
    <row r="35" spans="1:25" ht="12.75" x14ac:dyDescent="0.25">
      <c r="A35" s="93" t="s">
        <v>142</v>
      </c>
      <c r="B35" s="94">
        <v>45281</v>
      </c>
      <c r="C35" s="117">
        <v>0</v>
      </c>
      <c r="D35" s="117"/>
      <c r="E35" s="120" t="s">
        <v>150</v>
      </c>
      <c r="F35" s="120"/>
      <c r="G35" s="120"/>
      <c r="H35" s="120"/>
      <c r="I35" s="120"/>
      <c r="J35" s="120"/>
      <c r="K35" s="120"/>
      <c r="L35" s="120"/>
      <c r="M35" s="120"/>
      <c r="N35" s="120"/>
      <c r="O35" s="120"/>
      <c r="P35" s="121"/>
      <c r="Q35" s="121"/>
      <c r="R35" s="122"/>
    </row>
    <row r="36" spans="1:25" ht="12.75" x14ac:dyDescent="0.25">
      <c r="A36" s="93" t="s">
        <v>143</v>
      </c>
      <c r="B36" s="94">
        <v>45281</v>
      </c>
      <c r="C36" s="118">
        <v>0</v>
      </c>
      <c r="D36" s="119"/>
      <c r="E36" s="120" t="s">
        <v>150</v>
      </c>
      <c r="F36" s="120"/>
      <c r="G36" s="120"/>
      <c r="H36" s="120"/>
      <c r="I36" s="120"/>
      <c r="J36" s="120"/>
      <c r="K36" s="120"/>
      <c r="L36" s="120"/>
      <c r="M36" s="120"/>
      <c r="N36" s="120"/>
      <c r="O36" s="120"/>
      <c r="P36" s="121"/>
      <c r="Q36" s="121"/>
      <c r="R36" s="122"/>
    </row>
    <row r="37" spans="1:25" ht="12.75" x14ac:dyDescent="0.25">
      <c r="A37" s="93" t="s">
        <v>145</v>
      </c>
      <c r="B37" s="94">
        <v>45282</v>
      </c>
      <c r="C37" s="117">
        <v>0</v>
      </c>
      <c r="D37" s="117"/>
      <c r="E37" s="120" t="s">
        <v>150</v>
      </c>
      <c r="F37" s="120"/>
      <c r="G37" s="120"/>
      <c r="H37" s="120"/>
      <c r="I37" s="120"/>
      <c r="J37" s="120"/>
      <c r="K37" s="120"/>
      <c r="L37" s="120"/>
      <c r="M37" s="120"/>
      <c r="N37" s="120"/>
      <c r="O37" s="120"/>
      <c r="P37" s="121"/>
      <c r="Q37" s="121"/>
      <c r="R37" s="122"/>
    </row>
    <row r="38" spans="1:25" ht="12.75" x14ac:dyDescent="0.25">
      <c r="A38" s="93" t="s">
        <v>147</v>
      </c>
      <c r="B38" s="94">
        <v>45282</v>
      </c>
      <c r="C38" s="118">
        <v>0</v>
      </c>
      <c r="D38" s="119"/>
      <c r="E38" s="120" t="s">
        <v>150</v>
      </c>
      <c r="F38" s="120"/>
      <c r="G38" s="120"/>
      <c r="H38" s="120"/>
      <c r="I38" s="120"/>
      <c r="J38" s="120"/>
      <c r="K38" s="120"/>
      <c r="L38" s="120"/>
      <c r="M38" s="120"/>
      <c r="N38" s="120"/>
      <c r="O38" s="120"/>
      <c r="P38" s="121"/>
      <c r="Q38" s="121"/>
      <c r="R38" s="122"/>
    </row>
    <row r="39" spans="1:25" ht="12.75" x14ac:dyDescent="0.25">
      <c r="A39" s="93" t="s">
        <v>148</v>
      </c>
      <c r="B39" s="94">
        <v>45282</v>
      </c>
      <c r="C39" s="117">
        <v>0</v>
      </c>
      <c r="D39" s="117"/>
      <c r="E39" s="120" t="s">
        <v>150</v>
      </c>
      <c r="F39" s="120"/>
      <c r="G39" s="120"/>
      <c r="H39" s="120"/>
      <c r="I39" s="120"/>
      <c r="J39" s="120"/>
      <c r="K39" s="120"/>
      <c r="L39" s="120"/>
      <c r="M39" s="120"/>
      <c r="N39" s="120"/>
      <c r="O39" s="120"/>
      <c r="P39" s="121"/>
      <c r="Q39" s="121"/>
      <c r="R39" s="122"/>
    </row>
    <row r="40" spans="1:25" ht="13.5" thickBot="1" x14ac:dyDescent="0.3">
      <c r="A40" s="93" t="s">
        <v>149</v>
      </c>
      <c r="B40" s="94">
        <v>45286</v>
      </c>
      <c r="C40" s="118">
        <v>0</v>
      </c>
      <c r="D40" s="119"/>
      <c r="E40" s="120" t="s">
        <v>150</v>
      </c>
      <c r="F40" s="120"/>
      <c r="G40" s="120"/>
      <c r="H40" s="120"/>
      <c r="I40" s="120"/>
      <c r="J40" s="120"/>
      <c r="K40" s="120"/>
      <c r="L40" s="120"/>
      <c r="M40" s="120"/>
      <c r="N40" s="120"/>
      <c r="O40" s="120"/>
      <c r="P40" s="121"/>
      <c r="Q40" s="121"/>
      <c r="R40" s="122"/>
    </row>
    <row r="41" spans="1:25" s="17" customFormat="1" ht="15.75" x14ac:dyDescent="0.25">
      <c r="A41" s="226" t="s">
        <v>52</v>
      </c>
      <c r="B41" s="227"/>
      <c r="C41" s="227"/>
      <c r="D41" s="227"/>
      <c r="E41" s="228"/>
      <c r="F41" s="228"/>
      <c r="G41" s="228"/>
      <c r="H41" s="228"/>
      <c r="I41" s="228"/>
      <c r="J41" s="229"/>
      <c r="K41" s="229"/>
      <c r="L41" s="229"/>
      <c r="M41" s="229"/>
      <c r="N41" s="229"/>
      <c r="O41" s="229"/>
      <c r="P41" s="230"/>
      <c r="Q41" s="230"/>
      <c r="R41" s="231"/>
      <c r="S41" s="1"/>
      <c r="T41" s="1"/>
      <c r="U41" s="1"/>
      <c r="V41" s="1"/>
      <c r="W41" s="1"/>
      <c r="X41" s="1"/>
      <c r="Y41" s="1"/>
    </row>
    <row r="42" spans="1:25" s="18" customFormat="1" ht="15" x14ac:dyDescent="0.25">
      <c r="A42" s="105" t="s">
        <v>53</v>
      </c>
      <c r="B42" s="106"/>
      <c r="C42" s="106"/>
      <c r="D42" s="106"/>
      <c r="E42" s="211"/>
      <c r="F42" s="212"/>
      <c r="G42" s="217"/>
      <c r="H42" s="218"/>
      <c r="I42" s="219"/>
      <c r="J42" s="203" t="s">
        <v>54</v>
      </c>
      <c r="K42" s="203"/>
      <c r="L42" s="204" t="s">
        <v>10</v>
      </c>
      <c r="M42" s="204"/>
      <c r="N42" s="204"/>
      <c r="O42" s="204"/>
      <c r="P42" s="204"/>
      <c r="Q42" s="204"/>
      <c r="R42" s="204"/>
    </row>
    <row r="43" spans="1:25" s="18" customFormat="1" ht="15" x14ac:dyDescent="0.25">
      <c r="A43" s="105" t="s">
        <v>55</v>
      </c>
      <c r="B43" s="106"/>
      <c r="C43" s="106"/>
      <c r="D43" s="106"/>
      <c r="E43" s="213"/>
      <c r="F43" s="214"/>
      <c r="G43" s="220"/>
      <c r="H43" s="221"/>
      <c r="I43" s="222"/>
      <c r="J43" s="188" t="s">
        <v>56</v>
      </c>
      <c r="K43" s="189"/>
      <c r="L43" s="192" t="s">
        <v>57</v>
      </c>
      <c r="M43" s="193"/>
      <c r="N43" s="193"/>
      <c r="O43" s="193"/>
      <c r="P43" s="193"/>
      <c r="Q43" s="193"/>
      <c r="R43" s="193"/>
    </row>
    <row r="44" spans="1:25" s="18" customFormat="1" ht="15.75" thickBot="1" x14ac:dyDescent="0.3">
      <c r="A44" s="107" t="s">
        <v>58</v>
      </c>
      <c r="B44" s="108"/>
      <c r="C44" s="108"/>
      <c r="D44" s="108"/>
      <c r="E44" s="215"/>
      <c r="F44" s="216"/>
      <c r="G44" s="223"/>
      <c r="H44" s="224"/>
      <c r="I44" s="225"/>
      <c r="J44" s="190"/>
      <c r="K44" s="191"/>
      <c r="L44" s="194"/>
      <c r="M44" s="195"/>
      <c r="N44" s="195"/>
      <c r="O44" s="195"/>
      <c r="P44" s="195"/>
      <c r="Q44" s="195"/>
      <c r="R44" s="195"/>
    </row>
    <row r="46" spans="1:25" x14ac:dyDescent="0.25">
      <c r="I46" s="20"/>
    </row>
    <row r="47" spans="1:25" x14ac:dyDescent="0.25">
      <c r="F47" s="20"/>
    </row>
    <row r="48" spans="1:25" ht="12" customHeight="1" x14ac:dyDescent="0.25">
      <c r="A48" s="196"/>
      <c r="B48" s="196"/>
      <c r="C48" s="196"/>
      <c r="D48" s="196"/>
      <c r="E48" s="196"/>
      <c r="F48" s="196"/>
      <c r="G48" s="196"/>
      <c r="H48" s="196"/>
      <c r="I48" s="196"/>
      <c r="J48" s="196"/>
      <c r="K48" s="196"/>
      <c r="L48" s="196"/>
      <c r="M48" s="196"/>
      <c r="N48" s="196"/>
      <c r="O48" s="196"/>
      <c r="P48" s="196"/>
      <c r="Q48" s="196"/>
      <c r="R48" s="196"/>
    </row>
    <row r="79" spans="5:5" x14ac:dyDescent="0.25">
      <c r="E79" s="21"/>
    </row>
    <row r="80" spans="5:5" x14ac:dyDescent="0.25">
      <c r="E80" s="21"/>
    </row>
  </sheetData>
  <mergeCells count="79">
    <mergeCell ref="E39:R39"/>
    <mergeCell ref="E40:R40"/>
    <mergeCell ref="E34:R34"/>
    <mergeCell ref="E35:R35"/>
    <mergeCell ref="E36:R36"/>
    <mergeCell ref="E37:R37"/>
    <mergeCell ref="E38:R38"/>
    <mergeCell ref="B7:G8"/>
    <mergeCell ref="I8:J8"/>
    <mergeCell ref="J43:K44"/>
    <mergeCell ref="L43:R44"/>
    <mergeCell ref="A48:R48"/>
    <mergeCell ref="B26:R26"/>
    <mergeCell ref="A27:R27"/>
    <mergeCell ref="J42:K42"/>
    <mergeCell ref="L42:R42"/>
    <mergeCell ref="E28:R29"/>
    <mergeCell ref="E42:F42"/>
    <mergeCell ref="E43:F43"/>
    <mergeCell ref="E44:F44"/>
    <mergeCell ref="G42:I44"/>
    <mergeCell ref="A41:R41"/>
    <mergeCell ref="E30:R30"/>
    <mergeCell ref="A1:A3"/>
    <mergeCell ref="B1:O1"/>
    <mergeCell ref="B2:O2"/>
    <mergeCell ref="B3:O3"/>
    <mergeCell ref="B6:G6"/>
    <mergeCell ref="I6:J6"/>
    <mergeCell ref="K6:R6"/>
    <mergeCell ref="P1:R1"/>
    <mergeCell ref="P2:R2"/>
    <mergeCell ref="P3:R3"/>
    <mergeCell ref="A4:R4"/>
    <mergeCell ref="K8:R8"/>
    <mergeCell ref="A9:A10"/>
    <mergeCell ref="P12:R12"/>
    <mergeCell ref="B9:G9"/>
    <mergeCell ref="I9:J9"/>
    <mergeCell ref="K9:R9"/>
    <mergeCell ref="B10:G10"/>
    <mergeCell ref="I10:J10"/>
    <mergeCell ref="K10:R10"/>
    <mergeCell ref="M12:O12"/>
    <mergeCell ref="G12:I12"/>
    <mergeCell ref="J12:L12"/>
    <mergeCell ref="A12:A13"/>
    <mergeCell ref="B12:B13"/>
    <mergeCell ref="C12:C13"/>
    <mergeCell ref="A7:A8"/>
    <mergeCell ref="D12:F12"/>
    <mergeCell ref="A18:C18"/>
    <mergeCell ref="A19:C19"/>
    <mergeCell ref="A20:C20"/>
    <mergeCell ref="A21:C21"/>
    <mergeCell ref="E33:R33"/>
    <mergeCell ref="A22:C22"/>
    <mergeCell ref="A23:C23"/>
    <mergeCell ref="A24:C24"/>
    <mergeCell ref="A25:C25"/>
    <mergeCell ref="C30:D30"/>
    <mergeCell ref="C33:D33"/>
    <mergeCell ref="C31:D31"/>
    <mergeCell ref="E31:R31"/>
    <mergeCell ref="C32:D32"/>
    <mergeCell ref="E32:R32"/>
    <mergeCell ref="A43:D43"/>
    <mergeCell ref="A44:D44"/>
    <mergeCell ref="A28:A29"/>
    <mergeCell ref="B28:B29"/>
    <mergeCell ref="C28:D29"/>
    <mergeCell ref="A42:D42"/>
    <mergeCell ref="C34:D34"/>
    <mergeCell ref="C35:D35"/>
    <mergeCell ref="C36:D36"/>
    <mergeCell ref="C37:D37"/>
    <mergeCell ref="C38:D38"/>
    <mergeCell ref="C39:D39"/>
    <mergeCell ref="C40:D40"/>
  </mergeCells>
  <phoneticPr fontId="2" type="noConversion"/>
  <conditionalFormatting sqref="E14:E17 L17">
    <cfRule type="cellIs" dxfId="271" priority="3" operator="between">
      <formula>$E$19</formula>
      <formula>$E$18</formula>
    </cfRule>
  </conditionalFormatting>
  <conditionalFormatting sqref="F14:F17">
    <cfRule type="cellIs" dxfId="270" priority="10" operator="between">
      <formula>$F$19</formula>
      <formula>$F$18</formula>
    </cfRule>
  </conditionalFormatting>
  <conditionalFormatting sqref="H14:H17">
    <cfRule type="cellIs" dxfId="269" priority="9" operator="between">
      <formula>$H$19</formula>
      <formula>$H$18</formula>
    </cfRule>
  </conditionalFormatting>
  <conditionalFormatting sqref="I14:I17">
    <cfRule type="cellIs" dxfId="268" priority="8" operator="between">
      <formula>$I$19</formula>
      <formula>$I$18</formula>
    </cfRule>
  </conditionalFormatting>
  <conditionalFormatting sqref="K14:K17">
    <cfRule type="cellIs" dxfId="267" priority="2" operator="between">
      <formula>$K$19</formula>
      <formula>$K$18</formula>
    </cfRule>
    <cfRule type="cellIs" dxfId="266" priority="5" operator="between">
      <formula>$E$19</formula>
      <formula>$E$18</formula>
    </cfRule>
  </conditionalFormatting>
  <conditionalFormatting sqref="L14:L17">
    <cfRule type="cellIs" dxfId="265" priority="1" operator="between">
      <formula>$L$19</formula>
      <formula>$L$18</formula>
    </cfRule>
    <cfRule type="cellIs" dxfId="264" priority="4" operator="between">
      <formula>$F$19</formula>
      <formula>$F$18</formula>
    </cfRule>
  </conditionalFormatting>
  <pageMargins left="0.70866141732283472" right="0.70866141732283472" top="0.74803149606299213" bottom="0.74803149606299213" header="0.31496062992125984" footer="0.31496062992125984"/>
  <pageSetup scale="39" orientation="landscape"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Hoja1!$A$1:$A$23</xm:f>
          </x14:formula1>
          <xm:sqref>B6:G6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BEEB4-ABA3-4766-9361-5497AB09B9D0}">
  <dimension ref="B3:Q26"/>
  <sheetViews>
    <sheetView topLeftCell="D1" workbookViewId="0">
      <selection activeCell="K27" sqref="K27"/>
    </sheetView>
  </sheetViews>
  <sheetFormatPr baseColWidth="10" defaultColWidth="11.42578125" defaultRowHeight="12.75" x14ac:dyDescent="0.2"/>
  <cols>
    <col min="1" max="2" width="11.42578125" style="80"/>
    <col min="3" max="3" width="11.42578125" style="82"/>
    <col min="4" max="4" width="46.42578125" style="82" customWidth="1"/>
    <col min="5" max="5" width="14.7109375" style="82" customWidth="1"/>
    <col min="6" max="12" width="25.7109375" style="80" customWidth="1"/>
    <col min="13" max="13" width="15.140625" style="80" customWidth="1"/>
    <col min="14" max="14" width="14.85546875" style="80" bestFit="1" customWidth="1"/>
    <col min="15" max="15" width="18" style="80" customWidth="1"/>
    <col min="16" max="16" width="14.5703125" style="80" bestFit="1" customWidth="1"/>
    <col min="17" max="17" width="14.85546875" style="80" bestFit="1" customWidth="1"/>
    <col min="18" max="16384" width="11.42578125" style="80"/>
  </cols>
  <sheetData>
    <row r="3" spans="2:17" ht="15" customHeight="1" x14ac:dyDescent="0.2">
      <c r="B3" s="242" t="s">
        <v>59</v>
      </c>
      <c r="C3" s="242"/>
      <c r="D3" s="242"/>
      <c r="E3" s="242"/>
      <c r="F3" s="242"/>
      <c r="G3" s="242"/>
      <c r="H3" s="242"/>
      <c r="I3" s="242"/>
      <c r="J3" s="242"/>
      <c r="K3" s="242"/>
      <c r="L3" s="242"/>
      <c r="M3" s="242"/>
      <c r="N3" s="242"/>
      <c r="O3" s="242"/>
      <c r="P3" s="242"/>
      <c r="Q3" s="242"/>
    </row>
    <row r="4" spans="2:17" ht="15" customHeight="1" x14ac:dyDescent="0.2">
      <c r="B4" s="243" t="s">
        <v>60</v>
      </c>
      <c r="C4" s="243"/>
      <c r="D4" s="243"/>
      <c r="E4" s="243"/>
      <c r="F4" s="243"/>
      <c r="G4" s="243"/>
      <c r="H4" s="243"/>
      <c r="I4" s="243"/>
      <c r="J4" s="243"/>
      <c r="K4" s="243"/>
      <c r="L4" s="243"/>
      <c r="M4" s="243"/>
      <c r="N4" s="243"/>
      <c r="O4" s="243"/>
      <c r="P4" s="243"/>
      <c r="Q4" s="243"/>
    </row>
    <row r="5" spans="2:17" ht="15" customHeight="1" x14ac:dyDescent="0.2">
      <c r="B5" s="244"/>
      <c r="C5" s="244"/>
      <c r="D5" s="244"/>
      <c r="E5" s="244"/>
      <c r="F5" s="244"/>
      <c r="G5" s="244"/>
      <c r="H5" s="244"/>
      <c r="I5" s="244"/>
      <c r="J5" s="244"/>
      <c r="K5" s="244"/>
      <c r="L5" s="244"/>
      <c r="M5" s="244"/>
      <c r="N5" s="244"/>
      <c r="O5" s="244"/>
      <c r="P5" s="244"/>
      <c r="Q5" s="244"/>
    </row>
    <row r="6" spans="2:17" ht="12.75" customHeight="1" x14ac:dyDescent="0.2">
      <c r="B6" s="238" t="s">
        <v>61</v>
      </c>
      <c r="C6" s="238"/>
      <c r="D6" s="238"/>
      <c r="E6" s="239"/>
      <c r="F6" s="89" t="s">
        <v>34</v>
      </c>
      <c r="G6" s="89" t="s">
        <v>35</v>
      </c>
      <c r="H6" s="89" t="s">
        <v>36</v>
      </c>
      <c r="I6" s="89" t="s">
        <v>37</v>
      </c>
      <c r="J6" s="89" t="s">
        <v>141</v>
      </c>
      <c r="K6" s="89" t="s">
        <v>142</v>
      </c>
      <c r="L6" s="89" t="s">
        <v>143</v>
      </c>
      <c r="M6" s="236" t="s">
        <v>39</v>
      </c>
      <c r="N6" s="236" t="s">
        <v>38</v>
      </c>
      <c r="O6" s="237" t="s">
        <v>62</v>
      </c>
      <c r="P6" s="234" t="s">
        <v>63</v>
      </c>
      <c r="Q6" s="235" t="s">
        <v>42</v>
      </c>
    </row>
    <row r="7" spans="2:17" ht="31.5" customHeight="1" x14ac:dyDescent="0.2">
      <c r="B7" s="96" t="s">
        <v>64</v>
      </c>
      <c r="C7" s="233" t="s">
        <v>65</v>
      </c>
      <c r="D7" s="233"/>
      <c r="E7" s="97" t="s">
        <v>66</v>
      </c>
      <c r="F7" s="89" t="s">
        <v>67</v>
      </c>
      <c r="G7" s="89" t="s">
        <v>67</v>
      </c>
      <c r="H7" s="89" t="s">
        <v>67</v>
      </c>
      <c r="I7" s="89" t="s">
        <v>67</v>
      </c>
      <c r="J7" s="89" t="s">
        <v>67</v>
      </c>
      <c r="K7" s="89" t="s">
        <v>67</v>
      </c>
      <c r="L7" s="89" t="s">
        <v>67</v>
      </c>
      <c r="M7" s="236"/>
      <c r="N7" s="236"/>
      <c r="O7" s="237"/>
      <c r="P7" s="234"/>
      <c r="Q7" s="235"/>
    </row>
    <row r="8" spans="2:17" ht="15" customHeight="1" x14ac:dyDescent="0.2">
      <c r="B8" s="95">
        <v>1</v>
      </c>
      <c r="C8" s="232" t="s">
        <v>68</v>
      </c>
      <c r="D8" s="232"/>
      <c r="E8" s="95">
        <v>1</v>
      </c>
      <c r="F8" s="100">
        <v>1300000</v>
      </c>
      <c r="G8" s="100">
        <v>800000</v>
      </c>
      <c r="H8" s="81">
        <v>1030000</v>
      </c>
      <c r="I8" s="81">
        <v>1154310</v>
      </c>
      <c r="J8" s="100">
        <v>750000</v>
      </c>
      <c r="K8" s="81">
        <v>973654</v>
      </c>
      <c r="L8" s="81">
        <v>1150000</v>
      </c>
      <c r="M8" s="83">
        <f>ROUND(MEDIAN(F8,G8,H8,I8,J8,K8,L8)-STDEVA(F8,G8,H8,I8,J8,K8,L8),0)</f>
        <v>831321</v>
      </c>
      <c r="N8" s="83">
        <f>ROUND(MEDIAN(F8,G8,H8,I8,J8,K8,L8)+STDEVA(F8,G8,H8,I8,J8,K8,L8),0)</f>
        <v>1228679</v>
      </c>
      <c r="O8" s="84">
        <f>ROUND(GEOMEAN(H8,I8,K8,L8),0)</f>
        <v>1074152</v>
      </c>
      <c r="P8" s="91">
        <f>ROUND(STDEVA(H8,I8,K8,L8),0)</f>
        <v>89806</v>
      </c>
      <c r="Q8" s="99">
        <f>ROUND(MEDIAN(H8,I8,K8,L8),0)</f>
        <v>1090000</v>
      </c>
    </row>
    <row r="9" spans="2:17" ht="15" customHeight="1" x14ac:dyDescent="0.2">
      <c r="B9" s="95">
        <v>2</v>
      </c>
      <c r="C9" s="232" t="s">
        <v>69</v>
      </c>
      <c r="D9" s="232"/>
      <c r="E9" s="95">
        <v>1</v>
      </c>
      <c r="F9" s="81">
        <v>1178000</v>
      </c>
      <c r="G9" s="100">
        <v>800000</v>
      </c>
      <c r="H9" s="81">
        <v>1130000</v>
      </c>
      <c r="I9" s="81">
        <v>1102883</v>
      </c>
      <c r="J9" s="100">
        <v>700000</v>
      </c>
      <c r="K9" s="81">
        <v>940000</v>
      </c>
      <c r="L9" s="81">
        <v>1050000</v>
      </c>
      <c r="M9" s="83">
        <f t="shared" ref="M9:M14" si="0">ROUND(MEDIAN(F9,G9,H9,I9,J9,K9,L9)-STDEVA(F9,G9,H9,I9,J9,K9,L9),0)</f>
        <v>870248</v>
      </c>
      <c r="N9" s="83">
        <f t="shared" ref="N9:N14" si="1">ROUND(MEDIAN(F9,G9,H9,I9,J9,K9,L9)+STDEVA(F9,G9,H9,I9,J9,K9,L9),0)</f>
        <v>1229752</v>
      </c>
      <c r="O9" s="84">
        <f>ROUND(GEOMEAN(F9,H9,I9,K9,L9),0)</f>
        <v>1076996</v>
      </c>
      <c r="P9" s="91">
        <f>ROUND(STDEVA(F9,H9,I9,K9,L9),0)</f>
        <v>91005</v>
      </c>
      <c r="Q9" s="99">
        <f>ROUND(MEDIAN(F9,H9,I9,K9,L9),0)</f>
        <v>1102883</v>
      </c>
    </row>
    <row r="10" spans="2:17" ht="15" customHeight="1" x14ac:dyDescent="0.2">
      <c r="B10" s="95">
        <v>3</v>
      </c>
      <c r="C10" s="245" t="s">
        <v>70</v>
      </c>
      <c r="D10" s="246"/>
      <c r="E10" s="95">
        <v>1</v>
      </c>
      <c r="F10" s="81">
        <v>1140000</v>
      </c>
      <c r="G10" s="100">
        <v>800000</v>
      </c>
      <c r="H10" s="81">
        <v>1080000</v>
      </c>
      <c r="I10" s="81">
        <v>1037923</v>
      </c>
      <c r="J10" s="100">
        <v>700000</v>
      </c>
      <c r="K10" s="81">
        <v>856600</v>
      </c>
      <c r="L10" s="81">
        <v>1000000</v>
      </c>
      <c r="M10" s="83">
        <f t="shared" si="0"/>
        <v>838355</v>
      </c>
      <c r="N10" s="83">
        <f t="shared" si="1"/>
        <v>1161645</v>
      </c>
      <c r="O10" s="84">
        <f t="shared" ref="O10:O12" si="2">ROUND(GEOMEAN(F10,H10,I10,K10,L10),0)</f>
        <v>1018250</v>
      </c>
      <c r="P10" s="91">
        <f t="shared" ref="P10:P13" si="3">ROUND(STDEVA(F10,H10,I10,K10,L10),0)</f>
        <v>106511</v>
      </c>
      <c r="Q10" s="99">
        <f t="shared" ref="Q10:Q12" si="4">ROUND(MEDIAN(F10,H10,I10,K10,L10),0)</f>
        <v>1037923</v>
      </c>
    </row>
    <row r="11" spans="2:17" ht="15" customHeight="1" x14ac:dyDescent="0.2">
      <c r="B11" s="95">
        <v>4</v>
      </c>
      <c r="C11" s="232" t="s">
        <v>71</v>
      </c>
      <c r="D11" s="232"/>
      <c r="E11" s="95">
        <v>1</v>
      </c>
      <c r="F11" s="81">
        <v>1720000</v>
      </c>
      <c r="G11" s="100">
        <v>1200000</v>
      </c>
      <c r="H11" s="81">
        <v>1680000</v>
      </c>
      <c r="I11" s="81">
        <v>1626771</v>
      </c>
      <c r="J11" s="100">
        <v>900000</v>
      </c>
      <c r="K11" s="81">
        <v>1524707</v>
      </c>
      <c r="L11" s="81">
        <v>1600000</v>
      </c>
      <c r="M11" s="83">
        <f t="shared" si="0"/>
        <v>1297605</v>
      </c>
      <c r="N11" s="83">
        <f t="shared" si="1"/>
        <v>1902395</v>
      </c>
      <c r="O11" s="84">
        <f t="shared" si="2"/>
        <v>1628899</v>
      </c>
      <c r="P11" s="91">
        <f t="shared" si="3"/>
        <v>75161</v>
      </c>
      <c r="Q11" s="99">
        <f t="shared" si="4"/>
        <v>1626771</v>
      </c>
    </row>
    <row r="12" spans="2:17" ht="15" customHeight="1" x14ac:dyDescent="0.2">
      <c r="B12" s="95">
        <v>5</v>
      </c>
      <c r="C12" s="232" t="s">
        <v>72</v>
      </c>
      <c r="D12" s="232"/>
      <c r="E12" s="95">
        <v>1</v>
      </c>
      <c r="F12" s="81">
        <v>2535000</v>
      </c>
      <c r="G12" s="100">
        <v>2000000</v>
      </c>
      <c r="H12" s="81">
        <v>2480000</v>
      </c>
      <c r="I12" s="81">
        <v>2443092</v>
      </c>
      <c r="J12" s="100">
        <v>1600000</v>
      </c>
      <c r="K12" s="81">
        <v>2203297</v>
      </c>
      <c r="L12" s="81">
        <v>2400000</v>
      </c>
      <c r="M12" s="83">
        <f t="shared" si="0"/>
        <v>2063358</v>
      </c>
      <c r="N12" s="83">
        <f t="shared" si="1"/>
        <v>2736642</v>
      </c>
      <c r="O12" s="84">
        <f t="shared" si="2"/>
        <v>2409521</v>
      </c>
      <c r="P12" s="91">
        <f t="shared" si="3"/>
        <v>126906</v>
      </c>
      <c r="Q12" s="99">
        <f t="shared" si="4"/>
        <v>2443092</v>
      </c>
    </row>
    <row r="13" spans="2:17" ht="15" customHeight="1" x14ac:dyDescent="0.2">
      <c r="B13" s="95">
        <v>6</v>
      </c>
      <c r="C13" s="232" t="s">
        <v>73</v>
      </c>
      <c r="D13" s="232"/>
      <c r="E13" s="95">
        <v>1</v>
      </c>
      <c r="F13" s="81">
        <v>2138000</v>
      </c>
      <c r="G13" s="100">
        <v>1500000</v>
      </c>
      <c r="H13" s="81">
        <v>2080000</v>
      </c>
      <c r="I13" s="81">
        <v>1899836</v>
      </c>
      <c r="J13" s="100">
        <v>1500000</v>
      </c>
      <c r="K13" s="81">
        <v>1768040</v>
      </c>
      <c r="L13" s="81">
        <v>2000000</v>
      </c>
      <c r="M13" s="83">
        <f t="shared" si="0"/>
        <v>1637806</v>
      </c>
      <c r="N13" s="83">
        <f t="shared" si="1"/>
        <v>2161866</v>
      </c>
      <c r="O13" s="84">
        <f>ROUND(GEOMEAN(F13,H13,I13,K13,L13),0)</f>
        <v>1972704</v>
      </c>
      <c r="P13" s="91">
        <f t="shared" si="3"/>
        <v>147205</v>
      </c>
      <c r="Q13" s="99">
        <f>ROUND(MEDIAN(F13,H13,I13,K13,L13),0)</f>
        <v>2000000</v>
      </c>
    </row>
    <row r="14" spans="2:17" ht="15" customHeight="1" x14ac:dyDescent="0.2">
      <c r="B14" s="95">
        <v>7</v>
      </c>
      <c r="C14" s="232" t="s">
        <v>74</v>
      </c>
      <c r="D14" s="232"/>
      <c r="E14" s="95">
        <v>1</v>
      </c>
      <c r="F14" s="81">
        <v>1940000</v>
      </c>
      <c r="G14" s="100">
        <v>1200000</v>
      </c>
      <c r="H14" s="81">
        <v>1880000</v>
      </c>
      <c r="I14" s="81">
        <v>1818236</v>
      </c>
      <c r="J14" s="81">
        <v>2000000</v>
      </c>
      <c r="K14" s="81">
        <v>1540000</v>
      </c>
      <c r="L14" s="81">
        <v>1800000</v>
      </c>
      <c r="M14" s="83">
        <f t="shared" si="0"/>
        <v>1538796</v>
      </c>
      <c r="N14" s="83">
        <f t="shared" si="1"/>
        <v>2097676</v>
      </c>
      <c r="O14" s="84">
        <f>ROUND(GEOMEAN(F14,H14,I14,J14,K14,L14),0)</f>
        <v>1823499</v>
      </c>
      <c r="P14" s="91">
        <f>ROUND(STDEVA(F14,H14,I14,J14,K14,L14),0)</f>
        <v>160398</v>
      </c>
      <c r="Q14" s="99">
        <f>ROUND(MEDIAN(F14,H14,I14,J14,K14,L14),0)</f>
        <v>1849118</v>
      </c>
    </row>
    <row r="15" spans="2:17" ht="15" x14ac:dyDescent="0.2">
      <c r="B15" s="233" t="s">
        <v>75</v>
      </c>
      <c r="C15" s="233"/>
      <c r="D15" s="233"/>
      <c r="E15" s="233"/>
      <c r="F15" s="90">
        <v>11951000</v>
      </c>
      <c r="G15" s="90">
        <v>8300000</v>
      </c>
      <c r="H15" s="90">
        <v>11360000</v>
      </c>
      <c r="I15" s="90">
        <v>11083051</v>
      </c>
      <c r="J15" s="90">
        <v>8150000</v>
      </c>
      <c r="K15" s="90">
        <v>9806298</v>
      </c>
      <c r="L15" s="90">
        <v>11000000</v>
      </c>
      <c r="M15" s="102">
        <f>SUM(M8:M14)</f>
        <v>9077489</v>
      </c>
      <c r="N15" s="102">
        <f>SUM(N8:N14)</f>
        <v>12518655</v>
      </c>
      <c r="O15" s="102">
        <f>SUM(O8:O14)</f>
        <v>11004021</v>
      </c>
      <c r="P15" s="102">
        <f>SUM(P8:P14)</f>
        <v>796992</v>
      </c>
      <c r="Q15" s="102">
        <f>SUM(Q8:Q14)</f>
        <v>11149787</v>
      </c>
    </row>
    <row r="16" spans="2:17" ht="15" customHeight="1" x14ac:dyDescent="0.2"/>
    <row r="17" spans="2:17" x14ac:dyDescent="0.2">
      <c r="B17" s="238" t="s">
        <v>61</v>
      </c>
      <c r="C17" s="238"/>
      <c r="D17" s="238"/>
      <c r="E17" s="239"/>
      <c r="F17" s="89" t="s">
        <v>34</v>
      </c>
      <c r="G17" s="89" t="s">
        <v>35</v>
      </c>
      <c r="H17" s="89" t="s">
        <v>36</v>
      </c>
      <c r="I17" s="89" t="s">
        <v>37</v>
      </c>
      <c r="J17" s="89" t="s">
        <v>141</v>
      </c>
      <c r="K17" s="89" t="s">
        <v>142</v>
      </c>
      <c r="L17" s="89" t="s">
        <v>143</v>
      </c>
      <c r="M17" s="240" t="s">
        <v>39</v>
      </c>
      <c r="N17" s="236" t="s">
        <v>38</v>
      </c>
      <c r="O17" s="237" t="s">
        <v>76</v>
      </c>
      <c r="P17" s="234" t="s">
        <v>63</v>
      </c>
      <c r="Q17" s="235" t="s">
        <v>42</v>
      </c>
    </row>
    <row r="18" spans="2:17" ht="25.5" customHeight="1" x14ac:dyDescent="0.2">
      <c r="B18" s="96" t="s">
        <v>64</v>
      </c>
      <c r="C18" s="233" t="s">
        <v>65</v>
      </c>
      <c r="D18" s="233"/>
      <c r="E18" s="97" t="s">
        <v>66</v>
      </c>
      <c r="F18" s="89" t="s">
        <v>67</v>
      </c>
      <c r="G18" s="89" t="s">
        <v>67</v>
      </c>
      <c r="H18" s="89" t="s">
        <v>67</v>
      </c>
      <c r="I18" s="89" t="s">
        <v>67</v>
      </c>
      <c r="J18" s="89" t="s">
        <v>67</v>
      </c>
      <c r="K18" s="89" t="s">
        <v>67</v>
      </c>
      <c r="L18" s="89" t="s">
        <v>67</v>
      </c>
      <c r="M18" s="241"/>
      <c r="N18" s="236"/>
      <c r="O18" s="237"/>
      <c r="P18" s="234"/>
      <c r="Q18" s="235"/>
    </row>
    <row r="19" spans="2:17" ht="15" customHeight="1" x14ac:dyDescent="0.2">
      <c r="B19" s="95">
        <v>1</v>
      </c>
      <c r="C19" s="232" t="s">
        <v>77</v>
      </c>
      <c r="D19" s="232"/>
      <c r="E19" s="95">
        <v>1</v>
      </c>
      <c r="F19" s="81">
        <v>1185000</v>
      </c>
      <c r="G19" s="100">
        <v>600000</v>
      </c>
      <c r="H19" s="81">
        <v>1150000</v>
      </c>
      <c r="I19" s="81">
        <v>1032525</v>
      </c>
      <c r="J19" s="100">
        <v>700000</v>
      </c>
      <c r="K19" s="81">
        <v>876424</v>
      </c>
      <c r="L19" s="81">
        <v>1050000</v>
      </c>
      <c r="M19" s="83">
        <f>ROUND(MEDIAN(F19,G19,H19,I19,J19,K19,L19)-STDEVA(F19,G19,H19,I19,J19,K19,L19),0)</f>
        <v>808174</v>
      </c>
      <c r="N19" s="83">
        <f>ROUND(MEDIAN(F19,G19,H19,I19,J19,K19,L19)+STDEVA(F19,G19,H19,I19,J19,K19,L19),0)</f>
        <v>1256876</v>
      </c>
      <c r="O19" s="84">
        <f>ROUND(GEOMEAN(F19,H19,I19,K19,L19),0)</f>
        <v>1053038</v>
      </c>
      <c r="P19" s="91">
        <f>ROUND(STDEVA(F19,H19,I19,K19,L19),0)</f>
        <v>120699</v>
      </c>
      <c r="Q19" s="99">
        <f>ROUND(MEDIAN(F19,H19,I19,K19,L19),0)</f>
        <v>1050000</v>
      </c>
    </row>
    <row r="20" spans="2:17" ht="15" customHeight="1" x14ac:dyDescent="0.2">
      <c r="B20" s="95">
        <v>2</v>
      </c>
      <c r="C20" s="232" t="s">
        <v>78</v>
      </c>
      <c r="D20" s="232"/>
      <c r="E20" s="95">
        <v>1</v>
      </c>
      <c r="F20" s="81">
        <v>1090000</v>
      </c>
      <c r="G20" s="100">
        <v>600000</v>
      </c>
      <c r="H20" s="81">
        <v>1050000</v>
      </c>
      <c r="I20" s="81">
        <v>941015</v>
      </c>
      <c r="J20" s="100">
        <v>650000</v>
      </c>
      <c r="K20" s="81">
        <v>857275</v>
      </c>
      <c r="L20" s="81">
        <v>950000</v>
      </c>
      <c r="M20" s="83">
        <f t="shared" ref="M20:M25" si="5">ROUND(MEDIAN(F20,G20,H20,I20,J20,K20,L20)-STDEVA(F20,G20,H20,I20,J20,K20,L20),0)</f>
        <v>752436</v>
      </c>
      <c r="N20" s="83">
        <f t="shared" ref="N20:N25" si="6">ROUND(MEDIAN(F20,G20,H20,I20,J20,K20,L20)+STDEVA(F20,G20,H20,I20,J20,K20,L20),0)</f>
        <v>1129594</v>
      </c>
      <c r="O20" s="84">
        <f t="shared" ref="O20:O21" si="7">ROUND(GEOMEAN(F20,H20,I20,K20,L20),0)</f>
        <v>974117</v>
      </c>
      <c r="P20" s="91">
        <f t="shared" ref="P20:P21" si="8">ROUND(STDEVA(F20,H20,I20,K20,L20),0)</f>
        <v>92809</v>
      </c>
      <c r="Q20" s="99">
        <f t="shared" ref="Q20" si="9">ROUND(MEDIAN(F20,H20,I20,K20,L20),0)</f>
        <v>950000</v>
      </c>
    </row>
    <row r="21" spans="2:17" ht="15" customHeight="1" x14ac:dyDescent="0.2">
      <c r="B21" s="95">
        <v>3</v>
      </c>
      <c r="C21" s="232" t="s">
        <v>79</v>
      </c>
      <c r="D21" s="232"/>
      <c r="E21" s="95">
        <v>1</v>
      </c>
      <c r="F21" s="81">
        <v>1050000</v>
      </c>
      <c r="G21" s="100">
        <v>600000</v>
      </c>
      <c r="H21" s="81">
        <v>1000000</v>
      </c>
      <c r="I21" s="81">
        <v>885001</v>
      </c>
      <c r="J21" s="100">
        <v>650000</v>
      </c>
      <c r="K21" s="81">
        <v>861349</v>
      </c>
      <c r="L21" s="81">
        <v>900000</v>
      </c>
      <c r="M21" s="83">
        <f t="shared" si="5"/>
        <v>717245</v>
      </c>
      <c r="N21" s="83">
        <f t="shared" si="6"/>
        <v>1052757</v>
      </c>
      <c r="O21" s="84">
        <f t="shared" si="7"/>
        <v>936507</v>
      </c>
      <c r="P21" s="91">
        <f t="shared" si="8"/>
        <v>81407</v>
      </c>
      <c r="Q21" s="99">
        <f>ROUND(MEDIAN(F21,H21,I21,K21,L21),0)</f>
        <v>900000</v>
      </c>
    </row>
    <row r="22" spans="2:17" ht="15" customHeight="1" x14ac:dyDescent="0.2">
      <c r="B22" s="95">
        <v>4</v>
      </c>
      <c r="C22" s="232" t="s">
        <v>80</v>
      </c>
      <c r="D22" s="232"/>
      <c r="E22" s="95">
        <v>1</v>
      </c>
      <c r="F22" s="100">
        <v>1585000</v>
      </c>
      <c r="G22" s="100">
        <v>900000</v>
      </c>
      <c r="H22" s="81">
        <v>1550000</v>
      </c>
      <c r="I22" s="81">
        <v>1236460</v>
      </c>
      <c r="J22" s="100">
        <v>850000</v>
      </c>
      <c r="K22" s="81">
        <v>960688</v>
      </c>
      <c r="L22" s="81">
        <v>1450000</v>
      </c>
      <c r="M22" s="83">
        <f t="shared" si="5"/>
        <v>919750</v>
      </c>
      <c r="N22" s="83">
        <f t="shared" si="6"/>
        <v>1553170</v>
      </c>
      <c r="O22" s="84">
        <f>ROUND(GEOMEAN(H22,I22,K22,L22),0)</f>
        <v>1278249</v>
      </c>
      <c r="P22" s="91">
        <f>ROUND(STDEVA(H22,I22,K22,L22),0)</f>
        <v>260875</v>
      </c>
      <c r="Q22" s="99">
        <f>ROUND(MEDIAN(H22,I22,K22,L22),0)</f>
        <v>1343230</v>
      </c>
    </row>
    <row r="23" spans="2:17" ht="15" customHeight="1" x14ac:dyDescent="0.2">
      <c r="B23" s="95">
        <v>5</v>
      </c>
      <c r="C23" s="232" t="s">
        <v>81</v>
      </c>
      <c r="D23" s="232"/>
      <c r="E23" s="95">
        <v>1</v>
      </c>
      <c r="F23" s="81">
        <v>2245000</v>
      </c>
      <c r="G23" s="100">
        <v>1600000</v>
      </c>
      <c r="H23" s="81">
        <v>2200000</v>
      </c>
      <c r="I23" s="81">
        <v>2085408</v>
      </c>
      <c r="J23" s="100">
        <v>1550000</v>
      </c>
      <c r="K23" s="100">
        <v>1748864</v>
      </c>
      <c r="L23" s="81">
        <v>2100000</v>
      </c>
      <c r="M23" s="83">
        <f t="shared" si="5"/>
        <v>1793508</v>
      </c>
      <c r="N23" s="83">
        <f t="shared" si="6"/>
        <v>2377308</v>
      </c>
      <c r="O23" s="84">
        <f>ROUND(GEOMEAN(F23,H23,I23,L23),0)</f>
        <v>2156564</v>
      </c>
      <c r="P23" s="91">
        <f>ROUND(STDEVA(F23,H23,I23,L23),0)</f>
        <v>77386</v>
      </c>
      <c r="Q23" s="99">
        <f>ROUND(MEDIAN(F23,H23,I23,L23),0)</f>
        <v>2150000</v>
      </c>
    </row>
    <row r="24" spans="2:17" ht="15" customHeight="1" x14ac:dyDescent="0.2">
      <c r="B24" s="95">
        <v>6</v>
      </c>
      <c r="C24" s="232" t="s">
        <v>82</v>
      </c>
      <c r="D24" s="232"/>
      <c r="E24" s="95">
        <v>1</v>
      </c>
      <c r="F24" s="81">
        <v>1798000</v>
      </c>
      <c r="G24" s="100">
        <v>1200000</v>
      </c>
      <c r="H24" s="81">
        <v>1750000</v>
      </c>
      <c r="I24" s="81">
        <v>1686447</v>
      </c>
      <c r="J24" s="81">
        <v>1450000</v>
      </c>
      <c r="K24" s="81">
        <v>1470991</v>
      </c>
      <c r="L24" s="81">
        <v>1650000</v>
      </c>
      <c r="M24" s="83">
        <f t="shared" si="5"/>
        <v>1439678</v>
      </c>
      <c r="N24" s="83">
        <f t="shared" si="6"/>
        <v>1860322</v>
      </c>
      <c r="O24" s="84">
        <f>ROUND(GEOMEAN(F24,H24,I24,J24,K24,L24),0)</f>
        <v>1628835</v>
      </c>
      <c r="P24" s="91">
        <f>ROUND(STDEVA(F24,H24,I24,J24,K24,L24),0)</f>
        <v>144074</v>
      </c>
      <c r="Q24" s="99">
        <f>ROUND(MEDIAN(F24,H24,I24,J24,K24,L24),0)</f>
        <v>1668224</v>
      </c>
    </row>
    <row r="25" spans="2:17" ht="15" customHeight="1" x14ac:dyDescent="0.2">
      <c r="B25" s="95">
        <v>7</v>
      </c>
      <c r="C25" s="232" t="s">
        <v>83</v>
      </c>
      <c r="D25" s="232"/>
      <c r="E25" s="95">
        <v>1</v>
      </c>
      <c r="F25" s="81">
        <v>1823000</v>
      </c>
      <c r="G25" s="100">
        <v>700000</v>
      </c>
      <c r="H25" s="81">
        <v>1800000</v>
      </c>
      <c r="I25" s="81">
        <v>1793437</v>
      </c>
      <c r="J25" s="81">
        <v>2000000</v>
      </c>
      <c r="K25" s="81">
        <v>1672500</v>
      </c>
      <c r="L25" s="81">
        <v>1700000</v>
      </c>
      <c r="M25" s="83">
        <f t="shared" si="5"/>
        <v>1365170</v>
      </c>
      <c r="N25" s="83">
        <f t="shared" si="6"/>
        <v>2221704</v>
      </c>
      <c r="O25" s="84">
        <f>ROUND(GEOMEAN(F25,H25,I25,J25,K25,L25),0)</f>
        <v>1795140</v>
      </c>
      <c r="P25" s="91">
        <f>ROUND(STDEVA(F25,H25,I25,J25,K25,L25),0)</f>
        <v>115592</v>
      </c>
      <c r="Q25" s="99">
        <f>ROUND(MEDIAN(F25,H25,I25,J25,K25,L25),0)</f>
        <v>1796719</v>
      </c>
    </row>
    <row r="26" spans="2:17" ht="15" x14ac:dyDescent="0.2">
      <c r="B26" s="233" t="s">
        <v>75</v>
      </c>
      <c r="C26" s="233"/>
      <c r="D26" s="233"/>
      <c r="E26" s="233"/>
      <c r="F26" s="90">
        <v>10776000</v>
      </c>
      <c r="G26" s="90">
        <v>6200000</v>
      </c>
      <c r="H26" s="90">
        <v>10500000</v>
      </c>
      <c r="I26" s="90">
        <v>9660293</v>
      </c>
      <c r="J26" s="90">
        <v>7850000</v>
      </c>
      <c r="K26" s="90">
        <v>8448091</v>
      </c>
      <c r="L26" s="90">
        <v>9800000</v>
      </c>
      <c r="M26" s="98">
        <f>SUM(M19:M25)</f>
        <v>7795961</v>
      </c>
      <c r="N26" s="98">
        <f>SUM(N19:N25)</f>
        <v>11451731</v>
      </c>
      <c r="O26" s="98">
        <f>SUM(O19:O25)</f>
        <v>9822450</v>
      </c>
      <c r="P26" s="98">
        <f>SUM(P19:P25)</f>
        <v>892842</v>
      </c>
      <c r="Q26" s="98">
        <f>SUM(Q19:Q25)</f>
        <v>9858173</v>
      </c>
    </row>
  </sheetData>
  <mergeCells count="33">
    <mergeCell ref="C13:D13"/>
    <mergeCell ref="B3:Q3"/>
    <mergeCell ref="B4:Q4"/>
    <mergeCell ref="B5:Q5"/>
    <mergeCell ref="B6:E6"/>
    <mergeCell ref="M6:M7"/>
    <mergeCell ref="N6:N7"/>
    <mergeCell ref="O6:O7"/>
    <mergeCell ref="P6:P7"/>
    <mergeCell ref="Q6:Q7"/>
    <mergeCell ref="C7:D7"/>
    <mergeCell ref="C8:D8"/>
    <mergeCell ref="C9:D9"/>
    <mergeCell ref="C10:D10"/>
    <mergeCell ref="C11:D11"/>
    <mergeCell ref="C12:D12"/>
    <mergeCell ref="C21:D21"/>
    <mergeCell ref="C14:D14"/>
    <mergeCell ref="B15:E15"/>
    <mergeCell ref="B17:E17"/>
    <mergeCell ref="M17:M18"/>
    <mergeCell ref="P17:P18"/>
    <mergeCell ref="Q17:Q18"/>
    <mergeCell ref="C18:D18"/>
    <mergeCell ref="C19:D19"/>
    <mergeCell ref="C20:D20"/>
    <mergeCell ref="N17:N18"/>
    <mergeCell ref="O17:O18"/>
    <mergeCell ref="C22:D22"/>
    <mergeCell ref="C23:D23"/>
    <mergeCell ref="C24:D24"/>
    <mergeCell ref="C25:D25"/>
    <mergeCell ref="B26:E26"/>
  </mergeCells>
  <phoneticPr fontId="2" type="noConversion"/>
  <conditionalFormatting sqref="F8:L8">
    <cfRule type="cellIs" dxfId="263" priority="8" operator="between">
      <formula>$M$8</formula>
      <formula>$N$8</formula>
    </cfRule>
  </conditionalFormatting>
  <conditionalFormatting sqref="F9:L9">
    <cfRule type="cellIs" dxfId="262" priority="16" operator="between">
      <formula>$M$9</formula>
      <formula>$N$9</formula>
    </cfRule>
  </conditionalFormatting>
  <conditionalFormatting sqref="F10:L10">
    <cfRule type="cellIs" dxfId="261" priority="15" operator="between">
      <formula>$M$10</formula>
      <formula>$N$10</formula>
    </cfRule>
  </conditionalFormatting>
  <conditionalFormatting sqref="F11:L11">
    <cfRule type="cellIs" dxfId="260" priority="14" operator="between">
      <formula>$M$11</formula>
      <formula>$N$11</formula>
    </cfRule>
  </conditionalFormatting>
  <conditionalFormatting sqref="F12:L12">
    <cfRule type="cellIs" dxfId="259" priority="13" operator="between">
      <formula>$M$12</formula>
      <formula>$N$12</formula>
    </cfRule>
  </conditionalFormatting>
  <conditionalFormatting sqref="F13:L13">
    <cfRule type="cellIs" dxfId="258" priority="12" operator="between">
      <formula>$M$13</formula>
      <formula>$N$13</formula>
    </cfRule>
  </conditionalFormatting>
  <conditionalFormatting sqref="F14:L14">
    <cfRule type="cellIs" dxfId="257" priority="11" operator="between">
      <formula>$M$14</formula>
      <formula>$N$14</formula>
    </cfRule>
  </conditionalFormatting>
  <conditionalFormatting sqref="F19:L19">
    <cfRule type="cellIs" dxfId="256" priority="7" operator="between">
      <formula>$M$19</formula>
      <formula>$N$19</formula>
    </cfRule>
    <cfRule type="cellIs" dxfId="255" priority="10" operator="between">
      <formula>#REF!</formula>
      <formula>#REF!</formula>
    </cfRule>
  </conditionalFormatting>
  <conditionalFormatting sqref="F20:L20">
    <cfRule type="cellIs" dxfId="254" priority="6" operator="between">
      <formula>$M$20</formula>
      <formula>$N$20</formula>
    </cfRule>
  </conditionalFormatting>
  <conditionalFormatting sqref="F20:L25">
    <cfRule type="cellIs" dxfId="253" priority="9" operator="between">
      <formula>#REF!</formula>
      <formula>#REF!</formula>
    </cfRule>
  </conditionalFormatting>
  <conditionalFormatting sqref="F21:L21">
    <cfRule type="cellIs" dxfId="252" priority="5" operator="between">
      <formula>$M$21</formula>
      <formula>$N$21</formula>
    </cfRule>
  </conditionalFormatting>
  <conditionalFormatting sqref="F22:L22">
    <cfRule type="cellIs" dxfId="251" priority="4" operator="between">
      <formula>$M$22</formula>
      <formula>$N$22</formula>
    </cfRule>
  </conditionalFormatting>
  <conditionalFormatting sqref="F23:L23">
    <cfRule type="cellIs" dxfId="250" priority="3" operator="between">
      <formula>$M$23</formula>
      <formula>$N$23</formula>
    </cfRule>
  </conditionalFormatting>
  <conditionalFormatting sqref="F24:L24">
    <cfRule type="cellIs" dxfId="249" priority="2" operator="between">
      <formula>$M$24</formula>
      <formula>$N$24</formula>
    </cfRule>
  </conditionalFormatting>
  <conditionalFormatting sqref="F25:L25">
    <cfRule type="cellIs" dxfId="248" priority="1" operator="between">
      <formula>$M$25</formula>
      <formula>$N$25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CBA2C-EB17-44ED-8FCB-CF6082CA2C11}">
  <dimension ref="B3:O27"/>
  <sheetViews>
    <sheetView topLeftCell="D1" workbookViewId="0">
      <selection activeCell="G39" sqref="G39"/>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10" width="25.7109375" style="80" customWidth="1"/>
    <col min="11" max="12" width="14.5703125" style="80" bestFit="1" customWidth="1"/>
    <col min="13" max="13" width="18"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84</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100">
        <v>1270000</v>
      </c>
      <c r="G8" s="100">
        <v>1030000</v>
      </c>
      <c r="H8" s="81">
        <v>1154310</v>
      </c>
      <c r="I8" s="100">
        <v>981000</v>
      </c>
      <c r="J8" s="81">
        <v>1150000</v>
      </c>
      <c r="K8" s="83">
        <f>ROUND(MEDIAN(F8,G8,H8,I8,J8)-STDEVA(F8,G8,H8,I8,J8),0)</f>
        <v>1036032</v>
      </c>
      <c r="L8" s="83">
        <f>ROUND(MEDIAN(F8,G8,H8,I8,J8)+STDEVA(F8,G8,H8,I8,J8),0)</f>
        <v>1263968</v>
      </c>
      <c r="M8" s="84">
        <f>ROUND(GEOMEAN(H8,J8),0)</f>
        <v>1152153</v>
      </c>
      <c r="N8" s="91">
        <f>ROUND(STDEVA(H8,J8),0)</f>
        <v>3048</v>
      </c>
      <c r="O8" s="99">
        <f>ROUND(MEDIAN(H8,J8),0)</f>
        <v>1152155</v>
      </c>
    </row>
    <row r="9" spans="2:15" ht="15" customHeight="1" x14ac:dyDescent="0.2">
      <c r="B9" s="95">
        <v>2</v>
      </c>
      <c r="C9" s="232" t="s">
        <v>69</v>
      </c>
      <c r="D9" s="232"/>
      <c r="E9" s="95">
        <v>1</v>
      </c>
      <c r="F9" s="81">
        <v>1180000</v>
      </c>
      <c r="G9" s="81">
        <v>1130000</v>
      </c>
      <c r="H9" s="81">
        <v>1102883</v>
      </c>
      <c r="I9" s="100">
        <v>900360</v>
      </c>
      <c r="J9" s="81">
        <v>1050000</v>
      </c>
      <c r="K9" s="83">
        <f t="shared" ref="K9:K14" si="0">ROUND(MEDIAN(F9,G9,H9,I9,J9)-STDEVA(F9,G9,H9,I9,J9),0)</f>
        <v>995734</v>
      </c>
      <c r="L9" s="83">
        <f t="shared" ref="L9:L14" si="1">ROUND(MEDIAN(F9,G9,H9,I9,J9)+STDEVA(F9,G9,H9,I9,J9),0)</f>
        <v>1210032</v>
      </c>
      <c r="M9" s="84">
        <f>ROUND(GEOMEAN(F9,G9,H9,J9),0)</f>
        <v>1114730</v>
      </c>
      <c r="N9" s="91">
        <f>ROUND(STDEVA(F9,G9,H9,J9),0)</f>
        <v>54221</v>
      </c>
      <c r="O9" s="99">
        <f>ROUND(MEDIAN(F9,G9,H9,J9),0)</f>
        <v>1116442</v>
      </c>
    </row>
    <row r="10" spans="2:15" ht="15" customHeight="1" x14ac:dyDescent="0.2">
      <c r="B10" s="95">
        <v>3</v>
      </c>
      <c r="C10" s="245" t="s">
        <v>70</v>
      </c>
      <c r="D10" s="246"/>
      <c r="E10" s="95">
        <v>1</v>
      </c>
      <c r="F10" s="100">
        <v>1140000</v>
      </c>
      <c r="G10" s="81">
        <v>1080000</v>
      </c>
      <c r="H10" s="81">
        <v>1037923</v>
      </c>
      <c r="I10" s="100">
        <v>900360</v>
      </c>
      <c r="J10" s="81">
        <v>1000000</v>
      </c>
      <c r="K10" s="83">
        <f t="shared" si="0"/>
        <v>947985</v>
      </c>
      <c r="L10" s="83">
        <f t="shared" si="1"/>
        <v>1127861</v>
      </c>
      <c r="M10" s="84">
        <f>ROUND(GEOMEAN(G10,H10,J10),0)</f>
        <v>1038794</v>
      </c>
      <c r="N10" s="91">
        <f>ROUND(STDEVA(G10,H10,J10),0)</f>
        <v>40018</v>
      </c>
      <c r="O10" s="99">
        <f>ROUND(MEDIAN(G10,H10,J10),0)</f>
        <v>1037923</v>
      </c>
    </row>
    <row r="11" spans="2:15" ht="15" customHeight="1" x14ac:dyDescent="0.2">
      <c r="B11" s="95">
        <v>4</v>
      </c>
      <c r="C11" s="232" t="s">
        <v>71</v>
      </c>
      <c r="D11" s="232"/>
      <c r="E11" s="95">
        <v>1</v>
      </c>
      <c r="F11" s="81">
        <v>1750000</v>
      </c>
      <c r="G11" s="81">
        <v>1680000</v>
      </c>
      <c r="H11" s="81">
        <v>1626771</v>
      </c>
      <c r="I11" s="100">
        <v>1381692</v>
      </c>
      <c r="J11" s="81">
        <v>1600000</v>
      </c>
      <c r="K11" s="83">
        <f t="shared" si="0"/>
        <v>1488045</v>
      </c>
      <c r="L11" s="83">
        <f t="shared" si="1"/>
        <v>1765497</v>
      </c>
      <c r="M11" s="84">
        <f>ROUND(GEOMEAN(F11,G11,H11,J11),0)</f>
        <v>1663215</v>
      </c>
      <c r="N11" s="91">
        <f t="shared" ref="N11:N14" si="2">ROUND(STDEVA(F11,G11,H11,J11),0)</f>
        <v>66166</v>
      </c>
      <c r="O11" s="99">
        <f t="shared" ref="O11:O14" si="3">ROUND(MEDIAN(F11,G11,H11,J11),0)</f>
        <v>1653386</v>
      </c>
    </row>
    <row r="12" spans="2:15" ht="15" customHeight="1" x14ac:dyDescent="0.2">
      <c r="B12" s="95">
        <v>5</v>
      </c>
      <c r="C12" s="232" t="s">
        <v>72</v>
      </c>
      <c r="D12" s="232"/>
      <c r="E12" s="95">
        <v>1</v>
      </c>
      <c r="F12" s="81">
        <v>2550000</v>
      </c>
      <c r="G12" s="81">
        <v>2480000</v>
      </c>
      <c r="H12" s="81">
        <v>2443092</v>
      </c>
      <c r="I12" s="100">
        <v>1985804</v>
      </c>
      <c r="J12" s="81">
        <v>2400000</v>
      </c>
      <c r="K12" s="83">
        <f t="shared" si="0"/>
        <v>2220419</v>
      </c>
      <c r="L12" s="83">
        <f t="shared" si="1"/>
        <v>2665765</v>
      </c>
      <c r="M12" s="84">
        <f t="shared" ref="M12:M14" si="4">ROUND(GEOMEAN(F12,G12,H12,J12),0)</f>
        <v>2467662</v>
      </c>
      <c r="N12" s="91">
        <f t="shared" si="2"/>
        <v>63540</v>
      </c>
      <c r="O12" s="99">
        <f t="shared" si="3"/>
        <v>2461546</v>
      </c>
    </row>
    <row r="13" spans="2:15" ht="15" customHeight="1" x14ac:dyDescent="0.2">
      <c r="B13" s="95">
        <v>6</v>
      </c>
      <c r="C13" s="232" t="s">
        <v>73</v>
      </c>
      <c r="D13" s="232"/>
      <c r="E13" s="95">
        <v>1</v>
      </c>
      <c r="F13" s="81">
        <v>2140000</v>
      </c>
      <c r="G13" s="81">
        <v>2080000</v>
      </c>
      <c r="H13" s="81">
        <v>1899836</v>
      </c>
      <c r="I13" s="100">
        <v>1571406</v>
      </c>
      <c r="J13" s="81">
        <v>2000000</v>
      </c>
      <c r="K13" s="83">
        <f t="shared" si="0"/>
        <v>1776025</v>
      </c>
      <c r="L13" s="83">
        <f t="shared" si="1"/>
        <v>2223975</v>
      </c>
      <c r="M13" s="84">
        <f t="shared" si="4"/>
        <v>2027943</v>
      </c>
      <c r="N13" s="91">
        <f t="shared" si="2"/>
        <v>103991</v>
      </c>
      <c r="O13" s="99">
        <f t="shared" si="3"/>
        <v>2040000</v>
      </c>
    </row>
    <row r="14" spans="2:15" ht="15" customHeight="1" x14ac:dyDescent="0.2">
      <c r="B14" s="95">
        <v>7</v>
      </c>
      <c r="C14" s="232" t="s">
        <v>74</v>
      </c>
      <c r="D14" s="232"/>
      <c r="E14" s="95">
        <v>1</v>
      </c>
      <c r="F14" s="81">
        <v>1930000</v>
      </c>
      <c r="G14" s="81">
        <v>1880000</v>
      </c>
      <c r="H14" s="81">
        <v>1818236</v>
      </c>
      <c r="I14" s="100">
        <v>1422661</v>
      </c>
      <c r="J14" s="81">
        <v>1800000</v>
      </c>
      <c r="K14" s="83">
        <f t="shared" si="0"/>
        <v>1617257</v>
      </c>
      <c r="L14" s="83">
        <f t="shared" si="1"/>
        <v>2019215</v>
      </c>
      <c r="M14" s="84">
        <f t="shared" si="4"/>
        <v>1856348</v>
      </c>
      <c r="N14" s="91">
        <f t="shared" si="2"/>
        <v>59469</v>
      </c>
      <c r="O14" s="99">
        <f t="shared" si="3"/>
        <v>1849118</v>
      </c>
    </row>
    <row r="15" spans="2:15" ht="15" customHeight="1" x14ac:dyDescent="0.2">
      <c r="B15" s="95">
        <v>8</v>
      </c>
      <c r="C15" s="245" t="s">
        <v>144</v>
      </c>
      <c r="D15" s="246"/>
      <c r="E15" s="95">
        <v>1</v>
      </c>
      <c r="F15" s="81">
        <v>1350000</v>
      </c>
      <c r="G15" s="81">
        <v>1100000</v>
      </c>
      <c r="H15" s="81">
        <v>1000000</v>
      </c>
      <c r="I15" s="100">
        <v>1520000</v>
      </c>
      <c r="J15" s="100">
        <v>800000</v>
      </c>
      <c r="K15" s="83">
        <f>ROUND(MEDIAN(F15,G15,H15,I15,J15)-STDEVA(F15,G15,H15,I15,J15),0)</f>
        <v>815254</v>
      </c>
      <c r="L15" s="83">
        <f>ROUND(MEDIAN(F15,G15,H15,I15,J15)+STDEVA(F15,G15,H15,I15,J15),0)</f>
        <v>1384746</v>
      </c>
      <c r="M15" s="84">
        <f>ROUND(GEOMEAN(F15,G15,H15),0)</f>
        <v>1140886</v>
      </c>
      <c r="N15" s="91">
        <f>ROUND(STDEVA(F15,G15,H15),0)</f>
        <v>180278</v>
      </c>
      <c r="O15" s="99">
        <f>ROUND(MEDIAN(F15,G15,H15),0)</f>
        <v>1100000</v>
      </c>
    </row>
    <row r="16" spans="2:15" ht="15" x14ac:dyDescent="0.2">
      <c r="B16" s="233" t="s">
        <v>75</v>
      </c>
      <c r="C16" s="233"/>
      <c r="D16" s="233"/>
      <c r="E16" s="233"/>
      <c r="F16" s="90">
        <v>13310000</v>
      </c>
      <c r="G16" s="90">
        <v>12460000</v>
      </c>
      <c r="H16" s="90">
        <v>12083051</v>
      </c>
      <c r="I16" s="90">
        <v>10663283</v>
      </c>
      <c r="J16" s="90">
        <v>11800000</v>
      </c>
      <c r="K16" s="98">
        <f>SUM(K8:K15)</f>
        <v>10896751</v>
      </c>
      <c r="L16" s="98">
        <f>SUM(L8:L15)</f>
        <v>13661059</v>
      </c>
      <c r="M16" s="98">
        <f>SUM(M8:M15)</f>
        <v>12461731</v>
      </c>
      <c r="N16" s="98">
        <f>SUM(N8:N15)</f>
        <v>570731</v>
      </c>
      <c r="O16" s="98">
        <f>SUM(O8:O15)</f>
        <v>12410570</v>
      </c>
    </row>
    <row r="17" spans="2:15" ht="15" customHeight="1" x14ac:dyDescent="0.2"/>
    <row r="18" spans="2:15" x14ac:dyDescent="0.2">
      <c r="B18" s="238" t="s">
        <v>61</v>
      </c>
      <c r="C18" s="238"/>
      <c r="D18" s="238"/>
      <c r="E18" s="239"/>
      <c r="F18" s="89" t="s">
        <v>34</v>
      </c>
      <c r="G18" s="89" t="s">
        <v>35</v>
      </c>
      <c r="H18" s="89" t="s">
        <v>36</v>
      </c>
      <c r="I18" s="89" t="s">
        <v>37</v>
      </c>
      <c r="J18" s="89" t="s">
        <v>141</v>
      </c>
      <c r="K18" s="236" t="s">
        <v>39</v>
      </c>
      <c r="L18" s="236" t="s">
        <v>38</v>
      </c>
      <c r="M18" s="237" t="s">
        <v>76</v>
      </c>
      <c r="N18" s="234" t="s">
        <v>63</v>
      </c>
      <c r="O18" s="235" t="s">
        <v>42</v>
      </c>
    </row>
    <row r="19" spans="2:15" ht="25.5" customHeight="1" x14ac:dyDescent="0.2">
      <c r="B19" s="96" t="s">
        <v>64</v>
      </c>
      <c r="C19" s="233" t="s">
        <v>65</v>
      </c>
      <c r="D19" s="233"/>
      <c r="E19" s="97" t="s">
        <v>66</v>
      </c>
      <c r="F19" s="89" t="s">
        <v>67</v>
      </c>
      <c r="G19" s="89" t="s">
        <v>67</v>
      </c>
      <c r="H19" s="89" t="s">
        <v>67</v>
      </c>
      <c r="I19" s="89" t="s">
        <v>67</v>
      </c>
      <c r="J19" s="89" t="s">
        <v>67</v>
      </c>
      <c r="K19" s="236"/>
      <c r="L19" s="236"/>
      <c r="M19" s="237"/>
      <c r="N19" s="234"/>
      <c r="O19" s="235"/>
    </row>
    <row r="20" spans="2:15" ht="15" customHeight="1" x14ac:dyDescent="0.2">
      <c r="B20" s="95">
        <v>1</v>
      </c>
      <c r="C20" s="232" t="s">
        <v>77</v>
      </c>
      <c r="D20" s="232"/>
      <c r="E20" s="95">
        <v>1</v>
      </c>
      <c r="F20" s="101">
        <v>1200000</v>
      </c>
      <c r="G20" s="81">
        <v>1150000</v>
      </c>
      <c r="H20" s="81">
        <v>1032525</v>
      </c>
      <c r="I20" s="100">
        <v>844802</v>
      </c>
      <c r="J20" s="81">
        <v>1050000</v>
      </c>
      <c r="K20" s="83">
        <f>ROUND(MEDIAN(F20,G20,H20,I20,J20)-STDEVA(F20,G20,H20,I20,J20),0)</f>
        <v>913287</v>
      </c>
      <c r="L20" s="83">
        <f>ROUND(MEDIAN(F20,G20,H20,I20,J20)+STDEVA(F20,G20,H20,I20,J20),0)</f>
        <v>1186713</v>
      </c>
      <c r="M20" s="84">
        <f>ROUND(GEOMEAN(G20,H20,J20),0)</f>
        <v>1076290</v>
      </c>
      <c r="N20" s="91">
        <f>ROUND(STDEVA(G20,H20,J20),0)</f>
        <v>63385</v>
      </c>
      <c r="O20" s="99">
        <f>ROUND(MEDIAN(A20,C20,D20,F20,G20),0)</f>
        <v>1175000</v>
      </c>
    </row>
    <row r="21" spans="2:15" ht="15" customHeight="1" x14ac:dyDescent="0.2">
      <c r="B21" s="95">
        <v>2</v>
      </c>
      <c r="C21" s="232" t="s">
        <v>78</v>
      </c>
      <c r="D21" s="232"/>
      <c r="E21" s="95">
        <v>1</v>
      </c>
      <c r="F21" s="101">
        <v>1095000</v>
      </c>
      <c r="G21" s="100">
        <v>1050000</v>
      </c>
      <c r="H21" s="81">
        <v>941015</v>
      </c>
      <c r="I21" s="81">
        <v>864988</v>
      </c>
      <c r="J21" s="81">
        <v>950000</v>
      </c>
      <c r="K21" s="83">
        <f>ROUND(MEDIAN(F21,G21,H21,I21,J21)-STDEVA(F21,G21,H21,I21,J21),0)</f>
        <v>858114</v>
      </c>
      <c r="L21" s="83">
        <f>ROUND(MEDIAN(F21,G21,H21,I21,J21)+STDEVA(F21,G21,H21,I21,J21),0)</f>
        <v>1041886</v>
      </c>
      <c r="M21" s="84">
        <f>ROUND(GEOMEAN(H21,I21,J21),0)</f>
        <v>917861</v>
      </c>
      <c r="N21" s="91">
        <f>ROUND(STDEVA(H21,I21,J21),0)</f>
        <v>46705</v>
      </c>
      <c r="O21" s="99">
        <f>ROUND(MEDIAN(H21,I21,J21),0)</f>
        <v>941015</v>
      </c>
    </row>
    <row r="22" spans="2:15" ht="15" customHeight="1" x14ac:dyDescent="0.2">
      <c r="B22" s="95">
        <v>3</v>
      </c>
      <c r="C22" s="232" t="s">
        <v>79</v>
      </c>
      <c r="D22" s="232"/>
      <c r="E22" s="95">
        <v>1</v>
      </c>
      <c r="F22" s="101">
        <v>1040000</v>
      </c>
      <c r="G22" s="81">
        <v>1000000</v>
      </c>
      <c r="H22" s="81">
        <v>885001</v>
      </c>
      <c r="I22" s="100">
        <v>752182</v>
      </c>
      <c r="J22" s="81">
        <v>900000</v>
      </c>
      <c r="K22" s="83">
        <f t="shared" ref="K22:K25" si="5">ROUND(MEDIAN(F22,G22,H22,I22,J22)-STDEVA(F22,G22,H22,I22,J22),0)</f>
        <v>787657</v>
      </c>
      <c r="L22" s="83">
        <f t="shared" ref="L22:L26" si="6">ROUND(MEDIAN(F22,G22,H22,I22,J22)+STDEVA(F22,G22,H22,I22,J22),0)</f>
        <v>1012343</v>
      </c>
      <c r="M22" s="84">
        <f>ROUND(GEOMEAN(G22,H22,J22),0)</f>
        <v>926962</v>
      </c>
      <c r="N22" s="91">
        <f>ROUND(STDEVA(G22,H22,J22),0)</f>
        <v>62516</v>
      </c>
      <c r="O22" s="99">
        <f>ROUND(MEDIAN(G22,H22,J22),0)</f>
        <v>900000</v>
      </c>
    </row>
    <row r="23" spans="2:15" ht="15" customHeight="1" x14ac:dyDescent="0.2">
      <c r="B23" s="95">
        <v>4</v>
      </c>
      <c r="C23" s="232" t="s">
        <v>80</v>
      </c>
      <c r="D23" s="232"/>
      <c r="E23" s="95">
        <v>1</v>
      </c>
      <c r="F23" s="81">
        <v>1585000</v>
      </c>
      <c r="G23" s="81">
        <v>1550000</v>
      </c>
      <c r="H23" s="81">
        <v>1236460</v>
      </c>
      <c r="I23" s="100">
        <v>919627</v>
      </c>
      <c r="J23" s="81">
        <v>1450000</v>
      </c>
      <c r="K23" s="83">
        <f t="shared" si="5"/>
        <v>1174627</v>
      </c>
      <c r="L23" s="83">
        <f t="shared" si="6"/>
        <v>1725373</v>
      </c>
      <c r="M23" s="84">
        <f>ROUND(GEOMEAN(F23,G23,H23,J23),0)</f>
        <v>1448696</v>
      </c>
      <c r="N23" s="91">
        <f>ROUND(STDEVA(F23,G23,H23,J23),0)</f>
        <v>156747</v>
      </c>
      <c r="O23" s="99">
        <f>ROUND(MEDIAN(F23,G23,H23,J23),0)</f>
        <v>1500000</v>
      </c>
    </row>
    <row r="24" spans="2:15" ht="15" customHeight="1" x14ac:dyDescent="0.2">
      <c r="B24" s="95">
        <v>5</v>
      </c>
      <c r="C24" s="232" t="s">
        <v>81</v>
      </c>
      <c r="D24" s="232"/>
      <c r="E24" s="95">
        <v>1</v>
      </c>
      <c r="F24" s="81">
        <v>2230000</v>
      </c>
      <c r="G24" s="81">
        <v>2200000</v>
      </c>
      <c r="H24" s="81">
        <v>2085408</v>
      </c>
      <c r="I24" s="100">
        <v>1538881</v>
      </c>
      <c r="J24" s="81">
        <v>2100000</v>
      </c>
      <c r="K24" s="83">
        <f t="shared" si="5"/>
        <v>1818014</v>
      </c>
      <c r="L24" s="83">
        <f>ROUND(MEDIAN(F24,G24,H24,I24,J24)+STDEVA(F24,G24,H24,I24,J24),0)</f>
        <v>2381986</v>
      </c>
      <c r="M24" s="84">
        <f t="shared" ref="M24:M25" si="7">ROUND(GEOMEAN(F24,G24,H24,J24),0)</f>
        <v>2152953</v>
      </c>
      <c r="N24" s="91">
        <f t="shared" ref="N24:N26" si="8">ROUND(STDEVA(F24,G24,H24,J24),0)</f>
        <v>71909</v>
      </c>
      <c r="O24" s="99">
        <f t="shared" ref="O24:O25" si="9">ROUND(MEDIAN(F24,G24,H24,J24),0)</f>
        <v>2150000</v>
      </c>
    </row>
    <row r="25" spans="2:15" ht="15" customHeight="1" x14ac:dyDescent="0.2">
      <c r="B25" s="95">
        <v>6</v>
      </c>
      <c r="C25" s="232" t="s">
        <v>82</v>
      </c>
      <c r="D25" s="232"/>
      <c r="E25" s="95">
        <v>1</v>
      </c>
      <c r="F25" s="81">
        <v>1775000</v>
      </c>
      <c r="G25" s="81">
        <v>1750000</v>
      </c>
      <c r="H25" s="81">
        <v>1686447</v>
      </c>
      <c r="I25" s="100">
        <v>1300642</v>
      </c>
      <c r="J25" s="81">
        <v>1650000</v>
      </c>
      <c r="K25" s="83">
        <f t="shared" si="5"/>
        <v>1494445</v>
      </c>
      <c r="L25" s="83">
        <f t="shared" si="6"/>
        <v>1878449</v>
      </c>
      <c r="M25" s="84">
        <f t="shared" si="7"/>
        <v>1714641</v>
      </c>
      <c r="N25" s="91">
        <f t="shared" si="8"/>
        <v>57343</v>
      </c>
      <c r="O25" s="99">
        <f t="shared" si="9"/>
        <v>1718224</v>
      </c>
    </row>
    <row r="26" spans="2:15" ht="15" customHeight="1" x14ac:dyDescent="0.2">
      <c r="B26" s="95">
        <v>7</v>
      </c>
      <c r="C26" s="232" t="s">
        <v>83</v>
      </c>
      <c r="D26" s="232"/>
      <c r="E26" s="95">
        <v>1</v>
      </c>
      <c r="F26" s="81">
        <v>1820000</v>
      </c>
      <c r="G26" s="81">
        <v>1800000</v>
      </c>
      <c r="H26" s="81">
        <v>1793437</v>
      </c>
      <c r="I26" s="100">
        <v>1529716</v>
      </c>
      <c r="J26" s="81">
        <v>1700000</v>
      </c>
      <c r="K26" s="83">
        <f>ROUND(MEDIAN(F26,G26,H26,I26,J26)-STDEVA(F26,G26,H26,I26,J26),0)</f>
        <v>1672991</v>
      </c>
      <c r="L26" s="83">
        <f t="shared" si="6"/>
        <v>1913883</v>
      </c>
      <c r="M26" s="84">
        <f>ROUND(GEOMEAN(F26,G26,H26,J26),0)</f>
        <v>1777746</v>
      </c>
      <c r="N26" s="91">
        <f t="shared" si="8"/>
        <v>53447</v>
      </c>
      <c r="O26" s="99">
        <f>ROUND(MEDIAN(F26,G26,H26,J26),0)</f>
        <v>1796719</v>
      </c>
    </row>
    <row r="27" spans="2:15" ht="15" x14ac:dyDescent="0.2">
      <c r="B27" s="233" t="s">
        <v>75</v>
      </c>
      <c r="C27" s="233"/>
      <c r="D27" s="233"/>
      <c r="E27" s="233"/>
      <c r="F27" s="90">
        <v>10745000</v>
      </c>
      <c r="G27" s="90">
        <v>10500000</v>
      </c>
      <c r="H27" s="90">
        <v>9660293</v>
      </c>
      <c r="I27" s="90">
        <v>7750838</v>
      </c>
      <c r="J27" s="90">
        <v>9800000</v>
      </c>
      <c r="K27" s="98">
        <f>SUM(K20:K26)</f>
        <v>8719135</v>
      </c>
      <c r="L27" s="98">
        <f>SUM(L20:L26)</f>
        <v>11140633</v>
      </c>
      <c r="M27" s="98">
        <f>SUM(M20:M26)</f>
        <v>10015149</v>
      </c>
      <c r="N27" s="98">
        <f>SUM(N20:N26)</f>
        <v>512052</v>
      </c>
      <c r="O27" s="98">
        <f>SUM(O20:O26)</f>
        <v>10180958</v>
      </c>
    </row>
  </sheetData>
  <mergeCells count="34">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2:D22"/>
    <mergeCell ref="C14:D14"/>
    <mergeCell ref="B16:E16"/>
    <mergeCell ref="B18:E18"/>
    <mergeCell ref="K18:K19"/>
    <mergeCell ref="C15:D15"/>
    <mergeCell ref="N18:N19"/>
    <mergeCell ref="O18:O19"/>
    <mergeCell ref="C19:D19"/>
    <mergeCell ref="C20:D20"/>
    <mergeCell ref="C21:D21"/>
    <mergeCell ref="L18:L19"/>
    <mergeCell ref="M18:M19"/>
    <mergeCell ref="C23:D23"/>
    <mergeCell ref="C24:D24"/>
    <mergeCell ref="C25:D25"/>
    <mergeCell ref="C26:D26"/>
    <mergeCell ref="B27:E27"/>
  </mergeCells>
  <phoneticPr fontId="2" type="noConversion"/>
  <conditionalFormatting sqref="F8:J8">
    <cfRule type="cellIs" dxfId="247" priority="10" operator="between">
      <formula>$K$8</formula>
      <formula>$L$8</formula>
    </cfRule>
  </conditionalFormatting>
  <conditionalFormatting sqref="F9:J9">
    <cfRule type="cellIs" dxfId="246" priority="19" operator="between">
      <formula>$K$9</formula>
      <formula>$L$9</formula>
    </cfRule>
  </conditionalFormatting>
  <conditionalFormatting sqref="F10:J10">
    <cfRule type="cellIs" dxfId="245" priority="18" operator="between">
      <formula>$K$10</formula>
      <formula>$L$10</formula>
    </cfRule>
  </conditionalFormatting>
  <conditionalFormatting sqref="F11:J11">
    <cfRule type="cellIs" dxfId="244" priority="9" operator="between">
      <formula>$K$11</formula>
      <formula>$L$11</formula>
    </cfRule>
  </conditionalFormatting>
  <conditionalFormatting sqref="F12:J12">
    <cfRule type="cellIs" dxfId="243" priority="16" operator="between">
      <formula>$K$12</formula>
      <formula>$L$12</formula>
    </cfRule>
  </conditionalFormatting>
  <conditionalFormatting sqref="F13:J13">
    <cfRule type="cellIs" dxfId="242" priority="15" operator="between">
      <formula>$K$13</formula>
      <formula>$L$13</formula>
    </cfRule>
  </conditionalFormatting>
  <conditionalFormatting sqref="F14:J15">
    <cfRule type="cellIs" dxfId="241" priority="14" operator="between">
      <formula>$K$14</formula>
      <formula>$L$14</formula>
    </cfRule>
  </conditionalFormatting>
  <conditionalFormatting sqref="F15:J15">
    <cfRule type="cellIs" dxfId="240" priority="1" operator="between">
      <formula>$K$15</formula>
      <formula>$L$15</formula>
    </cfRule>
  </conditionalFormatting>
  <conditionalFormatting sqref="F20:J20">
    <cfRule type="cellIs" dxfId="239" priority="8" operator="between">
      <formula>$K$20</formula>
      <formula>$L$20</formula>
    </cfRule>
    <cfRule type="cellIs" dxfId="238" priority="13" operator="between">
      <formula>#REF!</formula>
      <formula>#REF!</formula>
    </cfRule>
  </conditionalFormatting>
  <conditionalFormatting sqref="F21:J21">
    <cfRule type="cellIs" dxfId="237" priority="7" operator="between">
      <formula>$K$21</formula>
      <formula>$L$21</formula>
    </cfRule>
  </conditionalFormatting>
  <conditionalFormatting sqref="F21:J26">
    <cfRule type="cellIs" dxfId="236" priority="12" operator="between">
      <formula>#REF!</formula>
      <formula>#REF!</formula>
    </cfRule>
  </conditionalFormatting>
  <conditionalFormatting sqref="F22:J22">
    <cfRule type="cellIs" dxfId="235" priority="6" operator="between">
      <formula>$K$22</formula>
      <formula>$L$22</formula>
    </cfRule>
  </conditionalFormatting>
  <conditionalFormatting sqref="F23:J23">
    <cfRule type="cellIs" dxfId="234" priority="5" operator="between">
      <formula>$K$23</formula>
      <formula>$L$23</formula>
    </cfRule>
  </conditionalFormatting>
  <conditionalFormatting sqref="F24:J24">
    <cfRule type="cellIs" dxfId="233" priority="4" operator="between">
      <formula>$K$24</formula>
      <formula>$L$24</formula>
    </cfRule>
  </conditionalFormatting>
  <conditionalFormatting sqref="F25:J25">
    <cfRule type="cellIs" dxfId="232" priority="3" operator="between">
      <formula>$K$25</formula>
      <formula>$L$25</formula>
    </cfRule>
  </conditionalFormatting>
  <conditionalFormatting sqref="F26:J26">
    <cfRule type="cellIs" dxfId="231" priority="2" operator="between">
      <formula>$K$26</formula>
      <formula>$L$26</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9814C-B102-454E-AA8E-C0FEF5A36148}">
  <dimension ref="B3:P26"/>
  <sheetViews>
    <sheetView topLeftCell="E1" workbookViewId="0">
      <selection activeCell="N26" sqref="N26"/>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11" width="25.7109375" style="80" customWidth="1"/>
    <col min="12" max="13" width="14.5703125" style="80" bestFit="1" customWidth="1"/>
    <col min="14" max="14" width="19.140625" style="80" customWidth="1"/>
    <col min="15" max="16" width="14.5703125" style="80" bestFit="1" customWidth="1"/>
    <col min="17" max="16384" width="11.42578125" style="80"/>
  </cols>
  <sheetData>
    <row r="3" spans="2:16" ht="15" customHeight="1" x14ac:dyDescent="0.2">
      <c r="B3" s="242" t="s">
        <v>59</v>
      </c>
      <c r="C3" s="242"/>
      <c r="D3" s="242"/>
      <c r="E3" s="242"/>
      <c r="F3" s="242"/>
      <c r="G3" s="242"/>
      <c r="H3" s="242"/>
      <c r="I3" s="242"/>
      <c r="J3" s="242"/>
      <c r="K3" s="242"/>
      <c r="L3" s="242"/>
      <c r="M3" s="242"/>
      <c r="N3" s="242"/>
      <c r="O3" s="242"/>
      <c r="P3" s="242"/>
    </row>
    <row r="4" spans="2:16" ht="15" customHeight="1" x14ac:dyDescent="0.2">
      <c r="B4" s="243" t="s">
        <v>85</v>
      </c>
      <c r="C4" s="243"/>
      <c r="D4" s="243"/>
      <c r="E4" s="243"/>
      <c r="F4" s="243"/>
      <c r="G4" s="243"/>
      <c r="H4" s="243"/>
      <c r="I4" s="243"/>
      <c r="J4" s="243"/>
      <c r="K4" s="243"/>
      <c r="L4" s="243"/>
      <c r="M4" s="243"/>
      <c r="N4" s="243"/>
      <c r="O4" s="243"/>
      <c r="P4" s="243"/>
    </row>
    <row r="5" spans="2:16" ht="15" customHeight="1" x14ac:dyDescent="0.2">
      <c r="B5" s="244"/>
      <c r="C5" s="244"/>
      <c r="D5" s="244"/>
      <c r="E5" s="244"/>
      <c r="F5" s="244"/>
      <c r="G5" s="244"/>
      <c r="H5" s="244"/>
      <c r="I5" s="244"/>
      <c r="J5" s="244"/>
      <c r="K5" s="244"/>
      <c r="L5" s="244"/>
      <c r="M5" s="244"/>
      <c r="N5" s="244"/>
      <c r="O5" s="244"/>
      <c r="P5" s="244"/>
    </row>
    <row r="6" spans="2:16" ht="12.75" customHeight="1" x14ac:dyDescent="0.2">
      <c r="B6" s="238" t="s">
        <v>61</v>
      </c>
      <c r="C6" s="238"/>
      <c r="D6" s="238"/>
      <c r="E6" s="239"/>
      <c r="F6" s="89" t="s">
        <v>34</v>
      </c>
      <c r="G6" s="89" t="s">
        <v>35</v>
      </c>
      <c r="H6" s="89" t="s">
        <v>36</v>
      </c>
      <c r="I6" s="89" t="s">
        <v>37</v>
      </c>
      <c r="J6" s="89" t="s">
        <v>141</v>
      </c>
      <c r="K6" s="89" t="s">
        <v>142</v>
      </c>
      <c r="L6" s="236" t="s">
        <v>39</v>
      </c>
      <c r="M6" s="236" t="s">
        <v>38</v>
      </c>
      <c r="N6" s="237" t="s">
        <v>62</v>
      </c>
      <c r="O6" s="234" t="s">
        <v>63</v>
      </c>
      <c r="P6" s="235" t="s">
        <v>42</v>
      </c>
    </row>
    <row r="7" spans="2:16" ht="31.5" customHeight="1" x14ac:dyDescent="0.2">
      <c r="B7" s="96" t="s">
        <v>64</v>
      </c>
      <c r="C7" s="233" t="s">
        <v>65</v>
      </c>
      <c r="D7" s="233"/>
      <c r="E7" s="97" t="s">
        <v>66</v>
      </c>
      <c r="F7" s="89" t="s">
        <v>67</v>
      </c>
      <c r="G7" s="89" t="s">
        <v>67</v>
      </c>
      <c r="H7" s="89" t="s">
        <v>67</v>
      </c>
      <c r="I7" s="89" t="s">
        <v>67</v>
      </c>
      <c r="J7" s="89" t="s">
        <v>67</v>
      </c>
      <c r="K7" s="89" t="s">
        <v>67</v>
      </c>
      <c r="L7" s="236"/>
      <c r="M7" s="236"/>
      <c r="N7" s="237"/>
      <c r="O7" s="234"/>
      <c r="P7" s="235"/>
    </row>
    <row r="8" spans="2:16" ht="15" customHeight="1" x14ac:dyDescent="0.2">
      <c r="B8" s="95">
        <v>1</v>
      </c>
      <c r="C8" s="232" t="s">
        <v>68</v>
      </c>
      <c r="D8" s="232"/>
      <c r="E8" s="95">
        <v>1</v>
      </c>
      <c r="F8" s="100">
        <v>1300000</v>
      </c>
      <c r="G8" s="100">
        <v>800000</v>
      </c>
      <c r="H8" s="103">
        <v>1030000</v>
      </c>
      <c r="I8" s="103">
        <v>1154310</v>
      </c>
      <c r="J8" s="103">
        <v>960000</v>
      </c>
      <c r="K8" s="103">
        <v>1150000</v>
      </c>
      <c r="L8" s="83">
        <f>ROUND(MEDIAN(F8,G8,H8,I8,J8,K8)-STDEVA(F8,G8,H8,I8,J8,K8),0)</f>
        <v>915130</v>
      </c>
      <c r="M8" s="83">
        <f>ROUND(MEDIAN(F8,G8,H8,I8,J8,K8)+STDEVA(F8,G8,H8,I8,J8,K8),0)</f>
        <v>1264870</v>
      </c>
      <c r="N8" s="84">
        <f>ROUND(GEOMEAN(H8,I8,J8,K8),0)</f>
        <v>1070366</v>
      </c>
      <c r="O8" s="91">
        <f>ROUND(STDEVA(H8,I8,J8,K8),0)</f>
        <v>95144</v>
      </c>
      <c r="P8" s="99">
        <f>ROUND(MEDIAN(H8,I8,J8,K8),0)</f>
        <v>1090000</v>
      </c>
    </row>
    <row r="9" spans="2:16" ht="15" customHeight="1" x14ac:dyDescent="0.2">
      <c r="B9" s="95">
        <v>2</v>
      </c>
      <c r="C9" s="232" t="s">
        <v>69</v>
      </c>
      <c r="D9" s="232"/>
      <c r="E9" s="95">
        <v>1</v>
      </c>
      <c r="F9" s="103">
        <v>1195000</v>
      </c>
      <c r="G9" s="100">
        <v>800000</v>
      </c>
      <c r="H9" s="103">
        <v>1130000</v>
      </c>
      <c r="I9" s="103">
        <v>1102883</v>
      </c>
      <c r="J9" s="100">
        <v>860419</v>
      </c>
      <c r="K9" s="103">
        <v>1050000</v>
      </c>
      <c r="L9" s="83">
        <f t="shared" ref="L9:L14" si="0">ROUND(MEDIAN(F9,G9,H9,I9,J9,K9)-STDEVA(F9,G9,H9,I9,J9,K9),0)</f>
        <v>918768</v>
      </c>
      <c r="M9" s="83">
        <f>ROUND(MEDIAN(F9,G9,H9,I9,J9,K9)+STDEVA(F9,G9,H9,I9,J9,K9),0)</f>
        <v>1234115</v>
      </c>
      <c r="N9" s="84">
        <f>ROUND(GEOMEAN(F9,H9,I9,K9),0)</f>
        <v>1118256</v>
      </c>
      <c r="O9" s="91">
        <f>ROUND(STDEVA(F9,H9,I9,K9),0)</f>
        <v>60324</v>
      </c>
      <c r="P9" s="99">
        <f>ROUND(MEDIAN(F9,H9,I9,K9),0)</f>
        <v>1116442</v>
      </c>
    </row>
    <row r="10" spans="2:16" ht="15" customHeight="1" x14ac:dyDescent="0.2">
      <c r="B10" s="95">
        <v>3</v>
      </c>
      <c r="C10" s="245" t="s">
        <v>70</v>
      </c>
      <c r="D10" s="246"/>
      <c r="E10" s="95">
        <v>1</v>
      </c>
      <c r="F10" s="103">
        <v>1140000</v>
      </c>
      <c r="G10" s="100">
        <v>800000</v>
      </c>
      <c r="H10" s="103">
        <v>1080000</v>
      </c>
      <c r="I10" s="103">
        <v>1037923</v>
      </c>
      <c r="J10" s="103">
        <v>900360</v>
      </c>
      <c r="K10" s="103">
        <v>1000000</v>
      </c>
      <c r="L10" s="83">
        <f t="shared" si="0"/>
        <v>894803</v>
      </c>
      <c r="M10" s="83">
        <f t="shared" ref="M10:M14" si="1">ROUND(MEDIAN(F10,G10,H10,I10,J10,K10)+STDEVA(F10,G10,H10,I10,J10,K10),0)</f>
        <v>1143120</v>
      </c>
      <c r="N10" s="84">
        <f>ROUND(GEOMEAN(F10,H10,I10,J10,K10),0)</f>
        <v>1028447</v>
      </c>
      <c r="O10" s="91">
        <f>ROUND(STDEVA(F10,H10,I10,J10,K10),0)</f>
        <v>89938</v>
      </c>
      <c r="P10" s="99">
        <f>ROUND(MEDIAN(F10,H10,I10,J10,K10),0)</f>
        <v>1037923</v>
      </c>
    </row>
    <row r="11" spans="2:16" ht="15" customHeight="1" x14ac:dyDescent="0.2">
      <c r="B11" s="95">
        <v>4</v>
      </c>
      <c r="C11" s="232" t="s">
        <v>71</v>
      </c>
      <c r="D11" s="232"/>
      <c r="E11" s="95">
        <v>1</v>
      </c>
      <c r="F11" s="103">
        <v>1735000</v>
      </c>
      <c r="G11" s="100">
        <v>1200000</v>
      </c>
      <c r="H11" s="103">
        <v>1680000</v>
      </c>
      <c r="I11" s="103">
        <v>1626771</v>
      </c>
      <c r="J11" s="100">
        <v>1409414</v>
      </c>
      <c r="K11" s="103">
        <v>1600000</v>
      </c>
      <c r="L11" s="83">
        <f t="shared" si="0"/>
        <v>1412694</v>
      </c>
      <c r="M11" s="83">
        <f t="shared" si="1"/>
        <v>1814077</v>
      </c>
      <c r="N11" s="84">
        <f>ROUND(GEOMEAN(F11,H11,I11,K11),0)</f>
        <v>1659640</v>
      </c>
      <c r="O11" s="91">
        <f>ROUND(STDEVA(F11,H11,I11,K11),0)</f>
        <v>59801</v>
      </c>
      <c r="P11" s="99">
        <f>ROUND(MEDIAN(F11,H11,I11,K11),0)</f>
        <v>1653386</v>
      </c>
    </row>
    <row r="12" spans="2:16" ht="15" customHeight="1" x14ac:dyDescent="0.2">
      <c r="B12" s="95">
        <v>5</v>
      </c>
      <c r="C12" s="232" t="s">
        <v>72</v>
      </c>
      <c r="D12" s="232"/>
      <c r="E12" s="95">
        <v>1</v>
      </c>
      <c r="F12" s="103">
        <v>2530000</v>
      </c>
      <c r="G12" s="100">
        <v>2000000</v>
      </c>
      <c r="H12" s="103">
        <v>2480000</v>
      </c>
      <c r="I12" s="103">
        <v>2443092</v>
      </c>
      <c r="J12" s="100">
        <v>2040000</v>
      </c>
      <c r="K12" s="103">
        <v>2400000</v>
      </c>
      <c r="L12" s="83">
        <f t="shared" si="0"/>
        <v>2188338</v>
      </c>
      <c r="M12" s="83">
        <f t="shared" si="1"/>
        <v>2654754</v>
      </c>
      <c r="N12" s="84">
        <f>ROUND(GEOMEAN(F12,H12,I12,K12),0)</f>
        <v>2462809</v>
      </c>
      <c r="O12" s="91">
        <f>ROUND(STDEVA(F12,H12,I12,K12),0)</f>
        <v>55206</v>
      </c>
      <c r="P12" s="99">
        <f>ROUND(MEDIAN(F12,H12,I12,K12),0)</f>
        <v>2461546</v>
      </c>
    </row>
    <row r="13" spans="2:16" ht="15" customHeight="1" x14ac:dyDescent="0.2">
      <c r="B13" s="95">
        <v>6</v>
      </c>
      <c r="C13" s="232" t="s">
        <v>73</v>
      </c>
      <c r="D13" s="232"/>
      <c r="E13" s="95">
        <v>1</v>
      </c>
      <c r="F13" s="103">
        <v>2125000</v>
      </c>
      <c r="G13" s="100">
        <v>1600000</v>
      </c>
      <c r="H13" s="103">
        <v>2080000</v>
      </c>
      <c r="I13" s="103">
        <v>1899836</v>
      </c>
      <c r="J13" s="100">
        <v>1656000</v>
      </c>
      <c r="K13" s="103">
        <v>2000000</v>
      </c>
      <c r="L13" s="83">
        <f t="shared" si="0"/>
        <v>1729779</v>
      </c>
      <c r="M13" s="83">
        <f t="shared" si="1"/>
        <v>2170057</v>
      </c>
      <c r="N13" s="84">
        <f t="shared" ref="N13:N14" si="2">ROUND(GEOMEAN(F13,H13,I13,K13),0)</f>
        <v>2024380</v>
      </c>
      <c r="O13" s="91">
        <f t="shared" ref="O13:O14" si="3">ROUND(STDEVA(F13,H13,I13,K13),0)</f>
        <v>98844</v>
      </c>
      <c r="P13" s="99">
        <f t="shared" ref="P13" si="4">ROUND(MEDIAN(F13,H13,I13,K13),0)</f>
        <v>2040000</v>
      </c>
    </row>
    <row r="14" spans="2:16" ht="15" customHeight="1" x14ac:dyDescent="0.2">
      <c r="B14" s="95">
        <v>7</v>
      </c>
      <c r="C14" s="232" t="s">
        <v>74</v>
      </c>
      <c r="D14" s="232"/>
      <c r="E14" s="95">
        <v>1</v>
      </c>
      <c r="F14" s="103">
        <v>1920000</v>
      </c>
      <c r="G14" s="100">
        <v>1100000</v>
      </c>
      <c r="H14" s="103">
        <v>1880000</v>
      </c>
      <c r="I14" s="103">
        <v>1818236</v>
      </c>
      <c r="J14" s="100">
        <v>1440000</v>
      </c>
      <c r="K14" s="103">
        <v>1800000</v>
      </c>
      <c r="L14" s="83">
        <f t="shared" si="0"/>
        <v>1485811</v>
      </c>
      <c r="M14" s="83">
        <f t="shared" si="1"/>
        <v>2132425</v>
      </c>
      <c r="N14" s="84">
        <f t="shared" si="2"/>
        <v>1853939</v>
      </c>
      <c r="O14" s="91">
        <f t="shared" si="3"/>
        <v>55455</v>
      </c>
      <c r="P14" s="99">
        <f>ROUND(MEDIAN(F14,H14,I14,K14),0)</f>
        <v>1849118</v>
      </c>
    </row>
    <row r="15" spans="2:16" ht="15" x14ac:dyDescent="0.2">
      <c r="B15" s="233" t="s">
        <v>75</v>
      </c>
      <c r="C15" s="233"/>
      <c r="D15" s="233"/>
      <c r="E15" s="233"/>
      <c r="F15" s="90">
        <v>11945000</v>
      </c>
      <c r="G15" s="90">
        <v>8300000</v>
      </c>
      <c r="H15" s="90">
        <v>11360000</v>
      </c>
      <c r="I15" s="90">
        <v>11083051</v>
      </c>
      <c r="J15" s="90">
        <v>9266193</v>
      </c>
      <c r="K15" s="90">
        <v>11000000</v>
      </c>
      <c r="L15" s="98">
        <f>SUM(L8:L14)</f>
        <v>9545323</v>
      </c>
      <c r="M15" s="98">
        <f>SUM(M8:M14)</f>
        <v>12413418</v>
      </c>
      <c r="N15" s="98">
        <f>SUM(N8:N14)</f>
        <v>11217837</v>
      </c>
      <c r="O15" s="98">
        <f>SUM(O8:O14)</f>
        <v>514712</v>
      </c>
      <c r="P15" s="98">
        <f>SUM(P8:P14)</f>
        <v>11248415</v>
      </c>
    </row>
    <row r="16" spans="2:16" ht="15" customHeight="1" x14ac:dyDescent="0.2"/>
    <row r="17" spans="2:16" x14ac:dyDescent="0.2">
      <c r="B17" s="238" t="s">
        <v>61</v>
      </c>
      <c r="C17" s="238"/>
      <c r="D17" s="238"/>
      <c r="E17" s="239"/>
      <c r="F17" s="89" t="s">
        <v>34</v>
      </c>
      <c r="G17" s="89" t="s">
        <v>35</v>
      </c>
      <c r="H17" s="89" t="s">
        <v>36</v>
      </c>
      <c r="I17" s="89" t="s">
        <v>37</v>
      </c>
      <c r="J17" s="89" t="s">
        <v>141</v>
      </c>
      <c r="K17" s="89" t="s">
        <v>142</v>
      </c>
      <c r="L17" s="236" t="s">
        <v>39</v>
      </c>
      <c r="M17" s="236" t="s">
        <v>38</v>
      </c>
      <c r="N17" s="237" t="s">
        <v>76</v>
      </c>
      <c r="O17" s="234" t="s">
        <v>63</v>
      </c>
      <c r="P17" s="235" t="s">
        <v>42</v>
      </c>
    </row>
    <row r="18" spans="2:16" ht="25.5" customHeight="1" x14ac:dyDescent="0.2">
      <c r="B18" s="96" t="s">
        <v>64</v>
      </c>
      <c r="C18" s="233" t="s">
        <v>65</v>
      </c>
      <c r="D18" s="233"/>
      <c r="E18" s="97" t="s">
        <v>66</v>
      </c>
      <c r="F18" s="89" t="s">
        <v>67</v>
      </c>
      <c r="G18" s="89" t="s">
        <v>67</v>
      </c>
      <c r="H18" s="89" t="s">
        <v>67</v>
      </c>
      <c r="I18" s="89" t="s">
        <v>67</v>
      </c>
      <c r="J18" s="89" t="s">
        <v>67</v>
      </c>
      <c r="K18" s="89" t="s">
        <v>67</v>
      </c>
      <c r="L18" s="236"/>
      <c r="M18" s="236"/>
      <c r="N18" s="237"/>
      <c r="O18" s="234"/>
      <c r="P18" s="235"/>
    </row>
    <row r="19" spans="2:16" ht="15" customHeight="1" x14ac:dyDescent="0.2">
      <c r="B19" s="95">
        <v>1</v>
      </c>
      <c r="C19" s="232" t="s">
        <v>77</v>
      </c>
      <c r="D19" s="232"/>
      <c r="E19" s="95">
        <v>1</v>
      </c>
      <c r="F19" s="103">
        <v>1170000</v>
      </c>
      <c r="G19" s="100">
        <v>500000</v>
      </c>
      <c r="H19" s="103">
        <v>1150000</v>
      </c>
      <c r="I19" s="103">
        <v>1032525</v>
      </c>
      <c r="J19" s="103">
        <v>954180</v>
      </c>
      <c r="K19" s="103">
        <v>1050000</v>
      </c>
      <c r="L19" s="83">
        <f>ROUND(MEDIAN(F19,G19,H19,I19,J19,K19)-STDEVA(F19,G19,H19,I19,J19,K19),0)</f>
        <v>794834</v>
      </c>
      <c r="M19" s="83">
        <f>ROUND(MEDIAN(F19,G19,H19,I19,J19,K19)+STDEVA(F19,G19,H19,I19,J19,K19),0)</f>
        <v>1287691</v>
      </c>
      <c r="N19" s="84">
        <f>ROUND(GEOMEAN(F19,H19,I19,J19,K19),0)</f>
        <v>1068368</v>
      </c>
      <c r="O19" s="91">
        <f>ROUND(STDEVA(F19,H19,I19,J19,K19),0)</f>
        <v>88896</v>
      </c>
      <c r="P19" s="99">
        <f>ROUND(MEDIAN(F19,H19,I19,J19,K19),0)</f>
        <v>1050000</v>
      </c>
    </row>
    <row r="20" spans="2:16" ht="15" customHeight="1" x14ac:dyDescent="0.2">
      <c r="B20" s="95">
        <v>2</v>
      </c>
      <c r="C20" s="232" t="s">
        <v>78</v>
      </c>
      <c r="D20" s="232"/>
      <c r="E20" s="95">
        <v>1</v>
      </c>
      <c r="F20" s="103">
        <v>1075000</v>
      </c>
      <c r="G20" s="100">
        <v>500000</v>
      </c>
      <c r="H20" s="103">
        <v>1050000</v>
      </c>
      <c r="I20" s="103">
        <v>941015</v>
      </c>
      <c r="J20" s="103">
        <v>816678</v>
      </c>
      <c r="K20" s="103">
        <v>950000</v>
      </c>
      <c r="L20" s="83">
        <f t="shared" ref="L20:L23" si="5">ROUND(MEDIAN(F20,G20,H20,I20,J20,K20)-STDEVA(F20,G20,H20,I20,J20,K20),0)</f>
        <v>734086</v>
      </c>
      <c r="M20" s="83">
        <f t="shared" ref="M20:M24" si="6">ROUND(MEDIAN(F20,G20,H20,I20,J20,K20)+STDEVA(F20,G20,H20,I20,J20,K20),0)</f>
        <v>1156929</v>
      </c>
      <c r="N20" s="84">
        <f t="shared" ref="N20:N21" si="7">ROUND(GEOMEAN(F20,H20,I20,J20,K20),0)</f>
        <v>962041</v>
      </c>
      <c r="O20" s="91">
        <f t="shared" ref="O20:O21" si="8">ROUND(STDEVA(F20,H20,I20,J20,K20),0)</f>
        <v>102607</v>
      </c>
      <c r="P20" s="99">
        <f t="shared" ref="P20:P21" si="9">ROUND(MEDIAN(F20,H20,I20,J20,K20),0)</f>
        <v>950000</v>
      </c>
    </row>
    <row r="21" spans="2:16" ht="15" customHeight="1" x14ac:dyDescent="0.2">
      <c r="B21" s="95">
        <v>3</v>
      </c>
      <c r="C21" s="232" t="s">
        <v>79</v>
      </c>
      <c r="D21" s="232"/>
      <c r="E21" s="95">
        <v>1</v>
      </c>
      <c r="F21" s="103">
        <v>1030000</v>
      </c>
      <c r="G21" s="100">
        <v>500000</v>
      </c>
      <c r="H21" s="103">
        <v>1000000</v>
      </c>
      <c r="I21" s="103">
        <v>885001</v>
      </c>
      <c r="J21" s="103">
        <v>846000</v>
      </c>
      <c r="K21" s="103">
        <v>900000</v>
      </c>
      <c r="L21" s="83">
        <f t="shared" si="5"/>
        <v>702490</v>
      </c>
      <c r="M21" s="83">
        <f t="shared" si="6"/>
        <v>1082511</v>
      </c>
      <c r="N21" s="84">
        <f t="shared" si="7"/>
        <v>929563</v>
      </c>
      <c r="O21" s="91">
        <f t="shared" si="8"/>
        <v>78830</v>
      </c>
      <c r="P21" s="99">
        <f t="shared" si="9"/>
        <v>900000</v>
      </c>
    </row>
    <row r="22" spans="2:16" ht="15" customHeight="1" x14ac:dyDescent="0.2">
      <c r="B22" s="95">
        <v>4</v>
      </c>
      <c r="C22" s="232" t="s">
        <v>80</v>
      </c>
      <c r="D22" s="232"/>
      <c r="E22" s="95">
        <v>1</v>
      </c>
      <c r="F22" s="103">
        <v>1585000</v>
      </c>
      <c r="G22" s="100">
        <v>900000</v>
      </c>
      <c r="H22" s="103">
        <v>1550000</v>
      </c>
      <c r="I22" s="103">
        <v>1236460</v>
      </c>
      <c r="J22" s="100">
        <v>1032825</v>
      </c>
      <c r="K22" s="103">
        <v>1450000</v>
      </c>
      <c r="L22" s="83">
        <f>ROUND(MEDIAN(F22,G22,H22,I22,J22,K22)-STDEVA(F22,G22,H22,I22,J22,K22),0)</f>
        <v>1059929</v>
      </c>
      <c r="M22" s="83">
        <f>ROUND(MEDIAN(F22,G22,H22,I22,J22,K22)+STDEVA(F22,G22,H22,I22,J22,K22),0)</f>
        <v>1626531</v>
      </c>
      <c r="N22" s="84">
        <f>ROUND(GEOMEAN(F22,H22,I22,K22),0)</f>
        <v>1448696</v>
      </c>
      <c r="O22" s="91">
        <f>ROUND(STDEVA(F22,H22,I22,K22),0)</f>
        <v>156747</v>
      </c>
      <c r="P22" s="99">
        <f>ROUND(MEDIAN(F22,H22,I22,K22),0)</f>
        <v>1500000</v>
      </c>
    </row>
    <row r="23" spans="2:16" ht="15" customHeight="1" x14ac:dyDescent="0.2">
      <c r="B23" s="95">
        <v>5</v>
      </c>
      <c r="C23" s="232" t="s">
        <v>81</v>
      </c>
      <c r="D23" s="232"/>
      <c r="E23" s="95">
        <v>1</v>
      </c>
      <c r="F23" s="103">
        <v>2240000</v>
      </c>
      <c r="G23" s="100">
        <v>1500000</v>
      </c>
      <c r="H23" s="103">
        <v>2200000</v>
      </c>
      <c r="I23" s="103">
        <v>2085408</v>
      </c>
      <c r="J23" s="100">
        <v>1648864</v>
      </c>
      <c r="K23" s="103">
        <v>2100000</v>
      </c>
      <c r="L23" s="83">
        <f t="shared" si="5"/>
        <v>1782963</v>
      </c>
      <c r="M23" s="83">
        <f>ROUND(MEDIAN(F23,G23,H23,I23,J23,K23)+STDEVA(F23,G23,H23,I23,J23,K23),0)</f>
        <v>2402445</v>
      </c>
      <c r="N23" s="84">
        <f t="shared" ref="N23:N24" si="10">ROUND(GEOMEAN(F23,H23,I23,K23),0)</f>
        <v>2155362</v>
      </c>
      <c r="O23" s="91">
        <f t="shared" ref="O23:O24" si="11">ROUND(STDEVA(F23,H23,I23,K23),0)</f>
        <v>75522</v>
      </c>
      <c r="P23" s="99">
        <f t="shared" ref="P23" si="12">ROUND(MEDIAN(F23,H23,I23,K23),0)</f>
        <v>2150000</v>
      </c>
    </row>
    <row r="24" spans="2:16" ht="15" customHeight="1" x14ac:dyDescent="0.2">
      <c r="B24" s="95">
        <v>6</v>
      </c>
      <c r="C24" s="232" t="s">
        <v>82</v>
      </c>
      <c r="D24" s="232"/>
      <c r="E24" s="95">
        <v>1</v>
      </c>
      <c r="F24" s="103">
        <v>1795000</v>
      </c>
      <c r="G24" s="100">
        <v>1200000</v>
      </c>
      <c r="H24" s="103">
        <v>1750000</v>
      </c>
      <c r="I24" s="103">
        <v>1686447</v>
      </c>
      <c r="J24" s="100">
        <v>1370991</v>
      </c>
      <c r="K24" s="103">
        <v>1650000</v>
      </c>
      <c r="L24" s="83">
        <f>ROUND(MEDIAN(F24,G24,H24,I24,J24,K24)-STDEVA(F24,G24,H24,I24,J24,K24),0)</f>
        <v>1431870</v>
      </c>
      <c r="M24" s="83">
        <f t="shared" si="6"/>
        <v>1904577</v>
      </c>
      <c r="N24" s="84">
        <f t="shared" si="10"/>
        <v>1719451</v>
      </c>
      <c r="O24" s="91">
        <f t="shared" si="11"/>
        <v>64679</v>
      </c>
      <c r="P24" s="99">
        <f>ROUND(MEDIAN(F24,H24,I24,K24),0)</f>
        <v>1718224</v>
      </c>
    </row>
    <row r="25" spans="2:16" ht="15" customHeight="1" x14ac:dyDescent="0.2">
      <c r="B25" s="95">
        <v>7</v>
      </c>
      <c r="C25" s="232" t="s">
        <v>83</v>
      </c>
      <c r="D25" s="232"/>
      <c r="E25" s="95">
        <v>1</v>
      </c>
      <c r="F25" s="103">
        <v>1850000</v>
      </c>
      <c r="G25" s="100">
        <v>700000</v>
      </c>
      <c r="H25" s="103">
        <v>1800000</v>
      </c>
      <c r="I25" s="103">
        <v>1793437</v>
      </c>
      <c r="J25" s="103">
        <v>1572500</v>
      </c>
      <c r="K25" s="103">
        <v>1700000</v>
      </c>
      <c r="L25" s="83">
        <f>ROUND(MEDIAN(F25,G25,H25,I25,J25,K25)-STDEVA(F25,G25,H25,I25,J25,K25),0)</f>
        <v>1309677</v>
      </c>
      <c r="M25" s="83">
        <f>ROUND(MEDIAN(F25,G25,H25,I25,J25,K25)+STDEVA(F25,G25,H25,I25,J25,K25),0)</f>
        <v>2183760</v>
      </c>
      <c r="N25" s="84">
        <f>ROUND(GEOMEAN(F25,H25,I25,J25,K25),0)</f>
        <v>1740340</v>
      </c>
      <c r="O25" s="91">
        <f>ROUND(STDEVA(F25,H25,I25,J25,K25),0)</f>
        <v>109728</v>
      </c>
      <c r="P25" s="99">
        <f>ROUND(MEDIAN(F25,H25,I25,J25,K25),0)</f>
        <v>1793437</v>
      </c>
    </row>
    <row r="26" spans="2:16" ht="15" x14ac:dyDescent="0.2">
      <c r="B26" s="233" t="s">
        <v>75</v>
      </c>
      <c r="C26" s="233"/>
      <c r="D26" s="233"/>
      <c r="E26" s="233"/>
      <c r="F26" s="90">
        <v>10745000</v>
      </c>
      <c r="G26" s="90">
        <v>5800000</v>
      </c>
      <c r="H26" s="90">
        <v>10500000</v>
      </c>
      <c r="I26" s="90">
        <v>9660293</v>
      </c>
      <c r="J26" s="90">
        <v>8242038</v>
      </c>
      <c r="K26" s="90">
        <v>9800000</v>
      </c>
      <c r="L26" s="98">
        <f>SUM(L19:L25)</f>
        <v>7815849</v>
      </c>
      <c r="M26" s="98">
        <f>SUM(M19:M25)</f>
        <v>11644444</v>
      </c>
      <c r="N26" s="98">
        <f>SUM(N19:N25)</f>
        <v>10023821</v>
      </c>
      <c r="O26" s="98">
        <f>SUM(O19:O25)</f>
        <v>677009</v>
      </c>
      <c r="P26" s="98">
        <f>SUM(P19:P25)</f>
        <v>10061661</v>
      </c>
    </row>
  </sheetData>
  <mergeCells count="33">
    <mergeCell ref="C13:D13"/>
    <mergeCell ref="B3:P3"/>
    <mergeCell ref="B4:P4"/>
    <mergeCell ref="B5:P5"/>
    <mergeCell ref="B6:E6"/>
    <mergeCell ref="L6:L7"/>
    <mergeCell ref="M6:M7"/>
    <mergeCell ref="N6:N7"/>
    <mergeCell ref="O6:O7"/>
    <mergeCell ref="P6:P7"/>
    <mergeCell ref="C7:D7"/>
    <mergeCell ref="C8:D8"/>
    <mergeCell ref="C9:D9"/>
    <mergeCell ref="C10:D10"/>
    <mergeCell ref="C11:D11"/>
    <mergeCell ref="C12:D12"/>
    <mergeCell ref="C21:D21"/>
    <mergeCell ref="C14:D14"/>
    <mergeCell ref="B15:E15"/>
    <mergeCell ref="B17:E17"/>
    <mergeCell ref="L17:L18"/>
    <mergeCell ref="O17:O18"/>
    <mergeCell ref="P17:P18"/>
    <mergeCell ref="C18:D18"/>
    <mergeCell ref="C19:D19"/>
    <mergeCell ref="C20:D20"/>
    <mergeCell ref="M17:M18"/>
    <mergeCell ref="N17:N18"/>
    <mergeCell ref="C22:D22"/>
    <mergeCell ref="C23:D23"/>
    <mergeCell ref="C24:D24"/>
    <mergeCell ref="C25:D25"/>
    <mergeCell ref="B26:E26"/>
  </mergeCells>
  <conditionalFormatting sqref="F20 H20:K20">
    <cfRule type="cellIs" dxfId="230" priority="8" operator="between">
      <formula>$L$20</formula>
      <formula>$M$20</formula>
    </cfRule>
  </conditionalFormatting>
  <conditionalFormatting sqref="F20:F21 H20:K21 F22:K25">
    <cfRule type="cellIs" dxfId="229" priority="10" operator="between">
      <formula>#REF!</formula>
      <formula>#REF!</formula>
    </cfRule>
  </conditionalFormatting>
  <conditionalFormatting sqref="F21 H21:K21">
    <cfRule type="cellIs" dxfId="228" priority="7" operator="between">
      <formula>$L$21</formula>
      <formula>$M$21</formula>
    </cfRule>
  </conditionalFormatting>
  <conditionalFormatting sqref="F8:K8">
    <cfRule type="cellIs" dxfId="227" priority="18" operator="between">
      <formula>$L$8</formula>
      <formula>$M$8</formula>
    </cfRule>
  </conditionalFormatting>
  <conditionalFormatting sqref="F9:K9">
    <cfRule type="cellIs" dxfId="226" priority="17" operator="between">
      <formula>$L$9</formula>
      <formula>$M$9</formula>
    </cfRule>
  </conditionalFormatting>
  <conditionalFormatting sqref="F10:K10">
    <cfRule type="cellIs" dxfId="225" priority="16" operator="between">
      <formula>$L$10</formula>
      <formula>$M$10</formula>
    </cfRule>
  </conditionalFormatting>
  <conditionalFormatting sqref="F11:K11">
    <cfRule type="cellIs" dxfId="224" priority="15" operator="between">
      <formula>$L$11</formula>
      <formula>$M$11</formula>
    </cfRule>
  </conditionalFormatting>
  <conditionalFormatting sqref="F12:K12">
    <cfRule type="cellIs" dxfId="223" priority="14" operator="between">
      <formula>$L$12</formula>
      <formula>$M$12</formula>
    </cfRule>
  </conditionalFormatting>
  <conditionalFormatting sqref="F13:K13">
    <cfRule type="cellIs" dxfId="222" priority="13" operator="between">
      <formula>$L$13</formula>
      <formula>$M$13</formula>
    </cfRule>
  </conditionalFormatting>
  <conditionalFormatting sqref="F14:K14">
    <cfRule type="cellIs" dxfId="221" priority="12" operator="between">
      <formula>$L$14</formula>
      <formula>$M$14</formula>
    </cfRule>
  </conditionalFormatting>
  <conditionalFormatting sqref="F19:K19">
    <cfRule type="cellIs" dxfId="220" priority="9" operator="between">
      <formula>$L$19</formula>
      <formula>$M$19</formula>
    </cfRule>
    <cfRule type="cellIs" dxfId="219" priority="11" operator="between">
      <formula>#REF!</formula>
      <formula>#REF!</formula>
    </cfRule>
  </conditionalFormatting>
  <conditionalFormatting sqref="F22:K22">
    <cfRule type="cellIs" dxfId="218" priority="6" operator="between">
      <formula>$L$22</formula>
      <formula>$M$22</formula>
    </cfRule>
  </conditionalFormatting>
  <conditionalFormatting sqref="F23:K23">
    <cfRule type="cellIs" dxfId="217" priority="5" operator="between">
      <formula>$L$23</formula>
      <formula>$M$23</formula>
    </cfRule>
  </conditionalFormatting>
  <conditionalFormatting sqref="F24:K24">
    <cfRule type="cellIs" dxfId="216" priority="4" operator="between">
      <formula>$L$24</formula>
      <formula>$M$24</formula>
    </cfRule>
  </conditionalFormatting>
  <conditionalFormatting sqref="F25:K25">
    <cfRule type="cellIs" dxfId="215" priority="3" operator="between">
      <formula>$L$25</formula>
      <formula>$M$25</formula>
    </cfRule>
  </conditionalFormatting>
  <conditionalFormatting sqref="G20:G21">
    <cfRule type="cellIs" dxfId="214" priority="1" operator="between">
      <formula>$L$19</formula>
      <formula>$M$19</formula>
    </cfRule>
    <cfRule type="cellIs" dxfId="213" priority="2" operator="between">
      <formula>#REF!</formula>
      <formula>#REF!</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9951-6F3B-4B96-A6F5-C0F1258B01BE}">
  <dimension ref="B3:O27"/>
  <sheetViews>
    <sheetView topLeftCell="D1" workbookViewId="0">
      <selection activeCell="K36" sqref="K36"/>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10" width="25.7109375" style="80" customWidth="1"/>
    <col min="11" max="11" width="14.7109375" style="80" customWidth="1"/>
    <col min="12" max="12" width="14.5703125" style="80" bestFit="1" customWidth="1"/>
    <col min="13" max="13" width="19.85546875" style="80" bestFit="1"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86</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40"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41"/>
      <c r="L7" s="236"/>
      <c r="M7" s="237"/>
      <c r="N7" s="234"/>
      <c r="O7" s="235"/>
    </row>
    <row r="8" spans="2:15" ht="15" customHeight="1" x14ac:dyDescent="0.2">
      <c r="B8" s="95">
        <v>1</v>
      </c>
      <c r="C8" s="232" t="s">
        <v>68</v>
      </c>
      <c r="D8" s="232"/>
      <c r="E8" s="95">
        <v>1</v>
      </c>
      <c r="F8" s="81">
        <v>1270000</v>
      </c>
      <c r="G8" s="81">
        <v>1030000</v>
      </c>
      <c r="H8" s="81">
        <v>1154310</v>
      </c>
      <c r="I8" s="100">
        <v>960000</v>
      </c>
      <c r="J8" s="81">
        <v>1150000</v>
      </c>
      <c r="K8" s="83">
        <f>ROUND(MEDIAN(F8,G8,H8,I8,J8)-STDEVA(F8,G8,H8,I8,J8),0)</f>
        <v>1029561</v>
      </c>
      <c r="L8" s="83">
        <f>ROUND(MEDIAN(F8,G8,H8,I8,J8)+STDEVA(F8,G8,H8,I8,J8),0)</f>
        <v>1270439</v>
      </c>
      <c r="M8" s="84">
        <f>ROUND(GEOMEAN(F8,G8,H8,J8),0)</f>
        <v>1147930</v>
      </c>
      <c r="N8" s="91">
        <f>ROUND(STDEVA(F8,G8,H8,J8),0)</f>
        <v>98003</v>
      </c>
      <c r="O8" s="99">
        <f>ROUND(MEDIAN(F8,G8,H8,J8),0)</f>
        <v>1152155</v>
      </c>
    </row>
    <row r="9" spans="2:15" ht="15" customHeight="1" x14ac:dyDescent="0.2">
      <c r="B9" s="95">
        <v>2</v>
      </c>
      <c r="C9" s="232" t="s">
        <v>69</v>
      </c>
      <c r="D9" s="232"/>
      <c r="E9" s="95">
        <v>1</v>
      </c>
      <c r="F9" s="81">
        <v>1175000</v>
      </c>
      <c r="G9" s="81">
        <v>1130000</v>
      </c>
      <c r="H9" s="81">
        <v>1102883</v>
      </c>
      <c r="I9" s="100">
        <v>860419</v>
      </c>
      <c r="J9" s="81">
        <v>1050000</v>
      </c>
      <c r="K9" s="83">
        <f t="shared" ref="K9:K14" si="0">ROUND(MEDIAN(F9,G9,H9,I9,J9)-STDEVA(F9,G9,H9,I9,J9),0)</f>
        <v>980583</v>
      </c>
      <c r="L9" s="83">
        <f t="shared" ref="L9:L15" si="1">ROUND(MEDIAN(F9,G9,H9,I9,J9)+STDEVA(F9,G9,H9,I9,J9),0)</f>
        <v>1225183</v>
      </c>
      <c r="M9" s="84">
        <f t="shared" ref="M9:M12" si="2">ROUND(GEOMEAN(F9,G9,H9,J9),0)</f>
        <v>1113548</v>
      </c>
      <c r="N9" s="91">
        <f t="shared" ref="N9:N12" si="3">ROUND(STDEVA(F9,G9,H9,J9),0)</f>
        <v>52268</v>
      </c>
      <c r="O9" s="99">
        <f t="shared" ref="O9:O14" si="4">ROUND(MEDIAN(F9,G9,H9,J9),0)</f>
        <v>1116442</v>
      </c>
    </row>
    <row r="10" spans="2:15" ht="15" customHeight="1" x14ac:dyDescent="0.2">
      <c r="B10" s="95">
        <v>3</v>
      </c>
      <c r="C10" s="245" t="s">
        <v>70</v>
      </c>
      <c r="D10" s="246"/>
      <c r="E10" s="95">
        <v>1</v>
      </c>
      <c r="F10" s="100">
        <v>1130000</v>
      </c>
      <c r="G10" s="81">
        <v>1080000</v>
      </c>
      <c r="H10" s="81">
        <v>1037923</v>
      </c>
      <c r="I10" s="100">
        <v>900360</v>
      </c>
      <c r="J10" s="81">
        <v>1000000</v>
      </c>
      <c r="K10" s="83">
        <f t="shared" si="0"/>
        <v>950933</v>
      </c>
      <c r="L10" s="83">
        <f t="shared" si="1"/>
        <v>1124913</v>
      </c>
      <c r="M10" s="84">
        <f>ROUND(GEOMEAN(G10,H10,J10),0)</f>
        <v>1038794</v>
      </c>
      <c r="N10" s="91">
        <f>ROUND(STDEVA(G10,H10,J10),0)</f>
        <v>40018</v>
      </c>
      <c r="O10" s="99">
        <f>ROUND(MEDIAN(G10,H10,J10),0)</f>
        <v>1037923</v>
      </c>
    </row>
    <row r="11" spans="2:15" ht="15" customHeight="1" x14ac:dyDescent="0.2">
      <c r="B11" s="95">
        <v>4</v>
      </c>
      <c r="C11" s="232" t="s">
        <v>71</v>
      </c>
      <c r="D11" s="232"/>
      <c r="E11" s="95">
        <v>1</v>
      </c>
      <c r="F11" s="81">
        <v>1735000</v>
      </c>
      <c r="G11" s="81">
        <v>1680000</v>
      </c>
      <c r="H11" s="81">
        <v>1626771</v>
      </c>
      <c r="I11" s="100">
        <v>1409414</v>
      </c>
      <c r="J11" s="81">
        <v>1600000</v>
      </c>
      <c r="K11" s="83">
        <f t="shared" si="0"/>
        <v>1503138</v>
      </c>
      <c r="L11" s="83">
        <f t="shared" si="1"/>
        <v>1750404</v>
      </c>
      <c r="M11" s="84">
        <f t="shared" si="2"/>
        <v>1659640</v>
      </c>
      <c r="N11" s="91">
        <f t="shared" si="3"/>
        <v>59801</v>
      </c>
      <c r="O11" s="99">
        <f t="shared" si="4"/>
        <v>1653386</v>
      </c>
    </row>
    <row r="12" spans="2:15" ht="15" customHeight="1" x14ac:dyDescent="0.2">
      <c r="B12" s="95">
        <v>5</v>
      </c>
      <c r="C12" s="232" t="s">
        <v>72</v>
      </c>
      <c r="D12" s="232"/>
      <c r="E12" s="95">
        <v>1</v>
      </c>
      <c r="F12" s="81">
        <v>2540000</v>
      </c>
      <c r="G12" s="81">
        <v>2480000</v>
      </c>
      <c r="H12" s="81">
        <v>2443092</v>
      </c>
      <c r="I12" s="100">
        <v>2040000</v>
      </c>
      <c r="J12" s="81">
        <v>2400000</v>
      </c>
      <c r="K12" s="83">
        <f t="shared" si="0"/>
        <v>2245875</v>
      </c>
      <c r="L12" s="83">
        <f t="shared" si="1"/>
        <v>2640309</v>
      </c>
      <c r="M12" s="84">
        <f t="shared" si="2"/>
        <v>2465239</v>
      </c>
      <c r="N12" s="91">
        <f t="shared" si="3"/>
        <v>59309</v>
      </c>
      <c r="O12" s="99">
        <f t="shared" si="4"/>
        <v>2461546</v>
      </c>
    </row>
    <row r="13" spans="2:15" ht="15" customHeight="1" x14ac:dyDescent="0.2">
      <c r="B13" s="95">
        <v>6</v>
      </c>
      <c r="C13" s="232" t="s">
        <v>73</v>
      </c>
      <c r="D13" s="232"/>
      <c r="E13" s="95">
        <v>1</v>
      </c>
      <c r="F13" s="81">
        <v>2145000</v>
      </c>
      <c r="G13" s="81">
        <v>2080000</v>
      </c>
      <c r="H13" s="81">
        <v>1899836</v>
      </c>
      <c r="I13" s="100">
        <v>1656000</v>
      </c>
      <c r="J13" s="81">
        <v>2000000</v>
      </c>
      <c r="K13" s="83">
        <f t="shared" si="0"/>
        <v>1808828</v>
      </c>
      <c r="L13" s="83">
        <f t="shared" si="1"/>
        <v>2191172</v>
      </c>
      <c r="M13" s="84">
        <f>ROUND(GEOMEAN(F13,G13,H13,J13),0)</f>
        <v>2029127</v>
      </c>
      <c r="N13" s="91">
        <f>ROUND(STDEVA(F13,G13,H13,J13),0)</f>
        <v>105770</v>
      </c>
      <c r="O13" s="99">
        <f t="shared" si="4"/>
        <v>2040000</v>
      </c>
    </row>
    <row r="14" spans="2:15" ht="15" customHeight="1" x14ac:dyDescent="0.2">
      <c r="B14" s="95">
        <v>7</v>
      </c>
      <c r="C14" s="232" t="s">
        <v>74</v>
      </c>
      <c r="D14" s="232"/>
      <c r="E14" s="95">
        <v>1</v>
      </c>
      <c r="F14" s="81">
        <v>1950000</v>
      </c>
      <c r="G14" s="81">
        <v>1880000</v>
      </c>
      <c r="H14" s="81">
        <v>1818236</v>
      </c>
      <c r="I14" s="100">
        <v>1440000</v>
      </c>
      <c r="J14" s="81">
        <v>1800000</v>
      </c>
      <c r="K14" s="83">
        <f t="shared" si="0"/>
        <v>1620540</v>
      </c>
      <c r="L14" s="83">
        <f t="shared" si="1"/>
        <v>2015932</v>
      </c>
      <c r="M14" s="84">
        <f>ROUND(GEOMEAN(F14,G14,H14,J14),0)</f>
        <v>1861139</v>
      </c>
      <c r="N14" s="91">
        <f>ROUND(STDEVA(F14,G14,H14,J14),0)</f>
        <v>67890</v>
      </c>
      <c r="O14" s="99">
        <f t="shared" si="4"/>
        <v>1849118</v>
      </c>
    </row>
    <row r="15" spans="2:15" ht="15" customHeight="1" x14ac:dyDescent="0.2">
      <c r="B15" s="95">
        <v>8</v>
      </c>
      <c r="C15" s="245" t="s">
        <v>144</v>
      </c>
      <c r="D15" s="246"/>
      <c r="E15" s="95">
        <v>1</v>
      </c>
      <c r="F15" s="81">
        <v>1150000</v>
      </c>
      <c r="G15" s="81">
        <v>1200000</v>
      </c>
      <c r="H15" s="81">
        <v>1000000</v>
      </c>
      <c r="I15" s="81">
        <v>1850000</v>
      </c>
      <c r="J15" s="81">
        <v>800000</v>
      </c>
      <c r="K15" s="83">
        <f>ROUND(MEDIAN(F15,G15,H15,I15,J15)-STDEVA(F15,G15,H15,I15,J15),0)</f>
        <v>754715</v>
      </c>
      <c r="L15" s="83">
        <f t="shared" si="1"/>
        <v>1545285</v>
      </c>
      <c r="M15" s="84">
        <f>ROUND(GEOMEAN(F15,G15,H15,I15,J15),0)</f>
        <v>1153528</v>
      </c>
      <c r="N15" s="91">
        <f>ROUND(STDEVA(F15,G15,H15,I15,J15),0)</f>
        <v>395285</v>
      </c>
      <c r="O15" s="99">
        <f>ROUND(MEDIAN(F15,G15,H15,I15,J15),0)</f>
        <v>1150000</v>
      </c>
    </row>
    <row r="16" spans="2:15" ht="15" x14ac:dyDescent="0.2">
      <c r="B16" s="233" t="s">
        <v>75</v>
      </c>
      <c r="C16" s="233"/>
      <c r="D16" s="233"/>
      <c r="E16" s="233"/>
      <c r="F16" s="90">
        <v>13095000</v>
      </c>
      <c r="G16" s="90">
        <v>12560000</v>
      </c>
      <c r="H16" s="90">
        <v>12083051</v>
      </c>
      <c r="I16" s="90">
        <v>11116193</v>
      </c>
      <c r="J16" s="90">
        <v>11800000</v>
      </c>
      <c r="K16" s="98">
        <f>SUM(K8:K15)</f>
        <v>10894173</v>
      </c>
      <c r="L16" s="98">
        <f>SUM(L8:L15)</f>
        <v>13763637</v>
      </c>
      <c r="M16" s="98">
        <f>SUM(M8:M15)</f>
        <v>12468945</v>
      </c>
      <c r="N16" s="98">
        <f>SUM(N8:N15)</f>
        <v>878344</v>
      </c>
      <c r="O16" s="98">
        <f>SUM(O8:O15)</f>
        <v>12460570</v>
      </c>
    </row>
    <row r="17" spans="2:15" ht="15" customHeight="1" x14ac:dyDescent="0.2"/>
    <row r="18" spans="2:15" x14ac:dyDescent="0.2">
      <c r="B18" s="238" t="s">
        <v>61</v>
      </c>
      <c r="C18" s="238"/>
      <c r="D18" s="238"/>
      <c r="E18" s="239"/>
      <c r="F18" s="89" t="s">
        <v>34</v>
      </c>
      <c r="G18" s="89" t="s">
        <v>35</v>
      </c>
      <c r="H18" s="89" t="s">
        <v>36</v>
      </c>
      <c r="I18" s="89" t="s">
        <v>37</v>
      </c>
      <c r="J18" s="89" t="s">
        <v>141</v>
      </c>
      <c r="K18" s="240" t="s">
        <v>39</v>
      </c>
      <c r="L18" s="236" t="s">
        <v>38</v>
      </c>
      <c r="M18" s="237" t="s">
        <v>76</v>
      </c>
      <c r="N18" s="234" t="s">
        <v>63</v>
      </c>
      <c r="O18" s="235" t="s">
        <v>42</v>
      </c>
    </row>
    <row r="19" spans="2:15" ht="25.5" customHeight="1" x14ac:dyDescent="0.2">
      <c r="B19" s="96" t="s">
        <v>64</v>
      </c>
      <c r="C19" s="233" t="s">
        <v>65</v>
      </c>
      <c r="D19" s="233"/>
      <c r="E19" s="97" t="s">
        <v>66</v>
      </c>
      <c r="F19" s="89" t="s">
        <v>67</v>
      </c>
      <c r="G19" s="89" t="s">
        <v>67</v>
      </c>
      <c r="H19" s="89" t="s">
        <v>67</v>
      </c>
      <c r="I19" s="89" t="s">
        <v>67</v>
      </c>
      <c r="J19" s="89" t="s">
        <v>67</v>
      </c>
      <c r="K19" s="241"/>
      <c r="L19" s="236"/>
      <c r="M19" s="237"/>
      <c r="N19" s="234"/>
      <c r="O19" s="235"/>
    </row>
    <row r="20" spans="2:15" ht="15" customHeight="1" x14ac:dyDescent="0.2">
      <c r="B20" s="95">
        <v>1</v>
      </c>
      <c r="C20" s="232" t="s">
        <v>77</v>
      </c>
      <c r="D20" s="232"/>
      <c r="E20" s="95">
        <v>1</v>
      </c>
      <c r="F20" s="100">
        <v>1200000</v>
      </c>
      <c r="G20" s="100">
        <v>1150000</v>
      </c>
      <c r="H20" s="81">
        <v>1032525</v>
      </c>
      <c r="I20" s="81">
        <v>954180</v>
      </c>
      <c r="J20" s="81">
        <v>1050000</v>
      </c>
      <c r="K20" s="83">
        <f>ROUND(MEDIAN(F20,G20,H20,I20,J20)-STDEVA(F20,G20,H20,I20,J20),0)</f>
        <v>952213</v>
      </c>
      <c r="L20" s="83">
        <f>ROUND(MEDIAN(F20,G20,H20,I20,J20)+STDEVA(F20,G20,H20,I20,J20),0)</f>
        <v>1147787</v>
      </c>
      <c r="M20" s="84">
        <f>ROUND(GEOMEAN(H20,I20,J20),0)</f>
        <v>1011362</v>
      </c>
      <c r="N20" s="91">
        <f>ROUND(STDEVA(H20,I20,J20),0)</f>
        <v>51031</v>
      </c>
      <c r="O20" s="99">
        <f>ROUND(MEDIAN(H20,I20,J20),0)</f>
        <v>1032525</v>
      </c>
    </row>
    <row r="21" spans="2:15" ht="15" customHeight="1" x14ac:dyDescent="0.2">
      <c r="B21" s="95">
        <v>2</v>
      </c>
      <c r="C21" s="232" t="s">
        <v>78</v>
      </c>
      <c r="D21" s="232"/>
      <c r="E21" s="95">
        <v>1</v>
      </c>
      <c r="F21" s="100">
        <v>1095000</v>
      </c>
      <c r="G21" s="81">
        <v>1050000</v>
      </c>
      <c r="H21" s="81">
        <v>941015</v>
      </c>
      <c r="I21" s="100">
        <v>816678</v>
      </c>
      <c r="J21" s="81">
        <v>950000</v>
      </c>
      <c r="K21" s="83">
        <f>ROUND(MEDIAN(F21,G21,H21,I21,J21)-STDEVA(F21,G21,H21,I21,J21),0)</f>
        <v>841867</v>
      </c>
      <c r="L21" s="83">
        <f>ROUND(MEDIAN(F21,G21,H21,I21,J21)+STDEVA(F21,G21,H21,I21,J21),0)</f>
        <v>1058133</v>
      </c>
      <c r="M21" s="84">
        <f>ROUND(GEOMEAN(G21,H21,J21),0)</f>
        <v>979121</v>
      </c>
      <c r="N21" s="91">
        <f>ROUND(STDEVA(G21,H21,J21),0)</f>
        <v>60496</v>
      </c>
      <c r="O21" s="99">
        <f>ROUND(MEDIAN(G21,H21,J21),0)</f>
        <v>950000</v>
      </c>
    </row>
    <row r="22" spans="2:15" ht="15" customHeight="1" x14ac:dyDescent="0.2">
      <c r="B22" s="95">
        <v>3</v>
      </c>
      <c r="C22" s="232" t="s">
        <v>79</v>
      </c>
      <c r="D22" s="232"/>
      <c r="E22" s="95">
        <v>1</v>
      </c>
      <c r="F22" s="100">
        <v>1040000</v>
      </c>
      <c r="G22" s="100">
        <v>1000000</v>
      </c>
      <c r="H22" s="81">
        <v>885001</v>
      </c>
      <c r="I22" s="81">
        <v>846000</v>
      </c>
      <c r="J22" s="81">
        <v>900000</v>
      </c>
      <c r="K22" s="83">
        <f t="shared" ref="K22:K25" si="5">ROUND(MEDIAN(F22,G22,H22,I22,J22)-STDEVA(F22,G22,H22,I22,J22),0)</f>
        <v>818005</v>
      </c>
      <c r="L22" s="83">
        <f t="shared" ref="L22:L25" si="6">ROUND(MEDIAN(F22,G22,H22,I22,J22)+STDEVA(F22,G22,H22,I22,J22),0)</f>
        <v>981995</v>
      </c>
      <c r="M22" s="84">
        <f>ROUND(GEOMEAN(H22,I22,J22),0)</f>
        <v>876702</v>
      </c>
      <c r="N22" s="91">
        <f>ROUND(STDEVA(H22,I22,J22),0)</f>
        <v>27875</v>
      </c>
      <c r="O22" s="99">
        <f>ROUND(MEDIAN(H22,I22,J22),0)</f>
        <v>885001</v>
      </c>
    </row>
    <row r="23" spans="2:15" ht="15" customHeight="1" x14ac:dyDescent="0.2">
      <c r="B23" s="95">
        <v>4</v>
      </c>
      <c r="C23" s="232" t="s">
        <v>80</v>
      </c>
      <c r="D23" s="232"/>
      <c r="E23" s="95">
        <v>1</v>
      </c>
      <c r="F23" s="81">
        <v>1585000</v>
      </c>
      <c r="G23" s="81">
        <v>1550000</v>
      </c>
      <c r="H23" s="81">
        <v>1236460</v>
      </c>
      <c r="I23" s="100">
        <v>1032825</v>
      </c>
      <c r="J23" s="81">
        <v>1450000</v>
      </c>
      <c r="K23" s="83">
        <f t="shared" si="5"/>
        <v>1217330</v>
      </c>
      <c r="L23" s="83">
        <f t="shared" si="6"/>
        <v>1682670</v>
      </c>
      <c r="M23" s="84">
        <f>ROUND(GEOMEAN(F23,G23,H23,J23),0)</f>
        <v>1448696</v>
      </c>
      <c r="N23" s="91">
        <f>ROUND(STDEVA(F23,G23,H23,J23),0)</f>
        <v>156747</v>
      </c>
      <c r="O23" s="99">
        <f>ROUND(MEDIAN(F23,G23,H23,J23),0)</f>
        <v>1500000</v>
      </c>
    </row>
    <row r="24" spans="2:15" ht="15" customHeight="1" x14ac:dyDescent="0.2">
      <c r="B24" s="95">
        <v>5</v>
      </c>
      <c r="C24" s="232" t="s">
        <v>81</v>
      </c>
      <c r="D24" s="232"/>
      <c r="E24" s="95">
        <v>1</v>
      </c>
      <c r="F24" s="81">
        <v>2230000</v>
      </c>
      <c r="G24" s="81">
        <v>2200000</v>
      </c>
      <c r="H24" s="81">
        <v>2085408</v>
      </c>
      <c r="I24" s="100">
        <v>1648864</v>
      </c>
      <c r="J24" s="81">
        <v>2100000</v>
      </c>
      <c r="K24" s="83">
        <f t="shared" si="5"/>
        <v>1865734</v>
      </c>
      <c r="L24" s="83">
        <f t="shared" si="6"/>
        <v>2334266</v>
      </c>
      <c r="M24" s="84">
        <f t="shared" ref="M24:M26" si="7">ROUND(GEOMEAN(F24,G24,H24,J24),0)</f>
        <v>2152953</v>
      </c>
      <c r="N24" s="91">
        <f t="shared" ref="N24:N26" si="8">ROUND(STDEVA(F24,G24,H24,J24),0)</f>
        <v>71909</v>
      </c>
      <c r="O24" s="99">
        <f t="shared" ref="O24:O25" si="9">ROUND(MEDIAN(F24,G24,H24,J24),0)</f>
        <v>2150000</v>
      </c>
    </row>
    <row r="25" spans="2:15" ht="15" customHeight="1" x14ac:dyDescent="0.2">
      <c r="B25" s="95">
        <v>6</v>
      </c>
      <c r="C25" s="232" t="s">
        <v>82</v>
      </c>
      <c r="D25" s="232"/>
      <c r="E25" s="95">
        <v>1</v>
      </c>
      <c r="F25" s="81">
        <v>1775000</v>
      </c>
      <c r="G25" s="81">
        <v>1750000</v>
      </c>
      <c r="H25" s="81">
        <v>1686447</v>
      </c>
      <c r="I25" s="100">
        <v>1370991</v>
      </c>
      <c r="J25" s="81">
        <v>1650000</v>
      </c>
      <c r="K25" s="83">
        <f t="shared" si="5"/>
        <v>1524631</v>
      </c>
      <c r="L25" s="83">
        <f t="shared" si="6"/>
        <v>1848263</v>
      </c>
      <c r="M25" s="84">
        <f t="shared" si="7"/>
        <v>1714641</v>
      </c>
      <c r="N25" s="91">
        <f t="shared" si="8"/>
        <v>57343</v>
      </c>
      <c r="O25" s="99">
        <f t="shared" si="9"/>
        <v>1718224</v>
      </c>
    </row>
    <row r="26" spans="2:15" ht="15" customHeight="1" x14ac:dyDescent="0.2">
      <c r="B26" s="95">
        <v>7</v>
      </c>
      <c r="C26" s="232" t="s">
        <v>83</v>
      </c>
      <c r="D26" s="232"/>
      <c r="E26" s="95">
        <v>1</v>
      </c>
      <c r="F26" s="81">
        <v>1820000</v>
      </c>
      <c r="G26" s="81">
        <v>1800000</v>
      </c>
      <c r="H26" s="81">
        <v>1793437</v>
      </c>
      <c r="I26" s="100">
        <v>1572500</v>
      </c>
      <c r="J26" s="81">
        <v>1700000</v>
      </c>
      <c r="K26" s="83">
        <f>ROUND(MEDIAN(F26,G26,H26,I26,J26)-STDEVA(F26,G26,H26,I26,J26),0)</f>
        <v>1690393</v>
      </c>
      <c r="L26" s="83">
        <f>ROUND(MEDIAN(F26,G26,H26,I26,J26)+STDEVA(F26,G26,H26,I26,J26),0)</f>
        <v>1896481</v>
      </c>
      <c r="M26" s="84">
        <f t="shared" si="7"/>
        <v>1777746</v>
      </c>
      <c r="N26" s="91">
        <f t="shared" si="8"/>
        <v>53447</v>
      </c>
      <c r="O26" s="99">
        <f>ROUND(MEDIAN(F26,G26,H26,J26),0)</f>
        <v>1796719</v>
      </c>
    </row>
    <row r="27" spans="2:15" ht="15" x14ac:dyDescent="0.2">
      <c r="B27" s="233" t="s">
        <v>75</v>
      </c>
      <c r="C27" s="233"/>
      <c r="D27" s="233"/>
      <c r="E27" s="233"/>
      <c r="F27" s="90">
        <v>10745000</v>
      </c>
      <c r="G27" s="90">
        <v>10500000</v>
      </c>
      <c r="H27" s="90">
        <v>9660293</v>
      </c>
      <c r="I27" s="90">
        <v>8242038</v>
      </c>
      <c r="J27" s="90">
        <v>9800000</v>
      </c>
      <c r="K27" s="98">
        <f>SUM(K20:K26)</f>
        <v>8910173</v>
      </c>
      <c r="L27" s="98">
        <f>SUM(L20:L26)</f>
        <v>10949595</v>
      </c>
      <c r="M27" s="98">
        <f>SUM(M20:M26)</f>
        <v>9961221</v>
      </c>
      <c r="N27" s="98">
        <f>SUM(N20:N26)</f>
        <v>478848</v>
      </c>
      <c r="O27" s="98">
        <f>SUM(O20:O26)</f>
        <v>10032469</v>
      </c>
    </row>
  </sheetData>
  <mergeCells count="34">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2:D22"/>
    <mergeCell ref="C14:D14"/>
    <mergeCell ref="B16:E16"/>
    <mergeCell ref="B18:E18"/>
    <mergeCell ref="C15:D15"/>
    <mergeCell ref="N18:N19"/>
    <mergeCell ref="O18:O19"/>
    <mergeCell ref="C19:D19"/>
    <mergeCell ref="C20:D20"/>
    <mergeCell ref="C21:D21"/>
    <mergeCell ref="L18:L19"/>
    <mergeCell ref="M18:M19"/>
    <mergeCell ref="K18:K19"/>
    <mergeCell ref="C23:D23"/>
    <mergeCell ref="C24:D24"/>
    <mergeCell ref="C25:D25"/>
    <mergeCell ref="C26:D26"/>
    <mergeCell ref="B27:E27"/>
  </mergeCells>
  <phoneticPr fontId="2" type="noConversion"/>
  <conditionalFormatting sqref="F8:J8">
    <cfRule type="cellIs" dxfId="212" priority="17" operator="between">
      <formula>$K$8</formula>
      <formula>$L$8</formula>
    </cfRule>
  </conditionalFormatting>
  <conditionalFormatting sqref="F9:J9">
    <cfRule type="cellIs" dxfId="211" priority="16" operator="between">
      <formula>$K$9</formula>
      <formula>$L$9</formula>
    </cfRule>
  </conditionalFormatting>
  <conditionalFormatting sqref="F10:J10">
    <cfRule type="cellIs" dxfId="210" priority="15" operator="between">
      <formula>$K$10</formula>
      <formula>$L$10</formula>
    </cfRule>
  </conditionalFormatting>
  <conditionalFormatting sqref="F11:J11">
    <cfRule type="cellIs" dxfId="209" priority="14" operator="between">
      <formula>$K$11</formula>
      <formula>$L$11</formula>
    </cfRule>
  </conditionalFormatting>
  <conditionalFormatting sqref="F12:J12">
    <cfRule type="cellIs" dxfId="208" priority="13" operator="between">
      <formula>$K$12</formula>
      <formula>$L$12</formula>
    </cfRule>
  </conditionalFormatting>
  <conditionalFormatting sqref="F13:J13">
    <cfRule type="cellIs" dxfId="207" priority="12" operator="between">
      <formula>$K$13</formula>
      <formula>$L$13</formula>
    </cfRule>
  </conditionalFormatting>
  <conditionalFormatting sqref="F14:J15">
    <cfRule type="cellIs" dxfId="206" priority="11" operator="between">
      <formula>$K$14</formula>
      <formula>$L$14</formula>
    </cfRule>
  </conditionalFormatting>
  <conditionalFormatting sqref="F15:J15">
    <cfRule type="cellIs" dxfId="205" priority="8" operator="between">
      <formula>$K$15</formula>
      <formula>$L$15</formula>
    </cfRule>
  </conditionalFormatting>
  <conditionalFormatting sqref="F20:J20">
    <cfRule type="cellIs" dxfId="204" priority="7" operator="between">
      <formula>$K$20</formula>
      <formula>$L$20</formula>
    </cfRule>
    <cfRule type="cellIs" dxfId="203" priority="10" operator="between">
      <formula>#REF!</formula>
      <formula>#REF!</formula>
    </cfRule>
  </conditionalFormatting>
  <conditionalFormatting sqref="F21:J21">
    <cfRule type="cellIs" dxfId="202" priority="6" operator="between">
      <formula>$K$21</formula>
      <formula>$L$21</formula>
    </cfRule>
  </conditionalFormatting>
  <conditionalFormatting sqref="F21:J26">
    <cfRule type="cellIs" dxfId="201" priority="9" operator="between">
      <formula>#REF!</formula>
      <formula>#REF!</formula>
    </cfRule>
  </conditionalFormatting>
  <conditionalFormatting sqref="F22:J22">
    <cfRule type="cellIs" dxfId="200" priority="5" operator="between">
      <formula>$K$22</formula>
      <formula>$L$22</formula>
    </cfRule>
  </conditionalFormatting>
  <conditionalFormatting sqref="F23:J23">
    <cfRule type="cellIs" dxfId="199" priority="4" operator="between">
      <formula>$K$23</formula>
      <formula>$L$23</formula>
    </cfRule>
  </conditionalFormatting>
  <conditionalFormatting sqref="F24:J24">
    <cfRule type="cellIs" dxfId="198" priority="3" operator="between">
      <formula>$K$24</formula>
      <formula>$L$24</formula>
    </cfRule>
  </conditionalFormatting>
  <conditionalFormatting sqref="F25:J25">
    <cfRule type="cellIs" dxfId="197" priority="2" operator="between">
      <formula>$K$25</formula>
      <formula>" $ 1.673.998,00 $L$25"</formula>
    </cfRule>
  </conditionalFormatting>
  <conditionalFormatting sqref="F26:J26">
    <cfRule type="cellIs" dxfId="196" priority="1" operator="between">
      <formula>$K$26</formula>
      <formula>$L$26</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05504-11B7-4791-9FEC-02529F7E1232}">
  <dimension ref="B3:Q26"/>
  <sheetViews>
    <sheetView topLeftCell="F1" workbookViewId="0">
      <selection activeCell="J39" sqref="J39"/>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11" width="25.7109375" style="80" customWidth="1"/>
    <col min="12" max="12" width="24.85546875" style="80" customWidth="1"/>
    <col min="13" max="13" width="15.5703125" style="80" customWidth="1"/>
    <col min="14" max="14" width="14.5703125" style="80" bestFit="1" customWidth="1"/>
    <col min="15" max="15" width="19.85546875" style="80" bestFit="1" customWidth="1"/>
    <col min="16" max="17" width="14.5703125" style="80" bestFit="1" customWidth="1"/>
    <col min="18" max="16384" width="11.42578125" style="80"/>
  </cols>
  <sheetData>
    <row r="3" spans="2:17" ht="15" customHeight="1" x14ac:dyDescent="0.2">
      <c r="B3" s="242" t="s">
        <v>59</v>
      </c>
      <c r="C3" s="242"/>
      <c r="D3" s="242"/>
      <c r="E3" s="242"/>
      <c r="F3" s="242"/>
      <c r="G3" s="242"/>
      <c r="H3" s="242"/>
      <c r="I3" s="242"/>
      <c r="J3" s="242"/>
      <c r="K3" s="242"/>
      <c r="L3" s="242"/>
      <c r="M3" s="242"/>
      <c r="N3" s="242"/>
      <c r="O3" s="242"/>
      <c r="P3" s="242"/>
      <c r="Q3" s="242"/>
    </row>
    <row r="4" spans="2:17" ht="15" customHeight="1" x14ac:dyDescent="0.2">
      <c r="B4" s="243" t="s">
        <v>87</v>
      </c>
      <c r="C4" s="243"/>
      <c r="D4" s="243"/>
      <c r="E4" s="243"/>
      <c r="F4" s="243"/>
      <c r="G4" s="243"/>
      <c r="H4" s="243"/>
      <c r="I4" s="243"/>
      <c r="J4" s="243"/>
      <c r="K4" s="243"/>
      <c r="L4" s="243"/>
      <c r="M4" s="243"/>
      <c r="N4" s="243"/>
      <c r="O4" s="243"/>
      <c r="P4" s="243"/>
      <c r="Q4" s="243"/>
    </row>
    <row r="5" spans="2:17" ht="15" customHeight="1" x14ac:dyDescent="0.2">
      <c r="B5" s="244"/>
      <c r="C5" s="244"/>
      <c r="D5" s="244"/>
      <c r="E5" s="244"/>
      <c r="F5" s="244"/>
      <c r="G5" s="244"/>
      <c r="H5" s="244"/>
      <c r="I5" s="244"/>
      <c r="J5" s="244"/>
      <c r="K5" s="244"/>
      <c r="L5" s="244"/>
      <c r="M5" s="244"/>
      <c r="N5" s="244"/>
      <c r="O5" s="244"/>
      <c r="P5" s="244"/>
      <c r="Q5" s="244"/>
    </row>
    <row r="6" spans="2:17" ht="12.75" customHeight="1" x14ac:dyDescent="0.2">
      <c r="B6" s="238" t="s">
        <v>61</v>
      </c>
      <c r="C6" s="238"/>
      <c r="D6" s="238"/>
      <c r="E6" s="239"/>
      <c r="F6" s="89" t="s">
        <v>34</v>
      </c>
      <c r="G6" s="89" t="s">
        <v>35</v>
      </c>
      <c r="H6" s="89" t="s">
        <v>36</v>
      </c>
      <c r="I6" s="89" t="s">
        <v>37</v>
      </c>
      <c r="J6" s="89" t="s">
        <v>141</v>
      </c>
      <c r="K6" s="89" t="s">
        <v>142</v>
      </c>
      <c r="L6" s="89" t="s">
        <v>143</v>
      </c>
      <c r="M6" s="236" t="s">
        <v>39</v>
      </c>
      <c r="N6" s="236" t="s">
        <v>38</v>
      </c>
      <c r="O6" s="237" t="s">
        <v>62</v>
      </c>
      <c r="P6" s="234" t="s">
        <v>63</v>
      </c>
      <c r="Q6" s="235" t="s">
        <v>42</v>
      </c>
    </row>
    <row r="7" spans="2:17" ht="31.5" customHeight="1" x14ac:dyDescent="0.2">
      <c r="B7" s="96" t="s">
        <v>64</v>
      </c>
      <c r="C7" s="233" t="s">
        <v>65</v>
      </c>
      <c r="D7" s="233"/>
      <c r="E7" s="97" t="s">
        <v>66</v>
      </c>
      <c r="F7" s="89" t="s">
        <v>67</v>
      </c>
      <c r="G7" s="89" t="s">
        <v>67</v>
      </c>
      <c r="H7" s="89" t="s">
        <v>67</v>
      </c>
      <c r="I7" s="89" t="s">
        <v>67</v>
      </c>
      <c r="J7" s="89" t="s">
        <v>67</v>
      </c>
      <c r="K7" s="89" t="s">
        <v>67</v>
      </c>
      <c r="L7" s="89" t="s">
        <v>67</v>
      </c>
      <c r="M7" s="236"/>
      <c r="N7" s="236"/>
      <c r="O7" s="237"/>
      <c r="P7" s="234"/>
      <c r="Q7" s="235"/>
    </row>
    <row r="8" spans="2:17" ht="15" customHeight="1" x14ac:dyDescent="0.2">
      <c r="B8" s="95">
        <v>1</v>
      </c>
      <c r="C8" s="232" t="s">
        <v>68</v>
      </c>
      <c r="D8" s="232"/>
      <c r="E8" s="95">
        <v>1</v>
      </c>
      <c r="F8" s="100">
        <v>1300000</v>
      </c>
      <c r="G8" s="100">
        <v>530000</v>
      </c>
      <c r="H8" s="81">
        <v>1030000</v>
      </c>
      <c r="I8" s="81">
        <v>1154310</v>
      </c>
      <c r="J8" s="100">
        <v>750000</v>
      </c>
      <c r="K8" s="81">
        <v>933558</v>
      </c>
      <c r="L8" s="81">
        <v>1150000</v>
      </c>
      <c r="M8" s="83">
        <f>ROUND(MEDIAN(F8,G8,H8,I8,J8,K8,L8)-STDEVA(F8,G8,H8,I8,J8,K8,L8),0)</f>
        <v>764884</v>
      </c>
      <c r="N8" s="83">
        <f>ROUND(MEDIAN(F8,G8,H8,I8,J8,K8,L8)+STDEVA(F8,G8,H8,I8,J8,K8,L8),0)</f>
        <v>1295116</v>
      </c>
      <c r="O8" s="84">
        <f>ROUND(GEOMEAN(H8,I8,K8,L8),0)</f>
        <v>1062918</v>
      </c>
      <c r="P8" s="91">
        <f>ROUND(STDEVA(H8,I8,K8,L8),0)</f>
        <v>105968</v>
      </c>
      <c r="Q8" s="99">
        <f>ROUND(MEDIAN(H8,I8,K8,L8),0)</f>
        <v>1090000</v>
      </c>
    </row>
    <row r="9" spans="2:17" ht="15" customHeight="1" x14ac:dyDescent="0.2">
      <c r="B9" s="95">
        <v>2</v>
      </c>
      <c r="C9" s="232" t="s">
        <v>69</v>
      </c>
      <c r="D9" s="232"/>
      <c r="E9" s="95">
        <v>1</v>
      </c>
      <c r="F9" s="81">
        <v>1195000</v>
      </c>
      <c r="G9" s="100">
        <v>520000</v>
      </c>
      <c r="H9" s="81">
        <v>1130000</v>
      </c>
      <c r="I9" s="81">
        <v>1102883</v>
      </c>
      <c r="J9" s="100">
        <v>700000</v>
      </c>
      <c r="K9" s="81">
        <v>860419</v>
      </c>
      <c r="L9" s="81">
        <v>1050000</v>
      </c>
      <c r="M9" s="83">
        <f t="shared" ref="M9:M14" si="0">ROUND(MEDIAN(F9,G9,H9,I9,J9,K9,L9)-STDEVA(F9,G9,H9,I9,J9,K9,L9),0)</f>
        <v>798332</v>
      </c>
      <c r="N9" s="83">
        <f t="shared" ref="N9:N14" si="1">ROUND(MEDIAN(F9,G9,H9,I9,J9,K9,L9)+STDEVA(F9,G9,H9,I9,J9,K9,L9),0)</f>
        <v>1301668</v>
      </c>
      <c r="O9" s="84">
        <f>ROUND(GEOMEAN(F9,H9,I9,K9,L9),0)</f>
        <v>1061146</v>
      </c>
      <c r="P9" s="91">
        <f>ROUND(STDEVA(F9,H9,I9,K9,L9),0)</f>
        <v>127086</v>
      </c>
      <c r="Q9" s="99">
        <f>ROUND(MEDIAN(F9,H9,I9,K9,L9),0)</f>
        <v>1102883</v>
      </c>
    </row>
    <row r="10" spans="2:17" ht="15" customHeight="1" x14ac:dyDescent="0.2">
      <c r="B10" s="95">
        <v>3</v>
      </c>
      <c r="C10" s="245" t="s">
        <v>70</v>
      </c>
      <c r="D10" s="246"/>
      <c r="E10" s="95">
        <v>1</v>
      </c>
      <c r="F10" s="81">
        <v>1140000</v>
      </c>
      <c r="G10" s="100">
        <v>500000</v>
      </c>
      <c r="H10" s="81">
        <v>1080000</v>
      </c>
      <c r="I10" s="81">
        <v>1037923</v>
      </c>
      <c r="J10" s="100">
        <v>700000</v>
      </c>
      <c r="K10" s="81">
        <v>836576</v>
      </c>
      <c r="L10" s="81">
        <v>1000000</v>
      </c>
      <c r="M10" s="83">
        <f t="shared" si="0"/>
        <v>767965</v>
      </c>
      <c r="N10" s="83">
        <f t="shared" si="1"/>
        <v>1232035</v>
      </c>
      <c r="O10" s="84">
        <f t="shared" ref="O10:O12" si="2">ROUND(GEOMEAN(F10,H10,I10,K10,L10),0)</f>
        <v>1013444</v>
      </c>
      <c r="P10" s="91">
        <f t="shared" ref="P10:P12" si="3">ROUND(STDEVA(F10,H10,I10,K10,L10),0)</f>
        <v>114411</v>
      </c>
      <c r="Q10" s="99">
        <f t="shared" ref="Q10:Q11" si="4">ROUND(MEDIAN(F10,H10,I10,K10,L10),0)</f>
        <v>1037923</v>
      </c>
    </row>
    <row r="11" spans="2:17" ht="15" customHeight="1" x14ac:dyDescent="0.2">
      <c r="B11" s="95">
        <v>4</v>
      </c>
      <c r="C11" s="232" t="s">
        <v>71</v>
      </c>
      <c r="D11" s="232"/>
      <c r="E11" s="95">
        <v>1</v>
      </c>
      <c r="F11" s="81">
        <v>1735000</v>
      </c>
      <c r="G11" s="100">
        <v>848000</v>
      </c>
      <c r="H11" s="81">
        <v>1680000</v>
      </c>
      <c r="I11" s="81">
        <v>1626771</v>
      </c>
      <c r="J11" s="100">
        <v>850000</v>
      </c>
      <c r="K11" s="81">
        <v>1378342</v>
      </c>
      <c r="L11" s="81">
        <v>1600000</v>
      </c>
      <c r="M11" s="83">
        <f t="shared" si="0"/>
        <v>1215127</v>
      </c>
      <c r="N11" s="83">
        <f t="shared" si="1"/>
        <v>1984873</v>
      </c>
      <c r="O11" s="84">
        <f t="shared" si="2"/>
        <v>1599125</v>
      </c>
      <c r="P11" s="91">
        <f t="shared" si="3"/>
        <v>136375</v>
      </c>
      <c r="Q11" s="99">
        <f t="shared" si="4"/>
        <v>1626771</v>
      </c>
    </row>
    <row r="12" spans="2:17" ht="15" customHeight="1" x14ac:dyDescent="0.2">
      <c r="B12" s="95">
        <v>5</v>
      </c>
      <c r="C12" s="232" t="s">
        <v>72</v>
      </c>
      <c r="D12" s="232"/>
      <c r="E12" s="95">
        <v>1</v>
      </c>
      <c r="F12" s="81">
        <v>2530000</v>
      </c>
      <c r="G12" s="100">
        <v>1300000</v>
      </c>
      <c r="H12" s="81">
        <v>2480000</v>
      </c>
      <c r="I12" s="81">
        <v>2443092</v>
      </c>
      <c r="J12" s="100">
        <v>1600000</v>
      </c>
      <c r="K12" s="81">
        <v>2058867</v>
      </c>
      <c r="L12" s="81">
        <v>2400000</v>
      </c>
      <c r="M12" s="83">
        <f t="shared" si="0"/>
        <v>1912333</v>
      </c>
      <c r="N12" s="83">
        <f>ROUND(MEDIAN(F12,G12,H12,I12,J12,K12,L12)+STDEVA(F12,G12,H12,I12,J12,K12,L12),0)</f>
        <v>2887667</v>
      </c>
      <c r="O12" s="84">
        <f t="shared" si="2"/>
        <v>2376131</v>
      </c>
      <c r="P12" s="91">
        <f t="shared" si="3"/>
        <v>187068</v>
      </c>
      <c r="Q12" s="99">
        <f>ROUND(MEDIAN(F12,H12,I12,K12,L12),0)</f>
        <v>2443092</v>
      </c>
    </row>
    <row r="13" spans="2:17" ht="15" customHeight="1" x14ac:dyDescent="0.2">
      <c r="B13" s="95">
        <v>6</v>
      </c>
      <c r="C13" s="232" t="s">
        <v>73</v>
      </c>
      <c r="D13" s="232"/>
      <c r="E13" s="95">
        <v>1</v>
      </c>
      <c r="F13" s="81">
        <v>2125000</v>
      </c>
      <c r="G13" s="100">
        <v>1000000</v>
      </c>
      <c r="H13" s="81">
        <v>2080000</v>
      </c>
      <c r="I13" s="81">
        <v>1899836</v>
      </c>
      <c r="J13" s="81">
        <v>1500000</v>
      </c>
      <c r="K13" s="81">
        <v>1610866</v>
      </c>
      <c r="L13" s="81">
        <v>2000000</v>
      </c>
      <c r="M13" s="83">
        <f t="shared" si="0"/>
        <v>1495966</v>
      </c>
      <c r="N13" s="83">
        <f t="shared" si="1"/>
        <v>2303706</v>
      </c>
      <c r="O13" s="84">
        <f>ROUND(GEOMEAN(F13,H13,I13,J13,K13,L13),0)</f>
        <v>1853759</v>
      </c>
      <c r="P13" s="91">
        <f>ROUND(STDEVA(F13,H13,I13,J13,K13,L13),0)</f>
        <v>257279</v>
      </c>
      <c r="Q13" s="99">
        <f>ROUND(MEDIAN(F13,H13,I13,J13,K13,L13),0)</f>
        <v>1949918</v>
      </c>
    </row>
    <row r="14" spans="2:17" ht="15" customHeight="1" x14ac:dyDescent="0.2">
      <c r="B14" s="95">
        <v>7</v>
      </c>
      <c r="C14" s="232" t="s">
        <v>74</v>
      </c>
      <c r="D14" s="232"/>
      <c r="E14" s="95">
        <v>1</v>
      </c>
      <c r="F14" s="81">
        <v>1920000</v>
      </c>
      <c r="G14" s="100">
        <v>920000</v>
      </c>
      <c r="H14" s="81">
        <v>1880000</v>
      </c>
      <c r="I14" s="81">
        <v>1818236</v>
      </c>
      <c r="J14" s="81">
        <v>2000000</v>
      </c>
      <c r="K14" s="81">
        <v>1680000</v>
      </c>
      <c r="L14" s="81">
        <v>1800000</v>
      </c>
      <c r="M14" s="83">
        <f t="shared" si="0"/>
        <v>1452727</v>
      </c>
      <c r="N14" s="83">
        <f t="shared" si="1"/>
        <v>2183745</v>
      </c>
      <c r="O14" s="84">
        <f>ROUND(GEOMEAN(F14,H14,I14,J14,K14,L14),0)</f>
        <v>1846943</v>
      </c>
      <c r="P14" s="91">
        <f>ROUND(STDEVA(F14,H14,I14,J14,K14,L14),0)</f>
        <v>110189</v>
      </c>
      <c r="Q14" s="99">
        <f>ROUND(MEDIAN(F14,H14,I14,J14,K14,L14),0)</f>
        <v>1849118</v>
      </c>
    </row>
    <row r="15" spans="2:17" ht="15" x14ac:dyDescent="0.2">
      <c r="B15" s="233" t="s">
        <v>75</v>
      </c>
      <c r="C15" s="233"/>
      <c r="D15" s="233"/>
      <c r="E15" s="233"/>
      <c r="F15" s="90">
        <v>11945000</v>
      </c>
      <c r="G15" s="90">
        <v>5618000</v>
      </c>
      <c r="H15" s="90">
        <v>11360000</v>
      </c>
      <c r="I15" s="90">
        <v>11083051</v>
      </c>
      <c r="J15" s="90">
        <v>8100000</v>
      </c>
      <c r="K15" s="90">
        <v>9358628</v>
      </c>
      <c r="L15" s="90">
        <v>11000000</v>
      </c>
      <c r="M15" s="98">
        <f>SUM(M8:M14)</f>
        <v>8407334</v>
      </c>
      <c r="N15" s="98">
        <f>SUM(N8:N14)</f>
        <v>13188810</v>
      </c>
      <c r="O15" s="98">
        <f>SUM(O8:O14)</f>
        <v>10813466</v>
      </c>
      <c r="P15" s="98">
        <f>SUM(P8:P14)</f>
        <v>1038376</v>
      </c>
      <c r="Q15" s="98">
        <f>SUM(Q8:Q14)</f>
        <v>11099705</v>
      </c>
    </row>
    <row r="16" spans="2:17" ht="15" customHeight="1" x14ac:dyDescent="0.2"/>
    <row r="17" spans="2:17" x14ac:dyDescent="0.2">
      <c r="B17" s="238" t="s">
        <v>61</v>
      </c>
      <c r="C17" s="238"/>
      <c r="D17" s="238"/>
      <c r="E17" s="239"/>
      <c r="F17" s="89" t="s">
        <v>34</v>
      </c>
      <c r="G17" s="89" t="s">
        <v>35</v>
      </c>
      <c r="H17" s="89" t="s">
        <v>36</v>
      </c>
      <c r="I17" s="89" t="s">
        <v>37</v>
      </c>
      <c r="J17" s="89" t="s">
        <v>141</v>
      </c>
      <c r="K17" s="89" t="s">
        <v>142</v>
      </c>
      <c r="L17" s="89" t="s">
        <v>143</v>
      </c>
      <c r="M17" s="236" t="s">
        <v>39</v>
      </c>
      <c r="N17" s="236" t="s">
        <v>38</v>
      </c>
      <c r="O17" s="237" t="s">
        <v>76</v>
      </c>
      <c r="P17" s="234" t="s">
        <v>63</v>
      </c>
      <c r="Q17" s="235" t="s">
        <v>42</v>
      </c>
    </row>
    <row r="18" spans="2:17" ht="25.5" customHeight="1" x14ac:dyDescent="0.2">
      <c r="B18" s="96" t="s">
        <v>64</v>
      </c>
      <c r="C18" s="233" t="s">
        <v>65</v>
      </c>
      <c r="D18" s="233"/>
      <c r="E18" s="97" t="s">
        <v>66</v>
      </c>
      <c r="F18" s="89" t="s">
        <v>67</v>
      </c>
      <c r="G18" s="89" t="s">
        <v>67</v>
      </c>
      <c r="H18" s="89" t="s">
        <v>67</v>
      </c>
      <c r="I18" s="89" t="s">
        <v>67</v>
      </c>
      <c r="J18" s="89" t="s">
        <v>67</v>
      </c>
      <c r="K18" s="89" t="s">
        <v>67</v>
      </c>
      <c r="L18" s="89" t="s">
        <v>67</v>
      </c>
      <c r="M18" s="236"/>
      <c r="N18" s="236"/>
      <c r="O18" s="237"/>
      <c r="P18" s="234"/>
      <c r="Q18" s="235"/>
    </row>
    <row r="19" spans="2:17" ht="15" customHeight="1" x14ac:dyDescent="0.2">
      <c r="B19" s="95">
        <v>1</v>
      </c>
      <c r="C19" s="232" t="s">
        <v>77</v>
      </c>
      <c r="D19" s="232"/>
      <c r="E19" s="95">
        <v>1</v>
      </c>
      <c r="F19" s="81">
        <v>1170000</v>
      </c>
      <c r="G19" s="100">
        <v>480000</v>
      </c>
      <c r="H19" s="81">
        <v>1150000</v>
      </c>
      <c r="I19" s="81">
        <v>1032525</v>
      </c>
      <c r="J19" s="100">
        <v>700000</v>
      </c>
      <c r="K19" s="81">
        <v>840000</v>
      </c>
      <c r="L19" s="81">
        <v>1050000</v>
      </c>
      <c r="M19" s="83">
        <f>ROUND(MEDIAN(F19,G19,H19,I19,J19,K19,L19)-STDEVA(F19,G19,H19,I19,J19,K19,L19),0)</f>
        <v>776492</v>
      </c>
      <c r="N19" s="83">
        <f>ROUND(MEDIAN(F19,G19,H19,I19,J19,K19,L19)+STDEVA(F19,G19,H19,I19,J19,K19,L19),0)</f>
        <v>1288558</v>
      </c>
      <c r="O19" s="84">
        <f>ROUND(GEOMEAN(F19,H19,I19,K19,L19),0)</f>
        <v>1041479</v>
      </c>
      <c r="P19" s="91">
        <f>ROUND(STDEVA(F19,H19,I19,K19,L19),0)</f>
        <v>131143</v>
      </c>
      <c r="Q19" s="99">
        <f>ROUND(MEDIAN(F19,H19,I19,K19,L19),0)</f>
        <v>1050000</v>
      </c>
    </row>
    <row r="20" spans="2:17" ht="15" customHeight="1" x14ac:dyDescent="0.2">
      <c r="B20" s="95">
        <v>2</v>
      </c>
      <c r="C20" s="232" t="s">
        <v>78</v>
      </c>
      <c r="D20" s="232"/>
      <c r="E20" s="95">
        <v>1</v>
      </c>
      <c r="F20" s="81">
        <v>1075000</v>
      </c>
      <c r="G20" s="100">
        <v>500000</v>
      </c>
      <c r="H20" s="81">
        <v>1050000</v>
      </c>
      <c r="I20" s="81">
        <v>941015</v>
      </c>
      <c r="J20" s="100">
        <v>650000</v>
      </c>
      <c r="K20" s="81">
        <v>805981</v>
      </c>
      <c r="L20" s="81">
        <v>950000</v>
      </c>
      <c r="M20" s="83">
        <f t="shared" ref="M20:M25" si="5">ROUND(MEDIAN(F20,G20,H20,I20,J20,K20,L20)-STDEVA(F20,G20,H20,I20,J20,K20,L20),0)</f>
        <v>727599</v>
      </c>
      <c r="N20" s="83">
        <f t="shared" ref="N20:N25" si="6">ROUND(MEDIAN(F20,G20,H20,I20,J20,K20,L20)+STDEVA(F20,G20,H20,I20,J20,K20,L20),0)</f>
        <v>1154431</v>
      </c>
      <c r="O20" s="84">
        <f t="shared" ref="O20:O23" si="7">ROUND(GEOMEAN(F20,H20,I20,K20,L20),0)</f>
        <v>959508</v>
      </c>
      <c r="P20" s="91">
        <f t="shared" ref="P20:P23" si="8">ROUND(STDEVA(F20,H20,I20,K20,L20),0)</f>
        <v>106549</v>
      </c>
      <c r="Q20" s="99">
        <f t="shared" ref="Q20:Q22" si="9">ROUND(MEDIAN(F20,H20,I20,K20,L20),0)</f>
        <v>950000</v>
      </c>
    </row>
    <row r="21" spans="2:17" ht="15" customHeight="1" x14ac:dyDescent="0.2">
      <c r="B21" s="95">
        <v>3</v>
      </c>
      <c r="C21" s="232" t="s">
        <v>79</v>
      </c>
      <c r="D21" s="232"/>
      <c r="E21" s="95">
        <v>1</v>
      </c>
      <c r="F21" s="81">
        <v>1030000</v>
      </c>
      <c r="G21" s="100">
        <v>450000</v>
      </c>
      <c r="H21" s="81">
        <v>1000000</v>
      </c>
      <c r="I21" s="81">
        <v>885001</v>
      </c>
      <c r="J21" s="100">
        <v>650000</v>
      </c>
      <c r="K21" s="81">
        <v>761349</v>
      </c>
      <c r="L21" s="81">
        <v>900000</v>
      </c>
      <c r="M21" s="83">
        <f t="shared" si="5"/>
        <v>678528</v>
      </c>
      <c r="N21" s="83">
        <f t="shared" si="6"/>
        <v>1091474</v>
      </c>
      <c r="O21" s="84">
        <f t="shared" si="7"/>
        <v>910168</v>
      </c>
      <c r="P21" s="91">
        <f t="shared" si="8"/>
        <v>106282</v>
      </c>
      <c r="Q21" s="99">
        <f t="shared" si="9"/>
        <v>900000</v>
      </c>
    </row>
    <row r="22" spans="2:17" ht="15" customHeight="1" x14ac:dyDescent="0.2">
      <c r="B22" s="95">
        <v>4</v>
      </c>
      <c r="C22" s="232" t="s">
        <v>80</v>
      </c>
      <c r="D22" s="232"/>
      <c r="E22" s="95">
        <v>1</v>
      </c>
      <c r="F22" s="81">
        <v>1585000</v>
      </c>
      <c r="G22" s="100">
        <v>630000</v>
      </c>
      <c r="H22" s="81">
        <v>1550000</v>
      </c>
      <c r="I22" s="81">
        <v>1236460</v>
      </c>
      <c r="J22" s="100">
        <v>800000</v>
      </c>
      <c r="K22" s="81">
        <v>975459</v>
      </c>
      <c r="L22" s="81">
        <v>1450000</v>
      </c>
      <c r="M22" s="83">
        <f t="shared" si="5"/>
        <v>856637</v>
      </c>
      <c r="N22" s="83">
        <f t="shared" si="6"/>
        <v>1616283</v>
      </c>
      <c r="O22" s="84">
        <f t="shared" si="7"/>
        <v>1338516</v>
      </c>
      <c r="P22" s="91">
        <f t="shared" si="8"/>
        <v>253947</v>
      </c>
      <c r="Q22" s="99">
        <f t="shared" si="9"/>
        <v>1450000</v>
      </c>
    </row>
    <row r="23" spans="2:17" ht="15" customHeight="1" x14ac:dyDescent="0.2">
      <c r="B23" s="95">
        <v>5</v>
      </c>
      <c r="C23" s="232" t="s">
        <v>81</v>
      </c>
      <c r="D23" s="232"/>
      <c r="E23" s="95">
        <v>1</v>
      </c>
      <c r="F23" s="81">
        <v>2240000</v>
      </c>
      <c r="G23" s="100">
        <v>1000000</v>
      </c>
      <c r="H23" s="81">
        <v>2200000</v>
      </c>
      <c r="I23" s="81">
        <v>2085408</v>
      </c>
      <c r="J23" s="100">
        <v>1550000</v>
      </c>
      <c r="K23" s="81">
        <v>1648864</v>
      </c>
      <c r="L23" s="81">
        <v>2100000</v>
      </c>
      <c r="M23" s="83">
        <f t="shared" si="5"/>
        <v>1630213</v>
      </c>
      <c r="N23" s="83">
        <f t="shared" si="6"/>
        <v>2540603</v>
      </c>
      <c r="O23" s="84">
        <f t="shared" si="7"/>
        <v>2042929</v>
      </c>
      <c r="P23" s="91">
        <f t="shared" si="8"/>
        <v>236192</v>
      </c>
      <c r="Q23" s="99">
        <f>ROUND(MEDIAN(F23,H23,I23,K23,L23),0)</f>
        <v>2100000</v>
      </c>
    </row>
    <row r="24" spans="2:17" ht="15" customHeight="1" x14ac:dyDescent="0.2">
      <c r="B24" s="95">
        <v>6</v>
      </c>
      <c r="C24" s="232" t="s">
        <v>82</v>
      </c>
      <c r="D24" s="232"/>
      <c r="E24" s="95">
        <v>1</v>
      </c>
      <c r="F24" s="81">
        <v>1795000</v>
      </c>
      <c r="G24" s="100">
        <v>900000</v>
      </c>
      <c r="H24" s="81">
        <v>1750000</v>
      </c>
      <c r="I24" s="81">
        <v>1686447</v>
      </c>
      <c r="J24" s="81">
        <v>1450000</v>
      </c>
      <c r="K24" s="81">
        <v>1341450</v>
      </c>
      <c r="L24" s="81">
        <v>1650000</v>
      </c>
      <c r="M24" s="83">
        <f t="shared" si="5"/>
        <v>1335446</v>
      </c>
      <c r="N24" s="83">
        <f t="shared" si="6"/>
        <v>1964554</v>
      </c>
      <c r="O24" s="84">
        <f>ROUND(GEOMEAN(F24,H24,I24,J24,K24,L24),0)</f>
        <v>1603554</v>
      </c>
      <c r="P24" s="91">
        <f>ROUND(STDEVA(F24,H24,I24,J24,K24,L24),0)</f>
        <v>178303</v>
      </c>
      <c r="Q24" s="99">
        <f>ROUND(MEDIAN(F24,H24,I24,J24,K24,L24),0)</f>
        <v>1668224</v>
      </c>
    </row>
    <row r="25" spans="2:17" ht="15" customHeight="1" x14ac:dyDescent="0.2">
      <c r="B25" s="95">
        <v>7</v>
      </c>
      <c r="C25" s="232" t="s">
        <v>83</v>
      </c>
      <c r="D25" s="232"/>
      <c r="E25" s="95">
        <v>1</v>
      </c>
      <c r="F25" s="81">
        <v>1850000</v>
      </c>
      <c r="G25" s="100">
        <v>970000</v>
      </c>
      <c r="H25" s="81">
        <v>1800000</v>
      </c>
      <c r="I25" s="81">
        <v>1793437</v>
      </c>
      <c r="J25" s="81">
        <v>2000000</v>
      </c>
      <c r="K25" s="81">
        <v>1680000</v>
      </c>
      <c r="L25" s="81">
        <v>1700000</v>
      </c>
      <c r="M25" s="83">
        <f t="shared" si="5"/>
        <v>1461045</v>
      </c>
      <c r="N25" s="83">
        <f t="shared" si="6"/>
        <v>2125829</v>
      </c>
      <c r="O25" s="84">
        <f>ROUND(GEOMEAN(F25,H25,I25,J25,K25,L25),0)</f>
        <v>1800887</v>
      </c>
      <c r="P25" s="91">
        <f>ROUND(STDEVA(F25,H25,I25,J25,K25,L25),0)</f>
        <v>115630</v>
      </c>
      <c r="Q25" s="99">
        <f>ROUND(MEDIAN(F25,H25,I25,J25,K25,L25),0)</f>
        <v>1796719</v>
      </c>
    </row>
    <row r="26" spans="2:17" ht="15" x14ac:dyDescent="0.2">
      <c r="B26" s="233" t="s">
        <v>75</v>
      </c>
      <c r="C26" s="233"/>
      <c r="D26" s="233"/>
      <c r="E26" s="233"/>
      <c r="F26" s="90">
        <v>10745000</v>
      </c>
      <c r="G26" s="90">
        <v>4930000</v>
      </c>
      <c r="H26" s="90">
        <v>10500000</v>
      </c>
      <c r="I26" s="90">
        <v>9660293</v>
      </c>
      <c r="J26" s="90">
        <v>7800000</v>
      </c>
      <c r="K26" s="90">
        <v>8053103</v>
      </c>
      <c r="L26" s="90">
        <v>9800000</v>
      </c>
      <c r="M26" s="98">
        <f>SUM(M19:M25)</f>
        <v>7465960</v>
      </c>
      <c r="N26" s="98">
        <f>SUM(N19:N25)</f>
        <v>11781732</v>
      </c>
      <c r="O26" s="98">
        <f>SUM(O19:O25)</f>
        <v>9697041</v>
      </c>
      <c r="P26" s="98">
        <f>SUM(P19:P25)</f>
        <v>1128046</v>
      </c>
      <c r="Q26" s="98">
        <f>SUM(Q19:Q25)</f>
        <v>9914943</v>
      </c>
    </row>
  </sheetData>
  <mergeCells count="33">
    <mergeCell ref="C13:D13"/>
    <mergeCell ref="B3:Q3"/>
    <mergeCell ref="B4:Q4"/>
    <mergeCell ref="B5:Q5"/>
    <mergeCell ref="B6:E6"/>
    <mergeCell ref="M6:M7"/>
    <mergeCell ref="N6:N7"/>
    <mergeCell ref="O6:O7"/>
    <mergeCell ref="P6:P7"/>
    <mergeCell ref="Q6:Q7"/>
    <mergeCell ref="C7:D7"/>
    <mergeCell ref="C8:D8"/>
    <mergeCell ref="C9:D9"/>
    <mergeCell ref="C10:D10"/>
    <mergeCell ref="C11:D11"/>
    <mergeCell ref="C12:D12"/>
    <mergeCell ref="C21:D21"/>
    <mergeCell ref="C14:D14"/>
    <mergeCell ref="B15:E15"/>
    <mergeCell ref="B17:E17"/>
    <mergeCell ref="M17:M18"/>
    <mergeCell ref="P17:P18"/>
    <mergeCell ref="Q17:Q18"/>
    <mergeCell ref="C18:D18"/>
    <mergeCell ref="C19:D19"/>
    <mergeCell ref="C20:D20"/>
    <mergeCell ref="N17:N18"/>
    <mergeCell ref="O17:O18"/>
    <mergeCell ref="C22:D22"/>
    <mergeCell ref="C23:D23"/>
    <mergeCell ref="C24:D24"/>
    <mergeCell ref="C25:D25"/>
    <mergeCell ref="B26:E26"/>
  </mergeCells>
  <phoneticPr fontId="2" type="noConversion"/>
  <conditionalFormatting sqref="F8:L8">
    <cfRule type="cellIs" dxfId="195" priority="16" operator="between">
      <formula>$M$8</formula>
      <formula>$N$8</formula>
    </cfRule>
  </conditionalFormatting>
  <conditionalFormatting sqref="F9:L9">
    <cfRule type="cellIs" dxfId="194" priority="15" operator="between">
      <formula>$M$9</formula>
      <formula>$N$9</formula>
    </cfRule>
  </conditionalFormatting>
  <conditionalFormatting sqref="F10:L10">
    <cfRule type="cellIs" dxfId="193" priority="14" operator="between">
      <formula>$M$10</formula>
      <formula>$N$10</formula>
    </cfRule>
  </conditionalFormatting>
  <conditionalFormatting sqref="F11:L11">
    <cfRule type="cellIs" dxfId="192" priority="13" operator="between">
      <formula>$M$11</formula>
      <formula>$N$11</formula>
    </cfRule>
  </conditionalFormatting>
  <conditionalFormatting sqref="F12:L12">
    <cfRule type="cellIs" dxfId="191" priority="12" operator="between">
      <formula>$M$12</formula>
      <formula>$N$12</formula>
    </cfRule>
  </conditionalFormatting>
  <conditionalFormatting sqref="F13:L13">
    <cfRule type="cellIs" dxfId="190" priority="11" operator="between">
      <formula>$M$13</formula>
      <formula>$N$13</formula>
    </cfRule>
  </conditionalFormatting>
  <conditionalFormatting sqref="F14:L14">
    <cfRule type="cellIs" dxfId="189" priority="10" operator="between">
      <formula>$M$14</formula>
      <formula>$N$14</formula>
    </cfRule>
  </conditionalFormatting>
  <conditionalFormatting sqref="F19:L19">
    <cfRule type="cellIs" dxfId="188" priority="7" operator="between">
      <formula>$M$19</formula>
      <formula>$N$19</formula>
    </cfRule>
    <cfRule type="cellIs" dxfId="187" priority="9" operator="between">
      <formula>#REF!</formula>
      <formula>#REF!</formula>
    </cfRule>
  </conditionalFormatting>
  <conditionalFormatting sqref="F20:L20">
    <cfRule type="cellIs" dxfId="186" priority="6" operator="between">
      <formula>$M$20</formula>
      <formula>$N$20</formula>
    </cfRule>
  </conditionalFormatting>
  <conditionalFormatting sqref="F20:L25">
    <cfRule type="cellIs" dxfId="185" priority="8" operator="between">
      <formula>#REF!</formula>
      <formula>#REF!</formula>
    </cfRule>
  </conditionalFormatting>
  <conditionalFormatting sqref="F21:L21">
    <cfRule type="cellIs" dxfId="184" priority="5" operator="between">
      <formula>$M$21</formula>
      <formula>$N$21</formula>
    </cfRule>
  </conditionalFormatting>
  <conditionalFormatting sqref="F22:L22">
    <cfRule type="cellIs" dxfId="183" priority="4" operator="between">
      <formula>$M$22</formula>
      <formula>$N$22</formula>
    </cfRule>
  </conditionalFormatting>
  <conditionalFormatting sqref="F23:L23">
    <cfRule type="cellIs" dxfId="182" priority="3" operator="between">
      <formula>$M$23</formula>
      <formula>$N$23</formula>
    </cfRule>
  </conditionalFormatting>
  <conditionalFormatting sqref="F24:L24">
    <cfRule type="cellIs" dxfId="181" priority="2" operator="between">
      <formula>$M$24</formula>
      <formula>$N$24</formula>
    </cfRule>
  </conditionalFormatting>
  <conditionalFormatting sqref="F25:L25">
    <cfRule type="cellIs" dxfId="180" priority="1" operator="between">
      <formula>$M$25</formula>
      <formula>$N$25</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CC084-F480-43BB-8A57-303B636C7009}">
  <dimension ref="B3:P26"/>
  <sheetViews>
    <sheetView topLeftCell="E1" workbookViewId="0">
      <selection activeCell="P27" sqref="P27"/>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3" style="80" customWidth="1"/>
    <col min="7" max="7" width="22.5703125" style="80" customWidth="1"/>
    <col min="8" max="8" width="23.28515625" style="80" customWidth="1"/>
    <col min="9" max="9" width="24.140625" style="80" customWidth="1"/>
    <col min="10" max="10" width="23.42578125" style="80" customWidth="1"/>
    <col min="11" max="11" width="23.85546875" style="80" customWidth="1"/>
    <col min="12" max="12" width="14.5703125" style="80" bestFit="1" customWidth="1"/>
    <col min="13" max="13" width="15.42578125" style="80" customWidth="1"/>
    <col min="14" max="14" width="18.85546875" style="80" customWidth="1"/>
    <col min="15" max="16" width="14.5703125" style="80" bestFit="1" customWidth="1"/>
    <col min="17" max="16384" width="11.42578125" style="80"/>
  </cols>
  <sheetData>
    <row r="3" spans="2:16" ht="15" customHeight="1" x14ac:dyDescent="0.2">
      <c r="B3" s="242" t="s">
        <v>59</v>
      </c>
      <c r="C3" s="242"/>
      <c r="D3" s="242"/>
      <c r="E3" s="242"/>
      <c r="F3" s="242"/>
      <c r="G3" s="242"/>
      <c r="H3" s="242"/>
      <c r="I3" s="242"/>
      <c r="J3" s="242"/>
      <c r="K3" s="242"/>
      <c r="L3" s="242"/>
      <c r="M3" s="242"/>
      <c r="N3" s="242"/>
      <c r="O3" s="242"/>
      <c r="P3" s="242"/>
    </row>
    <row r="4" spans="2:16" ht="15" customHeight="1" x14ac:dyDescent="0.2">
      <c r="B4" s="243" t="s">
        <v>88</v>
      </c>
      <c r="C4" s="243"/>
      <c r="D4" s="243"/>
      <c r="E4" s="243"/>
      <c r="F4" s="243"/>
      <c r="G4" s="243"/>
      <c r="H4" s="243"/>
      <c r="I4" s="243"/>
      <c r="J4" s="243"/>
      <c r="K4" s="243"/>
      <c r="L4" s="243"/>
      <c r="M4" s="243"/>
      <c r="N4" s="243"/>
      <c r="O4" s="243"/>
      <c r="P4" s="243"/>
    </row>
    <row r="5" spans="2:16" ht="15" customHeight="1" x14ac:dyDescent="0.2">
      <c r="B5" s="244"/>
      <c r="C5" s="244"/>
      <c r="D5" s="244"/>
      <c r="E5" s="244"/>
      <c r="F5" s="244"/>
      <c r="G5" s="244"/>
      <c r="H5" s="244"/>
      <c r="I5" s="244"/>
      <c r="J5" s="244"/>
      <c r="K5" s="244"/>
      <c r="L5" s="244"/>
      <c r="M5" s="244"/>
      <c r="N5" s="244"/>
      <c r="O5" s="244"/>
      <c r="P5" s="244"/>
    </row>
    <row r="6" spans="2:16" ht="12.75" customHeight="1" x14ac:dyDescent="0.2">
      <c r="B6" s="238" t="s">
        <v>61</v>
      </c>
      <c r="C6" s="238"/>
      <c r="D6" s="238"/>
      <c r="E6" s="239"/>
      <c r="F6" s="89" t="s">
        <v>34</v>
      </c>
      <c r="G6" s="89" t="s">
        <v>35</v>
      </c>
      <c r="H6" s="89" t="s">
        <v>36</v>
      </c>
      <c r="I6" s="89" t="s">
        <v>37</v>
      </c>
      <c r="J6" s="89" t="s">
        <v>141</v>
      </c>
      <c r="K6" s="89" t="s">
        <v>142</v>
      </c>
      <c r="L6" s="236" t="s">
        <v>39</v>
      </c>
      <c r="M6" s="236" t="s">
        <v>38</v>
      </c>
      <c r="N6" s="237" t="s">
        <v>62</v>
      </c>
      <c r="O6" s="234" t="s">
        <v>63</v>
      </c>
      <c r="P6" s="235" t="s">
        <v>42</v>
      </c>
    </row>
    <row r="7" spans="2:16" ht="31.5" customHeight="1" x14ac:dyDescent="0.2">
      <c r="B7" s="96" t="s">
        <v>64</v>
      </c>
      <c r="C7" s="233" t="s">
        <v>65</v>
      </c>
      <c r="D7" s="233"/>
      <c r="E7" s="97" t="s">
        <v>66</v>
      </c>
      <c r="F7" s="89" t="s">
        <v>67</v>
      </c>
      <c r="G7" s="89" t="s">
        <v>67</v>
      </c>
      <c r="H7" s="89" t="s">
        <v>67</v>
      </c>
      <c r="I7" s="89" t="s">
        <v>67</v>
      </c>
      <c r="J7" s="89" t="s">
        <v>67</v>
      </c>
      <c r="K7" s="89" t="s">
        <v>67</v>
      </c>
      <c r="L7" s="236"/>
      <c r="M7" s="236"/>
      <c r="N7" s="237"/>
      <c r="O7" s="234"/>
      <c r="P7" s="235"/>
    </row>
    <row r="8" spans="2:16" ht="15" customHeight="1" x14ac:dyDescent="0.2">
      <c r="B8" s="95">
        <v>1</v>
      </c>
      <c r="C8" s="232" t="s">
        <v>68</v>
      </c>
      <c r="D8" s="232"/>
      <c r="E8" s="95">
        <v>1</v>
      </c>
      <c r="F8" s="81">
        <v>1270000</v>
      </c>
      <c r="G8" s="100">
        <v>750000</v>
      </c>
      <c r="H8" s="81">
        <v>1030000</v>
      </c>
      <c r="I8" s="81">
        <v>1154310</v>
      </c>
      <c r="J8" s="81">
        <v>1159966</v>
      </c>
      <c r="K8" s="81">
        <v>1150000</v>
      </c>
      <c r="L8" s="83">
        <f>ROUND(MEDIAN(F8,G8,H8,I8,J8,K8)-STDEVA(F8,G8,H8,I8,J8,K8),0)</f>
        <v>970981</v>
      </c>
      <c r="M8" s="83">
        <f>ROUND(MEDIAN(F8,G8,H8,I8,J8,K8)+STDEVA(F8,G8,H8,I8,J8,K8),0)</f>
        <v>1333329</v>
      </c>
      <c r="N8" s="84">
        <f>ROUND(GEOMEAN(F8,H8,I8,J8,K8),0)</f>
        <v>1150327</v>
      </c>
      <c r="O8" s="91">
        <f>ROUND(STDEVA(F8,H8,I8,J8,K8),0)</f>
        <v>84966</v>
      </c>
      <c r="P8" s="99">
        <f>ROUND(MEDIAN(F8,H8,I8,J8,K8),0)</f>
        <v>1154310</v>
      </c>
    </row>
    <row r="9" spans="2:16" ht="15" customHeight="1" x14ac:dyDescent="0.2">
      <c r="B9" s="95">
        <v>2</v>
      </c>
      <c r="C9" s="232" t="s">
        <v>69</v>
      </c>
      <c r="D9" s="232"/>
      <c r="E9" s="95">
        <v>1</v>
      </c>
      <c r="F9" s="81">
        <v>1175000</v>
      </c>
      <c r="G9" s="81">
        <v>950000</v>
      </c>
      <c r="H9" s="81">
        <v>1130000</v>
      </c>
      <c r="I9" s="81">
        <v>1102883</v>
      </c>
      <c r="J9" s="100">
        <v>835381</v>
      </c>
      <c r="K9" s="81">
        <v>1050000</v>
      </c>
      <c r="L9" s="83">
        <f t="shared" ref="L9:L14" si="0">ROUND(MEDIAN(F9,G9,H9,I9,J9,K9)-STDEVA(F9,G9,H9,I9,J9,K9),0)</f>
        <v>949677</v>
      </c>
      <c r="M9" s="83">
        <f t="shared" ref="M9:M13" si="1">ROUND(MEDIAN(F9,G9,H9,I9,J9,K9)+STDEVA(F9,G9,H9,I9,J9,K9),0)</f>
        <v>1203206</v>
      </c>
      <c r="N9" s="84">
        <f>ROUND(GEOMEAN(F9,G9,H9,I9,K9),0)</f>
        <v>1078727</v>
      </c>
      <c r="O9" s="91">
        <f>ROUND(STDEVA(F9,G9,H9,I9,K9),0)</f>
        <v>86366</v>
      </c>
      <c r="P9" s="99">
        <f>ROUND(MEDIAN(F9,G9,H9,I9,K9),0)</f>
        <v>1102883</v>
      </c>
    </row>
    <row r="10" spans="2:16" ht="15" customHeight="1" x14ac:dyDescent="0.2">
      <c r="B10" s="95">
        <v>3</v>
      </c>
      <c r="C10" s="245" t="s">
        <v>70</v>
      </c>
      <c r="D10" s="246"/>
      <c r="E10" s="95">
        <v>1</v>
      </c>
      <c r="F10" s="81">
        <v>1130000</v>
      </c>
      <c r="G10" s="100">
        <v>700000</v>
      </c>
      <c r="H10" s="81">
        <v>1080000</v>
      </c>
      <c r="I10" s="81">
        <v>1037923</v>
      </c>
      <c r="J10" s="100">
        <v>720000</v>
      </c>
      <c r="K10" s="81">
        <v>1000000</v>
      </c>
      <c r="L10" s="83">
        <f t="shared" si="0"/>
        <v>832008</v>
      </c>
      <c r="M10" s="83">
        <f t="shared" si="1"/>
        <v>1205915</v>
      </c>
      <c r="N10" s="84">
        <f>ROUND(GEOMEAN(F10,H10,I10,K10),0)</f>
        <v>1060881</v>
      </c>
      <c r="O10" s="91">
        <f>ROUND(STDEVA(F10,H10,I10,K10),0)</f>
        <v>55892</v>
      </c>
      <c r="P10" s="99">
        <f>ROUND(MEDIAN(F10,H10,I10,K10),0)</f>
        <v>1058962</v>
      </c>
    </row>
    <row r="11" spans="2:16" ht="15" customHeight="1" x14ac:dyDescent="0.2">
      <c r="B11" s="95">
        <v>4</v>
      </c>
      <c r="C11" s="232" t="s">
        <v>71</v>
      </c>
      <c r="D11" s="232"/>
      <c r="E11" s="95">
        <v>1</v>
      </c>
      <c r="F11" s="81">
        <v>1735000</v>
      </c>
      <c r="G11" s="81">
        <v>1500000</v>
      </c>
      <c r="H11" s="81">
        <v>1680000</v>
      </c>
      <c r="I11" s="81">
        <v>1626771</v>
      </c>
      <c r="J11" s="100">
        <v>1099152</v>
      </c>
      <c r="K11" s="81">
        <v>1600000</v>
      </c>
      <c r="L11" s="83">
        <f t="shared" si="0"/>
        <v>1383298</v>
      </c>
      <c r="M11" s="83">
        <f t="shared" si="1"/>
        <v>1843473</v>
      </c>
      <c r="N11" s="84">
        <f>ROUND(GEOMEAN(F11,G11,H11,I11,K11),0)</f>
        <v>1626407</v>
      </c>
      <c r="O11" s="91">
        <f>ROUND(STDEVA(F11,G11,H11,I11,K11),0)</f>
        <v>88490</v>
      </c>
      <c r="P11" s="99">
        <f>ROUND(MEDIAN(F11,G11,H11,I11,K11),0)</f>
        <v>1626771</v>
      </c>
    </row>
    <row r="12" spans="2:16" ht="15" customHeight="1" x14ac:dyDescent="0.2">
      <c r="B12" s="95">
        <v>5</v>
      </c>
      <c r="C12" s="232" t="s">
        <v>72</v>
      </c>
      <c r="D12" s="232"/>
      <c r="E12" s="95">
        <v>1</v>
      </c>
      <c r="F12" s="81">
        <v>2540000</v>
      </c>
      <c r="G12" s="81">
        <v>2100000</v>
      </c>
      <c r="H12" s="81">
        <v>2480000</v>
      </c>
      <c r="I12" s="81">
        <v>2443092</v>
      </c>
      <c r="J12" s="100">
        <v>1656631</v>
      </c>
      <c r="K12" s="81">
        <v>2400000</v>
      </c>
      <c r="L12" s="83">
        <f t="shared" si="0"/>
        <v>2084209</v>
      </c>
      <c r="M12" s="83">
        <f t="shared" si="1"/>
        <v>2758883</v>
      </c>
      <c r="N12" s="84">
        <f t="shared" ref="N12:N13" si="2">ROUND(GEOMEAN(F12,G12,H12,I12,K12),0)</f>
        <v>2387433</v>
      </c>
      <c r="O12" s="91">
        <f t="shared" ref="O12:O13" si="3">ROUND(STDEVA(F12,G12,H12,I12,K12),0)</f>
        <v>171453</v>
      </c>
      <c r="P12" s="99">
        <f t="shared" ref="P12" si="4">ROUND(MEDIAN(F12,G12,H12,I12,K12),0)</f>
        <v>2443092</v>
      </c>
    </row>
    <row r="13" spans="2:16" ht="15" customHeight="1" x14ac:dyDescent="0.2">
      <c r="B13" s="95">
        <v>6</v>
      </c>
      <c r="C13" s="232" t="s">
        <v>73</v>
      </c>
      <c r="D13" s="232"/>
      <c r="E13" s="95">
        <v>1</v>
      </c>
      <c r="F13" s="81">
        <v>2145000</v>
      </c>
      <c r="G13" s="81">
        <v>1800000</v>
      </c>
      <c r="H13" s="81">
        <v>2080000</v>
      </c>
      <c r="I13" s="81">
        <v>1899836</v>
      </c>
      <c r="J13" s="100">
        <v>1284308</v>
      </c>
      <c r="K13" s="81">
        <v>2000000</v>
      </c>
      <c r="L13" s="83">
        <f t="shared" si="0"/>
        <v>1638332</v>
      </c>
      <c r="M13" s="83">
        <f t="shared" si="1"/>
        <v>2261504</v>
      </c>
      <c r="N13" s="84">
        <f t="shared" si="2"/>
        <v>1981079</v>
      </c>
      <c r="O13" s="91">
        <f t="shared" si="3"/>
        <v>138138</v>
      </c>
      <c r="P13" s="99">
        <f>ROUND(MEDIAN(F13,G13,H13,I13,K13),0)</f>
        <v>2000000</v>
      </c>
    </row>
    <row r="14" spans="2:16" ht="15" customHeight="1" x14ac:dyDescent="0.2">
      <c r="B14" s="95">
        <v>7</v>
      </c>
      <c r="C14" s="232" t="s">
        <v>74</v>
      </c>
      <c r="D14" s="232"/>
      <c r="E14" s="95">
        <v>1</v>
      </c>
      <c r="F14" s="81">
        <v>1950000</v>
      </c>
      <c r="G14" s="100">
        <v>1440000</v>
      </c>
      <c r="H14" s="81">
        <v>1880000</v>
      </c>
      <c r="I14" s="81">
        <v>1818236</v>
      </c>
      <c r="J14" s="100">
        <v>1500000</v>
      </c>
      <c r="K14" s="81">
        <v>1800000</v>
      </c>
      <c r="L14" s="83">
        <f t="shared" si="0"/>
        <v>1599083</v>
      </c>
      <c r="M14" s="83">
        <f>ROUND(MEDIAN(F14,G14,H14,I14,J14,K14)+STDEVA(F14,G14,H14,I14,J14,K14),0)</f>
        <v>2019153</v>
      </c>
      <c r="N14" s="84">
        <f>ROUND(GEOMEAN(F14,H14,I14,K14),0)</f>
        <v>1861139</v>
      </c>
      <c r="O14" s="91">
        <f>ROUND(STDEVA(F14,H14,I14,K14),0)</f>
        <v>67890</v>
      </c>
      <c r="P14" s="99">
        <f>ROUND(MEDIAN(F14,H14,I14,K14),0)</f>
        <v>1849118</v>
      </c>
    </row>
    <row r="15" spans="2:16" ht="15" x14ac:dyDescent="0.2">
      <c r="B15" s="233" t="s">
        <v>75</v>
      </c>
      <c r="C15" s="233"/>
      <c r="D15" s="233"/>
      <c r="E15" s="233"/>
      <c r="F15" s="90">
        <v>11945000</v>
      </c>
      <c r="G15" s="90">
        <v>9240000</v>
      </c>
      <c r="H15" s="90">
        <v>11360000</v>
      </c>
      <c r="I15" s="90">
        <v>11083051</v>
      </c>
      <c r="J15" s="90">
        <v>8255438</v>
      </c>
      <c r="K15" s="90">
        <v>11000000</v>
      </c>
      <c r="L15" s="98">
        <f>SUM(L8:L14)</f>
        <v>9457588</v>
      </c>
      <c r="M15" s="98">
        <f>SUM(M8:M14)</f>
        <v>12625463</v>
      </c>
      <c r="N15" s="98">
        <f>SUM(N8:N14)</f>
        <v>11145993</v>
      </c>
      <c r="O15" s="98">
        <f>SUM(O8:O14)</f>
        <v>693195</v>
      </c>
      <c r="P15" s="98">
        <f>SUM(P8:P14)</f>
        <v>11235136</v>
      </c>
    </row>
    <row r="16" spans="2:16" ht="15" customHeight="1" x14ac:dyDescent="0.2"/>
    <row r="17" spans="2:16" x14ac:dyDescent="0.2">
      <c r="B17" s="238" t="s">
        <v>61</v>
      </c>
      <c r="C17" s="238"/>
      <c r="D17" s="238"/>
      <c r="E17" s="239"/>
      <c r="F17" s="89" t="s">
        <v>34</v>
      </c>
      <c r="G17" s="89" t="s">
        <v>35</v>
      </c>
      <c r="H17" s="89" t="s">
        <v>36</v>
      </c>
      <c r="I17" s="89" t="s">
        <v>37</v>
      </c>
      <c r="J17" s="89" t="s">
        <v>141</v>
      </c>
      <c r="K17" s="89" t="s">
        <v>142</v>
      </c>
      <c r="L17" s="236" t="s">
        <v>39</v>
      </c>
      <c r="M17" s="236" t="s">
        <v>38</v>
      </c>
      <c r="N17" s="237" t="s">
        <v>76</v>
      </c>
      <c r="O17" s="234" t="s">
        <v>63</v>
      </c>
      <c r="P17" s="235" t="s">
        <v>42</v>
      </c>
    </row>
    <row r="18" spans="2:16" ht="25.5" customHeight="1" x14ac:dyDescent="0.2">
      <c r="B18" s="96" t="s">
        <v>64</v>
      </c>
      <c r="C18" s="233" t="s">
        <v>65</v>
      </c>
      <c r="D18" s="233"/>
      <c r="E18" s="97" t="s">
        <v>66</v>
      </c>
      <c r="F18" s="89" t="s">
        <v>67</v>
      </c>
      <c r="G18" s="89" t="s">
        <v>67</v>
      </c>
      <c r="H18" s="89" t="s">
        <v>67</v>
      </c>
      <c r="I18" s="89" t="s">
        <v>67</v>
      </c>
      <c r="J18" s="89" t="s">
        <v>67</v>
      </c>
      <c r="K18" s="89" t="s">
        <v>67</v>
      </c>
      <c r="L18" s="236"/>
      <c r="M18" s="236"/>
      <c r="N18" s="237"/>
      <c r="O18" s="234"/>
      <c r="P18" s="235"/>
    </row>
    <row r="19" spans="2:16" ht="15" customHeight="1" x14ac:dyDescent="0.2">
      <c r="B19" s="95">
        <v>1</v>
      </c>
      <c r="C19" s="232" t="s">
        <v>77</v>
      </c>
      <c r="D19" s="232"/>
      <c r="E19" s="95">
        <v>1</v>
      </c>
      <c r="F19" s="81">
        <v>1200000</v>
      </c>
      <c r="G19" s="100">
        <v>750000</v>
      </c>
      <c r="H19" s="81">
        <v>1150000</v>
      </c>
      <c r="I19" s="81">
        <v>1032525</v>
      </c>
      <c r="J19" s="81">
        <v>959744</v>
      </c>
      <c r="K19" s="81">
        <v>1050000</v>
      </c>
      <c r="L19" s="83">
        <f>ROUND(MEDIAN(F19,G19,H19,I19,J19,K19)-STDEVA(F19,G19,H19,I19,J19,K19),0)</f>
        <v>882011</v>
      </c>
      <c r="M19" s="83">
        <f>ROUND(MEDIAN(F19,G19,H19,I19,J19,K19)+STDEVA(F19,G19,H19,I19,J19,K19),0)</f>
        <v>1200514</v>
      </c>
      <c r="N19" s="84">
        <f>ROUND(GEOMEAN(F19,H19,I19,J19,K19),0)</f>
        <v>1075041</v>
      </c>
      <c r="O19" s="91">
        <f>ROUND(STDEVA(F19,H19,I19,J19,K19),0)</f>
        <v>96051</v>
      </c>
      <c r="P19" s="99">
        <f>ROUND(MEDIAN(F19,H19,I19,J19,K19),0)</f>
        <v>1050000</v>
      </c>
    </row>
    <row r="20" spans="2:16" ht="15" customHeight="1" x14ac:dyDescent="0.2">
      <c r="B20" s="95">
        <v>2</v>
      </c>
      <c r="C20" s="232" t="s">
        <v>78</v>
      </c>
      <c r="D20" s="232"/>
      <c r="E20" s="95">
        <v>1</v>
      </c>
      <c r="F20" s="100">
        <v>1095000</v>
      </c>
      <c r="G20" s="81">
        <v>950000</v>
      </c>
      <c r="H20" s="100">
        <v>1050000</v>
      </c>
      <c r="I20" s="81">
        <v>941015</v>
      </c>
      <c r="J20" s="100">
        <v>811490</v>
      </c>
      <c r="K20" s="81">
        <v>950000</v>
      </c>
      <c r="L20" s="83">
        <f t="shared" ref="L20:L25" si="5">ROUND(MEDIAN(F20,G20,H20,I20,J20,K20)-STDEVA(F20,G20,H20,I20,J20,K20),0)</f>
        <v>851302</v>
      </c>
      <c r="M20" s="83">
        <f t="shared" ref="M20:M23" si="6">ROUND(MEDIAN(F20,G20,H20,I20,J20,K20)+STDEVA(F20,G20,H20,I20,J20,K20),0)</f>
        <v>1048698</v>
      </c>
      <c r="N20" s="84">
        <f>ROUND(GEOMEAN(G20,I20,K20),0)</f>
        <v>946996</v>
      </c>
      <c r="O20" s="91">
        <f>ROUND(STDEVA(G20,I20,K20),0)</f>
        <v>5187</v>
      </c>
      <c r="P20" s="99">
        <f>ROUND(MEDIAN(G20,I20,K20),0)</f>
        <v>950000</v>
      </c>
    </row>
    <row r="21" spans="2:16" ht="15" customHeight="1" x14ac:dyDescent="0.2">
      <c r="B21" s="95">
        <v>3</v>
      </c>
      <c r="C21" s="232" t="s">
        <v>79</v>
      </c>
      <c r="D21" s="232"/>
      <c r="E21" s="95">
        <v>1</v>
      </c>
      <c r="F21" s="100">
        <v>1040000</v>
      </c>
      <c r="G21" s="100">
        <v>700000</v>
      </c>
      <c r="H21" s="81">
        <v>1000000</v>
      </c>
      <c r="I21" s="81">
        <v>885001</v>
      </c>
      <c r="J21" s="81">
        <v>838352</v>
      </c>
      <c r="K21" s="81">
        <v>900000</v>
      </c>
      <c r="L21" s="83">
        <f t="shared" si="5"/>
        <v>771338</v>
      </c>
      <c r="M21" s="83">
        <f t="shared" si="6"/>
        <v>1013663</v>
      </c>
      <c r="N21" s="84">
        <f>ROUND(GEOMEAN(H21,I21,J21,K21),0)</f>
        <v>903968</v>
      </c>
      <c r="O21" s="91">
        <f>ROUND(STDEVA(H21,I21,J21,K21),0)</f>
        <v>68042</v>
      </c>
      <c r="P21" s="99">
        <f>ROUND(MEDIAN(H21,I21,J21,K21),0)</f>
        <v>892501</v>
      </c>
    </row>
    <row r="22" spans="2:16" ht="15" customHeight="1" x14ac:dyDescent="0.2">
      <c r="B22" s="95">
        <v>4</v>
      </c>
      <c r="C22" s="232" t="s">
        <v>80</v>
      </c>
      <c r="D22" s="232"/>
      <c r="E22" s="95">
        <v>1</v>
      </c>
      <c r="F22" s="81">
        <v>1585000</v>
      </c>
      <c r="G22" s="81">
        <v>1500000</v>
      </c>
      <c r="H22" s="81">
        <v>1550000</v>
      </c>
      <c r="I22" s="101">
        <v>1236460</v>
      </c>
      <c r="J22" s="100">
        <v>1109827</v>
      </c>
      <c r="K22" s="81">
        <v>1450000</v>
      </c>
      <c r="L22" s="83">
        <f t="shared" si="5"/>
        <v>1285259</v>
      </c>
      <c r="M22" s="83">
        <f t="shared" si="6"/>
        <v>1664741</v>
      </c>
      <c r="N22" s="84">
        <f>ROUND(GEOMEAN(F22,G22,H22,K22),0)</f>
        <v>1520390</v>
      </c>
      <c r="O22" s="91">
        <f>ROUND(STDEVA(F22,G22,H22,K22),0)</f>
        <v>58931</v>
      </c>
      <c r="P22" s="99">
        <f>ROUND(MEDIAN(F22,G22,H22,K22),0)</f>
        <v>1525000</v>
      </c>
    </row>
    <row r="23" spans="2:16" ht="15" customHeight="1" x14ac:dyDescent="0.2">
      <c r="B23" s="95">
        <v>5</v>
      </c>
      <c r="C23" s="232" t="s">
        <v>81</v>
      </c>
      <c r="D23" s="232"/>
      <c r="E23" s="95">
        <v>1</v>
      </c>
      <c r="F23" s="100">
        <v>2230000</v>
      </c>
      <c r="G23" s="81">
        <v>2100000</v>
      </c>
      <c r="H23" s="100">
        <v>2200000</v>
      </c>
      <c r="I23" s="81">
        <v>2085408</v>
      </c>
      <c r="J23" s="100">
        <v>1983904</v>
      </c>
      <c r="K23" s="81">
        <v>2100000</v>
      </c>
      <c r="L23" s="83">
        <f t="shared" si="5"/>
        <v>2011742</v>
      </c>
      <c r="M23" s="83">
        <f t="shared" si="6"/>
        <v>2188258</v>
      </c>
      <c r="N23" s="84">
        <f>ROUND(GEOMEAN(G23,I23,K23),0)</f>
        <v>2095125</v>
      </c>
      <c r="O23" s="91">
        <f>ROUND(STDEVA(G23,I23,K23),0)</f>
        <v>8425</v>
      </c>
      <c r="P23" s="99">
        <f>ROUND(MEDIAN(G23,I23,K23),0)</f>
        <v>2100000</v>
      </c>
    </row>
    <row r="24" spans="2:16" ht="15" customHeight="1" x14ac:dyDescent="0.2">
      <c r="B24" s="95">
        <v>6</v>
      </c>
      <c r="C24" s="232" t="s">
        <v>82</v>
      </c>
      <c r="D24" s="232"/>
      <c r="E24" s="95">
        <v>1</v>
      </c>
      <c r="F24" s="81">
        <v>1775000</v>
      </c>
      <c r="G24" s="81">
        <v>1800000</v>
      </c>
      <c r="H24" s="81">
        <v>1750000</v>
      </c>
      <c r="I24" s="81">
        <v>1686447</v>
      </c>
      <c r="J24" s="100">
        <v>1515868</v>
      </c>
      <c r="K24" s="81">
        <v>1650000</v>
      </c>
      <c r="L24" s="83">
        <f t="shared" si="5"/>
        <v>1613698</v>
      </c>
      <c r="M24" s="83">
        <f>ROUND(MEDIAN(F24,G24,H24,I24,J24,K24)+STDEVA(F24,G24,H24,I24,J24,K24),0)</f>
        <v>1822749</v>
      </c>
      <c r="N24" s="84">
        <f>ROUND(GEOMEAN(F24,G24,H24,I24,K24),0)</f>
        <v>1731383</v>
      </c>
      <c r="O24" s="91">
        <f>ROUND(STDEVA(F24,G24,H24,I24,K24),0)</f>
        <v>62441</v>
      </c>
      <c r="P24" s="99">
        <f>ROUND(MEDIAN(F24,G24,H24,I24,K24),0)</f>
        <v>1750000</v>
      </c>
    </row>
    <row r="25" spans="2:16" ht="15" customHeight="1" x14ac:dyDescent="0.2">
      <c r="B25" s="95">
        <v>7</v>
      </c>
      <c r="C25" s="232" t="s">
        <v>83</v>
      </c>
      <c r="D25" s="232"/>
      <c r="E25" s="95">
        <v>1</v>
      </c>
      <c r="F25" s="81">
        <v>1820000</v>
      </c>
      <c r="G25" s="100">
        <v>1440000</v>
      </c>
      <c r="H25" s="81">
        <v>1800000</v>
      </c>
      <c r="I25" s="81">
        <v>1793437</v>
      </c>
      <c r="J25" s="100">
        <v>1575546</v>
      </c>
      <c r="K25" s="81">
        <v>1700000</v>
      </c>
      <c r="L25" s="83">
        <f t="shared" si="5"/>
        <v>1594811</v>
      </c>
      <c r="M25" s="83">
        <f>ROUND(MEDIAN(F25,G25,H25,I25,J25,K25)+STDEVA(F25,G25,H25,I25,J25,K25),0)</f>
        <v>1898626</v>
      </c>
      <c r="N25" s="84">
        <f>ROUND(GEOMEAN(F25,H25,I25,K25),0)</f>
        <v>1777746</v>
      </c>
      <c r="O25" s="91">
        <f>ROUND(STDEVA(F25,H25,I25,K25),0)</f>
        <v>53447</v>
      </c>
      <c r="P25" s="99">
        <f>ROUND(MEDIAN(F25,H25,I25,K25),0)</f>
        <v>1796719</v>
      </c>
    </row>
    <row r="26" spans="2:16" ht="15" x14ac:dyDescent="0.2">
      <c r="B26" s="233" t="s">
        <v>75</v>
      </c>
      <c r="C26" s="233"/>
      <c r="D26" s="233"/>
      <c r="E26" s="233"/>
      <c r="F26" s="90">
        <v>10745000</v>
      </c>
      <c r="G26" s="90">
        <v>9240000</v>
      </c>
      <c r="H26" s="90">
        <v>10500000</v>
      </c>
      <c r="I26" s="90">
        <v>9660293</v>
      </c>
      <c r="J26" s="90">
        <v>8794731</v>
      </c>
      <c r="K26" s="90">
        <v>9800000</v>
      </c>
      <c r="L26" s="98">
        <f>SUM(L19:L25)</f>
        <v>9010161</v>
      </c>
      <c r="M26" s="98">
        <f>SUM(M19:M25)</f>
        <v>10837249</v>
      </c>
      <c r="N26" s="98">
        <f>SUM(N19:N25)</f>
        <v>10050649</v>
      </c>
      <c r="O26" s="98">
        <f>SUM(O19:O25)</f>
        <v>352524</v>
      </c>
      <c r="P26" s="98">
        <f>SUM(P19:P25)</f>
        <v>10064220</v>
      </c>
    </row>
  </sheetData>
  <mergeCells count="33">
    <mergeCell ref="C13:D13"/>
    <mergeCell ref="B3:P3"/>
    <mergeCell ref="B4:P4"/>
    <mergeCell ref="B5:P5"/>
    <mergeCell ref="B6:E6"/>
    <mergeCell ref="L6:L7"/>
    <mergeCell ref="M6:M7"/>
    <mergeCell ref="N6:N7"/>
    <mergeCell ref="O6:O7"/>
    <mergeCell ref="P6:P7"/>
    <mergeCell ref="C7:D7"/>
    <mergeCell ref="C8:D8"/>
    <mergeCell ref="C9:D9"/>
    <mergeCell ref="C10:D10"/>
    <mergeCell ref="C11:D11"/>
    <mergeCell ref="C12:D12"/>
    <mergeCell ref="C21:D21"/>
    <mergeCell ref="C14:D14"/>
    <mergeCell ref="B15:E15"/>
    <mergeCell ref="B17:E17"/>
    <mergeCell ref="L17:L18"/>
    <mergeCell ref="O17:O18"/>
    <mergeCell ref="P17:P18"/>
    <mergeCell ref="C18:D18"/>
    <mergeCell ref="C19:D19"/>
    <mergeCell ref="C20:D20"/>
    <mergeCell ref="M17:M18"/>
    <mergeCell ref="N17:N18"/>
    <mergeCell ref="C22:D22"/>
    <mergeCell ref="C23:D23"/>
    <mergeCell ref="C24:D24"/>
    <mergeCell ref="C25:D25"/>
    <mergeCell ref="B26:E26"/>
  </mergeCells>
  <phoneticPr fontId="2" type="noConversion"/>
  <conditionalFormatting sqref="F8:K8">
    <cfRule type="cellIs" dxfId="179" priority="16" operator="between">
      <formula>$L$8</formula>
      <formula>$M$8</formula>
    </cfRule>
  </conditionalFormatting>
  <conditionalFormatting sqref="F9:K9">
    <cfRule type="cellIs" dxfId="178" priority="15" operator="between">
      <formula>$L$9</formula>
      <formula>$M$9</formula>
    </cfRule>
  </conditionalFormatting>
  <conditionalFormatting sqref="F10:K10">
    <cfRule type="cellIs" dxfId="177" priority="14" operator="between">
      <formula>$L$10</formula>
      <formula>$M$10</formula>
    </cfRule>
  </conditionalFormatting>
  <conditionalFormatting sqref="F11:K11">
    <cfRule type="cellIs" dxfId="176" priority="13" operator="between">
      <formula>$L$11</formula>
      <formula>$M$11</formula>
    </cfRule>
  </conditionalFormatting>
  <conditionalFormatting sqref="F12:K12">
    <cfRule type="cellIs" dxfId="175" priority="12" operator="between">
      <formula>$L$12</formula>
      <formula>$M$12</formula>
    </cfRule>
  </conditionalFormatting>
  <conditionalFormatting sqref="F13:K13">
    <cfRule type="cellIs" dxfId="174" priority="11" operator="between">
      <formula>$L$13</formula>
      <formula>$M$13</formula>
    </cfRule>
  </conditionalFormatting>
  <conditionalFormatting sqref="F14:K14">
    <cfRule type="cellIs" dxfId="173" priority="10" operator="between">
      <formula>$L$14</formula>
      <formula>$M$14</formula>
    </cfRule>
  </conditionalFormatting>
  <conditionalFormatting sqref="F19:K19">
    <cfRule type="cellIs" dxfId="172" priority="7" operator="between">
      <formula>$L$19</formula>
      <formula>$M$19</formula>
    </cfRule>
    <cfRule type="cellIs" dxfId="171" priority="9" operator="between">
      <formula>#REF!</formula>
      <formula>#REF!</formula>
    </cfRule>
  </conditionalFormatting>
  <conditionalFormatting sqref="F20:K20">
    <cfRule type="cellIs" dxfId="170" priority="6" operator="between">
      <formula>$L$20</formula>
      <formula>$M$20</formula>
    </cfRule>
  </conditionalFormatting>
  <conditionalFormatting sqref="F20:K25">
    <cfRule type="cellIs" dxfId="169" priority="8" operator="between">
      <formula>#REF!</formula>
      <formula>#REF!</formula>
    </cfRule>
  </conditionalFormatting>
  <conditionalFormatting sqref="F21:K21">
    <cfRule type="cellIs" dxfId="168" priority="5" operator="between">
      <formula>$L$21</formula>
      <formula>$M$21</formula>
    </cfRule>
  </conditionalFormatting>
  <conditionalFormatting sqref="F22:K22">
    <cfRule type="cellIs" dxfId="167" priority="4" operator="between">
      <formula>$L$22</formula>
      <formula>$M$22</formula>
    </cfRule>
  </conditionalFormatting>
  <conditionalFormatting sqref="F23:K23">
    <cfRule type="cellIs" dxfId="166" priority="3" operator="between">
      <formula>$L$23</formula>
      <formula>$M$23</formula>
    </cfRule>
  </conditionalFormatting>
  <conditionalFormatting sqref="F24:K24">
    <cfRule type="cellIs" dxfId="165" priority="2" operator="between">
      <formula>$L$24</formula>
      <formula>$M$24</formula>
    </cfRule>
  </conditionalFormatting>
  <conditionalFormatting sqref="F25:K25">
    <cfRule type="cellIs" dxfId="164" priority="1" operator="between">
      <formula>$L$25</formula>
      <formula>$M$25</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EC8F-078E-4675-86D4-A7908EC1BDEE}">
  <dimension ref="B3:Q26"/>
  <sheetViews>
    <sheetView topLeftCell="D1" workbookViewId="0">
      <selection activeCell="M22" sqref="M22"/>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28515625" style="80" customWidth="1"/>
    <col min="7" max="7" width="21.85546875" style="80" customWidth="1"/>
    <col min="8" max="9" width="21.140625" style="80" customWidth="1"/>
    <col min="10" max="10" width="20.28515625" style="80" customWidth="1"/>
    <col min="11" max="11" width="19.85546875" style="80" customWidth="1"/>
    <col min="12" max="12" width="22" style="80" customWidth="1"/>
    <col min="13" max="14" width="14.5703125" style="80" bestFit="1" customWidth="1"/>
    <col min="15" max="15" width="19.85546875" style="80" bestFit="1" customWidth="1"/>
    <col min="16" max="17" width="14.5703125" style="80" bestFit="1" customWidth="1"/>
    <col min="18" max="16384" width="11.42578125" style="80"/>
  </cols>
  <sheetData>
    <row r="3" spans="2:17" ht="15" customHeight="1" x14ac:dyDescent="0.2">
      <c r="B3" s="242" t="s">
        <v>59</v>
      </c>
      <c r="C3" s="242"/>
      <c r="D3" s="242"/>
      <c r="E3" s="242"/>
      <c r="F3" s="242"/>
      <c r="G3" s="242"/>
      <c r="H3" s="242"/>
      <c r="I3" s="242"/>
      <c r="J3" s="242"/>
      <c r="K3" s="242"/>
      <c r="L3" s="242"/>
      <c r="M3" s="242"/>
      <c r="N3" s="242"/>
      <c r="O3" s="242"/>
      <c r="P3" s="242"/>
      <c r="Q3" s="242"/>
    </row>
    <row r="4" spans="2:17" ht="15" customHeight="1" x14ac:dyDescent="0.2">
      <c r="B4" s="243" t="s">
        <v>89</v>
      </c>
      <c r="C4" s="243"/>
      <c r="D4" s="243"/>
      <c r="E4" s="243"/>
      <c r="F4" s="243"/>
      <c r="G4" s="243"/>
      <c r="H4" s="243"/>
      <c r="I4" s="243"/>
      <c r="J4" s="243"/>
      <c r="K4" s="243"/>
      <c r="L4" s="243"/>
      <c r="M4" s="243"/>
      <c r="N4" s="243"/>
      <c r="O4" s="243"/>
      <c r="P4" s="243"/>
      <c r="Q4" s="243"/>
    </row>
    <row r="5" spans="2:17" ht="15" customHeight="1" x14ac:dyDescent="0.2">
      <c r="B5" s="244"/>
      <c r="C5" s="244"/>
      <c r="D5" s="244"/>
      <c r="E5" s="244"/>
      <c r="F5" s="244"/>
      <c r="G5" s="244"/>
      <c r="H5" s="244"/>
      <c r="I5" s="244"/>
      <c r="J5" s="244"/>
      <c r="K5" s="244"/>
      <c r="L5" s="244"/>
      <c r="M5" s="244"/>
      <c r="N5" s="244"/>
      <c r="O5" s="244"/>
      <c r="P5" s="244"/>
      <c r="Q5" s="244"/>
    </row>
    <row r="6" spans="2:17" ht="12.75" customHeight="1" x14ac:dyDescent="0.2">
      <c r="B6" s="238" t="s">
        <v>61</v>
      </c>
      <c r="C6" s="238"/>
      <c r="D6" s="238"/>
      <c r="E6" s="239"/>
      <c r="F6" s="89" t="s">
        <v>34</v>
      </c>
      <c r="G6" s="89" t="s">
        <v>35</v>
      </c>
      <c r="H6" s="89" t="s">
        <v>36</v>
      </c>
      <c r="I6" s="89" t="s">
        <v>37</v>
      </c>
      <c r="J6" s="89" t="s">
        <v>141</v>
      </c>
      <c r="K6" s="89" t="s">
        <v>142</v>
      </c>
      <c r="L6" s="89" t="s">
        <v>143</v>
      </c>
      <c r="M6" s="236" t="s">
        <v>39</v>
      </c>
      <c r="N6" s="236" t="s">
        <v>38</v>
      </c>
      <c r="O6" s="237" t="s">
        <v>62</v>
      </c>
      <c r="P6" s="234" t="s">
        <v>63</v>
      </c>
      <c r="Q6" s="235" t="s">
        <v>42</v>
      </c>
    </row>
    <row r="7" spans="2:17" ht="31.5" customHeight="1" x14ac:dyDescent="0.2">
      <c r="B7" s="96" t="s">
        <v>64</v>
      </c>
      <c r="C7" s="233" t="s">
        <v>65</v>
      </c>
      <c r="D7" s="233"/>
      <c r="E7" s="97" t="s">
        <v>66</v>
      </c>
      <c r="F7" s="89" t="s">
        <v>67</v>
      </c>
      <c r="G7" s="89" t="s">
        <v>67</v>
      </c>
      <c r="H7" s="89" t="s">
        <v>67</v>
      </c>
      <c r="I7" s="89" t="s">
        <v>67</v>
      </c>
      <c r="J7" s="89" t="s">
        <v>67</v>
      </c>
      <c r="K7" s="89" t="s">
        <v>67</v>
      </c>
      <c r="L7" s="89" t="s">
        <v>67</v>
      </c>
      <c r="M7" s="236"/>
      <c r="N7" s="236"/>
      <c r="O7" s="237"/>
      <c r="P7" s="234"/>
      <c r="Q7" s="235"/>
    </row>
    <row r="8" spans="2:17" ht="15" customHeight="1" x14ac:dyDescent="0.2">
      <c r="B8" s="95">
        <v>1</v>
      </c>
      <c r="C8" s="232" t="s">
        <v>68</v>
      </c>
      <c r="D8" s="232"/>
      <c r="E8" s="95">
        <v>1</v>
      </c>
      <c r="F8" s="100">
        <v>1300000</v>
      </c>
      <c r="G8" s="81">
        <v>850000</v>
      </c>
      <c r="H8" s="100">
        <v>800000</v>
      </c>
      <c r="I8" s="81">
        <v>1030000</v>
      </c>
      <c r="J8" s="81">
        <v>1154310</v>
      </c>
      <c r="K8" s="81">
        <v>948063</v>
      </c>
      <c r="L8" s="81">
        <v>1150000</v>
      </c>
      <c r="M8" s="83">
        <f>ROUND(MEDIAN(F8,G8,H8,I8,J8,K8,L8)-STDEVA(F8,G8,H8,I8,J8,K8,L8),0)</f>
        <v>849863</v>
      </c>
      <c r="N8" s="83">
        <f>ROUND(MEDIAN(F8,G8,H8,I8,J8,K8,L8)+STDEVA(F8,G8,H8,I8,J8,K8,L8),0)</f>
        <v>1210137</v>
      </c>
      <c r="O8" s="84">
        <f>ROUND(GEOMEAN(G8,I8,J8,K8,L8),0)</f>
        <v>1019583</v>
      </c>
      <c r="P8" s="91">
        <f>ROUND(STDEVA(G8,I8,J8,K8,L8),0)</f>
        <v>131248</v>
      </c>
      <c r="Q8" s="99">
        <f>ROUND(MEDIAN(G8,I8,J8,K8,L8),0)</f>
        <v>1030000</v>
      </c>
    </row>
    <row r="9" spans="2:17" ht="15" customHeight="1" x14ac:dyDescent="0.2">
      <c r="B9" s="95">
        <v>2</v>
      </c>
      <c r="C9" s="232" t="s">
        <v>69</v>
      </c>
      <c r="D9" s="232"/>
      <c r="E9" s="95">
        <v>1</v>
      </c>
      <c r="F9" s="100">
        <v>1195000</v>
      </c>
      <c r="G9" s="81">
        <v>1050000</v>
      </c>
      <c r="H9" s="100">
        <v>800000</v>
      </c>
      <c r="I9" s="81">
        <v>1130000</v>
      </c>
      <c r="J9" s="81">
        <v>1102883</v>
      </c>
      <c r="K9" s="100">
        <v>861873</v>
      </c>
      <c r="L9" s="81">
        <v>1050000</v>
      </c>
      <c r="M9" s="83">
        <f t="shared" ref="M9:M14" si="0">ROUND(MEDIAN(F9,G9,H9,I9,J9,K9,L9)-STDEVA(F9,G9,H9,I9,J9,K9,L9),0)</f>
        <v>905983</v>
      </c>
      <c r="N9" s="83">
        <f t="shared" ref="N9:N13" si="1">ROUND(MEDIAN(F9,G9,H9,I9,J9,K9,L9)+STDEVA(F9,G9,H9,I9,J9,K9,L9),0)</f>
        <v>1194017</v>
      </c>
      <c r="O9" s="84">
        <f>ROUND(GEOMEAN(G9,I9,J9,L9),0)</f>
        <v>1082671</v>
      </c>
      <c r="P9" s="91">
        <f>ROUND(STDEVA(G9,I9,J9,L9),0)</f>
        <v>39926</v>
      </c>
      <c r="Q9" s="99">
        <f>ROUND(MEDIAN(G9,I9,J9,L9),0)</f>
        <v>1076442</v>
      </c>
    </row>
    <row r="10" spans="2:17" ht="15" customHeight="1" x14ac:dyDescent="0.2">
      <c r="B10" s="95">
        <v>3</v>
      </c>
      <c r="C10" s="245" t="s">
        <v>70</v>
      </c>
      <c r="D10" s="246"/>
      <c r="E10" s="95">
        <v>1</v>
      </c>
      <c r="F10" s="81">
        <v>1140000</v>
      </c>
      <c r="G10" s="100">
        <v>800000</v>
      </c>
      <c r="H10" s="100">
        <v>800000</v>
      </c>
      <c r="I10" s="81">
        <v>1080000</v>
      </c>
      <c r="J10" s="81">
        <v>1037923</v>
      </c>
      <c r="K10" s="100">
        <v>808000</v>
      </c>
      <c r="L10" s="81">
        <v>1000000</v>
      </c>
      <c r="M10" s="83">
        <f t="shared" si="0"/>
        <v>853736</v>
      </c>
      <c r="N10" s="83">
        <f t="shared" si="1"/>
        <v>1146264</v>
      </c>
      <c r="O10" s="84">
        <f>ROUND(GEOMEAN(F10,I10,J10,L10),0)</f>
        <v>1063221</v>
      </c>
      <c r="P10" s="91">
        <f>ROUND(STDEVA(F10,I10,J10,L10),0)</f>
        <v>60020</v>
      </c>
      <c r="Q10" s="99">
        <f>ROUND(MEDIAN(F10,I10,J10,L10),0)</f>
        <v>1058962</v>
      </c>
    </row>
    <row r="11" spans="2:17" ht="15" customHeight="1" x14ac:dyDescent="0.2">
      <c r="B11" s="95">
        <v>4</v>
      </c>
      <c r="C11" s="232" t="s">
        <v>71</v>
      </c>
      <c r="D11" s="232"/>
      <c r="E11" s="95">
        <v>1</v>
      </c>
      <c r="F11" s="81">
        <v>1735000</v>
      </c>
      <c r="G11" s="81">
        <v>1800000</v>
      </c>
      <c r="H11" s="100">
        <v>1200000</v>
      </c>
      <c r="I11" s="81">
        <v>1680000</v>
      </c>
      <c r="J11" s="81">
        <v>1626771</v>
      </c>
      <c r="K11" s="100">
        <v>1326855</v>
      </c>
      <c r="L11" s="81">
        <v>1600000</v>
      </c>
      <c r="M11" s="83">
        <f t="shared" si="0"/>
        <v>1406052</v>
      </c>
      <c r="N11" s="83">
        <f t="shared" si="1"/>
        <v>1847490</v>
      </c>
      <c r="O11" s="84">
        <f>ROUND(GEOMEAN(F12,H12,I12,J12,L12),0)</f>
        <v>2407849</v>
      </c>
      <c r="P11" s="91">
        <f>ROUND(STDEVA(F12,H12,I12,J12,L12),0)</f>
        <v>127076</v>
      </c>
      <c r="Q11" s="99">
        <f>ROUND(MEDIAN(F12,H12,I12,J12,L12),0)</f>
        <v>2443092</v>
      </c>
    </row>
    <row r="12" spans="2:17" ht="15" customHeight="1" x14ac:dyDescent="0.2">
      <c r="B12" s="95">
        <v>5</v>
      </c>
      <c r="C12" s="232" t="s">
        <v>72</v>
      </c>
      <c r="D12" s="232"/>
      <c r="E12" s="95">
        <v>1</v>
      </c>
      <c r="F12" s="81">
        <v>2530000</v>
      </c>
      <c r="G12" s="100">
        <v>2100000</v>
      </c>
      <c r="H12" s="81">
        <v>2200000</v>
      </c>
      <c r="I12" s="81">
        <v>2480000</v>
      </c>
      <c r="J12" s="81">
        <v>2443092</v>
      </c>
      <c r="K12" s="100">
        <v>1968486</v>
      </c>
      <c r="L12" s="81">
        <v>2400000</v>
      </c>
      <c r="M12" s="83">
        <f t="shared" si="0"/>
        <v>2185675</v>
      </c>
      <c r="N12" s="83">
        <f t="shared" si="1"/>
        <v>2614325</v>
      </c>
      <c r="O12" s="84">
        <f>ROUND(GEOMEAN(F12,H12,I12,J12,L12),0)</f>
        <v>2407849</v>
      </c>
      <c r="P12" s="91">
        <f>ROUND(STDEVA(F12,H12,I12,J12,L12),0)</f>
        <v>127076</v>
      </c>
      <c r="Q12" s="99">
        <f>ROUND(MEDIAN(F12,H12,I12,J12,L12),0)</f>
        <v>2443092</v>
      </c>
    </row>
    <row r="13" spans="2:17" ht="15" customHeight="1" x14ac:dyDescent="0.2">
      <c r="B13" s="95">
        <v>6</v>
      </c>
      <c r="C13" s="232" t="s">
        <v>73</v>
      </c>
      <c r="D13" s="232"/>
      <c r="E13" s="95">
        <v>1</v>
      </c>
      <c r="F13" s="81">
        <v>2125000</v>
      </c>
      <c r="G13" s="81">
        <v>1900000</v>
      </c>
      <c r="H13" s="100">
        <v>1600000</v>
      </c>
      <c r="I13" s="81">
        <v>2080000</v>
      </c>
      <c r="J13" s="81">
        <v>1899836</v>
      </c>
      <c r="K13" s="100">
        <v>1522533</v>
      </c>
      <c r="L13" s="81">
        <v>2000000</v>
      </c>
      <c r="M13" s="83">
        <f t="shared" si="0"/>
        <v>1668610</v>
      </c>
      <c r="N13" s="83">
        <f t="shared" si="1"/>
        <v>2131390</v>
      </c>
      <c r="O13" s="84">
        <f>ROUND(GEOMEAN(F13,G13,I13,J13,L13),0)</f>
        <v>1998869</v>
      </c>
      <c r="P13" s="91">
        <f>ROUND(STDEVA(F13,G13,I13,J13,L13),0)</f>
        <v>102534</v>
      </c>
      <c r="Q13" s="99">
        <f>ROUND(MEDIAN(F13,G13,I13,J13,L13),0)</f>
        <v>2000000</v>
      </c>
    </row>
    <row r="14" spans="2:17" ht="15" customHeight="1" x14ac:dyDescent="0.2">
      <c r="B14" s="95">
        <v>7</v>
      </c>
      <c r="C14" s="232" t="s">
        <v>74</v>
      </c>
      <c r="D14" s="232"/>
      <c r="E14" s="95">
        <v>1</v>
      </c>
      <c r="F14" s="81">
        <v>1920000</v>
      </c>
      <c r="G14" s="81">
        <v>1700000</v>
      </c>
      <c r="H14" s="100">
        <v>1200000</v>
      </c>
      <c r="I14" s="81">
        <v>1880000</v>
      </c>
      <c r="J14" s="81">
        <v>1818236</v>
      </c>
      <c r="K14" s="81">
        <v>1575546</v>
      </c>
      <c r="L14" s="81">
        <v>1800000</v>
      </c>
      <c r="M14" s="83">
        <f t="shared" si="0"/>
        <v>1551584</v>
      </c>
      <c r="N14" s="83">
        <f>ROUND(MEDIAN(F14,G14,H14,I14,J14,K14,L14)+STDEVA(F14,G14,H14,I14,J14,K14,L14),0)</f>
        <v>2048416</v>
      </c>
      <c r="O14" s="84">
        <f>ROUND(GEOMEAN(F14,G14,I14,J14,K14,L14),0)</f>
        <v>1778458</v>
      </c>
      <c r="P14" s="91">
        <f>ROUND(STDEVA(F14,G14,I14,J14,K14,L14),0)</f>
        <v>126200</v>
      </c>
      <c r="Q14" s="99">
        <f>ROUND(MEDIAN(F14,G14,I14,J14,K14,L14),0)</f>
        <v>1809118</v>
      </c>
    </row>
    <row r="15" spans="2:17" ht="15" x14ac:dyDescent="0.2">
      <c r="B15" s="233" t="s">
        <v>75</v>
      </c>
      <c r="C15" s="233"/>
      <c r="D15" s="233"/>
      <c r="E15" s="233"/>
      <c r="F15" s="90">
        <v>11945000</v>
      </c>
      <c r="G15" s="90">
        <v>10200000</v>
      </c>
      <c r="H15" s="90">
        <v>8600000</v>
      </c>
      <c r="I15" s="90">
        <v>11360000</v>
      </c>
      <c r="J15" s="90">
        <v>11083051</v>
      </c>
      <c r="K15" s="90">
        <v>9011356</v>
      </c>
      <c r="L15" s="90">
        <v>11000000</v>
      </c>
      <c r="M15" s="98">
        <f>SUM(M8:M14)</f>
        <v>9421503</v>
      </c>
      <c r="N15" s="98">
        <f>SUM(N8:N14)</f>
        <v>12192039</v>
      </c>
      <c r="O15" s="98">
        <f>SUM(O8:O14)</f>
        <v>11758500</v>
      </c>
      <c r="P15" s="98">
        <f>SUM(P8:P14)</f>
        <v>714080</v>
      </c>
      <c r="Q15" s="98">
        <f>SUM(Q8:Q14)</f>
        <v>11860706</v>
      </c>
    </row>
    <row r="16" spans="2:17" ht="15" customHeight="1" x14ac:dyDescent="0.2"/>
    <row r="17" spans="2:17" x14ac:dyDescent="0.2">
      <c r="B17" s="238" t="s">
        <v>61</v>
      </c>
      <c r="C17" s="238"/>
      <c r="D17" s="238"/>
      <c r="E17" s="239"/>
      <c r="F17" s="89" t="s">
        <v>34</v>
      </c>
      <c r="G17" s="89" t="s">
        <v>35</v>
      </c>
      <c r="H17" s="89" t="s">
        <v>36</v>
      </c>
      <c r="I17" s="89" t="s">
        <v>37</v>
      </c>
      <c r="J17" s="89" t="s">
        <v>141</v>
      </c>
      <c r="K17" s="89" t="s">
        <v>142</v>
      </c>
      <c r="L17" s="89" t="s">
        <v>143</v>
      </c>
      <c r="M17" s="236" t="s">
        <v>39</v>
      </c>
      <c r="N17" s="236" t="s">
        <v>38</v>
      </c>
      <c r="O17" s="237" t="s">
        <v>76</v>
      </c>
      <c r="P17" s="234" t="s">
        <v>63</v>
      </c>
      <c r="Q17" s="235" t="s">
        <v>42</v>
      </c>
    </row>
    <row r="18" spans="2:17" ht="25.5" customHeight="1" x14ac:dyDescent="0.2">
      <c r="B18" s="96" t="s">
        <v>64</v>
      </c>
      <c r="C18" s="233" t="s">
        <v>65</v>
      </c>
      <c r="D18" s="233"/>
      <c r="E18" s="97" t="s">
        <v>66</v>
      </c>
      <c r="F18" s="89" t="s">
        <v>67</v>
      </c>
      <c r="G18" s="89" t="s">
        <v>67</v>
      </c>
      <c r="H18" s="89" t="s">
        <v>67</v>
      </c>
      <c r="I18" s="89" t="s">
        <v>67</v>
      </c>
      <c r="J18" s="89" t="s">
        <v>67</v>
      </c>
      <c r="K18" s="89" t="s">
        <v>67</v>
      </c>
      <c r="L18" s="89" t="s">
        <v>67</v>
      </c>
      <c r="M18" s="236"/>
      <c r="N18" s="236"/>
      <c r="O18" s="237"/>
      <c r="P18" s="234"/>
      <c r="Q18" s="235"/>
    </row>
    <row r="19" spans="2:17" ht="15" customHeight="1" x14ac:dyDescent="0.2">
      <c r="B19" s="95">
        <v>1</v>
      </c>
      <c r="C19" s="232" t="s">
        <v>77</v>
      </c>
      <c r="D19" s="232"/>
      <c r="E19" s="95">
        <v>1</v>
      </c>
      <c r="F19" s="81">
        <v>1170000</v>
      </c>
      <c r="G19" s="81">
        <v>850000</v>
      </c>
      <c r="H19" s="100">
        <v>500000</v>
      </c>
      <c r="I19" s="81">
        <v>1150000</v>
      </c>
      <c r="J19" s="81">
        <v>1032525</v>
      </c>
      <c r="K19" s="100">
        <v>787888</v>
      </c>
      <c r="L19" s="81">
        <v>1050000</v>
      </c>
      <c r="M19" s="83">
        <f>ROUND(MEDIAN(F19,G19,H19,I19,J19,K19,L19)-STDEVA(F19,G19,H19,I19,J19,K19,L19),0)</f>
        <v>793682</v>
      </c>
      <c r="N19" s="83">
        <f>ROUND(MEDIAN(F19,G19,H19,I19,J19,K19,L19)+STDEVA(F19,G19,H19,I19,J19,K19,L19),0)</f>
        <v>1271368</v>
      </c>
      <c r="O19" s="84">
        <f>ROUND(GEOMEAN(F19,G19,I19,J19,L19),0)</f>
        <v>1043947</v>
      </c>
      <c r="P19" s="91">
        <f>ROUND(STDEVA(F19,G19,I19,J19,L19),0)</f>
        <v>127185</v>
      </c>
      <c r="Q19" s="99">
        <f>ROUND(MEDIAN(F19,G19,I19,J19,L19),0)</f>
        <v>1050000</v>
      </c>
    </row>
    <row r="20" spans="2:17" ht="15" customHeight="1" x14ac:dyDescent="0.2">
      <c r="B20" s="95">
        <v>2</v>
      </c>
      <c r="C20" s="232" t="s">
        <v>78</v>
      </c>
      <c r="D20" s="232"/>
      <c r="E20" s="95">
        <v>1</v>
      </c>
      <c r="F20" s="81">
        <v>1075000</v>
      </c>
      <c r="G20" s="81">
        <v>1050000</v>
      </c>
      <c r="H20" s="100">
        <v>500000</v>
      </c>
      <c r="I20" s="81">
        <v>1050000</v>
      </c>
      <c r="J20" s="81">
        <v>941015</v>
      </c>
      <c r="K20" s="81">
        <v>798600</v>
      </c>
      <c r="L20" s="81">
        <v>950000</v>
      </c>
      <c r="M20" s="83">
        <f t="shared" ref="M20:M25" si="2">ROUND(MEDIAN(F20,G20,H20,I20,J20,K20,L20)-STDEVA(F20,G20,H20,I20,J20,K20,L20),0)</f>
        <v>746083</v>
      </c>
      <c r="N20" s="83">
        <f t="shared" ref="N20:N25" si="3">ROUND(MEDIAN(F20,G20,H20,I20,J20,K20,L20)+STDEVA(F20,G20,H20,I20,J20,K20,L20),0)</f>
        <v>1153917</v>
      </c>
      <c r="O20" s="84">
        <f>ROUND(GEOMEAN(F20,G20,I20,J20,K20,L20),0)</f>
        <v>972537</v>
      </c>
      <c r="P20" s="91">
        <f>ROUND(STDEVA(F20,G20,I20,J20,K20,L20),0)</f>
        <v>104030</v>
      </c>
      <c r="Q20" s="99">
        <f>ROUND(MEDIAN(F20,G20,I20,J20,K20,L20),0)</f>
        <v>1000000</v>
      </c>
    </row>
    <row r="21" spans="2:17" ht="15" customHeight="1" x14ac:dyDescent="0.2">
      <c r="B21" s="95">
        <v>3</v>
      </c>
      <c r="C21" s="232" t="s">
        <v>79</v>
      </c>
      <c r="D21" s="232"/>
      <c r="E21" s="95">
        <v>1</v>
      </c>
      <c r="F21" s="81">
        <v>1030000</v>
      </c>
      <c r="G21" s="81">
        <v>800000</v>
      </c>
      <c r="H21" s="100">
        <v>500000</v>
      </c>
      <c r="I21" s="81">
        <v>1000000</v>
      </c>
      <c r="J21" s="81">
        <v>885001</v>
      </c>
      <c r="K21" s="100">
        <v>693000</v>
      </c>
      <c r="L21" s="81">
        <v>900000</v>
      </c>
      <c r="M21" s="83">
        <f>ROUND(MEDIAN(F21,G21,H21,I21,J21,K21,L21)-STDEVA(F21,G21,H21,I21,J21,K21,L21),0)</f>
        <v>699981</v>
      </c>
      <c r="N21" s="83">
        <f t="shared" si="3"/>
        <v>1070021</v>
      </c>
      <c r="O21" s="84">
        <f>ROUND(GEOMEAN(F21,G21,I21,J21,L21),0)</f>
        <v>919227</v>
      </c>
      <c r="P21" s="91">
        <f>ROUND(STDEVA(F21,G21,I21,J21,L21),0)</f>
        <v>92844</v>
      </c>
      <c r="Q21" s="99">
        <f>ROUND(MEDIAN(F21,G21,I21,J21,L21),0)</f>
        <v>900000</v>
      </c>
    </row>
    <row r="22" spans="2:17" ht="15" customHeight="1" x14ac:dyDescent="0.2">
      <c r="B22" s="95">
        <v>4</v>
      </c>
      <c r="C22" s="232" t="s">
        <v>80</v>
      </c>
      <c r="D22" s="232"/>
      <c r="E22" s="95">
        <v>1</v>
      </c>
      <c r="F22" s="81">
        <v>1585000</v>
      </c>
      <c r="G22" s="100">
        <v>1800000</v>
      </c>
      <c r="H22" s="100">
        <v>900000</v>
      </c>
      <c r="I22" s="81">
        <v>1550000</v>
      </c>
      <c r="J22" s="81">
        <v>1236460</v>
      </c>
      <c r="K22" s="100">
        <v>1003200</v>
      </c>
      <c r="L22" s="81">
        <v>1450000</v>
      </c>
      <c r="M22" s="83">
        <f t="shared" si="2"/>
        <v>1122741</v>
      </c>
      <c r="N22" s="83">
        <f t="shared" si="3"/>
        <v>1777259</v>
      </c>
      <c r="O22" s="84">
        <f>ROUND(GEOMEAN(F22,I22,J22,L22),0)</f>
        <v>1448696</v>
      </c>
      <c r="P22" s="91">
        <f>ROUND(STDEVA(F22,I22,J22,L22),0)</f>
        <v>156747</v>
      </c>
      <c r="Q22" s="99">
        <f>ROUND(MEDIAN(F22,I22,J22,L22),0)</f>
        <v>1500000</v>
      </c>
    </row>
    <row r="23" spans="2:17" ht="15" customHeight="1" x14ac:dyDescent="0.2">
      <c r="B23" s="95">
        <v>5</v>
      </c>
      <c r="C23" s="232" t="s">
        <v>81</v>
      </c>
      <c r="D23" s="232"/>
      <c r="E23" s="95">
        <v>1</v>
      </c>
      <c r="F23" s="81">
        <v>2240000</v>
      </c>
      <c r="G23" s="81">
        <v>2100000</v>
      </c>
      <c r="H23" s="100">
        <v>1500000</v>
      </c>
      <c r="I23" s="81">
        <v>2200000</v>
      </c>
      <c r="J23" s="81">
        <v>2085408</v>
      </c>
      <c r="K23" s="100">
        <v>1551631</v>
      </c>
      <c r="L23" s="81">
        <v>2100000</v>
      </c>
      <c r="M23" s="83">
        <f t="shared" si="2"/>
        <v>1792096</v>
      </c>
      <c r="N23" s="83">
        <f t="shared" si="3"/>
        <v>2407904</v>
      </c>
      <c r="O23" s="84">
        <f>ROUND(GEOMEAN(F23,G23,I23,J23,L23),0)</f>
        <v>2144174</v>
      </c>
      <c r="P23" s="91">
        <f>ROUND(STDEVA(F23,G23,I23,J23,L23),0)</f>
        <v>70091</v>
      </c>
      <c r="Q23" s="99">
        <f>ROUND(MEDIAN(F23,G23,I23,J23,L23),0)</f>
        <v>2100000</v>
      </c>
    </row>
    <row r="24" spans="2:17" ht="15" customHeight="1" x14ac:dyDescent="0.2">
      <c r="B24" s="95">
        <v>6</v>
      </c>
      <c r="C24" s="232" t="s">
        <v>82</v>
      </c>
      <c r="D24" s="232"/>
      <c r="E24" s="95">
        <v>1</v>
      </c>
      <c r="F24" s="81">
        <v>1795000</v>
      </c>
      <c r="G24" s="81">
        <v>1900000</v>
      </c>
      <c r="H24" s="100">
        <v>1200000</v>
      </c>
      <c r="I24" s="81">
        <v>1750000</v>
      </c>
      <c r="J24" s="81">
        <v>1686447</v>
      </c>
      <c r="K24" s="100">
        <v>1316772</v>
      </c>
      <c r="L24" s="81">
        <v>1650000</v>
      </c>
      <c r="M24" s="83">
        <f>ROUND(MEDIAN(F24,G24,H24,I24,J24,K24,L24)-STDEVA(F24,G24,H24,I24,J24,K24,L24),0)</f>
        <v>1428462</v>
      </c>
      <c r="N24" s="83">
        <f>ROUND(MEDIAN(F24,G24,H24,I24,J24,K24,L24)+STDEVA(F24,G24,H24,I24,J24,K24,L24),0)</f>
        <v>1944432</v>
      </c>
      <c r="O24" s="84">
        <f>ROUND(GEOMEAN(F24,G24,I24,J24,L24),0)</f>
        <v>1754133</v>
      </c>
      <c r="P24" s="91">
        <f>ROUND(STDEVA(F24,G24,I24,J24,L24),0)</f>
        <v>97936</v>
      </c>
      <c r="Q24" s="99">
        <f>ROUND(MEDIAN(F24,G24,I24,J24,L24),0)</f>
        <v>1750000</v>
      </c>
    </row>
    <row r="25" spans="2:17" ht="15" customHeight="1" x14ac:dyDescent="0.2">
      <c r="B25" s="95">
        <v>7</v>
      </c>
      <c r="C25" s="232" t="s">
        <v>83</v>
      </c>
      <c r="D25" s="232"/>
      <c r="E25" s="95">
        <v>1</v>
      </c>
      <c r="F25" s="81">
        <v>1850000</v>
      </c>
      <c r="G25" s="81">
        <v>1700000</v>
      </c>
      <c r="H25" s="100">
        <v>700000</v>
      </c>
      <c r="I25" s="81">
        <v>1800000</v>
      </c>
      <c r="J25" s="81">
        <v>1793437</v>
      </c>
      <c r="K25" s="81">
        <v>1500000</v>
      </c>
      <c r="L25" s="81">
        <v>1700000</v>
      </c>
      <c r="M25" s="83">
        <f t="shared" si="2"/>
        <v>1296594</v>
      </c>
      <c r="N25" s="83">
        <f t="shared" si="3"/>
        <v>2103406</v>
      </c>
      <c r="O25" s="84">
        <f>ROUND(GEOMEAN(F25,G25,I25,J25,K25,L25),0)</f>
        <v>1719966</v>
      </c>
      <c r="P25" s="91">
        <f>ROUND(STDEVA(F25,G25,I25,J25,K25,L25),0)</f>
        <v>124741</v>
      </c>
      <c r="Q25" s="99">
        <f>ROUND(MEDIAN(F25,G25,I25,J25,K25,L25),0)</f>
        <v>1746719</v>
      </c>
    </row>
    <row r="26" spans="2:17" ht="15" x14ac:dyDescent="0.2">
      <c r="B26" s="233" t="s">
        <v>75</v>
      </c>
      <c r="C26" s="233"/>
      <c r="D26" s="233"/>
      <c r="E26" s="233"/>
      <c r="F26" s="90">
        <v>10745000</v>
      </c>
      <c r="G26" s="90">
        <v>10200000</v>
      </c>
      <c r="H26" s="90">
        <v>5800000</v>
      </c>
      <c r="I26" s="90">
        <v>10500000</v>
      </c>
      <c r="J26" s="90">
        <v>9660293</v>
      </c>
      <c r="K26" s="90">
        <v>7651091</v>
      </c>
      <c r="L26" s="90">
        <v>9800000</v>
      </c>
      <c r="M26" s="98">
        <f>SUM(M19:M25)</f>
        <v>7879639</v>
      </c>
      <c r="N26" s="98">
        <f>SUM(N19:N25)</f>
        <v>11728307</v>
      </c>
      <c r="O26" s="98">
        <f>SUM(O19:O25)</f>
        <v>10002680</v>
      </c>
      <c r="P26" s="98">
        <f>SUM(P19:P25)</f>
        <v>773574</v>
      </c>
      <c r="Q26" s="98">
        <f>SUM(Q19:Q25)</f>
        <v>10046719</v>
      </c>
    </row>
  </sheetData>
  <mergeCells count="33">
    <mergeCell ref="C13:D13"/>
    <mergeCell ref="B3:Q3"/>
    <mergeCell ref="B4:Q4"/>
    <mergeCell ref="B5:Q5"/>
    <mergeCell ref="B6:E6"/>
    <mergeCell ref="M6:M7"/>
    <mergeCell ref="N6:N7"/>
    <mergeCell ref="O6:O7"/>
    <mergeCell ref="P6:P7"/>
    <mergeCell ref="Q6:Q7"/>
    <mergeCell ref="C7:D7"/>
    <mergeCell ref="C8:D8"/>
    <mergeCell ref="C9:D9"/>
    <mergeCell ref="C10:D10"/>
    <mergeCell ref="C11:D11"/>
    <mergeCell ref="C12:D12"/>
    <mergeCell ref="C21:D21"/>
    <mergeCell ref="C14:D14"/>
    <mergeCell ref="B15:E15"/>
    <mergeCell ref="B17:E17"/>
    <mergeCell ref="M17:M18"/>
    <mergeCell ref="P17:P18"/>
    <mergeCell ref="Q17:Q18"/>
    <mergeCell ref="C18:D18"/>
    <mergeCell ref="C19:D19"/>
    <mergeCell ref="C20:D20"/>
    <mergeCell ref="N17:N18"/>
    <mergeCell ref="O17:O18"/>
    <mergeCell ref="C22:D22"/>
    <mergeCell ref="C23:D23"/>
    <mergeCell ref="C24:D24"/>
    <mergeCell ref="C25:D25"/>
    <mergeCell ref="B26:E26"/>
  </mergeCells>
  <phoneticPr fontId="2" type="noConversion"/>
  <conditionalFormatting sqref="F8:L8">
    <cfRule type="cellIs" dxfId="163" priority="16" operator="between">
      <formula>$M$8</formula>
      <formula>$N$8</formula>
    </cfRule>
  </conditionalFormatting>
  <conditionalFormatting sqref="F9:L9">
    <cfRule type="cellIs" dxfId="162" priority="15" operator="between">
      <formula>$M$9</formula>
      <formula>$N$9</formula>
    </cfRule>
  </conditionalFormatting>
  <conditionalFormatting sqref="F10:L10">
    <cfRule type="cellIs" dxfId="161" priority="14" operator="between">
      <formula>$M$10</formula>
      <formula>$N$10</formula>
    </cfRule>
  </conditionalFormatting>
  <conditionalFormatting sqref="F11:L11">
    <cfRule type="cellIs" dxfId="160" priority="13" operator="between">
      <formula>$M$11</formula>
      <formula>$N$11</formula>
    </cfRule>
  </conditionalFormatting>
  <conditionalFormatting sqref="F12:L12">
    <cfRule type="cellIs" dxfId="159" priority="12" operator="between">
      <formula>$M$12</formula>
      <formula>$N$12</formula>
    </cfRule>
  </conditionalFormatting>
  <conditionalFormatting sqref="F13:L13">
    <cfRule type="cellIs" dxfId="158" priority="11" operator="between">
      <formula>$M$13</formula>
      <formula>$N$13</formula>
    </cfRule>
  </conditionalFormatting>
  <conditionalFormatting sqref="F14:L14">
    <cfRule type="cellIs" dxfId="157" priority="10" operator="between">
      <formula>$M$14</formula>
      <formula>$N$14</formula>
    </cfRule>
  </conditionalFormatting>
  <conditionalFormatting sqref="F19:L19">
    <cfRule type="cellIs" dxfId="156" priority="7" operator="between">
      <formula>$M$19</formula>
      <formula>$N$19</formula>
    </cfRule>
    <cfRule type="cellIs" dxfId="155" priority="9" operator="between">
      <formula>#REF!</formula>
      <formula>#REF!</formula>
    </cfRule>
  </conditionalFormatting>
  <conditionalFormatting sqref="F20:L20">
    <cfRule type="cellIs" dxfId="154" priority="6" operator="between">
      <formula>$M$20</formula>
      <formula>$N$20</formula>
    </cfRule>
  </conditionalFormatting>
  <conditionalFormatting sqref="F20:L25">
    <cfRule type="cellIs" dxfId="153" priority="8" operator="between">
      <formula>#REF!</formula>
      <formula>#REF!</formula>
    </cfRule>
  </conditionalFormatting>
  <conditionalFormatting sqref="F21:L21">
    <cfRule type="cellIs" dxfId="152" priority="5" operator="between">
      <formula>$M$21</formula>
      <formula>$N$21</formula>
    </cfRule>
  </conditionalFormatting>
  <conditionalFormatting sqref="F22:L22">
    <cfRule type="cellIs" dxfId="151" priority="4" operator="between">
      <formula>$M$22</formula>
      <formula>$N$22</formula>
    </cfRule>
  </conditionalFormatting>
  <conditionalFormatting sqref="F23:L23">
    <cfRule type="cellIs" dxfId="150" priority="3" operator="between">
      <formula>$M$23</formula>
      <formula>$N$23</formula>
    </cfRule>
  </conditionalFormatting>
  <conditionalFormatting sqref="F24:L24">
    <cfRule type="cellIs" dxfId="149" priority="2" operator="between">
      <formula>$M$24</formula>
      <formula>$N$24</formula>
    </cfRule>
  </conditionalFormatting>
  <conditionalFormatting sqref="F25:L25">
    <cfRule type="cellIs" dxfId="148" priority="1" operator="between">
      <formula>$M$25</formula>
      <formula>$N$25</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60885-A50C-4AAF-9088-759C069F92A6}">
  <dimension ref="B3:Q26"/>
  <sheetViews>
    <sheetView topLeftCell="D1" workbookViewId="0">
      <selection activeCell="L29" sqref="L29"/>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1.85546875" style="80" customWidth="1"/>
    <col min="7" max="7" width="22.85546875" style="80" customWidth="1"/>
    <col min="8" max="8" width="22.42578125" style="80" customWidth="1"/>
    <col min="9" max="9" width="21.5703125" style="80" customWidth="1"/>
    <col min="10" max="10" width="22" style="80" customWidth="1"/>
    <col min="11" max="11" width="21.28515625" style="80" customWidth="1"/>
    <col min="12" max="12" width="21.5703125" style="80" customWidth="1"/>
    <col min="13" max="14" width="14.5703125" style="80" bestFit="1" customWidth="1"/>
    <col min="15" max="15" width="18.85546875" style="80" customWidth="1"/>
    <col min="16" max="17" width="14.5703125" style="80" bestFit="1" customWidth="1"/>
    <col min="18" max="16384" width="11.42578125" style="80"/>
  </cols>
  <sheetData>
    <row r="3" spans="2:17" ht="15" customHeight="1" x14ac:dyDescent="0.2">
      <c r="B3" s="242" t="s">
        <v>59</v>
      </c>
      <c r="C3" s="242"/>
      <c r="D3" s="242"/>
      <c r="E3" s="242"/>
      <c r="F3" s="242"/>
      <c r="G3" s="242"/>
      <c r="H3" s="242"/>
      <c r="I3" s="242"/>
      <c r="J3" s="242"/>
      <c r="K3" s="242"/>
      <c r="L3" s="242"/>
      <c r="M3" s="242"/>
      <c r="N3" s="242"/>
      <c r="O3" s="242"/>
      <c r="P3" s="242"/>
      <c r="Q3" s="242"/>
    </row>
    <row r="4" spans="2:17" ht="15" customHeight="1" x14ac:dyDescent="0.2">
      <c r="B4" s="243" t="s">
        <v>90</v>
      </c>
      <c r="C4" s="243"/>
      <c r="D4" s="243"/>
      <c r="E4" s="243"/>
      <c r="F4" s="243"/>
      <c r="G4" s="243"/>
      <c r="H4" s="243"/>
      <c r="I4" s="243"/>
      <c r="J4" s="243"/>
      <c r="K4" s="243"/>
      <c r="L4" s="243"/>
      <c r="M4" s="243"/>
      <c r="N4" s="243"/>
      <c r="O4" s="243"/>
      <c r="P4" s="243"/>
      <c r="Q4" s="243"/>
    </row>
    <row r="5" spans="2:17" ht="15" customHeight="1" x14ac:dyDescent="0.2">
      <c r="B5" s="244"/>
      <c r="C5" s="244"/>
      <c r="D5" s="244"/>
      <c r="E5" s="244"/>
      <c r="F5" s="244"/>
      <c r="G5" s="244"/>
      <c r="H5" s="244"/>
      <c r="I5" s="244"/>
      <c r="J5" s="244"/>
      <c r="K5" s="244"/>
      <c r="L5" s="244"/>
      <c r="M5" s="244"/>
      <c r="N5" s="244"/>
      <c r="O5" s="244"/>
      <c r="P5" s="244"/>
      <c r="Q5" s="244"/>
    </row>
    <row r="6" spans="2:17" ht="12.75" customHeight="1" x14ac:dyDescent="0.2">
      <c r="B6" s="238" t="s">
        <v>61</v>
      </c>
      <c r="C6" s="238"/>
      <c r="D6" s="238"/>
      <c r="E6" s="239"/>
      <c r="F6" s="89" t="s">
        <v>34</v>
      </c>
      <c r="G6" s="89" t="s">
        <v>35</v>
      </c>
      <c r="H6" s="89" t="s">
        <v>36</v>
      </c>
      <c r="I6" s="89" t="s">
        <v>37</v>
      </c>
      <c r="J6" s="89" t="s">
        <v>141</v>
      </c>
      <c r="K6" s="89" t="s">
        <v>142</v>
      </c>
      <c r="L6" s="89" t="s">
        <v>143</v>
      </c>
      <c r="M6" s="236" t="s">
        <v>39</v>
      </c>
      <c r="N6" s="236" t="s">
        <v>38</v>
      </c>
      <c r="O6" s="237" t="s">
        <v>62</v>
      </c>
      <c r="P6" s="234" t="s">
        <v>63</v>
      </c>
      <c r="Q6" s="235" t="s">
        <v>42</v>
      </c>
    </row>
    <row r="7" spans="2:17" ht="31.5" customHeight="1" x14ac:dyDescent="0.2">
      <c r="B7" s="96" t="s">
        <v>64</v>
      </c>
      <c r="C7" s="233" t="s">
        <v>65</v>
      </c>
      <c r="D7" s="233"/>
      <c r="E7" s="97" t="s">
        <v>66</v>
      </c>
      <c r="F7" s="89" t="s">
        <v>67</v>
      </c>
      <c r="G7" s="89" t="s">
        <v>67</v>
      </c>
      <c r="H7" s="89" t="s">
        <v>67</v>
      </c>
      <c r="I7" s="89" t="s">
        <v>67</v>
      </c>
      <c r="J7" s="89" t="s">
        <v>67</v>
      </c>
      <c r="K7" s="89" t="s">
        <v>67</v>
      </c>
      <c r="L7" s="89" t="s">
        <v>67</v>
      </c>
      <c r="M7" s="236"/>
      <c r="N7" s="236"/>
      <c r="O7" s="237"/>
      <c r="P7" s="234"/>
      <c r="Q7" s="235"/>
    </row>
    <row r="8" spans="2:17" ht="15" customHeight="1" x14ac:dyDescent="0.2">
      <c r="B8" s="95">
        <v>1</v>
      </c>
      <c r="C8" s="232" t="s">
        <v>68</v>
      </c>
      <c r="D8" s="232"/>
      <c r="E8" s="95">
        <v>1</v>
      </c>
      <c r="F8" s="101">
        <v>1270000</v>
      </c>
      <c r="G8" s="81">
        <v>900000</v>
      </c>
      <c r="H8" s="81">
        <v>1030000</v>
      </c>
      <c r="I8" s="81">
        <v>1154310</v>
      </c>
      <c r="J8" s="100">
        <v>750000</v>
      </c>
      <c r="K8" s="81">
        <v>970584</v>
      </c>
      <c r="L8" s="81">
        <v>1150000</v>
      </c>
      <c r="M8" s="83">
        <f>ROUND(MEDIAN(F8,G8,H8,I8,J8,K8,L8)-STDEVA(F8,G8,H8,I8,J8,K8,L8),0)</f>
        <v>853813</v>
      </c>
      <c r="N8" s="83">
        <f>ROUND(MEDIAN(F8,G8,H8,I8,J8,K8,L8)+STDEVA(F8,G8,H8,I8,J8,K8,L8),0)</f>
        <v>1206187</v>
      </c>
      <c r="O8" s="84">
        <f>ROUND(GEOMEAN(G8,H8,I8,K8,L8),0)</f>
        <v>1036160</v>
      </c>
      <c r="P8" s="91">
        <f>ROUND(STDEVA(G8,H8,I8,K8,L8),0)</f>
        <v>111446</v>
      </c>
      <c r="Q8" s="99">
        <f>ROUND(MEDIAN(G8,H8,I8,K8,L8),0)</f>
        <v>1030000</v>
      </c>
    </row>
    <row r="9" spans="2:17" ht="15" customHeight="1" x14ac:dyDescent="0.2">
      <c r="B9" s="95">
        <v>2</v>
      </c>
      <c r="C9" s="232" t="s">
        <v>69</v>
      </c>
      <c r="D9" s="232"/>
      <c r="E9" s="95">
        <v>1</v>
      </c>
      <c r="F9" s="81">
        <v>1175000</v>
      </c>
      <c r="G9" s="81">
        <v>900000</v>
      </c>
      <c r="H9" s="81">
        <v>1130000</v>
      </c>
      <c r="I9" s="81">
        <v>1102883</v>
      </c>
      <c r="J9" s="100">
        <v>700000</v>
      </c>
      <c r="K9" s="81">
        <v>917413</v>
      </c>
      <c r="L9" s="81">
        <v>1050000</v>
      </c>
      <c r="M9" s="83">
        <f t="shared" ref="M9:M14" si="0">ROUND(MEDIAN(F9,G9,H9,I9,J9,K9,L9)-STDEVA(F9,G9,H9,I9,J9,K9,L9),0)</f>
        <v>882995</v>
      </c>
      <c r="N9" s="83">
        <f t="shared" ref="N9:N14" si="1">ROUND(MEDIAN(F9,G9,H9,I9,J9,K9,L9)+STDEVA(F9,G9,H9,I9,J9,K9,L9),0)</f>
        <v>1217005</v>
      </c>
      <c r="O9" s="84">
        <f>ROUND(GEOMEAN(F9,G9,H9,I9,K9,L9),0)</f>
        <v>1040576</v>
      </c>
      <c r="P9" s="91">
        <f>ROUND(STDEVA(F9,G9,H9,I9,K9,L9),0)</f>
        <v>113841</v>
      </c>
      <c r="Q9" s="99">
        <f>ROUND(MEDIAN(F9,G9,H9,I9,K9,L9),0)</f>
        <v>1076442</v>
      </c>
    </row>
    <row r="10" spans="2:17" ht="15" customHeight="1" x14ac:dyDescent="0.2">
      <c r="B10" s="95">
        <v>3</v>
      </c>
      <c r="C10" s="245" t="s">
        <v>70</v>
      </c>
      <c r="D10" s="246"/>
      <c r="E10" s="95">
        <v>1</v>
      </c>
      <c r="F10" s="81">
        <v>1130000</v>
      </c>
      <c r="G10" s="81">
        <v>900000</v>
      </c>
      <c r="H10" s="81">
        <v>1080000</v>
      </c>
      <c r="I10" s="81">
        <v>1037923</v>
      </c>
      <c r="J10" s="100">
        <v>700000</v>
      </c>
      <c r="K10" s="81">
        <v>871497</v>
      </c>
      <c r="L10" s="81">
        <v>1000000</v>
      </c>
      <c r="M10" s="83">
        <f t="shared" si="0"/>
        <v>852801</v>
      </c>
      <c r="N10" s="83">
        <f t="shared" si="1"/>
        <v>1147199</v>
      </c>
      <c r="O10" s="84">
        <f t="shared" ref="O10:O11" si="2">ROUND(GEOMEAN(F10,G10,H10,I10,K10,L10),0)</f>
        <v>998917</v>
      </c>
      <c r="P10" s="91">
        <f t="shared" ref="P10:P11" si="3">ROUND(STDEVA(F10,G10,H10,I10,K10,L10),0)</f>
        <v>101181</v>
      </c>
      <c r="Q10" s="99">
        <f t="shared" ref="Q10:Q11" si="4">ROUND(MEDIAN(F10,G10,H10,I10,K10,L10),0)</f>
        <v>1018962</v>
      </c>
    </row>
    <row r="11" spans="2:17" ht="15" customHeight="1" x14ac:dyDescent="0.2">
      <c r="B11" s="95">
        <v>4</v>
      </c>
      <c r="C11" s="232" t="s">
        <v>71</v>
      </c>
      <c r="D11" s="232"/>
      <c r="E11" s="95">
        <v>1</v>
      </c>
      <c r="F11" s="81">
        <v>1735000</v>
      </c>
      <c r="G11" s="81">
        <v>1500000</v>
      </c>
      <c r="H11" s="81">
        <v>1680000</v>
      </c>
      <c r="I11" s="81">
        <v>1626771</v>
      </c>
      <c r="J11" s="100">
        <v>900000</v>
      </c>
      <c r="K11" s="81">
        <v>1355354</v>
      </c>
      <c r="L11" s="81">
        <v>1600000</v>
      </c>
      <c r="M11" s="83">
        <f t="shared" si="0"/>
        <v>1313322</v>
      </c>
      <c r="N11" s="83">
        <f t="shared" si="1"/>
        <v>1886678</v>
      </c>
      <c r="O11" s="84">
        <f t="shared" si="2"/>
        <v>1577732</v>
      </c>
      <c r="P11" s="91">
        <f t="shared" si="3"/>
        <v>136696</v>
      </c>
      <c r="Q11" s="99">
        <f t="shared" si="4"/>
        <v>1613386</v>
      </c>
    </row>
    <row r="12" spans="2:17" ht="15" customHeight="1" x14ac:dyDescent="0.2">
      <c r="B12" s="95">
        <v>5</v>
      </c>
      <c r="C12" s="232" t="s">
        <v>72</v>
      </c>
      <c r="D12" s="232"/>
      <c r="E12" s="95">
        <v>1</v>
      </c>
      <c r="F12" s="81">
        <v>2540000</v>
      </c>
      <c r="G12" s="81">
        <v>2400000</v>
      </c>
      <c r="H12" s="81">
        <v>2480000</v>
      </c>
      <c r="I12" s="81">
        <v>2443092</v>
      </c>
      <c r="J12" s="100">
        <v>1600000</v>
      </c>
      <c r="K12" s="100">
        <v>1654128</v>
      </c>
      <c r="L12" s="81">
        <v>2400000</v>
      </c>
      <c r="M12" s="83">
        <f t="shared" si="0"/>
        <v>1993981</v>
      </c>
      <c r="N12" s="83">
        <f t="shared" si="1"/>
        <v>2806019</v>
      </c>
      <c r="O12" s="84">
        <f>ROUND(GEOMEAN(F12,G12,H12,I12,L12),0)</f>
        <v>2452051</v>
      </c>
      <c r="P12" s="91">
        <f>ROUND(STDEVA(F12,G12,H12,I12,L12),0)</f>
        <v>59189</v>
      </c>
      <c r="Q12" s="99">
        <f>ROUND(MEDIAN(F12,G12,H12,I12,L12),0)</f>
        <v>2443092</v>
      </c>
    </row>
    <row r="13" spans="2:17" ht="15" customHeight="1" x14ac:dyDescent="0.2">
      <c r="B13" s="95">
        <v>6</v>
      </c>
      <c r="C13" s="232" t="s">
        <v>73</v>
      </c>
      <c r="D13" s="232"/>
      <c r="E13" s="95">
        <v>1</v>
      </c>
      <c r="F13" s="81">
        <v>2145000</v>
      </c>
      <c r="G13" s="81">
        <v>1800000</v>
      </c>
      <c r="H13" s="81">
        <v>2080000</v>
      </c>
      <c r="I13" s="81">
        <v>1899836</v>
      </c>
      <c r="J13" s="100">
        <v>1500000</v>
      </c>
      <c r="K13" s="100">
        <v>1543713</v>
      </c>
      <c r="L13" s="81">
        <v>2000000</v>
      </c>
      <c r="M13" s="83">
        <f t="shared" si="0"/>
        <v>1646962</v>
      </c>
      <c r="N13" s="83">
        <f t="shared" si="1"/>
        <v>2152710</v>
      </c>
      <c r="O13" s="84">
        <f>ROUND(GEOMEAN(F13,G13,H13,I13,L13),0)</f>
        <v>1981079</v>
      </c>
      <c r="P13" s="91">
        <f>ROUND(STDEVA(F13,G13,H13,I13,L13),0)</f>
        <v>138138</v>
      </c>
      <c r="Q13" s="99">
        <f>ROUND(MEDIAN(F13,G13,H13,I13,L13),0)</f>
        <v>2000000</v>
      </c>
    </row>
    <row r="14" spans="2:17" ht="15" customHeight="1" x14ac:dyDescent="0.2">
      <c r="B14" s="95">
        <v>7</v>
      </c>
      <c r="C14" s="232" t="s">
        <v>74</v>
      </c>
      <c r="D14" s="232"/>
      <c r="E14" s="95">
        <v>1</v>
      </c>
      <c r="F14" s="81">
        <v>1950000</v>
      </c>
      <c r="G14" s="100">
        <v>1300000</v>
      </c>
      <c r="H14" s="81">
        <v>1880000</v>
      </c>
      <c r="I14" s="81">
        <v>1818236</v>
      </c>
      <c r="J14" s="81">
        <v>2000000</v>
      </c>
      <c r="K14" s="100">
        <v>1422661</v>
      </c>
      <c r="L14" s="81">
        <v>1800000</v>
      </c>
      <c r="M14" s="83">
        <f t="shared" si="0"/>
        <v>1548881</v>
      </c>
      <c r="N14" s="83">
        <f t="shared" si="1"/>
        <v>2087591</v>
      </c>
      <c r="O14" s="84">
        <f>ROUND(GEOMEAN(F14,H14,I14,J14,L14),0)</f>
        <v>1888118</v>
      </c>
      <c r="P14" s="91">
        <f>ROUND(STDEVA(F14,H14,I14,J14,L14),0)</f>
        <v>85219</v>
      </c>
      <c r="Q14" s="99">
        <f>ROUND(MEDIAN(F14,H14,I14,J14,L14),0)</f>
        <v>1880000</v>
      </c>
    </row>
    <row r="15" spans="2:17" ht="15" x14ac:dyDescent="0.2">
      <c r="B15" s="233" t="s">
        <v>75</v>
      </c>
      <c r="C15" s="233"/>
      <c r="D15" s="233"/>
      <c r="E15" s="233"/>
      <c r="F15" s="90">
        <v>11945000</v>
      </c>
      <c r="G15" s="90">
        <v>9700000</v>
      </c>
      <c r="H15" s="90">
        <v>11360000</v>
      </c>
      <c r="I15" s="90">
        <v>11083051</v>
      </c>
      <c r="J15" s="90">
        <v>8150000</v>
      </c>
      <c r="K15" s="90">
        <v>8735350</v>
      </c>
      <c r="L15" s="90">
        <v>11000000</v>
      </c>
      <c r="M15" s="98">
        <f>SUM(M8:M14)</f>
        <v>9092755</v>
      </c>
      <c r="N15" s="98">
        <f>SUM(N8:N14)</f>
        <v>12503389</v>
      </c>
      <c r="O15" s="98">
        <f>SUM(O8:O14)</f>
        <v>10974633</v>
      </c>
      <c r="P15" s="98">
        <f>SUM(P8:P14)</f>
        <v>745710</v>
      </c>
      <c r="Q15" s="98">
        <f>SUM(Q8:Q14)</f>
        <v>11061882</v>
      </c>
    </row>
    <row r="16" spans="2:17" ht="15" customHeight="1" x14ac:dyDescent="0.2"/>
    <row r="17" spans="2:17" x14ac:dyDescent="0.2">
      <c r="B17" s="238" t="s">
        <v>61</v>
      </c>
      <c r="C17" s="238"/>
      <c r="D17" s="238"/>
      <c r="E17" s="239"/>
      <c r="F17" s="89" t="s">
        <v>34</v>
      </c>
      <c r="G17" s="89" t="s">
        <v>35</v>
      </c>
      <c r="H17" s="89" t="s">
        <v>36</v>
      </c>
      <c r="I17" s="89" t="s">
        <v>37</v>
      </c>
      <c r="J17" s="89" t="s">
        <v>141</v>
      </c>
      <c r="K17" s="89" t="s">
        <v>142</v>
      </c>
      <c r="L17" s="89" t="s">
        <v>143</v>
      </c>
      <c r="M17" s="236" t="s">
        <v>39</v>
      </c>
      <c r="N17" s="236" t="s">
        <v>38</v>
      </c>
      <c r="O17" s="237" t="s">
        <v>76</v>
      </c>
      <c r="P17" s="234" t="s">
        <v>63</v>
      </c>
      <c r="Q17" s="235" t="s">
        <v>42</v>
      </c>
    </row>
    <row r="18" spans="2:17" ht="25.5" customHeight="1" x14ac:dyDescent="0.2">
      <c r="B18" s="96" t="s">
        <v>64</v>
      </c>
      <c r="C18" s="233" t="s">
        <v>65</v>
      </c>
      <c r="D18" s="233"/>
      <c r="E18" s="97" t="s">
        <v>66</v>
      </c>
      <c r="F18" s="89" t="s">
        <v>67</v>
      </c>
      <c r="G18" s="89" t="s">
        <v>67</v>
      </c>
      <c r="H18" s="89" t="s">
        <v>67</v>
      </c>
      <c r="I18" s="89" t="s">
        <v>67</v>
      </c>
      <c r="J18" s="89" t="s">
        <v>67</v>
      </c>
      <c r="K18" s="89" t="s">
        <v>67</v>
      </c>
      <c r="L18" s="89" t="s">
        <v>67</v>
      </c>
      <c r="M18" s="236"/>
      <c r="N18" s="236"/>
      <c r="O18" s="237"/>
      <c r="P18" s="234"/>
      <c r="Q18" s="235"/>
    </row>
    <row r="19" spans="2:17" ht="15" customHeight="1" x14ac:dyDescent="0.2">
      <c r="B19" s="95">
        <v>1</v>
      </c>
      <c r="C19" s="232" t="s">
        <v>77</v>
      </c>
      <c r="D19" s="232"/>
      <c r="E19" s="95">
        <v>1</v>
      </c>
      <c r="F19" s="81">
        <v>1200000</v>
      </c>
      <c r="G19" s="100">
        <v>500000</v>
      </c>
      <c r="H19" s="81">
        <v>1150000</v>
      </c>
      <c r="I19" s="81">
        <v>1032525</v>
      </c>
      <c r="J19" s="100">
        <v>700000</v>
      </c>
      <c r="K19" s="81">
        <v>813982</v>
      </c>
      <c r="L19" s="81">
        <v>1050000</v>
      </c>
      <c r="M19" s="83">
        <f>ROUND(MEDIAN(F19,G19,H19,I19,J19,K19,L19)-STDEVA(F19,G19,H19,I19,J19,K19,L19),0)</f>
        <v>775330</v>
      </c>
      <c r="N19" s="83">
        <f>ROUND(MEDIAN(F19,G19,H19,I19,J19,K19,L19)+STDEVA(F19,G19,H19,I19,J19,K19,L19),0)</f>
        <v>1289720</v>
      </c>
      <c r="O19" s="84">
        <f>ROUND(GEOMEAN(F19,H19,I19,K19,L19),0)</f>
        <v>1040200</v>
      </c>
      <c r="P19" s="91">
        <f>ROUND(STDEVA(F19,H19,I19,K19,L19),0)</f>
        <v>148751</v>
      </c>
      <c r="Q19" s="99">
        <f>ROUND(MEDIAN(F19,H19,I19,K19,L19),0)</f>
        <v>1050000</v>
      </c>
    </row>
    <row r="20" spans="2:17" ht="15" customHeight="1" x14ac:dyDescent="0.2">
      <c r="B20" s="95">
        <v>2</v>
      </c>
      <c r="C20" s="232" t="s">
        <v>78</v>
      </c>
      <c r="D20" s="232"/>
      <c r="E20" s="95">
        <v>1</v>
      </c>
      <c r="F20" s="81">
        <v>1095000</v>
      </c>
      <c r="G20" s="100">
        <v>500000</v>
      </c>
      <c r="H20" s="81">
        <v>1050000</v>
      </c>
      <c r="I20" s="81">
        <v>941015</v>
      </c>
      <c r="J20" s="100">
        <v>650000</v>
      </c>
      <c r="K20" s="81">
        <v>766620</v>
      </c>
      <c r="L20" s="81">
        <v>950000</v>
      </c>
      <c r="M20" s="83">
        <f t="shared" ref="M20:M25" si="5">ROUND(MEDIAN(F20,G20,H20,I20,J20,K20,L20)-STDEVA(F20,G20,H20,I20,J20,K20,L20),0)</f>
        <v>722017</v>
      </c>
      <c r="N20" s="83">
        <f t="shared" ref="N20:N25" si="6">ROUND(MEDIAN(F20,G20,H20,I20,J20,K20,L20)+STDEVA(F20,G20,H20,I20,J20,K20,L20),0)</f>
        <v>1160013</v>
      </c>
      <c r="O20" s="84">
        <f>ROUND(GEOMEAN(F20,H20,I20,K20,L20),0)</f>
        <v>953456</v>
      </c>
      <c r="P20" s="91">
        <f>ROUND(STDEVA(F20,H20,I20,K20,L20),0)</f>
        <v>126669</v>
      </c>
      <c r="Q20" s="99">
        <f>ROUND(MEDIAN(F20,H20,I20,K20,L20),0)</f>
        <v>950000</v>
      </c>
    </row>
    <row r="21" spans="2:17" ht="15" customHeight="1" x14ac:dyDescent="0.2">
      <c r="B21" s="95">
        <v>3</v>
      </c>
      <c r="C21" s="232" t="s">
        <v>79</v>
      </c>
      <c r="D21" s="232"/>
      <c r="E21" s="95">
        <v>1</v>
      </c>
      <c r="F21" s="81">
        <v>1040000</v>
      </c>
      <c r="G21" s="100">
        <v>500000</v>
      </c>
      <c r="H21" s="81">
        <v>1000000</v>
      </c>
      <c r="I21" s="81">
        <v>885001</v>
      </c>
      <c r="J21" s="100">
        <v>650000</v>
      </c>
      <c r="K21" s="100">
        <v>677181</v>
      </c>
      <c r="L21" s="81">
        <v>900000</v>
      </c>
      <c r="M21" s="83">
        <f t="shared" si="5"/>
        <v>684161</v>
      </c>
      <c r="N21" s="83">
        <f t="shared" si="6"/>
        <v>1085841</v>
      </c>
      <c r="O21" s="84">
        <f>ROUND(GEOMEAN(F21,H21,I21,L21),0)</f>
        <v>954014</v>
      </c>
      <c r="P21" s="91">
        <f>ROUND(STDEVA(F21,H21,I21,L21),0)</f>
        <v>75650</v>
      </c>
      <c r="Q21" s="99">
        <f>ROUND(MEDIAN(F21,H21,I21,L21),0)</f>
        <v>950000</v>
      </c>
    </row>
    <row r="22" spans="2:17" ht="15" customHeight="1" x14ac:dyDescent="0.2">
      <c r="B22" s="95">
        <v>4</v>
      </c>
      <c r="C22" s="232" t="s">
        <v>80</v>
      </c>
      <c r="D22" s="232"/>
      <c r="E22" s="95">
        <v>1</v>
      </c>
      <c r="F22" s="100">
        <v>1585000</v>
      </c>
      <c r="G22" s="100">
        <v>800000</v>
      </c>
      <c r="H22" s="81">
        <v>1550000</v>
      </c>
      <c r="I22" s="81">
        <v>1236460</v>
      </c>
      <c r="J22" s="100">
        <v>850000</v>
      </c>
      <c r="K22" s="81">
        <v>995512</v>
      </c>
      <c r="L22" s="81">
        <v>1450000</v>
      </c>
      <c r="M22" s="83">
        <f t="shared" si="5"/>
        <v>905243</v>
      </c>
      <c r="N22" s="83">
        <f t="shared" si="6"/>
        <v>1567677</v>
      </c>
      <c r="O22" s="84">
        <f>ROUND(GEOMEAN(H22,I22,K22,L22),0)</f>
        <v>1289679</v>
      </c>
      <c r="P22" s="91">
        <f>ROUND(STDEVA(H22,I22,K22,L22),0)</f>
        <v>245964</v>
      </c>
      <c r="Q22" s="99">
        <f>ROUND(MEDIAN(H22,I22,K22,L22),0)</f>
        <v>1343230</v>
      </c>
    </row>
    <row r="23" spans="2:17" ht="15" customHeight="1" x14ac:dyDescent="0.2">
      <c r="B23" s="95">
        <v>5</v>
      </c>
      <c r="C23" s="232" t="s">
        <v>81</v>
      </c>
      <c r="D23" s="232"/>
      <c r="E23" s="95">
        <v>1</v>
      </c>
      <c r="F23" s="81">
        <v>2230000</v>
      </c>
      <c r="G23" s="100">
        <v>1600000</v>
      </c>
      <c r="H23" s="81">
        <v>2200000</v>
      </c>
      <c r="I23" s="81">
        <v>2085408</v>
      </c>
      <c r="J23" s="100">
        <v>1550000</v>
      </c>
      <c r="K23" s="100">
        <v>1585419</v>
      </c>
      <c r="L23" s="81">
        <v>2100000</v>
      </c>
      <c r="M23" s="83">
        <f t="shared" si="5"/>
        <v>1773327</v>
      </c>
      <c r="N23" s="83">
        <f t="shared" si="6"/>
        <v>2397489</v>
      </c>
      <c r="O23" s="84">
        <f>ROUND(GEOMEAN(F23,H23,I23,L23),0)</f>
        <v>2152953</v>
      </c>
      <c r="P23" s="91">
        <f>ROUND(STDEVA(F23,H23,I23,L23),0)</f>
        <v>71909</v>
      </c>
      <c r="Q23" s="99">
        <f>ROUND(MEDIAN(F23,H23,I23,L23),0)</f>
        <v>2150000</v>
      </c>
    </row>
    <row r="24" spans="2:17" ht="15" customHeight="1" x14ac:dyDescent="0.2">
      <c r="B24" s="95">
        <v>6</v>
      </c>
      <c r="C24" s="232" t="s">
        <v>82</v>
      </c>
      <c r="D24" s="232"/>
      <c r="E24" s="95">
        <v>1</v>
      </c>
      <c r="F24" s="81">
        <v>1775000</v>
      </c>
      <c r="G24" s="100">
        <v>1200000</v>
      </c>
      <c r="H24" s="81">
        <v>1750000</v>
      </c>
      <c r="I24" s="81">
        <v>1686447</v>
      </c>
      <c r="J24" s="81">
        <v>1450000</v>
      </c>
      <c r="K24" s="100">
        <v>1332909</v>
      </c>
      <c r="L24" s="81">
        <v>1650000</v>
      </c>
      <c r="M24" s="83">
        <f t="shared" si="5"/>
        <v>1426816</v>
      </c>
      <c r="N24" s="83">
        <f t="shared" si="6"/>
        <v>1873184</v>
      </c>
      <c r="O24" s="84">
        <f>ROUND(GEOMEAN(F24,H24,I24,J24,L24),0)</f>
        <v>1658106</v>
      </c>
      <c r="P24" s="91">
        <f>ROUND(STDEVA(F24,H24,I24,J24,L24),0)</f>
        <v>128645</v>
      </c>
      <c r="Q24" s="99">
        <f>ROUND(MEDIAN(F24,H24,I24,J24,L24),0)</f>
        <v>1686447</v>
      </c>
    </row>
    <row r="25" spans="2:17" ht="15" customHeight="1" x14ac:dyDescent="0.2">
      <c r="B25" s="95">
        <v>7</v>
      </c>
      <c r="C25" s="232" t="s">
        <v>83</v>
      </c>
      <c r="D25" s="232"/>
      <c r="E25" s="95">
        <v>1</v>
      </c>
      <c r="F25" s="81">
        <v>1820000</v>
      </c>
      <c r="G25" s="100">
        <v>700000</v>
      </c>
      <c r="H25" s="81">
        <v>1800000</v>
      </c>
      <c r="I25" s="81">
        <v>1793437</v>
      </c>
      <c r="J25" s="81">
        <v>2000000</v>
      </c>
      <c r="K25" s="81">
        <v>1420833</v>
      </c>
      <c r="L25" s="81">
        <v>1700000</v>
      </c>
      <c r="M25" s="83">
        <f t="shared" si="5"/>
        <v>1357977</v>
      </c>
      <c r="N25" s="83">
        <f t="shared" si="6"/>
        <v>2228897</v>
      </c>
      <c r="O25" s="84">
        <f>ROUND(GEOMEAN(F25,H25,I25,J25,K25,L25),0)</f>
        <v>1746527</v>
      </c>
      <c r="P25" s="91">
        <f>ROUND(STDEVA(F25,H25,I25,J25,K25,L25),0)</f>
        <v>191019</v>
      </c>
      <c r="Q25" s="99">
        <f>ROUND(MEDIAN(F25,H25,I25,J25,K25,L25),0)</f>
        <v>1796719</v>
      </c>
    </row>
    <row r="26" spans="2:17" ht="15" x14ac:dyDescent="0.2">
      <c r="B26" s="233" t="s">
        <v>75</v>
      </c>
      <c r="C26" s="233"/>
      <c r="D26" s="233"/>
      <c r="E26" s="233"/>
      <c r="F26" s="90">
        <v>10745000</v>
      </c>
      <c r="G26" s="90">
        <v>5800000</v>
      </c>
      <c r="H26" s="90">
        <v>10500000</v>
      </c>
      <c r="I26" s="90">
        <v>9660293</v>
      </c>
      <c r="J26" s="90">
        <v>7850000</v>
      </c>
      <c r="K26" s="90">
        <v>7592456</v>
      </c>
      <c r="L26" s="90">
        <v>9800000</v>
      </c>
      <c r="M26" s="98">
        <f>SUM(M19:M25)</f>
        <v>7644871</v>
      </c>
      <c r="N26" s="98">
        <f>SUM(N19:N25)</f>
        <v>11602821</v>
      </c>
      <c r="O26" s="98">
        <f>SUM(O19:O25)</f>
        <v>9794935</v>
      </c>
      <c r="P26" s="98">
        <f>SUM(P19:P25)</f>
        <v>988607</v>
      </c>
      <c r="Q26" s="98">
        <f>SUM(Q19:Q25)</f>
        <v>9926396</v>
      </c>
    </row>
  </sheetData>
  <mergeCells count="33">
    <mergeCell ref="C13:D13"/>
    <mergeCell ref="B3:Q3"/>
    <mergeCell ref="B4:Q4"/>
    <mergeCell ref="B5:Q5"/>
    <mergeCell ref="B6:E6"/>
    <mergeCell ref="M6:M7"/>
    <mergeCell ref="N6:N7"/>
    <mergeCell ref="O6:O7"/>
    <mergeCell ref="P6:P7"/>
    <mergeCell ref="Q6:Q7"/>
    <mergeCell ref="C7:D7"/>
    <mergeCell ref="C8:D8"/>
    <mergeCell ref="C9:D9"/>
    <mergeCell ref="C10:D10"/>
    <mergeCell ref="C11:D11"/>
    <mergeCell ref="C12:D12"/>
    <mergeCell ref="C21:D21"/>
    <mergeCell ref="C14:D14"/>
    <mergeCell ref="B15:E15"/>
    <mergeCell ref="B17:E17"/>
    <mergeCell ref="M17:M18"/>
    <mergeCell ref="P17:P18"/>
    <mergeCell ref="Q17:Q18"/>
    <mergeCell ref="C18:D18"/>
    <mergeCell ref="C19:D19"/>
    <mergeCell ref="C20:D20"/>
    <mergeCell ref="N17:N18"/>
    <mergeCell ref="O17:O18"/>
    <mergeCell ref="C22:D22"/>
    <mergeCell ref="C23:D23"/>
    <mergeCell ref="C24:D24"/>
    <mergeCell ref="C25:D25"/>
    <mergeCell ref="B26:E26"/>
  </mergeCells>
  <phoneticPr fontId="2" type="noConversion"/>
  <conditionalFormatting sqref="F8:L8">
    <cfRule type="cellIs" dxfId="147" priority="17" operator="between">
      <formula>$M$8</formula>
      <formula>$N$8</formula>
    </cfRule>
  </conditionalFormatting>
  <conditionalFormatting sqref="F9:L9">
    <cfRule type="cellIs" dxfId="146" priority="16" operator="between">
      <formula>$M$9</formula>
      <formula>$N$9</formula>
    </cfRule>
  </conditionalFormatting>
  <conditionalFormatting sqref="F10:L10">
    <cfRule type="cellIs" dxfId="145" priority="15" operator="between">
      <formula>$M$10</formula>
      <formula>$N$10</formula>
    </cfRule>
  </conditionalFormatting>
  <conditionalFormatting sqref="F11:L11">
    <cfRule type="cellIs" dxfId="144" priority="14" operator="between">
      <formula>$M$11</formula>
      <formula>$N$11</formula>
    </cfRule>
  </conditionalFormatting>
  <conditionalFormatting sqref="F12:L12">
    <cfRule type="cellIs" dxfId="143" priority="13" operator="between">
      <formula>$M$12</formula>
      <formula>$N$12</formula>
    </cfRule>
  </conditionalFormatting>
  <conditionalFormatting sqref="F13:L13">
    <cfRule type="cellIs" dxfId="142" priority="12" operator="between">
      <formula>$M$13</formula>
      <formula>$N$13</formula>
    </cfRule>
  </conditionalFormatting>
  <conditionalFormatting sqref="F14:L14">
    <cfRule type="cellIs" dxfId="141" priority="11" operator="between">
      <formula>$M$14</formula>
      <formula>$N$14</formula>
    </cfRule>
  </conditionalFormatting>
  <conditionalFormatting sqref="F19:L19">
    <cfRule type="cellIs" dxfId="140" priority="7" operator="between">
      <formula>$M$19</formula>
      <formula>$N$19</formula>
    </cfRule>
    <cfRule type="cellIs" dxfId="139" priority="10" operator="between">
      <formula>#REF!</formula>
      <formula>#REF!</formula>
    </cfRule>
  </conditionalFormatting>
  <conditionalFormatting sqref="F20:L20">
    <cfRule type="cellIs" dxfId="138" priority="6" operator="between">
      <formula>$M$20</formula>
      <formula>$N$20</formula>
    </cfRule>
  </conditionalFormatting>
  <conditionalFormatting sqref="F20:L25">
    <cfRule type="cellIs" dxfId="137" priority="8" operator="between">
      <formula>#REF!</formula>
      <formula>#REF!</formula>
    </cfRule>
  </conditionalFormatting>
  <conditionalFormatting sqref="F21:L21">
    <cfRule type="cellIs" dxfId="136" priority="5" operator="between">
      <formula>$M$21</formula>
      <formula>$N$21</formula>
    </cfRule>
  </conditionalFormatting>
  <conditionalFormatting sqref="F22:L22">
    <cfRule type="cellIs" dxfId="135" priority="4" operator="between">
      <formula>$M$22</formula>
      <formula>$N$22</formula>
    </cfRule>
  </conditionalFormatting>
  <conditionalFormatting sqref="F23:L23">
    <cfRule type="cellIs" dxfId="134" priority="3" operator="between">
      <formula>$M$23</formula>
      <formula>$N$23</formula>
    </cfRule>
  </conditionalFormatting>
  <conditionalFormatting sqref="F24:L24">
    <cfRule type="cellIs" dxfId="133" priority="2" operator="between">
      <formula>$M$24</formula>
      <formula>$N$24</formula>
    </cfRule>
  </conditionalFormatting>
  <conditionalFormatting sqref="F25:L25">
    <cfRule type="cellIs" dxfId="132" priority="1" operator="between">
      <formula>$M$25</formula>
      <formula>$N$25</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E5A75-7481-4317-B9CB-C384AF0438E8}">
  <dimension ref="B3:P26"/>
  <sheetViews>
    <sheetView topLeftCell="D1" workbookViewId="0">
      <selection activeCell="K22" sqref="K22"/>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3.140625" style="80" customWidth="1"/>
    <col min="7" max="7" width="22.85546875" style="80" customWidth="1"/>
    <col min="8" max="9" width="23.140625" style="80" customWidth="1"/>
    <col min="10" max="10" width="23.28515625" style="80" customWidth="1"/>
    <col min="11" max="11" width="21.28515625" style="80" customWidth="1"/>
    <col min="12" max="12" width="15.42578125" style="80" customWidth="1"/>
    <col min="13" max="13" width="15" style="80" customWidth="1"/>
    <col min="14" max="14" width="18.5703125" style="80" customWidth="1"/>
    <col min="15" max="16" width="14.5703125" style="80" bestFit="1" customWidth="1"/>
    <col min="17" max="16384" width="11.42578125" style="80"/>
  </cols>
  <sheetData>
    <row r="3" spans="2:16" ht="15" customHeight="1" x14ac:dyDescent="0.2">
      <c r="B3" s="242" t="s">
        <v>59</v>
      </c>
      <c r="C3" s="242"/>
      <c r="D3" s="242"/>
      <c r="E3" s="242"/>
      <c r="F3" s="242"/>
      <c r="G3" s="242"/>
      <c r="H3" s="242"/>
      <c r="I3" s="242"/>
      <c r="J3" s="242"/>
      <c r="K3" s="242"/>
      <c r="L3" s="242"/>
      <c r="M3" s="242"/>
      <c r="N3" s="242"/>
      <c r="O3" s="242"/>
      <c r="P3" s="242"/>
    </row>
    <row r="4" spans="2:16" ht="15" customHeight="1" x14ac:dyDescent="0.2">
      <c r="B4" s="243" t="s">
        <v>91</v>
      </c>
      <c r="C4" s="243"/>
      <c r="D4" s="243"/>
      <c r="E4" s="243"/>
      <c r="F4" s="243"/>
      <c r="G4" s="243"/>
      <c r="H4" s="243"/>
      <c r="I4" s="243"/>
      <c r="J4" s="243"/>
      <c r="K4" s="243"/>
      <c r="L4" s="243"/>
      <c r="M4" s="243"/>
      <c r="N4" s="243"/>
      <c r="O4" s="243"/>
      <c r="P4" s="243"/>
    </row>
    <row r="5" spans="2:16" ht="15" customHeight="1" x14ac:dyDescent="0.2">
      <c r="B5" s="244"/>
      <c r="C5" s="244"/>
      <c r="D5" s="244"/>
      <c r="E5" s="244"/>
      <c r="F5" s="244"/>
      <c r="G5" s="244"/>
      <c r="H5" s="244"/>
      <c r="I5" s="244"/>
      <c r="J5" s="244"/>
      <c r="K5" s="244"/>
      <c r="L5" s="244"/>
      <c r="M5" s="244"/>
      <c r="N5" s="244"/>
      <c r="O5" s="244"/>
      <c r="P5" s="244"/>
    </row>
    <row r="6" spans="2:16" ht="12.75" customHeight="1" x14ac:dyDescent="0.2">
      <c r="B6" s="238" t="s">
        <v>61</v>
      </c>
      <c r="C6" s="238"/>
      <c r="D6" s="238"/>
      <c r="E6" s="239"/>
      <c r="F6" s="89" t="s">
        <v>34</v>
      </c>
      <c r="G6" s="89" t="s">
        <v>35</v>
      </c>
      <c r="H6" s="89" t="s">
        <v>36</v>
      </c>
      <c r="I6" s="89" t="s">
        <v>37</v>
      </c>
      <c r="J6" s="89" t="s">
        <v>141</v>
      </c>
      <c r="K6" s="89" t="s">
        <v>142</v>
      </c>
      <c r="L6" s="236" t="s">
        <v>39</v>
      </c>
      <c r="M6" s="236" t="s">
        <v>38</v>
      </c>
      <c r="N6" s="237" t="s">
        <v>62</v>
      </c>
      <c r="O6" s="234" t="s">
        <v>63</v>
      </c>
      <c r="P6" s="235" t="s">
        <v>42</v>
      </c>
    </row>
    <row r="7" spans="2:16" ht="31.5" customHeight="1" x14ac:dyDescent="0.2">
      <c r="B7" s="96" t="s">
        <v>64</v>
      </c>
      <c r="C7" s="233" t="s">
        <v>65</v>
      </c>
      <c r="D7" s="233"/>
      <c r="E7" s="97" t="s">
        <v>66</v>
      </c>
      <c r="F7" s="89" t="s">
        <v>67</v>
      </c>
      <c r="G7" s="89" t="s">
        <v>67</v>
      </c>
      <c r="H7" s="89" t="s">
        <v>67</v>
      </c>
      <c r="I7" s="89" t="s">
        <v>67</v>
      </c>
      <c r="J7" s="89" t="s">
        <v>67</v>
      </c>
      <c r="K7" s="89" t="s">
        <v>67</v>
      </c>
      <c r="L7" s="236"/>
      <c r="M7" s="236"/>
      <c r="N7" s="237"/>
      <c r="O7" s="234"/>
      <c r="P7" s="235"/>
    </row>
    <row r="8" spans="2:16" ht="15" customHeight="1" x14ac:dyDescent="0.2">
      <c r="B8" s="95">
        <v>1</v>
      </c>
      <c r="C8" s="232" t="s">
        <v>68</v>
      </c>
      <c r="D8" s="232"/>
      <c r="E8" s="95">
        <v>1</v>
      </c>
      <c r="F8" s="81">
        <v>1300000</v>
      </c>
      <c r="G8" s="100">
        <v>600000</v>
      </c>
      <c r="H8" s="81">
        <v>1030000</v>
      </c>
      <c r="I8" s="81">
        <v>1154310</v>
      </c>
      <c r="J8" s="81">
        <v>1060000</v>
      </c>
      <c r="K8" s="81">
        <v>1150000</v>
      </c>
      <c r="L8" s="83">
        <f>ROUND(MEDIAN(F8,G8,H8,I8,J8,K8)-STDEVA(F8,G8,H8,I8,J8,K8),0)</f>
        <v>865678</v>
      </c>
      <c r="M8" s="83">
        <f>ROUND(MEDIAN(F8,G8,H8,I8,J8,K8)+STDEVA(F8,G8,H8,I8,J8,K8),0)</f>
        <v>1344322</v>
      </c>
      <c r="N8" s="84">
        <f>ROUND(GEOMEAN(F8,H8,I8,J8,K8),0)</f>
        <v>1135067</v>
      </c>
      <c r="O8" s="91">
        <f>ROUND(STDEVA(F8,H8,I8,J8,K8),0)</f>
        <v>105355</v>
      </c>
      <c r="P8" s="99">
        <f>ROUND(MEDIAN(F8,H8,I8,J8,K8),0)</f>
        <v>1150000</v>
      </c>
    </row>
    <row r="9" spans="2:16" ht="15" customHeight="1" x14ac:dyDescent="0.2">
      <c r="B9" s="95">
        <v>2</v>
      </c>
      <c r="C9" s="232" t="s">
        <v>69</v>
      </c>
      <c r="D9" s="232"/>
      <c r="E9" s="95">
        <v>1</v>
      </c>
      <c r="F9" s="81">
        <v>1195000</v>
      </c>
      <c r="G9" s="100">
        <v>600000</v>
      </c>
      <c r="H9" s="81">
        <v>1130000</v>
      </c>
      <c r="I9" s="81">
        <v>1102883</v>
      </c>
      <c r="J9" s="81">
        <v>964890</v>
      </c>
      <c r="K9" s="81">
        <v>1050000</v>
      </c>
      <c r="L9" s="83">
        <f t="shared" ref="L9:L14" si="0">ROUND(MEDIAN(F9,G9,H9,I9,J9,K9)-STDEVA(F9,G9,H9,I9,J9,K9),0)</f>
        <v>862461</v>
      </c>
      <c r="M9" s="83">
        <f t="shared" ref="M9:M13" si="1">ROUND(MEDIAN(F9,G9,H9,I9,J9,K9)+STDEVA(F9,G9,H9,I9,J9,K9),0)</f>
        <v>1290422</v>
      </c>
      <c r="N9" s="84">
        <f t="shared" ref="N9:N13" si="2">ROUND(GEOMEAN(F9,H9,I9,J9,K9),0)</f>
        <v>1085747</v>
      </c>
      <c r="O9" s="91">
        <f t="shared" ref="O9:O13" si="3">ROUND(STDEVA(F9,H9,I9,J9,K9),0)</f>
        <v>86650</v>
      </c>
      <c r="P9" s="99">
        <f t="shared" ref="P9:P12" si="4">ROUND(MEDIAN(F9,H9,I9,J9,K9),0)</f>
        <v>1102883</v>
      </c>
    </row>
    <row r="10" spans="2:16" ht="15" customHeight="1" x14ac:dyDescent="0.2">
      <c r="B10" s="95">
        <v>3</v>
      </c>
      <c r="C10" s="245" t="s">
        <v>70</v>
      </c>
      <c r="D10" s="246"/>
      <c r="E10" s="95">
        <v>1</v>
      </c>
      <c r="F10" s="81">
        <v>1140000</v>
      </c>
      <c r="G10" s="100">
        <v>600000</v>
      </c>
      <c r="H10" s="81">
        <v>1080000</v>
      </c>
      <c r="I10" s="81">
        <v>1037923</v>
      </c>
      <c r="J10" s="81">
        <v>926866</v>
      </c>
      <c r="K10" s="81">
        <v>1000000</v>
      </c>
      <c r="L10" s="83">
        <f t="shared" si="0"/>
        <v>826573</v>
      </c>
      <c r="M10" s="83">
        <f t="shared" si="1"/>
        <v>1211350</v>
      </c>
      <c r="N10" s="84">
        <f t="shared" si="2"/>
        <v>1034432</v>
      </c>
      <c r="O10" s="91">
        <f t="shared" si="3"/>
        <v>80556</v>
      </c>
      <c r="P10" s="99">
        <f t="shared" si="4"/>
        <v>1037923</v>
      </c>
    </row>
    <row r="11" spans="2:16" ht="15" customHeight="1" x14ac:dyDescent="0.2">
      <c r="B11" s="95">
        <v>4</v>
      </c>
      <c r="C11" s="232" t="s">
        <v>71</v>
      </c>
      <c r="D11" s="232"/>
      <c r="E11" s="95">
        <v>1</v>
      </c>
      <c r="F11" s="81">
        <v>1735000</v>
      </c>
      <c r="G11" s="100">
        <v>1000000</v>
      </c>
      <c r="H11" s="81">
        <v>1680000</v>
      </c>
      <c r="I11" s="81">
        <v>1626771</v>
      </c>
      <c r="J11" s="81">
        <v>1406807</v>
      </c>
      <c r="K11" s="81">
        <v>1600000</v>
      </c>
      <c r="L11" s="83">
        <f t="shared" si="0"/>
        <v>1340626</v>
      </c>
      <c r="M11" s="83">
        <f t="shared" si="1"/>
        <v>1886145</v>
      </c>
      <c r="N11" s="84">
        <f t="shared" si="2"/>
        <v>1605676</v>
      </c>
      <c r="O11" s="91">
        <f t="shared" si="3"/>
        <v>124693</v>
      </c>
      <c r="P11" s="99">
        <f t="shared" si="4"/>
        <v>1626771</v>
      </c>
    </row>
    <row r="12" spans="2:16" ht="15" customHeight="1" x14ac:dyDescent="0.2">
      <c r="B12" s="95">
        <v>5</v>
      </c>
      <c r="C12" s="232" t="s">
        <v>72</v>
      </c>
      <c r="D12" s="232"/>
      <c r="E12" s="95">
        <v>1</v>
      </c>
      <c r="F12" s="81">
        <v>2530000</v>
      </c>
      <c r="G12" s="100">
        <v>1500000</v>
      </c>
      <c r="H12" s="81">
        <v>2480000</v>
      </c>
      <c r="I12" s="81">
        <v>2443092</v>
      </c>
      <c r="J12" s="81">
        <v>2084854</v>
      </c>
      <c r="K12" s="81">
        <v>2400000</v>
      </c>
      <c r="L12" s="83">
        <f>ROUND(MEDIAN(F12,G12,H12,I12,J12,K12)-STDEVA(F12,G12,H12,I12,J12,K12),0)</f>
        <v>2026523</v>
      </c>
      <c r="M12" s="83">
        <f t="shared" si="1"/>
        <v>2816569</v>
      </c>
      <c r="N12" s="84">
        <f t="shared" si="2"/>
        <v>2382099</v>
      </c>
      <c r="O12" s="91">
        <f t="shared" si="3"/>
        <v>175858</v>
      </c>
      <c r="P12" s="99">
        <f t="shared" si="4"/>
        <v>2443092</v>
      </c>
    </row>
    <row r="13" spans="2:16" ht="15" customHeight="1" x14ac:dyDescent="0.2">
      <c r="B13" s="95">
        <v>6</v>
      </c>
      <c r="C13" s="232" t="s">
        <v>73</v>
      </c>
      <c r="D13" s="232"/>
      <c r="E13" s="95">
        <v>1</v>
      </c>
      <c r="F13" s="81">
        <v>2125000</v>
      </c>
      <c r="G13" s="100">
        <v>1200000</v>
      </c>
      <c r="H13" s="81">
        <v>2080000</v>
      </c>
      <c r="I13" s="81">
        <v>1899836</v>
      </c>
      <c r="J13" s="81">
        <v>1601773</v>
      </c>
      <c r="K13" s="81">
        <v>2000000</v>
      </c>
      <c r="L13" s="83">
        <f t="shared" si="0"/>
        <v>1594561</v>
      </c>
      <c r="M13" s="83">
        <f t="shared" si="1"/>
        <v>2305275</v>
      </c>
      <c r="N13" s="84">
        <f t="shared" si="2"/>
        <v>1931763</v>
      </c>
      <c r="O13" s="91">
        <f t="shared" si="3"/>
        <v>208223</v>
      </c>
      <c r="P13" s="99">
        <f>ROUND(MEDIAN(F13,H13,I13,J13,K13),0)</f>
        <v>2000000</v>
      </c>
    </row>
    <row r="14" spans="2:16" ht="15" customHeight="1" x14ac:dyDescent="0.2">
      <c r="B14" s="95">
        <v>7</v>
      </c>
      <c r="C14" s="232" t="s">
        <v>74</v>
      </c>
      <c r="D14" s="232"/>
      <c r="E14" s="95">
        <v>1</v>
      </c>
      <c r="F14" s="81">
        <v>1920000</v>
      </c>
      <c r="G14" s="100">
        <v>900000</v>
      </c>
      <c r="H14" s="81">
        <v>1880000</v>
      </c>
      <c r="I14" s="81">
        <v>1818236</v>
      </c>
      <c r="J14" s="81">
        <v>1540000</v>
      </c>
      <c r="K14" s="81">
        <v>1800000</v>
      </c>
      <c r="L14" s="83">
        <f t="shared" si="0"/>
        <v>1421584</v>
      </c>
      <c r="M14" s="83">
        <f>ROUND(MEDIAN(F14,G14,H14,I14,J14,K14)+STDEVA(F14,G14,H14,I14,J14,K14),0)</f>
        <v>2196652</v>
      </c>
      <c r="N14" s="84">
        <f>ROUND(GEOMEAN(F14,H14,I14,J14,K14),0)</f>
        <v>1786407</v>
      </c>
      <c r="O14" s="91">
        <f>ROUND(STDEVA(F14,H14,I14,J14,K14),0)</f>
        <v>148647</v>
      </c>
      <c r="P14" s="99">
        <f>ROUND(MEDIAN(F14,H14,I14,J14,K14),0)</f>
        <v>1818236</v>
      </c>
    </row>
    <row r="15" spans="2:16" ht="15" x14ac:dyDescent="0.2">
      <c r="B15" s="233" t="s">
        <v>75</v>
      </c>
      <c r="C15" s="233"/>
      <c r="D15" s="233"/>
      <c r="E15" s="233"/>
      <c r="F15" s="90">
        <v>11945000</v>
      </c>
      <c r="G15" s="90">
        <v>6400000</v>
      </c>
      <c r="H15" s="90">
        <v>11360000</v>
      </c>
      <c r="I15" s="90">
        <v>11083051</v>
      </c>
      <c r="J15" s="90">
        <v>9585190</v>
      </c>
      <c r="K15" s="90">
        <v>11000000</v>
      </c>
      <c r="L15" s="98">
        <f>SUM(L8:L14)</f>
        <v>8938006</v>
      </c>
      <c r="M15" s="98">
        <f>SUM(M8:M14)</f>
        <v>13050735</v>
      </c>
      <c r="N15" s="98">
        <f>SUM(N8:N14)</f>
        <v>10961191</v>
      </c>
      <c r="O15" s="98">
        <f>SUM(O8:O14)</f>
        <v>929982</v>
      </c>
      <c r="P15" s="98">
        <f>SUM(P8:P14)</f>
        <v>11178905</v>
      </c>
    </row>
    <row r="16" spans="2:16" ht="15" customHeight="1" x14ac:dyDescent="0.2"/>
    <row r="17" spans="2:16" x14ac:dyDescent="0.2">
      <c r="B17" s="238" t="s">
        <v>61</v>
      </c>
      <c r="C17" s="238"/>
      <c r="D17" s="238"/>
      <c r="E17" s="239"/>
      <c r="F17" s="89" t="s">
        <v>34</v>
      </c>
      <c r="G17" s="89" t="s">
        <v>35</v>
      </c>
      <c r="H17" s="89" t="s">
        <v>36</v>
      </c>
      <c r="I17" s="89" t="s">
        <v>37</v>
      </c>
      <c r="J17" s="89" t="s">
        <v>141</v>
      </c>
      <c r="K17" s="89" t="s">
        <v>142</v>
      </c>
      <c r="L17" s="236" t="s">
        <v>39</v>
      </c>
      <c r="M17" s="236" t="s">
        <v>38</v>
      </c>
      <c r="N17" s="237" t="s">
        <v>76</v>
      </c>
      <c r="O17" s="234" t="s">
        <v>63</v>
      </c>
      <c r="P17" s="235" t="s">
        <v>42</v>
      </c>
    </row>
    <row r="18" spans="2:16" ht="25.5" customHeight="1" x14ac:dyDescent="0.2">
      <c r="B18" s="96" t="s">
        <v>64</v>
      </c>
      <c r="C18" s="233" t="s">
        <v>65</v>
      </c>
      <c r="D18" s="233"/>
      <c r="E18" s="97" t="s">
        <v>66</v>
      </c>
      <c r="F18" s="89" t="s">
        <v>67</v>
      </c>
      <c r="G18" s="89" t="s">
        <v>67</v>
      </c>
      <c r="H18" s="89" t="s">
        <v>67</v>
      </c>
      <c r="I18" s="89" t="s">
        <v>67</v>
      </c>
      <c r="J18" s="89" t="s">
        <v>67</v>
      </c>
      <c r="K18" s="89" t="s">
        <v>67</v>
      </c>
      <c r="L18" s="236"/>
      <c r="M18" s="236"/>
      <c r="N18" s="237"/>
      <c r="O18" s="234"/>
      <c r="P18" s="235"/>
    </row>
    <row r="19" spans="2:16" ht="15" customHeight="1" x14ac:dyDescent="0.2">
      <c r="B19" s="95">
        <v>1</v>
      </c>
      <c r="C19" s="232" t="s">
        <v>77</v>
      </c>
      <c r="D19" s="232"/>
      <c r="E19" s="95">
        <v>1</v>
      </c>
      <c r="F19" s="81">
        <v>1170000</v>
      </c>
      <c r="G19" s="100">
        <v>400000</v>
      </c>
      <c r="H19" s="81">
        <v>1150000</v>
      </c>
      <c r="I19" s="81">
        <v>1032525</v>
      </c>
      <c r="J19" s="81">
        <v>946684</v>
      </c>
      <c r="K19" s="81">
        <v>1050000</v>
      </c>
      <c r="L19" s="83">
        <f>ROUND(MEDIAN(F19,G19,H19,I19,J19,K19)-STDEVA(F19,G19,H19,I19,J19,K19),0)</f>
        <v>755844</v>
      </c>
      <c r="M19" s="83">
        <f>ROUND(MEDIAN(F19,G19,H19,I19,J19,K19)+STDEVA(F19,G19,H19,I19,J19,K19),0)</f>
        <v>1326681</v>
      </c>
      <c r="N19" s="84">
        <f>ROUND(GEOMEAN(F19,H19,I19,J19,K19),0)</f>
        <v>1066684</v>
      </c>
      <c r="O19" s="91">
        <f>ROUND(STDEVA(F19,H19,I19,J19,K19),0)</f>
        <v>91393</v>
      </c>
      <c r="P19" s="99">
        <f>ROUND(MEDIAN(F19,H19,I19,J19,K19),0)</f>
        <v>1050000</v>
      </c>
    </row>
    <row r="20" spans="2:16" ht="15" customHeight="1" x14ac:dyDescent="0.2">
      <c r="B20" s="95">
        <v>2</v>
      </c>
      <c r="C20" s="232" t="s">
        <v>78</v>
      </c>
      <c r="D20" s="232"/>
      <c r="E20" s="95">
        <v>1</v>
      </c>
      <c r="F20" s="81">
        <v>1075000</v>
      </c>
      <c r="G20" s="100">
        <v>400000</v>
      </c>
      <c r="H20" s="81">
        <v>1050000</v>
      </c>
      <c r="I20" s="81">
        <v>941015</v>
      </c>
      <c r="J20" s="81">
        <v>886733</v>
      </c>
      <c r="K20" s="81">
        <v>950000</v>
      </c>
      <c r="L20" s="83">
        <f t="shared" ref="L20:L25" si="5">ROUND(MEDIAN(F20,G20,H20,I20,J20,K20)-STDEVA(F20,G20,H20,I20,J20,K20),0)</f>
        <v>698159</v>
      </c>
      <c r="M20" s="83">
        <f t="shared" ref="M20:M25" si="6">ROUND(MEDIAN(F20,G20,H20,I20,J20,K20)+STDEVA(F20,G20,H20,I20,J20,K20),0)</f>
        <v>1192856</v>
      </c>
      <c r="N20" s="84">
        <f t="shared" ref="N20:N25" si="7">ROUND(GEOMEAN(F20,H20,I20,J20,K20),0)</f>
        <v>978007</v>
      </c>
      <c r="O20" s="91">
        <f t="shared" ref="O20:O22" si="8">ROUND(STDEVA(F20,H20,I20,J20,K20),0)</f>
        <v>79123</v>
      </c>
      <c r="P20" s="99">
        <f t="shared" ref="P20:P25" si="9">ROUND(MEDIAN(F20,H20,I20,J20,K20),0)</f>
        <v>950000</v>
      </c>
    </row>
    <row r="21" spans="2:16" ht="15" customHeight="1" x14ac:dyDescent="0.2">
      <c r="B21" s="95">
        <v>3</v>
      </c>
      <c r="C21" s="232" t="s">
        <v>79</v>
      </c>
      <c r="D21" s="232"/>
      <c r="E21" s="95">
        <v>1</v>
      </c>
      <c r="F21" s="81">
        <v>1030000</v>
      </c>
      <c r="G21" s="100">
        <v>400000</v>
      </c>
      <c r="H21" s="81">
        <v>1000000</v>
      </c>
      <c r="I21" s="81">
        <v>885001</v>
      </c>
      <c r="J21" s="81">
        <v>824290</v>
      </c>
      <c r="K21" s="81">
        <v>900000</v>
      </c>
      <c r="L21" s="83">
        <f t="shared" si="5"/>
        <v>663952</v>
      </c>
      <c r="M21" s="83">
        <f t="shared" si="6"/>
        <v>1121049</v>
      </c>
      <c r="N21" s="84">
        <f t="shared" si="7"/>
        <v>924742</v>
      </c>
      <c r="O21" s="91">
        <f t="shared" si="8"/>
        <v>85113</v>
      </c>
      <c r="P21" s="99">
        <f t="shared" si="9"/>
        <v>900000</v>
      </c>
    </row>
    <row r="22" spans="2:16" ht="15" customHeight="1" x14ac:dyDescent="0.2">
      <c r="B22" s="95">
        <v>4</v>
      </c>
      <c r="C22" s="232" t="s">
        <v>80</v>
      </c>
      <c r="D22" s="232"/>
      <c r="E22" s="95">
        <v>1</v>
      </c>
      <c r="F22" s="81">
        <v>1585000</v>
      </c>
      <c r="G22" s="100">
        <v>600000</v>
      </c>
      <c r="H22" s="81">
        <v>1550000</v>
      </c>
      <c r="I22" s="81">
        <v>1236460</v>
      </c>
      <c r="J22" s="81">
        <v>1074199</v>
      </c>
      <c r="K22" s="81">
        <v>1450000</v>
      </c>
      <c r="L22" s="83">
        <f t="shared" si="5"/>
        <v>970185</v>
      </c>
      <c r="M22" s="83">
        <f t="shared" si="6"/>
        <v>1716275</v>
      </c>
      <c r="N22" s="84">
        <f t="shared" si="7"/>
        <v>1364579</v>
      </c>
      <c r="O22" s="91">
        <f t="shared" si="8"/>
        <v>217910</v>
      </c>
      <c r="P22" s="99">
        <f t="shared" si="9"/>
        <v>1450000</v>
      </c>
    </row>
    <row r="23" spans="2:16" ht="15" customHeight="1" x14ac:dyDescent="0.2">
      <c r="B23" s="95">
        <v>5</v>
      </c>
      <c r="C23" s="232" t="s">
        <v>81</v>
      </c>
      <c r="D23" s="232"/>
      <c r="E23" s="95">
        <v>1</v>
      </c>
      <c r="F23" s="81">
        <v>2240000</v>
      </c>
      <c r="G23" s="100">
        <v>1000000</v>
      </c>
      <c r="H23" s="81">
        <v>2200000</v>
      </c>
      <c r="I23" s="81">
        <v>2085408</v>
      </c>
      <c r="J23" s="100">
        <v>1582631</v>
      </c>
      <c r="K23" s="81">
        <v>2100000</v>
      </c>
      <c r="L23" s="83">
        <f t="shared" si="5"/>
        <v>1605968</v>
      </c>
      <c r="M23" s="83">
        <f t="shared" si="6"/>
        <v>2579440</v>
      </c>
      <c r="N23" s="84">
        <f>ROUND(GEOMEAN(F23,H23,I23,K23),0)</f>
        <v>2155362</v>
      </c>
      <c r="O23" s="91">
        <f>ROUND(STDEVA(F23,H23,I23,K23),0)</f>
        <v>75522</v>
      </c>
      <c r="P23" s="99">
        <f>ROUND(MEDIAN(F23,H23,I23,K23),0)</f>
        <v>2150000</v>
      </c>
    </row>
    <row r="24" spans="2:16" ht="15" customHeight="1" x14ac:dyDescent="0.2">
      <c r="B24" s="95">
        <v>6</v>
      </c>
      <c r="C24" s="232" t="s">
        <v>82</v>
      </c>
      <c r="D24" s="232"/>
      <c r="E24" s="95">
        <v>1</v>
      </c>
      <c r="F24" s="81">
        <v>1795000</v>
      </c>
      <c r="G24" s="100">
        <v>800000</v>
      </c>
      <c r="H24" s="81">
        <v>1750000</v>
      </c>
      <c r="I24" s="81">
        <v>1686447</v>
      </c>
      <c r="J24" s="100">
        <v>1267308</v>
      </c>
      <c r="K24" s="81">
        <v>1650000</v>
      </c>
      <c r="L24" s="83">
        <f>ROUND(MEDIAN(F24,G24,H24,I24,J24,K24)-STDEVA(F24,G24,H24,I24,J24,K24),0)</f>
        <v>1280797</v>
      </c>
      <c r="M24" s="83">
        <f t="shared" si="6"/>
        <v>2055650</v>
      </c>
      <c r="N24" s="84">
        <f>ROUND(GEOMEAN(F24,H24,I24,K24),0)</f>
        <v>1719451</v>
      </c>
      <c r="O24" s="91">
        <f>ROUND(STDEVA(F24,H24,I24,K24),0)</f>
        <v>64679</v>
      </c>
      <c r="P24" s="99">
        <f>ROUND(MEDIAN(F24,H24,I24,K24),0)</f>
        <v>1718224</v>
      </c>
    </row>
    <row r="25" spans="2:16" ht="15" customHeight="1" x14ac:dyDescent="0.2">
      <c r="B25" s="95">
        <v>7</v>
      </c>
      <c r="C25" s="232" t="s">
        <v>83</v>
      </c>
      <c r="D25" s="232"/>
      <c r="E25" s="95">
        <v>1</v>
      </c>
      <c r="F25" s="81">
        <v>1850000</v>
      </c>
      <c r="G25" s="100">
        <v>600000</v>
      </c>
      <c r="H25" s="81">
        <v>1800000</v>
      </c>
      <c r="I25" s="81">
        <v>1793437</v>
      </c>
      <c r="J25" s="81">
        <v>1540000</v>
      </c>
      <c r="K25" s="81">
        <v>1700000</v>
      </c>
      <c r="L25" s="83">
        <f t="shared" si="5"/>
        <v>1269892</v>
      </c>
      <c r="M25" s="83">
        <f t="shared" si="6"/>
        <v>2223545</v>
      </c>
      <c r="N25" s="84">
        <f t="shared" si="7"/>
        <v>1733086</v>
      </c>
      <c r="O25" s="91">
        <f>ROUND(STDEVA(F25,H25,I25,J25,K25),0)</f>
        <v>122577</v>
      </c>
      <c r="P25" s="99">
        <f t="shared" si="9"/>
        <v>1793437</v>
      </c>
    </row>
    <row r="26" spans="2:16" ht="15" x14ac:dyDescent="0.2">
      <c r="B26" s="233" t="s">
        <v>75</v>
      </c>
      <c r="C26" s="233"/>
      <c r="D26" s="233"/>
      <c r="E26" s="233"/>
      <c r="F26" s="90">
        <v>10745000</v>
      </c>
      <c r="G26" s="90">
        <v>4200000</v>
      </c>
      <c r="H26" s="90">
        <v>10500000</v>
      </c>
      <c r="I26" s="90">
        <v>9660293</v>
      </c>
      <c r="J26" s="90">
        <v>8121845</v>
      </c>
      <c r="K26" s="90">
        <v>9800000</v>
      </c>
      <c r="L26" s="98">
        <f>SUM(L19:L25)</f>
        <v>7244797</v>
      </c>
      <c r="M26" s="98">
        <f>SUM(M19:M25)</f>
        <v>12215496</v>
      </c>
      <c r="N26" s="98">
        <f>SUM(N19:N25)</f>
        <v>9941911</v>
      </c>
      <c r="O26" s="98">
        <f>SUM(O19:O25)</f>
        <v>736317</v>
      </c>
      <c r="P26" s="98">
        <f>SUM(P19:P25)</f>
        <v>10011661</v>
      </c>
    </row>
  </sheetData>
  <mergeCells count="33">
    <mergeCell ref="C13:D13"/>
    <mergeCell ref="B3:P3"/>
    <mergeCell ref="B4:P4"/>
    <mergeCell ref="B5:P5"/>
    <mergeCell ref="B6:E6"/>
    <mergeCell ref="L6:L7"/>
    <mergeCell ref="M6:M7"/>
    <mergeCell ref="N6:N7"/>
    <mergeCell ref="O6:O7"/>
    <mergeCell ref="P6:P7"/>
    <mergeCell ref="C7:D7"/>
    <mergeCell ref="C8:D8"/>
    <mergeCell ref="C9:D9"/>
    <mergeCell ref="C10:D10"/>
    <mergeCell ref="C11:D11"/>
    <mergeCell ref="C12:D12"/>
    <mergeCell ref="C21:D21"/>
    <mergeCell ref="C14:D14"/>
    <mergeCell ref="B15:E15"/>
    <mergeCell ref="B17:E17"/>
    <mergeCell ref="L17:L18"/>
    <mergeCell ref="O17:O18"/>
    <mergeCell ref="P17:P18"/>
    <mergeCell ref="C18:D18"/>
    <mergeCell ref="C19:D19"/>
    <mergeCell ref="C20:D20"/>
    <mergeCell ref="M17:M18"/>
    <mergeCell ref="N17:N18"/>
    <mergeCell ref="C22:D22"/>
    <mergeCell ref="C23:D23"/>
    <mergeCell ref="C24:D24"/>
    <mergeCell ref="C25:D25"/>
    <mergeCell ref="B26:E26"/>
  </mergeCells>
  <phoneticPr fontId="2" type="noConversion"/>
  <conditionalFormatting sqref="F9 H9:K9">
    <cfRule type="cellIs" dxfId="131" priority="17" operator="between">
      <formula>$L$9</formula>
      <formula>$M$9</formula>
    </cfRule>
  </conditionalFormatting>
  <conditionalFormatting sqref="F10 H10:K10">
    <cfRule type="cellIs" dxfId="130" priority="16" operator="between">
      <formula>$L$10</formula>
      <formula>$M$10</formula>
    </cfRule>
  </conditionalFormatting>
  <conditionalFormatting sqref="F20:F21 H20:K21 F22:K25">
    <cfRule type="cellIs" dxfId="129" priority="10" operator="between">
      <formula>#REF!</formula>
      <formula>#REF!</formula>
    </cfRule>
  </conditionalFormatting>
  <conditionalFormatting sqref="F8:K8">
    <cfRule type="cellIs" dxfId="128" priority="18" operator="between">
      <formula>$L$8</formula>
      <formula>$M$8</formula>
    </cfRule>
  </conditionalFormatting>
  <conditionalFormatting sqref="F11:K11">
    <cfRule type="cellIs" dxfId="127" priority="15" operator="between">
      <formula>$L$11</formula>
      <formula>$M$11</formula>
    </cfRule>
  </conditionalFormatting>
  <conditionalFormatting sqref="F12:K12">
    <cfRule type="cellIs" dxfId="126" priority="14" operator="between">
      <formula>$L$12</formula>
      <formula>$M$12</formula>
    </cfRule>
  </conditionalFormatting>
  <conditionalFormatting sqref="F13:K13">
    <cfRule type="cellIs" dxfId="125" priority="13" operator="between">
      <formula>$L$13</formula>
      <formula>$M$13</formula>
    </cfRule>
  </conditionalFormatting>
  <conditionalFormatting sqref="F14:K14">
    <cfRule type="cellIs" dxfId="124" priority="12" operator="between">
      <formula>$L$14</formula>
      <formula>$M$14</formula>
    </cfRule>
  </conditionalFormatting>
  <conditionalFormatting sqref="F19:K19">
    <cfRule type="cellIs" dxfId="123" priority="7" operator="between">
      <formula>$L$19</formula>
      <formula>$M$19</formula>
    </cfRule>
    <cfRule type="cellIs" dxfId="122" priority="11" operator="between">
      <formula>#REF!</formula>
      <formula>#REF!</formula>
    </cfRule>
  </conditionalFormatting>
  <conditionalFormatting sqref="F20:K20">
    <cfRule type="cellIs" dxfId="121" priority="6" operator="between">
      <formula>$L$20</formula>
      <formula>$M$20</formula>
    </cfRule>
  </conditionalFormatting>
  <conditionalFormatting sqref="F21:K21">
    <cfRule type="cellIs" dxfId="120" priority="5" operator="between">
      <formula>$L$21</formula>
      <formula>$M$21</formula>
    </cfRule>
  </conditionalFormatting>
  <conditionalFormatting sqref="F22:K22">
    <cfRule type="cellIs" dxfId="119" priority="4" operator="between">
      <formula>$L$22</formula>
      <formula>$M$22</formula>
    </cfRule>
  </conditionalFormatting>
  <conditionalFormatting sqref="F23:K23">
    <cfRule type="cellIs" dxfId="118" priority="3" operator="between">
      <formula>$L$23</formula>
      <formula>$M$23</formula>
    </cfRule>
  </conditionalFormatting>
  <conditionalFormatting sqref="F24:K24">
    <cfRule type="cellIs" dxfId="117" priority="2" operator="between">
      <formula>$L$24</formula>
      <formula>$M$24</formula>
    </cfRule>
  </conditionalFormatting>
  <conditionalFormatting sqref="F25:K25">
    <cfRule type="cellIs" dxfId="116" priority="1" operator="between">
      <formula>$L$25</formula>
      <formula>$M$25</formula>
    </cfRule>
  </conditionalFormatting>
  <conditionalFormatting sqref="G9:G10">
    <cfRule type="cellIs" dxfId="115" priority="9" operator="between">
      <formula>$L$8</formula>
      <formula>$M$8</formula>
    </cfRule>
  </conditionalFormatting>
  <conditionalFormatting sqref="G20:G21">
    <cfRule type="cellIs" dxfId="114" priority="8" operator="between">
      <formula>#REF!</formula>
      <formula>#REF!</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9D5F0-E7DB-4855-80BD-D0B813B1D83D}">
  <dimension ref="B3:O26"/>
  <sheetViews>
    <sheetView topLeftCell="C1" workbookViewId="0">
      <selection activeCell="M9" sqref="M9"/>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7109375" style="80" customWidth="1"/>
    <col min="7" max="7" width="23.140625" style="80" customWidth="1"/>
    <col min="8" max="8" width="20.42578125" style="80" customWidth="1"/>
    <col min="9" max="9" width="21.7109375" style="80" customWidth="1"/>
    <col min="10" max="10" width="21.28515625" style="80" customWidth="1"/>
    <col min="11" max="12" width="14.5703125" style="80" bestFit="1" customWidth="1"/>
    <col min="13" max="13" width="16.28515625"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92</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81">
        <v>1270000</v>
      </c>
      <c r="G8" s="100">
        <v>500000</v>
      </c>
      <c r="H8" s="81">
        <v>1030000</v>
      </c>
      <c r="I8" s="81">
        <v>1154310</v>
      </c>
      <c r="J8" s="81">
        <v>1194174</v>
      </c>
      <c r="K8" s="83">
        <f>ROUND(MEDIAN(F8,G8,H8,I8,J8)-STDEVA(F8,G8,H8,I8,J8),0)</f>
        <v>845722</v>
      </c>
      <c r="L8" s="83">
        <f>ROUND(MEDIAN(F8,G8,H8,I8,J8)+STDEVA(F8,G8,H8,I8,J8),0)</f>
        <v>1462898</v>
      </c>
      <c r="M8" s="84">
        <f>ROUND(GEOMEAN(F8,H8,I8,J8),0)</f>
        <v>1158798</v>
      </c>
      <c r="N8" s="91">
        <f>ROUND(STDEVA(F8,H8,I8,J8),0)</f>
        <v>100303</v>
      </c>
      <c r="O8" s="99">
        <f>ROUND(MEDIAN(F8,H8,I8,J8),0)</f>
        <v>1174242</v>
      </c>
    </row>
    <row r="9" spans="2:15" ht="15" customHeight="1" x14ac:dyDescent="0.2">
      <c r="B9" s="95">
        <v>2</v>
      </c>
      <c r="C9" s="232" t="s">
        <v>69</v>
      </c>
      <c r="D9" s="232"/>
      <c r="E9" s="95">
        <v>1</v>
      </c>
      <c r="F9" s="81">
        <v>1175000</v>
      </c>
      <c r="G9" s="100">
        <v>500000</v>
      </c>
      <c r="H9" s="81">
        <v>1130000</v>
      </c>
      <c r="I9" s="81">
        <v>1102883</v>
      </c>
      <c r="J9" s="81">
        <v>1392215</v>
      </c>
      <c r="K9" s="83">
        <f t="shared" ref="K9:K13" si="0">ROUND(MEDIAN(F9,G9,H9,I9,J9)-STDEVA(F9,G9,H9,I9,J9),0)</f>
        <v>796859</v>
      </c>
      <c r="L9" s="83">
        <f t="shared" ref="L9:L13" si="1">ROUND(MEDIAN(F9,G9,H9,I9,J9)+STDEVA(F9,G9,H9,I9,J9),0)</f>
        <v>1463141</v>
      </c>
      <c r="M9" s="84">
        <f t="shared" ref="M9:M14" si="2">ROUND(GEOMEAN(F9,H9,I9,J9),0)</f>
        <v>1194918</v>
      </c>
      <c r="N9" s="91">
        <f t="shared" ref="N9:N14" si="3">ROUND(STDEVA(F9,H9,I9,J9),0)</f>
        <v>131534</v>
      </c>
      <c r="O9" s="99">
        <f t="shared" ref="O9:O13" si="4">ROUND(MEDIAN(F9,H9,I9,J9),0)</f>
        <v>1152500</v>
      </c>
    </row>
    <row r="10" spans="2:15" ht="15" customHeight="1" x14ac:dyDescent="0.2">
      <c r="B10" s="95">
        <v>3</v>
      </c>
      <c r="C10" s="245" t="s">
        <v>70</v>
      </c>
      <c r="D10" s="246"/>
      <c r="E10" s="95">
        <v>1</v>
      </c>
      <c r="F10" s="81">
        <v>1130000</v>
      </c>
      <c r="G10" s="100">
        <v>450000</v>
      </c>
      <c r="H10" s="81">
        <v>1080000</v>
      </c>
      <c r="I10" s="81">
        <v>1037923</v>
      </c>
      <c r="J10" s="81">
        <v>1072824</v>
      </c>
      <c r="K10" s="83">
        <f t="shared" si="0"/>
        <v>789086</v>
      </c>
      <c r="L10" s="83">
        <f t="shared" si="1"/>
        <v>1356562</v>
      </c>
      <c r="M10" s="84">
        <f t="shared" si="2"/>
        <v>1079690</v>
      </c>
      <c r="N10" s="91">
        <f t="shared" si="3"/>
        <v>37955</v>
      </c>
      <c r="O10" s="99">
        <f t="shared" si="4"/>
        <v>1076412</v>
      </c>
    </row>
    <row r="11" spans="2:15" ht="15" customHeight="1" x14ac:dyDescent="0.2">
      <c r="B11" s="95">
        <v>4</v>
      </c>
      <c r="C11" s="232" t="s">
        <v>71</v>
      </c>
      <c r="D11" s="232"/>
      <c r="E11" s="95">
        <v>1</v>
      </c>
      <c r="F11" s="81">
        <v>1735000</v>
      </c>
      <c r="G11" s="100">
        <v>800000</v>
      </c>
      <c r="H11" s="81">
        <v>1680000</v>
      </c>
      <c r="I11" s="81">
        <v>1626771</v>
      </c>
      <c r="J11" s="81">
        <v>1658265</v>
      </c>
      <c r="K11" s="83">
        <f t="shared" si="0"/>
        <v>1264964</v>
      </c>
      <c r="L11" s="83">
        <f t="shared" si="1"/>
        <v>2051566</v>
      </c>
      <c r="M11" s="84">
        <f t="shared" si="2"/>
        <v>1674547</v>
      </c>
      <c r="N11" s="91">
        <f t="shared" si="3"/>
        <v>45574</v>
      </c>
      <c r="O11" s="99">
        <f t="shared" si="4"/>
        <v>1669133</v>
      </c>
    </row>
    <row r="12" spans="2:15" ht="15" customHeight="1" x14ac:dyDescent="0.2">
      <c r="B12" s="95">
        <v>5</v>
      </c>
      <c r="C12" s="232" t="s">
        <v>72</v>
      </c>
      <c r="D12" s="232"/>
      <c r="E12" s="95">
        <v>1</v>
      </c>
      <c r="F12" s="81">
        <v>2540000</v>
      </c>
      <c r="G12" s="100">
        <v>1000000</v>
      </c>
      <c r="H12" s="81">
        <v>2480000</v>
      </c>
      <c r="I12" s="81">
        <v>2443092</v>
      </c>
      <c r="J12" s="81">
        <v>2434411</v>
      </c>
      <c r="K12" s="83">
        <f t="shared" si="0"/>
        <v>1782422</v>
      </c>
      <c r="L12" s="83">
        <f t="shared" si="1"/>
        <v>3103762</v>
      </c>
      <c r="M12" s="84">
        <f t="shared" si="2"/>
        <v>2474029</v>
      </c>
      <c r="N12" s="91">
        <f t="shared" si="3"/>
        <v>48007</v>
      </c>
      <c r="O12" s="99">
        <f t="shared" si="4"/>
        <v>2461546</v>
      </c>
    </row>
    <row r="13" spans="2:15" ht="15" customHeight="1" x14ac:dyDescent="0.2">
      <c r="B13" s="95">
        <v>6</v>
      </c>
      <c r="C13" s="232" t="s">
        <v>73</v>
      </c>
      <c r="D13" s="232"/>
      <c r="E13" s="95">
        <v>1</v>
      </c>
      <c r="F13" s="81">
        <v>2145000</v>
      </c>
      <c r="G13" s="100">
        <v>800000</v>
      </c>
      <c r="H13" s="81">
        <v>2080000</v>
      </c>
      <c r="I13" s="81">
        <v>1899836</v>
      </c>
      <c r="J13" s="81">
        <v>1910233</v>
      </c>
      <c r="K13" s="83">
        <f t="shared" si="0"/>
        <v>1359301</v>
      </c>
      <c r="L13" s="83">
        <f t="shared" si="1"/>
        <v>2461165</v>
      </c>
      <c r="M13" s="84">
        <f t="shared" si="2"/>
        <v>2005965</v>
      </c>
      <c r="N13" s="91">
        <f t="shared" si="3"/>
        <v>122758</v>
      </c>
      <c r="O13" s="99">
        <f t="shared" si="4"/>
        <v>1995117</v>
      </c>
    </row>
    <row r="14" spans="2:15" ht="15" customHeight="1" x14ac:dyDescent="0.2">
      <c r="B14" s="95">
        <v>7</v>
      </c>
      <c r="C14" s="232" t="s">
        <v>74</v>
      </c>
      <c r="D14" s="232"/>
      <c r="E14" s="95">
        <v>1</v>
      </c>
      <c r="F14" s="81">
        <v>1950000</v>
      </c>
      <c r="G14" s="100">
        <v>1500000</v>
      </c>
      <c r="H14" s="81">
        <v>1880000</v>
      </c>
      <c r="I14" s="81">
        <v>1818236</v>
      </c>
      <c r="J14" s="81">
        <v>1846057</v>
      </c>
      <c r="K14" s="83">
        <f>ROUND(MEDIAN(F14,G14,H14,I14,J14)-STDEVA(F14,G14,H14,I14,J14),0)</f>
        <v>1671882</v>
      </c>
      <c r="L14" s="83">
        <f>ROUND(MEDIAN(F14,G14,H14,I14,J14)+STDEVA(F14,G14,H14,I14,J14),0)</f>
        <v>2020232</v>
      </c>
      <c r="M14" s="84">
        <f t="shared" si="2"/>
        <v>1872932</v>
      </c>
      <c r="N14" s="91">
        <f t="shared" si="3"/>
        <v>56867</v>
      </c>
      <c r="O14" s="99">
        <f>ROUND(MEDIAN(F14,H14,I14,J14),0)</f>
        <v>1863029</v>
      </c>
    </row>
    <row r="15" spans="2:15" ht="15" x14ac:dyDescent="0.2">
      <c r="B15" s="233" t="s">
        <v>75</v>
      </c>
      <c r="C15" s="233"/>
      <c r="D15" s="233"/>
      <c r="E15" s="233"/>
      <c r="F15" s="90">
        <v>11945000</v>
      </c>
      <c r="G15" s="90">
        <v>5050000</v>
      </c>
      <c r="H15" s="90">
        <v>11360000</v>
      </c>
      <c r="I15" s="90">
        <v>11083051</v>
      </c>
      <c r="J15" s="90">
        <v>11508179</v>
      </c>
      <c r="K15" s="98">
        <f>SUM(K8:K14)</f>
        <v>8510236</v>
      </c>
      <c r="L15" s="98">
        <f>SUM(L8:L14)</f>
        <v>13919326</v>
      </c>
      <c r="M15" s="98">
        <f>SUM(M8:M14)</f>
        <v>11460879</v>
      </c>
      <c r="N15" s="98">
        <f>SUM(N8:N14)</f>
        <v>542998</v>
      </c>
      <c r="O15" s="98">
        <f>SUM(O8:O14)</f>
        <v>11391979</v>
      </c>
    </row>
    <row r="16" spans="2:15" ht="15" customHeight="1" x14ac:dyDescent="0.2"/>
    <row r="17" spans="2:15" x14ac:dyDescent="0.2">
      <c r="B17" s="238" t="s">
        <v>61</v>
      </c>
      <c r="C17" s="238"/>
      <c r="D17" s="238"/>
      <c r="E17" s="239"/>
      <c r="F17" s="89" t="s">
        <v>34</v>
      </c>
      <c r="G17" s="89" t="s">
        <v>35</v>
      </c>
      <c r="H17" s="89" t="s">
        <v>36</v>
      </c>
      <c r="I17" s="89" t="s">
        <v>37</v>
      </c>
      <c r="J17" s="89" t="s">
        <v>141</v>
      </c>
      <c r="K17" s="236" t="s">
        <v>39</v>
      </c>
      <c r="L17" s="236" t="s">
        <v>38</v>
      </c>
      <c r="M17" s="237" t="s">
        <v>76</v>
      </c>
      <c r="N17" s="234" t="s">
        <v>63</v>
      </c>
      <c r="O17" s="235" t="s">
        <v>42</v>
      </c>
    </row>
    <row r="18" spans="2:15" ht="25.5" customHeight="1" x14ac:dyDescent="0.2">
      <c r="B18" s="96" t="s">
        <v>64</v>
      </c>
      <c r="C18" s="233" t="s">
        <v>65</v>
      </c>
      <c r="D18" s="233"/>
      <c r="E18" s="97" t="s">
        <v>66</v>
      </c>
      <c r="F18" s="89" t="s">
        <v>67</v>
      </c>
      <c r="G18" s="89" t="s">
        <v>67</v>
      </c>
      <c r="H18" s="89" t="s">
        <v>67</v>
      </c>
      <c r="I18" s="89" t="s">
        <v>67</v>
      </c>
      <c r="J18" s="89" t="s">
        <v>67</v>
      </c>
      <c r="K18" s="236"/>
      <c r="L18" s="236"/>
      <c r="M18" s="237"/>
      <c r="N18" s="234"/>
      <c r="O18" s="235"/>
    </row>
    <row r="19" spans="2:15" ht="15" customHeight="1" x14ac:dyDescent="0.2">
      <c r="B19" s="95">
        <v>1</v>
      </c>
      <c r="C19" s="232" t="s">
        <v>77</v>
      </c>
      <c r="D19" s="232"/>
      <c r="E19" s="95">
        <v>1</v>
      </c>
      <c r="F19" s="81">
        <v>1200000</v>
      </c>
      <c r="G19" s="100">
        <v>400000</v>
      </c>
      <c r="H19" s="81">
        <v>1150000</v>
      </c>
      <c r="I19" s="81">
        <v>1032525</v>
      </c>
      <c r="J19" s="81">
        <v>1063359</v>
      </c>
      <c r="K19" s="83">
        <f>ROUND(MEDIAN(F19,G19,H19,I19,J19)-STDEVA(F19,G19,H19,I19,J19),0)</f>
        <v>738235</v>
      </c>
      <c r="L19" s="83">
        <f>ROUND(MEDIAN(F19,G19,H19,I19,J19)+STDEVA(F19,G19,H19,I19,J19),0)</f>
        <v>1388483</v>
      </c>
      <c r="M19" s="84">
        <f>ROUND(GEOMEAN(F19,H19,I19,J19),0)</f>
        <v>1109468</v>
      </c>
      <c r="N19" s="91">
        <f>ROUND(STDEVA(F19,H19,I19,J19),0)</f>
        <v>77178</v>
      </c>
      <c r="O19" s="99">
        <f>ROUND(MEDIAN(F19,H19,I19,J19),0)</f>
        <v>1106680</v>
      </c>
    </row>
    <row r="20" spans="2:15" ht="15" customHeight="1" x14ac:dyDescent="0.2">
      <c r="B20" s="95">
        <v>2</v>
      </c>
      <c r="C20" s="232" t="s">
        <v>78</v>
      </c>
      <c r="D20" s="232"/>
      <c r="E20" s="95">
        <v>1</v>
      </c>
      <c r="F20" s="81">
        <v>1095000</v>
      </c>
      <c r="G20" s="100">
        <v>400000</v>
      </c>
      <c r="H20" s="81">
        <v>1050000</v>
      </c>
      <c r="I20" s="81">
        <v>941015</v>
      </c>
      <c r="J20" s="81">
        <v>1000125</v>
      </c>
      <c r="K20" s="83">
        <f t="shared" ref="K20:K25" si="5">ROUND(MEDIAN(F20,G20,H20,I20,J20)-STDEVA(F20,G20,H20,I20,J20),0)</f>
        <v>716314</v>
      </c>
      <c r="L20" s="83">
        <f t="shared" ref="L20:L25" si="6">ROUND(MEDIAN(F20,G20,H20,I20,J20)+STDEVA(F20,G20,H20,I20,J20),0)</f>
        <v>1283936</v>
      </c>
      <c r="M20" s="84">
        <f t="shared" ref="M20:M25" si="7">ROUND(GEOMEAN(F20,H20,I20,J20),0)</f>
        <v>1019914</v>
      </c>
      <c r="N20" s="91">
        <f t="shared" ref="N20:N25" si="8">ROUND(STDEVA(F20,H20,I20,J20),0)</f>
        <v>66205</v>
      </c>
      <c r="O20" s="99">
        <f t="shared" ref="O20:O24" si="9">ROUND(MEDIAN(F20,H20,I20,J20),0)</f>
        <v>1025063</v>
      </c>
    </row>
    <row r="21" spans="2:15" ht="15" customHeight="1" x14ac:dyDescent="0.2">
      <c r="B21" s="95">
        <v>3</v>
      </c>
      <c r="C21" s="232" t="s">
        <v>79</v>
      </c>
      <c r="D21" s="232"/>
      <c r="E21" s="95">
        <v>1</v>
      </c>
      <c r="F21" s="81">
        <v>1040000</v>
      </c>
      <c r="G21" s="100">
        <v>350000</v>
      </c>
      <c r="H21" s="81">
        <v>1000000</v>
      </c>
      <c r="I21" s="81">
        <v>885001</v>
      </c>
      <c r="J21" s="81">
        <v>911178</v>
      </c>
      <c r="K21" s="83">
        <f t="shared" si="5"/>
        <v>631556</v>
      </c>
      <c r="L21" s="83">
        <f t="shared" si="6"/>
        <v>1190800</v>
      </c>
      <c r="M21" s="84">
        <f t="shared" si="7"/>
        <v>956963</v>
      </c>
      <c r="N21" s="91">
        <f t="shared" si="8"/>
        <v>73041</v>
      </c>
      <c r="O21" s="99">
        <f t="shared" si="9"/>
        <v>955589</v>
      </c>
    </row>
    <row r="22" spans="2:15" ht="15" customHeight="1" x14ac:dyDescent="0.2">
      <c r="B22" s="95">
        <v>4</v>
      </c>
      <c r="C22" s="232" t="s">
        <v>80</v>
      </c>
      <c r="D22" s="232"/>
      <c r="E22" s="95">
        <v>1</v>
      </c>
      <c r="F22" s="81">
        <v>1585000</v>
      </c>
      <c r="G22" s="100">
        <v>500000</v>
      </c>
      <c r="H22" s="81">
        <v>1550000</v>
      </c>
      <c r="I22" s="81">
        <v>1236460</v>
      </c>
      <c r="J22" s="81">
        <v>1242442</v>
      </c>
      <c r="K22" s="83">
        <f t="shared" si="5"/>
        <v>806191</v>
      </c>
      <c r="L22" s="83">
        <f t="shared" si="6"/>
        <v>1678693</v>
      </c>
      <c r="M22" s="84">
        <f t="shared" si="7"/>
        <v>1393812</v>
      </c>
      <c r="N22" s="91">
        <f t="shared" si="8"/>
        <v>189953</v>
      </c>
      <c r="O22" s="99">
        <f t="shared" si="9"/>
        <v>1396221</v>
      </c>
    </row>
    <row r="23" spans="2:15" ht="15" customHeight="1" x14ac:dyDescent="0.2">
      <c r="B23" s="95">
        <v>5</v>
      </c>
      <c r="C23" s="232" t="s">
        <v>81</v>
      </c>
      <c r="D23" s="232"/>
      <c r="E23" s="95">
        <v>1</v>
      </c>
      <c r="F23" s="81">
        <v>2230000</v>
      </c>
      <c r="G23" s="100">
        <v>700000</v>
      </c>
      <c r="H23" s="81">
        <v>2200000</v>
      </c>
      <c r="I23" s="81">
        <v>2085408</v>
      </c>
      <c r="J23" s="81">
        <v>2059382</v>
      </c>
      <c r="K23" s="83">
        <f t="shared" si="5"/>
        <v>1435690</v>
      </c>
      <c r="L23" s="83">
        <f t="shared" si="6"/>
        <v>2735126</v>
      </c>
      <c r="M23" s="84">
        <f t="shared" si="7"/>
        <v>2142466</v>
      </c>
      <c r="N23" s="91">
        <f t="shared" si="8"/>
        <v>83914</v>
      </c>
      <c r="O23" s="99">
        <f t="shared" si="9"/>
        <v>2142704</v>
      </c>
    </row>
    <row r="24" spans="2:15" ht="15" customHeight="1" x14ac:dyDescent="0.2">
      <c r="B24" s="95">
        <v>6</v>
      </c>
      <c r="C24" s="232" t="s">
        <v>82</v>
      </c>
      <c r="D24" s="232"/>
      <c r="E24" s="95">
        <v>1</v>
      </c>
      <c r="F24" s="81">
        <v>1775000</v>
      </c>
      <c r="G24" s="100">
        <v>500000</v>
      </c>
      <c r="H24" s="81">
        <v>1750000</v>
      </c>
      <c r="I24" s="81">
        <v>1686447</v>
      </c>
      <c r="J24" s="81">
        <v>1701348</v>
      </c>
      <c r="K24" s="83">
        <f t="shared" si="5"/>
        <v>1150915</v>
      </c>
      <c r="L24" s="83">
        <f t="shared" si="6"/>
        <v>2251781</v>
      </c>
      <c r="M24" s="84">
        <f t="shared" si="7"/>
        <v>1727828</v>
      </c>
      <c r="N24" s="91">
        <f t="shared" si="8"/>
        <v>41351</v>
      </c>
      <c r="O24" s="99">
        <f t="shared" si="9"/>
        <v>1725674</v>
      </c>
    </row>
    <row r="25" spans="2:15" ht="15" customHeight="1" x14ac:dyDescent="0.2">
      <c r="B25" s="95">
        <v>7</v>
      </c>
      <c r="C25" s="232" t="s">
        <v>83</v>
      </c>
      <c r="D25" s="232"/>
      <c r="E25" s="95">
        <v>1</v>
      </c>
      <c r="F25" s="81">
        <v>1820000</v>
      </c>
      <c r="G25" s="100">
        <v>700000</v>
      </c>
      <c r="H25" s="81">
        <v>1800000</v>
      </c>
      <c r="I25" s="81">
        <v>1793437</v>
      </c>
      <c r="J25" s="81">
        <v>1809352</v>
      </c>
      <c r="K25" s="83">
        <f t="shared" si="5"/>
        <v>1305416</v>
      </c>
      <c r="L25" s="83">
        <f t="shared" si="6"/>
        <v>2294584</v>
      </c>
      <c r="M25" s="84">
        <f t="shared" si="7"/>
        <v>1805670</v>
      </c>
      <c r="N25" s="91">
        <f t="shared" si="8"/>
        <v>11557</v>
      </c>
      <c r="O25" s="99">
        <f>ROUND(MEDIAN(F25,H25,I25,J25),0)</f>
        <v>1804676</v>
      </c>
    </row>
    <row r="26" spans="2:15" ht="15" x14ac:dyDescent="0.2">
      <c r="B26" s="233" t="s">
        <v>75</v>
      </c>
      <c r="C26" s="233"/>
      <c r="D26" s="233"/>
      <c r="E26" s="233"/>
      <c r="F26" s="90">
        <v>10745000</v>
      </c>
      <c r="G26" s="90">
        <v>3550000</v>
      </c>
      <c r="H26" s="90">
        <v>10500000</v>
      </c>
      <c r="I26" s="90">
        <v>9660293</v>
      </c>
      <c r="J26" s="90">
        <v>9787186</v>
      </c>
      <c r="K26" s="98">
        <f>SUM(K19:K25)</f>
        <v>6784317</v>
      </c>
      <c r="L26" s="98">
        <f>SUM(L19:L25)</f>
        <v>12823403</v>
      </c>
      <c r="M26" s="98">
        <f>SUM(M19:M25)</f>
        <v>10156121</v>
      </c>
      <c r="N26" s="98">
        <f>SUM(N19:N25)</f>
        <v>543199</v>
      </c>
      <c r="O26" s="98">
        <f>SUM(O19:O25)</f>
        <v>10156607</v>
      </c>
    </row>
  </sheetData>
  <mergeCells count="33">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1:D21"/>
    <mergeCell ref="C14:D14"/>
    <mergeCell ref="B15:E15"/>
    <mergeCell ref="B17:E17"/>
    <mergeCell ref="K17:K18"/>
    <mergeCell ref="N17:N18"/>
    <mergeCell ref="O17:O18"/>
    <mergeCell ref="C18:D18"/>
    <mergeCell ref="C19:D19"/>
    <mergeCell ref="C20:D20"/>
    <mergeCell ref="L17:L18"/>
    <mergeCell ref="M17:M18"/>
    <mergeCell ref="C22:D22"/>
    <mergeCell ref="C23:D23"/>
    <mergeCell ref="C24:D24"/>
    <mergeCell ref="C25:D25"/>
    <mergeCell ref="B26:E26"/>
  </mergeCells>
  <phoneticPr fontId="2" type="noConversion"/>
  <conditionalFormatting sqref="F8:J8">
    <cfRule type="cellIs" dxfId="113" priority="16" operator="between">
      <formula>$K$8</formula>
      <formula>$L$8</formula>
    </cfRule>
  </conditionalFormatting>
  <conditionalFormatting sqref="F9:J9">
    <cfRule type="cellIs" dxfId="112" priority="15" operator="between">
      <formula>$K$9</formula>
      <formula>$L$9</formula>
    </cfRule>
  </conditionalFormatting>
  <conditionalFormatting sqref="F10:J10">
    <cfRule type="cellIs" dxfId="111" priority="14" operator="between">
      <formula>$K$10</formula>
      <formula>$L$10</formula>
    </cfRule>
  </conditionalFormatting>
  <conditionalFormatting sqref="F11:J11">
    <cfRule type="cellIs" dxfId="110" priority="13" operator="between">
      <formula>$K$11</formula>
      <formula>$L$11</formula>
    </cfRule>
  </conditionalFormatting>
  <conditionalFormatting sqref="F12:J12">
    <cfRule type="cellIs" dxfId="109" priority="12" operator="between">
      <formula>$K$12</formula>
      <formula>$L$12</formula>
    </cfRule>
  </conditionalFormatting>
  <conditionalFormatting sqref="F13:J13">
    <cfRule type="cellIs" dxfId="108" priority="11" operator="between">
      <formula>$K$13</formula>
      <formula>$L$13</formula>
    </cfRule>
  </conditionalFormatting>
  <conditionalFormatting sqref="F14:J14">
    <cfRule type="cellIs" dxfId="107" priority="10" operator="between">
      <formula>$K$14</formula>
      <formula>$L$14</formula>
    </cfRule>
  </conditionalFormatting>
  <conditionalFormatting sqref="F19:J19">
    <cfRule type="cellIs" dxfId="106" priority="7" operator="between">
      <formula>$K$19</formula>
      <formula>$L$19</formula>
    </cfRule>
    <cfRule type="cellIs" dxfId="105" priority="9" operator="between">
      <formula>#REF!</formula>
      <formula>#REF!</formula>
    </cfRule>
  </conditionalFormatting>
  <conditionalFormatting sqref="F20:J20">
    <cfRule type="cellIs" dxfId="104" priority="6" operator="between">
      <formula>$K$20</formula>
      <formula>$L$20</formula>
    </cfRule>
  </conditionalFormatting>
  <conditionalFormatting sqref="F20:J25">
    <cfRule type="cellIs" dxfId="103" priority="8" operator="between">
      <formula>#REF!</formula>
      <formula>#REF!</formula>
    </cfRule>
  </conditionalFormatting>
  <conditionalFormatting sqref="F21:J21">
    <cfRule type="cellIs" dxfId="102" priority="5" operator="between">
      <formula>$K$21</formula>
      <formula>$L$21</formula>
    </cfRule>
  </conditionalFormatting>
  <conditionalFormatting sqref="F22:J22">
    <cfRule type="cellIs" dxfId="101" priority="4" operator="between">
      <formula>$K$22</formula>
      <formula>$L$22</formula>
    </cfRule>
  </conditionalFormatting>
  <conditionalFormatting sqref="F23:J23">
    <cfRule type="cellIs" dxfId="100" priority="3" operator="between">
      <formula>$K$23</formula>
      <formula>$L$23</formula>
    </cfRule>
  </conditionalFormatting>
  <conditionalFormatting sqref="F24:J24">
    <cfRule type="cellIs" dxfId="99" priority="2" operator="between">
      <formula>$K$24</formula>
      <formula>$L$24</formula>
    </cfRule>
  </conditionalFormatting>
  <conditionalFormatting sqref="F25:J25">
    <cfRule type="cellIs" dxfId="98" priority="1" operator="between">
      <formula>$K$25</formula>
      <formula>$L$25</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F2293-5A3A-4B25-87C2-547EB0E501E3}">
  <dimension ref="B3:O26"/>
  <sheetViews>
    <sheetView topLeftCell="D1" workbookViewId="0">
      <selection activeCell="I28" sqref="I28"/>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3.85546875" style="80" customWidth="1"/>
    <col min="7" max="7" width="24.140625" style="80" customWidth="1"/>
    <col min="8" max="8" width="22.85546875" style="80" customWidth="1"/>
    <col min="9" max="9" width="22.28515625" style="80" customWidth="1"/>
    <col min="10" max="10" width="21.28515625" style="80" customWidth="1"/>
    <col min="11" max="12" width="14.5703125" style="80" bestFit="1" customWidth="1"/>
    <col min="13" max="13" width="18.28515625"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93</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100">
        <v>1300000</v>
      </c>
      <c r="G8" s="81">
        <v>1030000</v>
      </c>
      <c r="H8" s="81">
        <v>1154310</v>
      </c>
      <c r="I8" s="100">
        <v>973252</v>
      </c>
      <c r="J8" s="81">
        <v>1150000</v>
      </c>
      <c r="K8" s="83">
        <f>ROUND(MEDIAN(F8,G8,H8,I8,J8)-STDEVA(F8,G8,H8,I8,J8),0)</f>
        <v>1023409</v>
      </c>
      <c r="L8" s="83">
        <f>ROUND(MEDIAN(F8,G8,H8,I8,J8)+STDEVA(F8,G8,H8,I8,J8),0)</f>
        <v>1276591</v>
      </c>
      <c r="M8" s="84">
        <f>ROUND(GEOMEAN(G8,H8,J8),0)</f>
        <v>1109905</v>
      </c>
      <c r="N8" s="91">
        <f>ROUND(STDEVA(G8,H8,J8),0)</f>
        <v>70559</v>
      </c>
      <c r="O8" s="99">
        <f>ROUND(MEDIAN(G8,H8,J8),0)</f>
        <v>1150000</v>
      </c>
    </row>
    <row r="9" spans="2:15" ht="15" customHeight="1" x14ac:dyDescent="0.2">
      <c r="B9" s="95">
        <v>2</v>
      </c>
      <c r="C9" s="232" t="s">
        <v>69</v>
      </c>
      <c r="D9" s="232"/>
      <c r="E9" s="95">
        <v>1</v>
      </c>
      <c r="F9" s="81">
        <v>1195000</v>
      </c>
      <c r="G9" s="81">
        <v>1130000</v>
      </c>
      <c r="H9" s="81">
        <v>1102883</v>
      </c>
      <c r="I9" s="100">
        <v>871024</v>
      </c>
      <c r="J9" s="81">
        <v>1050000</v>
      </c>
      <c r="K9" s="83">
        <f t="shared" ref="K9:K14" si="0">ROUND(MEDIAN(F9,G9,H9,I9,J9)-STDEVA(F9,G9,H9,I9,J9),0)</f>
        <v>980105</v>
      </c>
      <c r="L9" s="83">
        <f t="shared" ref="L9:L14" si="1">ROUND(MEDIAN(F9,G9,H9,I9,J9)+STDEVA(F9,G9,H9,I9,J9),0)</f>
        <v>1225661</v>
      </c>
      <c r="M9" s="84">
        <f>ROUND(GEOMEAN(F9,G9,H9,J9),0)</f>
        <v>1118256</v>
      </c>
      <c r="N9" s="91">
        <f>ROUND(STDEVA(F9,G9,H9,J9),0)</f>
        <v>60324</v>
      </c>
      <c r="O9" s="99">
        <f>ROUND(MEDIAN(F9,G9,H9,J9),0)</f>
        <v>1116442</v>
      </c>
    </row>
    <row r="10" spans="2:15" ht="15" customHeight="1" x14ac:dyDescent="0.2">
      <c r="B10" s="95">
        <v>3</v>
      </c>
      <c r="C10" s="245" t="s">
        <v>70</v>
      </c>
      <c r="D10" s="246"/>
      <c r="E10" s="95">
        <v>1</v>
      </c>
      <c r="F10" s="81">
        <v>1140000</v>
      </c>
      <c r="G10" s="81">
        <v>1080000</v>
      </c>
      <c r="H10" s="81">
        <v>1037923</v>
      </c>
      <c r="I10" s="100">
        <v>766651</v>
      </c>
      <c r="J10" s="81">
        <v>1000000</v>
      </c>
      <c r="K10" s="83">
        <f t="shared" si="0"/>
        <v>894946</v>
      </c>
      <c r="L10" s="83">
        <f t="shared" si="1"/>
        <v>1180900</v>
      </c>
      <c r="M10" s="84">
        <f t="shared" ref="M10:M14" si="2">ROUND(GEOMEAN(F10,G10,H10,J10),0)</f>
        <v>1063221</v>
      </c>
      <c r="N10" s="91">
        <f t="shared" ref="N10:N14" si="3">ROUND(STDEVA(F10,G10,H10,J10),0)</f>
        <v>60020</v>
      </c>
      <c r="O10" s="99">
        <f t="shared" ref="O10:O13" si="4">ROUND(MEDIAN(F10,G10,H10,J10),0)</f>
        <v>1058962</v>
      </c>
    </row>
    <row r="11" spans="2:15" ht="15" customHeight="1" x14ac:dyDescent="0.2">
      <c r="B11" s="95">
        <v>4</v>
      </c>
      <c r="C11" s="232" t="s">
        <v>71</v>
      </c>
      <c r="D11" s="232"/>
      <c r="E11" s="95">
        <v>1</v>
      </c>
      <c r="F11" s="81">
        <v>1735000</v>
      </c>
      <c r="G11" s="81">
        <v>1680000</v>
      </c>
      <c r="H11" s="81">
        <v>1626771</v>
      </c>
      <c r="I11" s="100">
        <v>1377361</v>
      </c>
      <c r="J11" s="81">
        <v>1600000</v>
      </c>
      <c r="K11" s="83">
        <f t="shared" si="0"/>
        <v>1489990</v>
      </c>
      <c r="L11" s="83">
        <f t="shared" si="1"/>
        <v>1763552</v>
      </c>
      <c r="M11" s="84">
        <f t="shared" si="2"/>
        <v>1659640</v>
      </c>
      <c r="N11" s="91">
        <f t="shared" si="3"/>
        <v>59801</v>
      </c>
      <c r="O11" s="99">
        <f t="shared" si="4"/>
        <v>1653386</v>
      </c>
    </row>
    <row r="12" spans="2:15" ht="15" customHeight="1" x14ac:dyDescent="0.2">
      <c r="B12" s="95">
        <v>5</v>
      </c>
      <c r="C12" s="232" t="s">
        <v>72</v>
      </c>
      <c r="D12" s="232"/>
      <c r="E12" s="95">
        <v>1</v>
      </c>
      <c r="F12" s="81">
        <v>2530000</v>
      </c>
      <c r="G12" s="81">
        <v>2480000</v>
      </c>
      <c r="H12" s="81">
        <v>2443092</v>
      </c>
      <c r="I12" s="100">
        <v>2012050</v>
      </c>
      <c r="J12" s="81">
        <v>2400000</v>
      </c>
      <c r="K12" s="83">
        <f t="shared" si="0"/>
        <v>2235713</v>
      </c>
      <c r="L12" s="83">
        <f t="shared" si="1"/>
        <v>2650471</v>
      </c>
      <c r="M12" s="84">
        <f t="shared" si="2"/>
        <v>2462809</v>
      </c>
      <c r="N12" s="91">
        <f t="shared" si="3"/>
        <v>55206</v>
      </c>
      <c r="O12" s="99">
        <f t="shared" si="4"/>
        <v>2461546</v>
      </c>
    </row>
    <row r="13" spans="2:15" ht="15" customHeight="1" x14ac:dyDescent="0.2">
      <c r="B13" s="95">
        <v>6</v>
      </c>
      <c r="C13" s="232" t="s">
        <v>73</v>
      </c>
      <c r="D13" s="232"/>
      <c r="E13" s="95">
        <v>1</v>
      </c>
      <c r="F13" s="81">
        <v>2125000</v>
      </c>
      <c r="G13" s="81">
        <v>2080000</v>
      </c>
      <c r="H13" s="81">
        <v>1899836</v>
      </c>
      <c r="I13" s="100">
        <v>1586010</v>
      </c>
      <c r="J13" s="81">
        <v>2000000</v>
      </c>
      <c r="K13" s="83">
        <f>ROUND(MEDIAN(F13,G13,H13,I13,J13)-STDEVA(F13,G13,H13,I13,J13),0)</f>
        <v>1785331</v>
      </c>
      <c r="L13" s="83">
        <f t="shared" si="1"/>
        <v>2214669</v>
      </c>
      <c r="M13" s="84">
        <f>ROUND(GEOMEAN(F13,G13,H13,J13),0)</f>
        <v>2024380</v>
      </c>
      <c r="N13" s="91">
        <f t="shared" si="3"/>
        <v>98844</v>
      </c>
      <c r="O13" s="99">
        <f t="shared" si="4"/>
        <v>2040000</v>
      </c>
    </row>
    <row r="14" spans="2:15" ht="15" customHeight="1" x14ac:dyDescent="0.2">
      <c r="B14" s="95">
        <v>7</v>
      </c>
      <c r="C14" s="232" t="s">
        <v>74</v>
      </c>
      <c r="D14" s="232"/>
      <c r="E14" s="95">
        <v>1</v>
      </c>
      <c r="F14" s="81">
        <v>1920000</v>
      </c>
      <c r="G14" s="81">
        <v>1880000</v>
      </c>
      <c r="H14" s="81">
        <v>1818236</v>
      </c>
      <c r="I14" s="100">
        <v>1600048</v>
      </c>
      <c r="J14" s="81">
        <v>1800000</v>
      </c>
      <c r="K14" s="83">
        <f t="shared" si="0"/>
        <v>1694698</v>
      </c>
      <c r="L14" s="83">
        <f t="shared" si="1"/>
        <v>1941774</v>
      </c>
      <c r="M14" s="84">
        <f t="shared" si="2"/>
        <v>1853939</v>
      </c>
      <c r="N14" s="91">
        <f t="shared" si="3"/>
        <v>55455</v>
      </c>
      <c r="O14" s="99">
        <f>ROUND(MEDIAN(F14,G14,H14,J14),0)</f>
        <v>1849118</v>
      </c>
    </row>
    <row r="15" spans="2:15" ht="15" x14ac:dyDescent="0.2">
      <c r="B15" s="233" t="s">
        <v>75</v>
      </c>
      <c r="C15" s="233"/>
      <c r="D15" s="233"/>
      <c r="E15" s="233"/>
      <c r="F15" s="90">
        <v>11945000</v>
      </c>
      <c r="G15" s="90">
        <v>11360000</v>
      </c>
      <c r="H15" s="90">
        <v>11083051</v>
      </c>
      <c r="I15" s="90">
        <v>9186396</v>
      </c>
      <c r="J15" s="90">
        <v>11000000</v>
      </c>
      <c r="K15" s="98">
        <f>SUM(K8:K14)</f>
        <v>10104192</v>
      </c>
      <c r="L15" s="98">
        <f>SUM(L8:L14)</f>
        <v>12253618</v>
      </c>
      <c r="M15" s="98">
        <f>SUM(M8:M14)</f>
        <v>11292150</v>
      </c>
      <c r="N15" s="98">
        <f>SUM(N8:N14)</f>
        <v>460209</v>
      </c>
      <c r="O15" s="98">
        <f>SUM(O8:O14)</f>
        <v>11329454</v>
      </c>
    </row>
    <row r="16" spans="2:15" ht="15" customHeight="1" x14ac:dyDescent="0.2"/>
    <row r="17" spans="2:15" x14ac:dyDescent="0.2">
      <c r="B17" s="238" t="s">
        <v>61</v>
      </c>
      <c r="C17" s="238"/>
      <c r="D17" s="238"/>
      <c r="E17" s="239"/>
      <c r="F17" s="89" t="s">
        <v>34</v>
      </c>
      <c r="G17" s="89" t="s">
        <v>35</v>
      </c>
      <c r="H17" s="89" t="s">
        <v>36</v>
      </c>
      <c r="I17" s="89" t="s">
        <v>37</v>
      </c>
      <c r="J17" s="89" t="s">
        <v>141</v>
      </c>
      <c r="K17" s="236" t="s">
        <v>39</v>
      </c>
      <c r="L17" s="236" t="s">
        <v>38</v>
      </c>
      <c r="M17" s="237" t="s">
        <v>76</v>
      </c>
      <c r="N17" s="234" t="s">
        <v>63</v>
      </c>
      <c r="O17" s="235" t="s">
        <v>42</v>
      </c>
    </row>
    <row r="18" spans="2:15" ht="25.5" customHeight="1" x14ac:dyDescent="0.2">
      <c r="B18" s="96" t="s">
        <v>64</v>
      </c>
      <c r="C18" s="233" t="s">
        <v>65</v>
      </c>
      <c r="D18" s="233"/>
      <c r="E18" s="97" t="s">
        <v>66</v>
      </c>
      <c r="F18" s="89" t="s">
        <v>67</v>
      </c>
      <c r="G18" s="89" t="s">
        <v>67</v>
      </c>
      <c r="H18" s="89" t="s">
        <v>67</v>
      </c>
      <c r="I18" s="89" t="s">
        <v>67</v>
      </c>
      <c r="J18" s="89" t="s">
        <v>67</v>
      </c>
      <c r="K18" s="236"/>
      <c r="L18" s="236"/>
      <c r="M18" s="237"/>
      <c r="N18" s="234"/>
      <c r="O18" s="235"/>
    </row>
    <row r="19" spans="2:15" ht="15" customHeight="1" x14ac:dyDescent="0.2">
      <c r="B19" s="95">
        <v>1</v>
      </c>
      <c r="C19" s="232" t="s">
        <v>77</v>
      </c>
      <c r="D19" s="232"/>
      <c r="E19" s="95">
        <v>1</v>
      </c>
      <c r="F19" s="81">
        <v>1170000</v>
      </c>
      <c r="G19" s="81">
        <v>1150000</v>
      </c>
      <c r="H19" s="81">
        <v>1032525</v>
      </c>
      <c r="I19" s="100">
        <v>840000</v>
      </c>
      <c r="J19" s="81">
        <v>1050000</v>
      </c>
      <c r="K19" s="83">
        <f>ROUND(MEDIAN(F19,G19,H19,I19,J19)-STDEVA(F19,G19,H19,I19,J19),0)</f>
        <v>918857</v>
      </c>
      <c r="L19" s="83">
        <f>ROUND(MEDIAN(F19,G19,H19,I19,J19)+STDEVA(F19,G19,H19,I19,J19),0)</f>
        <v>1181143</v>
      </c>
      <c r="M19" s="84">
        <f>ROUND(GEOMEAN(F19,G19,H19,J19),0)</f>
        <v>1098989</v>
      </c>
      <c r="N19" s="91">
        <f>ROUND(STDEVA(F19,G19,H19,J19),0)</f>
        <v>69405</v>
      </c>
      <c r="O19" s="99">
        <f>ROUND(MEDIAN(F19,G19,H19,J19),0)</f>
        <v>1100000</v>
      </c>
    </row>
    <row r="20" spans="2:15" ht="15" customHeight="1" x14ac:dyDescent="0.2">
      <c r="B20" s="95">
        <v>2</v>
      </c>
      <c r="C20" s="232" t="s">
        <v>78</v>
      </c>
      <c r="D20" s="232"/>
      <c r="E20" s="95">
        <v>1</v>
      </c>
      <c r="F20" s="100">
        <v>1075000</v>
      </c>
      <c r="G20" s="81">
        <v>1050000</v>
      </c>
      <c r="H20" s="81">
        <v>941015</v>
      </c>
      <c r="I20" s="100">
        <v>788550</v>
      </c>
      <c r="J20" s="81">
        <v>950000</v>
      </c>
      <c r="K20" s="83">
        <f t="shared" ref="K20:K24" si="5">ROUND(MEDIAN(F20,G20,H20,I20,J20)-STDEVA(F20,G20,H20,I20,J20),0)</f>
        <v>836889</v>
      </c>
      <c r="L20" s="83">
        <f t="shared" ref="L20:L23" si="6">ROUND(MEDIAN(F20,G20,H20,I20,J20)+STDEVA(F20,G20,H20,I20,J20),0)</f>
        <v>1063111</v>
      </c>
      <c r="M20" s="84">
        <f>ROUND(GEOMEAN(G20,H20,J20),0)</f>
        <v>979121</v>
      </c>
      <c r="N20" s="91">
        <f>ROUND(STDEVA(G20,H20,J20),0)</f>
        <v>60496</v>
      </c>
      <c r="O20" s="99">
        <f>ROUND(MEDIAN(G20,H20,J20),0)</f>
        <v>950000</v>
      </c>
    </row>
    <row r="21" spans="2:15" ht="15" customHeight="1" x14ac:dyDescent="0.2">
      <c r="B21" s="95">
        <v>3</v>
      </c>
      <c r="C21" s="232" t="s">
        <v>79</v>
      </c>
      <c r="D21" s="232"/>
      <c r="E21" s="95">
        <v>1</v>
      </c>
      <c r="F21" s="100">
        <v>1030000</v>
      </c>
      <c r="G21" s="81">
        <v>1000000</v>
      </c>
      <c r="H21" s="81">
        <v>885001</v>
      </c>
      <c r="I21" s="100">
        <v>724362</v>
      </c>
      <c r="J21" s="81">
        <v>900000</v>
      </c>
      <c r="K21" s="83">
        <f t="shared" si="5"/>
        <v>779934</v>
      </c>
      <c r="L21" s="83">
        <f t="shared" si="6"/>
        <v>1020066</v>
      </c>
      <c r="M21" s="84">
        <f>ROUND(GEOMEAN(G21,H21,J21),0)</f>
        <v>926962</v>
      </c>
      <c r="N21" s="91">
        <f>ROUND(STDEVA(G21,H21,J21),0)</f>
        <v>62516</v>
      </c>
      <c r="O21" s="99">
        <f>ROUND(MEDIAN(G21,H21,J21),0)</f>
        <v>900000</v>
      </c>
    </row>
    <row r="22" spans="2:15" ht="15" customHeight="1" x14ac:dyDescent="0.2">
      <c r="B22" s="95">
        <v>4</v>
      </c>
      <c r="C22" s="232" t="s">
        <v>80</v>
      </c>
      <c r="D22" s="232"/>
      <c r="E22" s="95">
        <v>1</v>
      </c>
      <c r="F22" s="81">
        <v>1585000</v>
      </c>
      <c r="G22" s="81">
        <v>1550000</v>
      </c>
      <c r="H22" s="81">
        <v>1236460</v>
      </c>
      <c r="I22" s="100">
        <v>1032825</v>
      </c>
      <c r="J22" s="81">
        <v>1450000</v>
      </c>
      <c r="K22" s="83">
        <f t="shared" si="5"/>
        <v>1217330</v>
      </c>
      <c r="L22" s="83">
        <f t="shared" si="6"/>
        <v>1682670</v>
      </c>
      <c r="M22" s="84">
        <f t="shared" ref="M22:M25" si="7">ROUND(GEOMEAN(F22,G22,H22,J22),0)</f>
        <v>1448696</v>
      </c>
      <c r="N22" s="91">
        <f t="shared" ref="N22:N25" si="8">ROUND(STDEVA(F22,G22,H22,J22),0)</f>
        <v>156747</v>
      </c>
      <c r="O22" s="99">
        <f t="shared" ref="O22:O25" si="9">ROUND(MEDIAN(F22,G22,H22,J22),0)</f>
        <v>1500000</v>
      </c>
    </row>
    <row r="23" spans="2:15" ht="15" customHeight="1" x14ac:dyDescent="0.2">
      <c r="B23" s="95">
        <v>5</v>
      </c>
      <c r="C23" s="232" t="s">
        <v>81</v>
      </c>
      <c r="D23" s="232"/>
      <c r="E23" s="95">
        <v>1</v>
      </c>
      <c r="F23" s="81">
        <v>2240000</v>
      </c>
      <c r="G23" s="81">
        <v>2200000</v>
      </c>
      <c r="H23" s="81">
        <v>2085408</v>
      </c>
      <c r="I23" s="100">
        <v>1585419</v>
      </c>
      <c r="J23" s="81">
        <v>2100000</v>
      </c>
      <c r="K23" s="83">
        <f t="shared" si="5"/>
        <v>1836427</v>
      </c>
      <c r="L23" s="83">
        <f t="shared" si="6"/>
        <v>2363573</v>
      </c>
      <c r="M23" s="84">
        <f t="shared" si="7"/>
        <v>2155362</v>
      </c>
      <c r="N23" s="91">
        <f t="shared" si="8"/>
        <v>75522</v>
      </c>
      <c r="O23" s="99">
        <f t="shared" si="9"/>
        <v>2150000</v>
      </c>
    </row>
    <row r="24" spans="2:15" ht="15" customHeight="1" x14ac:dyDescent="0.2">
      <c r="B24" s="95">
        <v>6</v>
      </c>
      <c r="C24" s="232" t="s">
        <v>82</v>
      </c>
      <c r="D24" s="232"/>
      <c r="E24" s="95">
        <v>1</v>
      </c>
      <c r="F24" s="81">
        <v>1795000</v>
      </c>
      <c r="G24" s="81">
        <v>1750000</v>
      </c>
      <c r="H24" s="81">
        <v>1686447</v>
      </c>
      <c r="I24" s="100">
        <v>1349338</v>
      </c>
      <c r="J24" s="81">
        <v>1650000</v>
      </c>
      <c r="K24" s="83">
        <f t="shared" si="5"/>
        <v>1511320</v>
      </c>
      <c r="L24" s="83">
        <f>ROUND(MEDIAN(F24,G24,H24,I24,J24)+STDEVA(F24,G24,H24,I24,J24),0)</f>
        <v>1861574</v>
      </c>
      <c r="M24" s="84">
        <f t="shared" si="7"/>
        <v>1719451</v>
      </c>
      <c r="N24" s="91">
        <f t="shared" si="8"/>
        <v>64679</v>
      </c>
      <c r="O24" s="99">
        <f t="shared" si="9"/>
        <v>1718224</v>
      </c>
    </row>
    <row r="25" spans="2:15" ht="15" customHeight="1" x14ac:dyDescent="0.2">
      <c r="B25" s="95">
        <v>7</v>
      </c>
      <c r="C25" s="232" t="s">
        <v>83</v>
      </c>
      <c r="D25" s="232"/>
      <c r="E25" s="95">
        <v>1</v>
      </c>
      <c r="F25" s="81">
        <v>1850000</v>
      </c>
      <c r="G25" s="81">
        <v>1800000</v>
      </c>
      <c r="H25" s="81">
        <v>1793437</v>
      </c>
      <c r="I25" s="100">
        <v>1568154</v>
      </c>
      <c r="J25" s="81">
        <v>1700000</v>
      </c>
      <c r="K25" s="83">
        <f>ROUND(MEDIAN(F25,G25,H25,I25,J25)-STDEVA(F25,G25,H25,I25,J25),0)</f>
        <v>1682015</v>
      </c>
      <c r="L25" s="83">
        <f>ROUND(MEDIAN(F25,G25,H25,I25,J25)+STDEVA(F25,G25,H25,I25,J25),0)</f>
        <v>1904859</v>
      </c>
      <c r="M25" s="84">
        <f t="shared" si="7"/>
        <v>1785027</v>
      </c>
      <c r="N25" s="91">
        <f t="shared" si="8"/>
        <v>62565</v>
      </c>
      <c r="O25" s="99">
        <f t="shared" si="9"/>
        <v>1796719</v>
      </c>
    </row>
    <row r="26" spans="2:15" ht="15" x14ac:dyDescent="0.2">
      <c r="B26" s="233" t="s">
        <v>75</v>
      </c>
      <c r="C26" s="233"/>
      <c r="D26" s="233"/>
      <c r="E26" s="233"/>
      <c r="F26" s="90">
        <v>10745000</v>
      </c>
      <c r="G26" s="90">
        <v>10500000</v>
      </c>
      <c r="H26" s="90">
        <v>9660293</v>
      </c>
      <c r="I26" s="90">
        <v>7888648</v>
      </c>
      <c r="J26" s="90">
        <v>9800000</v>
      </c>
      <c r="K26" s="98">
        <f>SUM(K19:K25)</f>
        <v>8782772</v>
      </c>
      <c r="L26" s="98">
        <f>SUM(L19:L25)</f>
        <v>11076996</v>
      </c>
      <c r="M26" s="98">
        <f>SUM(M19:M25)</f>
        <v>10113608</v>
      </c>
      <c r="N26" s="98">
        <f>SUM(N19:N25)</f>
        <v>551930</v>
      </c>
      <c r="O26" s="98">
        <f>SUM(O19:O25)</f>
        <v>10114943</v>
      </c>
    </row>
  </sheetData>
  <mergeCells count="33">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1:D21"/>
    <mergeCell ref="C14:D14"/>
    <mergeCell ref="B15:E15"/>
    <mergeCell ref="B17:E17"/>
    <mergeCell ref="K17:K18"/>
    <mergeCell ref="N17:N18"/>
    <mergeCell ref="O17:O18"/>
    <mergeCell ref="C18:D18"/>
    <mergeCell ref="C19:D19"/>
    <mergeCell ref="C20:D20"/>
    <mergeCell ref="L17:L18"/>
    <mergeCell ref="M17:M18"/>
    <mergeCell ref="C22:D22"/>
    <mergeCell ref="C23:D23"/>
    <mergeCell ref="C24:D24"/>
    <mergeCell ref="C25:D25"/>
    <mergeCell ref="B26:E26"/>
  </mergeCells>
  <phoneticPr fontId="2" type="noConversion"/>
  <conditionalFormatting sqref="F8:J8">
    <cfRule type="cellIs" dxfId="97" priority="16" operator="between">
      <formula>$K$8</formula>
      <formula>$L$8</formula>
    </cfRule>
  </conditionalFormatting>
  <conditionalFormatting sqref="F9:J9">
    <cfRule type="cellIs" dxfId="96" priority="15" operator="between">
      <formula>$K$9</formula>
      <formula>$L$9</formula>
    </cfRule>
  </conditionalFormatting>
  <conditionalFormatting sqref="F10:J10">
    <cfRule type="cellIs" dxfId="95" priority="14" operator="between">
      <formula>$K$10</formula>
      <formula>$L$10</formula>
    </cfRule>
  </conditionalFormatting>
  <conditionalFormatting sqref="F11:J11">
    <cfRule type="cellIs" dxfId="94" priority="13" operator="between">
      <formula>$K$11</formula>
      <formula>$L$11</formula>
    </cfRule>
  </conditionalFormatting>
  <conditionalFormatting sqref="F12:J12">
    <cfRule type="cellIs" dxfId="93" priority="12" operator="between">
      <formula>$K$12</formula>
      <formula>$L$12</formula>
    </cfRule>
  </conditionalFormatting>
  <conditionalFormatting sqref="F13:J13">
    <cfRule type="cellIs" dxfId="92" priority="11" operator="between">
      <formula>$K$13</formula>
      <formula>$L$13</formula>
    </cfRule>
  </conditionalFormatting>
  <conditionalFormatting sqref="F14:J14">
    <cfRule type="cellIs" dxfId="91" priority="10" operator="between">
      <formula>$K$14</formula>
      <formula>$L$14</formula>
    </cfRule>
  </conditionalFormatting>
  <conditionalFormatting sqref="F19:J19">
    <cfRule type="cellIs" dxfId="90" priority="7" operator="between">
      <formula>$K$19</formula>
      <formula>$L$19</formula>
    </cfRule>
    <cfRule type="cellIs" dxfId="89" priority="9" operator="between">
      <formula>#REF!</formula>
      <formula>#REF!</formula>
    </cfRule>
  </conditionalFormatting>
  <conditionalFormatting sqref="F20:J20">
    <cfRule type="cellIs" dxfId="88" priority="6" operator="between">
      <formula>$K$20</formula>
      <formula>$L$20</formula>
    </cfRule>
  </conditionalFormatting>
  <conditionalFormatting sqref="F20:J25">
    <cfRule type="cellIs" dxfId="87" priority="8" operator="between">
      <formula>#REF!</formula>
      <formula>#REF!</formula>
    </cfRule>
  </conditionalFormatting>
  <conditionalFormatting sqref="F21:J21">
    <cfRule type="cellIs" dxfId="86" priority="5" operator="between">
      <formula>$K$21</formula>
      <formula>$L$21</formula>
    </cfRule>
  </conditionalFormatting>
  <conditionalFormatting sqref="F22:J22">
    <cfRule type="cellIs" dxfId="85" priority="4" operator="between">
      <formula>$K$22</formula>
      <formula>$L$22</formula>
    </cfRule>
  </conditionalFormatting>
  <conditionalFormatting sqref="F23:J23">
    <cfRule type="cellIs" dxfId="84" priority="3" operator="between">
      <formula>$K$23</formula>
      <formula>$L$23</formula>
    </cfRule>
  </conditionalFormatting>
  <conditionalFormatting sqref="F24:J24">
    <cfRule type="cellIs" dxfId="83" priority="2" operator="between">
      <formula>$K$24</formula>
      <formula>$L$24</formula>
    </cfRule>
  </conditionalFormatting>
  <conditionalFormatting sqref="F25:J25">
    <cfRule type="cellIs" dxfId="82" priority="1" operator="between">
      <formula>$K$25</formula>
      <formula>$L$25</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4B769-B05D-45A3-B059-8E4C45B28141}">
  <dimension ref="B3:O26"/>
  <sheetViews>
    <sheetView topLeftCell="C1" workbookViewId="0">
      <selection activeCell="K30" sqref="K30"/>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85546875" style="80" customWidth="1"/>
    <col min="7" max="7" width="22.42578125" style="80" customWidth="1"/>
    <col min="8" max="8" width="23.28515625" style="80" customWidth="1"/>
    <col min="9" max="9" width="21.28515625" style="80" customWidth="1"/>
    <col min="10" max="10" width="21.7109375" style="80" customWidth="1"/>
    <col min="11" max="12" width="14.5703125" style="80" bestFit="1" customWidth="1"/>
    <col min="13" max="13" width="18.85546875"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94</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100">
        <v>1270000</v>
      </c>
      <c r="G8" s="100">
        <v>1030000</v>
      </c>
      <c r="H8" s="81">
        <v>1154310</v>
      </c>
      <c r="I8" s="100">
        <v>984367</v>
      </c>
      <c r="J8" s="81">
        <v>1150000</v>
      </c>
      <c r="K8" s="83">
        <f>ROUND(MEDIAN(F8,G8,H8,I8,J8)-STDEVA(F8,G8,H8,I8,J8),0)</f>
        <v>1037031</v>
      </c>
      <c r="L8" s="83">
        <f>ROUND(MEDIAN(F8,G8,H8,I8,J8)+STDEVA(F8,G8,H8,I8,J8),0)</f>
        <v>1262969</v>
      </c>
      <c r="M8" s="84">
        <f>ROUND(GEOMEAN(H8,J8),0)</f>
        <v>1152153</v>
      </c>
      <c r="N8" s="91">
        <f>ROUND(STDEVA(H8,J8),0)</f>
        <v>3048</v>
      </c>
      <c r="O8" s="99">
        <f>ROUND(MEDIAN(H8,J8),0)</f>
        <v>1152155</v>
      </c>
    </row>
    <row r="9" spans="2:15" ht="15" customHeight="1" x14ac:dyDescent="0.2">
      <c r="B9" s="95">
        <v>2</v>
      </c>
      <c r="C9" s="232" t="s">
        <v>69</v>
      </c>
      <c r="D9" s="232"/>
      <c r="E9" s="95">
        <v>1</v>
      </c>
      <c r="F9" s="81">
        <v>1175000</v>
      </c>
      <c r="G9" s="81">
        <v>1130000</v>
      </c>
      <c r="H9" s="81">
        <v>1102883</v>
      </c>
      <c r="I9" s="100">
        <v>784945</v>
      </c>
      <c r="J9" s="81">
        <v>1050000</v>
      </c>
      <c r="K9" s="83">
        <f t="shared" ref="K9:K14" si="0">ROUND(MEDIAN(F9,G9,H9,I9,J9)-STDEVA(F9,G9,H9,I9,J9),0)</f>
        <v>948720</v>
      </c>
      <c r="L9" s="83">
        <f t="shared" ref="L9:L13" si="1">ROUND(MEDIAN(F9,G9,H9,I9,J9)+STDEVA(F9,G9,H9,I9,J9),0)</f>
        <v>1257046</v>
      </c>
      <c r="M9" s="84">
        <f>ROUND(GEOMEAN(F9,G9,H9,J9),0)</f>
        <v>1113548</v>
      </c>
      <c r="N9" s="91">
        <f>ROUND(STDEVA(F9,G9,H9,J9),0)</f>
        <v>52268</v>
      </c>
      <c r="O9" s="99">
        <f>ROUND(MEDIAN(F9,G9,H9,J9),0)</f>
        <v>1116442</v>
      </c>
    </row>
    <row r="10" spans="2:15" ht="15" customHeight="1" x14ac:dyDescent="0.2">
      <c r="B10" s="95">
        <v>3</v>
      </c>
      <c r="C10" s="245" t="s">
        <v>70</v>
      </c>
      <c r="D10" s="246"/>
      <c r="E10" s="95">
        <v>1</v>
      </c>
      <c r="F10" s="81">
        <v>1130000</v>
      </c>
      <c r="G10" s="81">
        <v>1080000</v>
      </c>
      <c r="H10" s="81">
        <v>1037923</v>
      </c>
      <c r="I10" s="100">
        <v>714000</v>
      </c>
      <c r="J10" s="81">
        <v>1000000</v>
      </c>
      <c r="K10" s="83">
        <f t="shared" si="0"/>
        <v>874947</v>
      </c>
      <c r="L10" s="83">
        <f t="shared" si="1"/>
        <v>1200899</v>
      </c>
      <c r="M10" s="84">
        <f t="shared" ref="M10:M14" si="2">ROUND(GEOMEAN(F10,G10,H10,J10),0)</f>
        <v>1060881</v>
      </c>
      <c r="N10" s="91">
        <f t="shared" ref="N10:N13" si="3">ROUND(STDEVA(F10,G10,H10,J10),0)</f>
        <v>55892</v>
      </c>
      <c r="O10" s="99">
        <f t="shared" ref="O10:O14" si="4">ROUND(MEDIAN(F10,G10,H10,J10),0)</f>
        <v>1058962</v>
      </c>
    </row>
    <row r="11" spans="2:15" ht="15" customHeight="1" x14ac:dyDescent="0.2">
      <c r="B11" s="95">
        <v>4</v>
      </c>
      <c r="C11" s="232" t="s">
        <v>71</v>
      </c>
      <c r="D11" s="232"/>
      <c r="E11" s="95">
        <v>1</v>
      </c>
      <c r="F11" s="81">
        <v>1735000</v>
      </c>
      <c r="G11" s="81">
        <v>1680000</v>
      </c>
      <c r="H11" s="81">
        <v>1626771</v>
      </c>
      <c r="I11" s="100">
        <v>992518</v>
      </c>
      <c r="J11" s="81">
        <v>1600000</v>
      </c>
      <c r="K11" s="83">
        <f t="shared" si="0"/>
        <v>1323610</v>
      </c>
      <c r="L11" s="83">
        <f>ROUND(MEDIAN(F11,G11,H11,I11,J11)+STDEVA(F11,G11,H11,I11,J11),0)</f>
        <v>1929932</v>
      </c>
      <c r="M11" s="84">
        <f t="shared" si="2"/>
        <v>1659640</v>
      </c>
      <c r="N11" s="91">
        <f t="shared" si="3"/>
        <v>59801</v>
      </c>
      <c r="O11" s="99">
        <f t="shared" si="4"/>
        <v>1653386</v>
      </c>
    </row>
    <row r="12" spans="2:15" ht="15" customHeight="1" x14ac:dyDescent="0.2">
      <c r="B12" s="95">
        <v>5</v>
      </c>
      <c r="C12" s="232" t="s">
        <v>72</v>
      </c>
      <c r="D12" s="232"/>
      <c r="E12" s="95">
        <v>1</v>
      </c>
      <c r="F12" s="81">
        <v>2540000</v>
      </c>
      <c r="G12" s="81">
        <v>2480000</v>
      </c>
      <c r="H12" s="81">
        <v>2443092</v>
      </c>
      <c r="I12" s="100">
        <v>1714600</v>
      </c>
      <c r="J12" s="81">
        <v>2400000</v>
      </c>
      <c r="K12" s="83">
        <f t="shared" si="0"/>
        <v>2103253</v>
      </c>
      <c r="L12" s="83">
        <f t="shared" si="1"/>
        <v>2782931</v>
      </c>
      <c r="M12" s="84">
        <f t="shared" si="2"/>
        <v>2465239</v>
      </c>
      <c r="N12" s="91">
        <f t="shared" si="3"/>
        <v>59309</v>
      </c>
      <c r="O12" s="99">
        <f t="shared" si="4"/>
        <v>2461546</v>
      </c>
    </row>
    <row r="13" spans="2:15" ht="15" customHeight="1" x14ac:dyDescent="0.2">
      <c r="B13" s="95">
        <v>6</v>
      </c>
      <c r="C13" s="232" t="s">
        <v>73</v>
      </c>
      <c r="D13" s="232"/>
      <c r="E13" s="95">
        <v>1</v>
      </c>
      <c r="F13" s="81">
        <v>2145000</v>
      </c>
      <c r="G13" s="81">
        <v>2080000</v>
      </c>
      <c r="H13" s="81">
        <v>1899836</v>
      </c>
      <c r="I13" s="100">
        <v>1320000</v>
      </c>
      <c r="J13" s="81">
        <v>2000000</v>
      </c>
      <c r="K13" s="83">
        <f t="shared" si="0"/>
        <v>1669010</v>
      </c>
      <c r="L13" s="83">
        <f t="shared" si="1"/>
        <v>2330990</v>
      </c>
      <c r="M13" s="84">
        <f t="shared" si="2"/>
        <v>2029127</v>
      </c>
      <c r="N13" s="91">
        <f t="shared" si="3"/>
        <v>105770</v>
      </c>
      <c r="O13" s="99">
        <f t="shared" si="4"/>
        <v>2040000</v>
      </c>
    </row>
    <row r="14" spans="2:15" ht="15" customHeight="1" x14ac:dyDescent="0.2">
      <c r="B14" s="95">
        <v>7</v>
      </c>
      <c r="C14" s="232" t="s">
        <v>74</v>
      </c>
      <c r="D14" s="232"/>
      <c r="E14" s="95">
        <v>1</v>
      </c>
      <c r="F14" s="81">
        <v>1950000</v>
      </c>
      <c r="G14" s="81">
        <v>1880000</v>
      </c>
      <c r="H14" s="81">
        <v>1818236</v>
      </c>
      <c r="I14" s="100">
        <v>1410000</v>
      </c>
      <c r="J14" s="81">
        <v>1800000</v>
      </c>
      <c r="K14" s="83">
        <f t="shared" si="0"/>
        <v>1607693</v>
      </c>
      <c r="L14" s="83">
        <f>ROUND(MEDIAN(F14,G14,H14,I14,J14)+STDEVA(F14,G14,H14,I14,J14),0)</f>
        <v>2028779</v>
      </c>
      <c r="M14" s="84">
        <f t="shared" si="2"/>
        <v>1861139</v>
      </c>
      <c r="N14" s="91">
        <f>ROUND(STDEVA(F14,G14,H14,J14),0)</f>
        <v>67890</v>
      </c>
      <c r="O14" s="99">
        <f t="shared" si="4"/>
        <v>1849118</v>
      </c>
    </row>
    <row r="15" spans="2:15" ht="15" x14ac:dyDescent="0.2">
      <c r="B15" s="233" t="s">
        <v>75</v>
      </c>
      <c r="C15" s="233"/>
      <c r="D15" s="233"/>
      <c r="E15" s="233"/>
      <c r="F15" s="90">
        <v>11945000</v>
      </c>
      <c r="G15" s="90">
        <v>11360000</v>
      </c>
      <c r="H15" s="90">
        <v>11083051</v>
      </c>
      <c r="I15" s="90">
        <v>7920430</v>
      </c>
      <c r="J15" s="90">
        <v>11000000</v>
      </c>
      <c r="K15" s="98">
        <f>SUM(K8:K14)</f>
        <v>9564264</v>
      </c>
      <c r="L15" s="98">
        <f>SUM(L8:L14)</f>
        <v>12793546</v>
      </c>
      <c r="M15" s="98">
        <f>SUM(M8:M14)</f>
        <v>11341727</v>
      </c>
      <c r="N15" s="98">
        <f>SUM(N8:N14)</f>
        <v>403978</v>
      </c>
      <c r="O15" s="98">
        <f>SUM(O8:O14)</f>
        <v>11331609</v>
      </c>
    </row>
    <row r="16" spans="2:15" ht="15" customHeight="1" x14ac:dyDescent="0.2"/>
    <row r="17" spans="2:15" x14ac:dyDescent="0.2">
      <c r="B17" s="238" t="s">
        <v>61</v>
      </c>
      <c r="C17" s="238"/>
      <c r="D17" s="238"/>
      <c r="E17" s="239"/>
      <c r="F17" s="89" t="s">
        <v>34</v>
      </c>
      <c r="G17" s="89" t="s">
        <v>35</v>
      </c>
      <c r="H17" s="89" t="s">
        <v>36</v>
      </c>
      <c r="I17" s="89" t="s">
        <v>37</v>
      </c>
      <c r="J17" s="89" t="s">
        <v>141</v>
      </c>
      <c r="K17" s="236" t="s">
        <v>39</v>
      </c>
      <c r="L17" s="236" t="s">
        <v>38</v>
      </c>
      <c r="M17" s="237" t="s">
        <v>76</v>
      </c>
      <c r="N17" s="234" t="s">
        <v>63</v>
      </c>
      <c r="O17" s="235" t="s">
        <v>42</v>
      </c>
    </row>
    <row r="18" spans="2:15" ht="25.5" customHeight="1" x14ac:dyDescent="0.2">
      <c r="B18" s="96" t="s">
        <v>64</v>
      </c>
      <c r="C18" s="233" t="s">
        <v>65</v>
      </c>
      <c r="D18" s="233"/>
      <c r="E18" s="97" t="s">
        <v>66</v>
      </c>
      <c r="F18" s="89" t="s">
        <v>67</v>
      </c>
      <c r="G18" s="89" t="s">
        <v>67</v>
      </c>
      <c r="H18" s="89" t="s">
        <v>67</v>
      </c>
      <c r="I18" s="89" t="s">
        <v>67</v>
      </c>
      <c r="J18" s="89" t="s">
        <v>67</v>
      </c>
      <c r="K18" s="236"/>
      <c r="L18" s="236"/>
      <c r="M18" s="237"/>
      <c r="N18" s="234"/>
      <c r="O18" s="235"/>
    </row>
    <row r="19" spans="2:15" ht="15" customHeight="1" x14ac:dyDescent="0.2">
      <c r="B19" s="95">
        <v>1</v>
      </c>
      <c r="C19" s="232" t="s">
        <v>77</v>
      </c>
      <c r="D19" s="232"/>
      <c r="E19" s="95">
        <v>1</v>
      </c>
      <c r="F19" s="100">
        <v>1200000</v>
      </c>
      <c r="G19" s="81">
        <v>1150000</v>
      </c>
      <c r="H19" s="81">
        <v>1032525</v>
      </c>
      <c r="I19" s="100">
        <v>938832</v>
      </c>
      <c r="J19" s="81">
        <v>1050000</v>
      </c>
      <c r="K19" s="83">
        <f>ROUND(MEDIAN(F19,G19,H19,I19,J19)-STDEVA(F19,G19,H19,I19,J19),0)</f>
        <v>947265</v>
      </c>
      <c r="L19" s="83">
        <f>ROUND(MEDIAN(F19,G19,H19,I19,J19)+STDEVA(F19,G19,H19,I19,J19),0)</f>
        <v>1152735</v>
      </c>
      <c r="M19" s="84">
        <f>ROUND(GEOMEAN(G19,H19,J19),0)</f>
        <v>1076290</v>
      </c>
      <c r="N19" s="91">
        <f>ROUND(STDEVA(G19,H19,J19),0)</f>
        <v>63385</v>
      </c>
      <c r="O19" s="99">
        <f>ROUND(MEDIAN(G19,H19,J19),0)</f>
        <v>1050000</v>
      </c>
    </row>
    <row r="20" spans="2:15" ht="15" customHeight="1" x14ac:dyDescent="0.2">
      <c r="B20" s="95">
        <v>2</v>
      </c>
      <c r="C20" s="232" t="s">
        <v>78</v>
      </c>
      <c r="D20" s="232"/>
      <c r="E20" s="95">
        <v>1</v>
      </c>
      <c r="F20" s="100">
        <v>1095000</v>
      </c>
      <c r="G20" s="81">
        <v>1050000</v>
      </c>
      <c r="H20" s="81">
        <v>941015</v>
      </c>
      <c r="I20" s="100">
        <v>726000</v>
      </c>
      <c r="J20" s="81">
        <v>950000</v>
      </c>
      <c r="K20" s="83">
        <f t="shared" ref="K20:K25" si="5">ROUND(MEDIAN(F20,G20,H20,I20,J20)-STDEVA(F20,G20,H20,I20,J20),0)</f>
        <v>807476</v>
      </c>
      <c r="L20" s="83">
        <f t="shared" ref="L20:L24" si="6">ROUND(MEDIAN(F20,G20,H20,I20,J20)+STDEVA(F20,G20,H20,I20,J20),0)</f>
        <v>1092524</v>
      </c>
      <c r="M20" s="84">
        <f>ROUND(GEOMEAN(G20,H20,J20),0)</f>
        <v>979121</v>
      </c>
      <c r="N20" s="91">
        <f>ROUND(STDEVA(G20,H20,J20),0)</f>
        <v>60496</v>
      </c>
      <c r="O20" s="99">
        <f>ROUND(MEDIAN(G20,H20,J20),0)</f>
        <v>950000</v>
      </c>
    </row>
    <row r="21" spans="2:15" ht="15" customHeight="1" x14ac:dyDescent="0.2">
      <c r="B21" s="95">
        <v>3</v>
      </c>
      <c r="C21" s="232" t="s">
        <v>79</v>
      </c>
      <c r="D21" s="232"/>
      <c r="E21" s="95">
        <v>1</v>
      </c>
      <c r="F21" s="81">
        <v>1040000</v>
      </c>
      <c r="G21" s="81">
        <v>1000000</v>
      </c>
      <c r="H21" s="81">
        <v>885001</v>
      </c>
      <c r="I21" s="100">
        <v>615000</v>
      </c>
      <c r="J21" s="81">
        <v>900000</v>
      </c>
      <c r="K21" s="83">
        <f t="shared" si="5"/>
        <v>733920</v>
      </c>
      <c r="L21" s="83">
        <f t="shared" si="6"/>
        <v>1066080</v>
      </c>
      <c r="M21" s="84">
        <f>ROUND(GEOMEAN(F21,G21,H21,J21),0)</f>
        <v>954014</v>
      </c>
      <c r="N21" s="91">
        <f>ROUND(STDEVA(F21,G21,H21,J21),0)</f>
        <v>75650</v>
      </c>
      <c r="O21" s="99">
        <f>ROUND(MEDIAN(F21,G21,H21,J21),0)</f>
        <v>950000</v>
      </c>
    </row>
    <row r="22" spans="2:15" ht="15" customHeight="1" x14ac:dyDescent="0.2">
      <c r="B22" s="95">
        <v>4</v>
      </c>
      <c r="C22" s="232" t="s">
        <v>80</v>
      </c>
      <c r="D22" s="232"/>
      <c r="E22" s="95">
        <v>1</v>
      </c>
      <c r="F22" s="81">
        <v>1585000</v>
      </c>
      <c r="G22" s="81">
        <v>1550000</v>
      </c>
      <c r="H22" s="100">
        <v>1236460</v>
      </c>
      <c r="I22" s="100">
        <v>1294166</v>
      </c>
      <c r="J22" s="81">
        <v>1450000</v>
      </c>
      <c r="K22" s="83">
        <f t="shared" si="5"/>
        <v>1296298</v>
      </c>
      <c r="L22" s="83">
        <f t="shared" si="6"/>
        <v>1603702</v>
      </c>
      <c r="M22" s="84">
        <f>ROUND(GEOMEAN(F22,G22,J22),0)</f>
        <v>1527248</v>
      </c>
      <c r="N22" s="91">
        <f>ROUND(STDEVA(F22,G22,J22),0)</f>
        <v>70059</v>
      </c>
      <c r="O22" s="99">
        <f>ROUND(MEDIAN(F22,G22,J22),0)</f>
        <v>1550000</v>
      </c>
    </row>
    <row r="23" spans="2:15" ht="15" customHeight="1" x14ac:dyDescent="0.2">
      <c r="B23" s="95">
        <v>5</v>
      </c>
      <c r="C23" s="232" t="s">
        <v>81</v>
      </c>
      <c r="D23" s="232"/>
      <c r="E23" s="95">
        <v>1</v>
      </c>
      <c r="F23" s="81">
        <v>2230000</v>
      </c>
      <c r="G23" s="81">
        <v>2200000</v>
      </c>
      <c r="H23" s="81">
        <v>2085408</v>
      </c>
      <c r="I23" s="100">
        <v>1651201</v>
      </c>
      <c r="J23" s="81">
        <v>2100000</v>
      </c>
      <c r="K23" s="83">
        <f>ROUND(MEDIAN(F23,G23,H23,I23,J23)-STDEVA(F23,G23,H23,I23,J23),0)</f>
        <v>1866741</v>
      </c>
      <c r="L23" s="83">
        <f t="shared" si="6"/>
        <v>2333259</v>
      </c>
      <c r="M23" s="84">
        <f>ROUND(GEOMEAN(F23,G23,H23,J23),0)</f>
        <v>2152953</v>
      </c>
      <c r="N23" s="91">
        <f>ROUND(STDEVA(F23,G23,H23,J23),0)</f>
        <v>71909</v>
      </c>
      <c r="O23" s="99">
        <f>ROUND(MEDIAN(F23,G23,H23,J23),0)</f>
        <v>2150000</v>
      </c>
    </row>
    <row r="24" spans="2:15" ht="15" customHeight="1" x14ac:dyDescent="0.2">
      <c r="B24" s="95">
        <v>6</v>
      </c>
      <c r="C24" s="232" t="s">
        <v>82</v>
      </c>
      <c r="D24" s="232"/>
      <c r="E24" s="95">
        <v>1</v>
      </c>
      <c r="F24" s="81">
        <v>1775000</v>
      </c>
      <c r="G24" s="81">
        <v>1750000</v>
      </c>
      <c r="H24" s="81">
        <v>1686447</v>
      </c>
      <c r="I24" s="100">
        <v>1086000</v>
      </c>
      <c r="J24" s="81">
        <v>1650000</v>
      </c>
      <c r="K24" s="83">
        <f t="shared" si="5"/>
        <v>1400640</v>
      </c>
      <c r="L24" s="83">
        <f t="shared" si="6"/>
        <v>1972254</v>
      </c>
      <c r="M24" s="84">
        <f t="shared" ref="M24" si="7">ROUND(GEOMEAN(F24,G24,H24,J24),0)</f>
        <v>1714641</v>
      </c>
      <c r="N24" s="91">
        <f t="shared" ref="N24:N25" si="8">ROUND(STDEVA(F24,G24,H24,J24),0)</f>
        <v>57343</v>
      </c>
      <c r="O24" s="99">
        <f>ROUND(MEDIAN(F24,G24,H24,J24),0)</f>
        <v>1718224</v>
      </c>
    </row>
    <row r="25" spans="2:15" ht="15" customHeight="1" x14ac:dyDescent="0.2">
      <c r="B25" s="95">
        <v>7</v>
      </c>
      <c r="C25" s="232" t="s">
        <v>83</v>
      </c>
      <c r="D25" s="232"/>
      <c r="E25" s="95">
        <v>1</v>
      </c>
      <c r="F25" s="81">
        <v>1820000</v>
      </c>
      <c r="G25" s="81">
        <v>1800000</v>
      </c>
      <c r="H25" s="81">
        <v>1793437</v>
      </c>
      <c r="I25" s="100">
        <v>1410000</v>
      </c>
      <c r="J25" s="81">
        <v>1700000</v>
      </c>
      <c r="K25" s="83">
        <f t="shared" si="5"/>
        <v>1622323</v>
      </c>
      <c r="L25" s="83">
        <f>ROUND(MEDIAN(F25,G25,H25,I25,J25)+STDEVA(F25,G25,H25,I25,J25),0)</f>
        <v>1964551</v>
      </c>
      <c r="M25" s="84">
        <f>ROUND(GEOMEAN(F25,G25,H25,J25),0)</f>
        <v>1777746</v>
      </c>
      <c r="N25" s="91">
        <f t="shared" si="8"/>
        <v>53447</v>
      </c>
      <c r="O25" s="99">
        <f>ROUND(MEDIAN(F25,G25,H25,J25),0)</f>
        <v>1796719</v>
      </c>
    </row>
    <row r="26" spans="2:15" ht="15" x14ac:dyDescent="0.2">
      <c r="B26" s="233" t="s">
        <v>75</v>
      </c>
      <c r="C26" s="233"/>
      <c r="D26" s="233"/>
      <c r="E26" s="233"/>
      <c r="F26" s="90">
        <v>10745000</v>
      </c>
      <c r="G26" s="90">
        <v>10500000</v>
      </c>
      <c r="H26" s="90">
        <v>9660293</v>
      </c>
      <c r="I26" s="90">
        <v>7721199</v>
      </c>
      <c r="J26" s="90">
        <v>9800000</v>
      </c>
      <c r="K26" s="98">
        <f>SUM(K19:K25)</f>
        <v>8674663</v>
      </c>
      <c r="L26" s="98">
        <f>SUM(L19:L25)</f>
        <v>11185105</v>
      </c>
      <c r="M26" s="98">
        <f>SUM(M19:M25)</f>
        <v>10182013</v>
      </c>
      <c r="N26" s="98">
        <f>SUM(N19:N25)</f>
        <v>452289</v>
      </c>
      <c r="O26" s="98">
        <f>SUM(O19:O25)</f>
        <v>10164943</v>
      </c>
    </row>
  </sheetData>
  <mergeCells count="33">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1:D21"/>
    <mergeCell ref="C14:D14"/>
    <mergeCell ref="B15:E15"/>
    <mergeCell ref="B17:E17"/>
    <mergeCell ref="K17:K18"/>
    <mergeCell ref="N17:N18"/>
    <mergeCell ref="O17:O18"/>
    <mergeCell ref="C18:D18"/>
    <mergeCell ref="C19:D19"/>
    <mergeCell ref="C20:D20"/>
    <mergeCell ref="L17:L18"/>
    <mergeCell ref="M17:M18"/>
    <mergeCell ref="C22:D22"/>
    <mergeCell ref="C23:D23"/>
    <mergeCell ref="C24:D24"/>
    <mergeCell ref="C25:D25"/>
    <mergeCell ref="B26:E26"/>
  </mergeCells>
  <phoneticPr fontId="2" type="noConversion"/>
  <conditionalFormatting sqref="F8:J8">
    <cfRule type="cellIs" dxfId="81" priority="16" operator="between">
      <formula>$K$8</formula>
      <formula>$L$8</formula>
    </cfRule>
  </conditionalFormatting>
  <conditionalFormatting sqref="F9:J9">
    <cfRule type="cellIs" dxfId="80" priority="15" operator="between">
      <formula>$K$9</formula>
      <formula>$L$9</formula>
    </cfRule>
  </conditionalFormatting>
  <conditionalFormatting sqref="F10:J10">
    <cfRule type="cellIs" dxfId="79" priority="14" operator="between">
      <formula>$K$10</formula>
      <formula>$L$10</formula>
    </cfRule>
  </conditionalFormatting>
  <conditionalFormatting sqref="F11:J11">
    <cfRule type="cellIs" dxfId="78" priority="13" operator="between">
      <formula>$K$11</formula>
      <formula>$L$11</formula>
    </cfRule>
  </conditionalFormatting>
  <conditionalFormatting sqref="F12:J12">
    <cfRule type="cellIs" dxfId="77" priority="12" operator="between">
      <formula>$K$12</formula>
      <formula>$L$12</formula>
    </cfRule>
  </conditionalFormatting>
  <conditionalFormatting sqref="F13:J13">
    <cfRule type="cellIs" dxfId="76" priority="11" operator="between">
      <formula>$K$13</formula>
      <formula>$L$13</formula>
    </cfRule>
  </conditionalFormatting>
  <conditionalFormatting sqref="F14:J14">
    <cfRule type="cellIs" dxfId="75" priority="10" operator="between">
      <formula>$K$14</formula>
      <formula>$L$14</formula>
    </cfRule>
  </conditionalFormatting>
  <conditionalFormatting sqref="F19:J19">
    <cfRule type="cellIs" dxfId="74" priority="7" operator="between">
      <formula>$K$19</formula>
      <formula>$L$19</formula>
    </cfRule>
    <cfRule type="cellIs" dxfId="73" priority="9" operator="between">
      <formula>#REF!</formula>
      <formula>#REF!</formula>
    </cfRule>
  </conditionalFormatting>
  <conditionalFormatting sqref="F20:J20">
    <cfRule type="cellIs" dxfId="72" priority="6" operator="between">
      <formula>$K$20</formula>
      <formula>$L$20</formula>
    </cfRule>
  </conditionalFormatting>
  <conditionalFormatting sqref="F20:J25">
    <cfRule type="cellIs" dxfId="71" priority="8" operator="between">
      <formula>#REF!</formula>
      <formula>#REF!</formula>
    </cfRule>
  </conditionalFormatting>
  <conditionalFormatting sqref="F21:J21">
    <cfRule type="cellIs" dxfId="70" priority="5" operator="between">
      <formula>$K$21</formula>
      <formula>$L$21</formula>
    </cfRule>
  </conditionalFormatting>
  <conditionalFormatting sqref="F22:J22">
    <cfRule type="cellIs" dxfId="69" priority="4" operator="between">
      <formula>$K$22</formula>
      <formula>$L$22</formula>
    </cfRule>
  </conditionalFormatting>
  <conditionalFormatting sqref="F23:J23">
    <cfRule type="cellIs" dxfId="68" priority="3" operator="between">
      <formula>$K$23</formula>
      <formula>$L$23</formula>
    </cfRule>
  </conditionalFormatting>
  <conditionalFormatting sqref="F24:J24">
    <cfRule type="cellIs" dxfId="67" priority="2" operator="between">
      <formula>$K$24</formula>
      <formula>$L$24</formula>
    </cfRule>
  </conditionalFormatting>
  <conditionalFormatting sqref="F25:J25">
    <cfRule type="cellIs" dxfId="66" priority="1" operator="between">
      <formula>$K$25</formula>
      <formula>$L$25</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P26"/>
  <sheetViews>
    <sheetView showGridLines="0" topLeftCell="D1" zoomScaleNormal="100" workbookViewId="0">
      <selection activeCell="M30" sqref="M30"/>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140625" style="80" customWidth="1"/>
    <col min="7" max="7" width="22.85546875" style="80" customWidth="1"/>
    <col min="8" max="8" width="20.85546875" style="80" customWidth="1"/>
    <col min="9" max="9" width="22.28515625" style="80" customWidth="1"/>
    <col min="10" max="10" width="23.140625" style="80" customWidth="1"/>
    <col min="11" max="11" width="21.5703125" style="80" customWidth="1"/>
    <col min="12" max="13" width="14.5703125" style="80" bestFit="1" customWidth="1"/>
    <col min="14" max="14" width="18.28515625" style="80" customWidth="1"/>
    <col min="15" max="16" width="14.5703125" style="80" bestFit="1" customWidth="1"/>
    <col min="17" max="16384" width="11.42578125" style="80"/>
  </cols>
  <sheetData>
    <row r="3" spans="2:16" ht="15" customHeight="1" x14ac:dyDescent="0.2">
      <c r="B3" s="242" t="s">
        <v>59</v>
      </c>
      <c r="C3" s="242"/>
      <c r="D3" s="242"/>
      <c r="E3" s="242"/>
      <c r="F3" s="242"/>
      <c r="G3" s="242"/>
      <c r="H3" s="242"/>
      <c r="I3" s="242"/>
      <c r="J3" s="242"/>
      <c r="K3" s="242"/>
      <c r="L3" s="242"/>
      <c r="M3" s="242"/>
      <c r="N3" s="242"/>
      <c r="O3" s="242"/>
      <c r="P3" s="242"/>
    </row>
    <row r="4" spans="2:16" ht="15" customHeight="1" x14ac:dyDescent="0.2">
      <c r="B4" s="243" t="s">
        <v>95</v>
      </c>
      <c r="C4" s="243"/>
      <c r="D4" s="243"/>
      <c r="E4" s="243"/>
      <c r="F4" s="243"/>
      <c r="G4" s="243"/>
      <c r="H4" s="243"/>
      <c r="I4" s="243"/>
      <c r="J4" s="243"/>
      <c r="K4" s="243"/>
      <c r="L4" s="243"/>
      <c r="M4" s="243"/>
      <c r="N4" s="243"/>
      <c r="O4" s="243"/>
      <c r="P4" s="243"/>
    </row>
    <row r="5" spans="2:16" ht="15" customHeight="1" x14ac:dyDescent="0.2">
      <c r="B5" s="244"/>
      <c r="C5" s="244"/>
      <c r="D5" s="244"/>
      <c r="E5" s="244"/>
      <c r="F5" s="244"/>
      <c r="G5" s="244"/>
      <c r="H5" s="244"/>
      <c r="I5" s="244"/>
      <c r="J5" s="244"/>
      <c r="K5" s="244"/>
      <c r="L5" s="244"/>
      <c r="M5" s="244"/>
      <c r="N5" s="244"/>
      <c r="O5" s="244"/>
      <c r="P5" s="244"/>
    </row>
    <row r="6" spans="2:16" ht="12.75" customHeight="1" x14ac:dyDescent="0.2">
      <c r="B6" s="238" t="s">
        <v>61</v>
      </c>
      <c r="C6" s="238"/>
      <c r="D6" s="238"/>
      <c r="E6" s="239"/>
      <c r="F6" s="89" t="s">
        <v>34</v>
      </c>
      <c r="G6" s="89" t="s">
        <v>35</v>
      </c>
      <c r="H6" s="89" t="s">
        <v>36</v>
      </c>
      <c r="I6" s="89" t="s">
        <v>37</v>
      </c>
      <c r="J6" s="89" t="s">
        <v>141</v>
      </c>
      <c r="K6" s="89" t="s">
        <v>142</v>
      </c>
      <c r="L6" s="236" t="s">
        <v>39</v>
      </c>
      <c r="M6" s="236" t="s">
        <v>38</v>
      </c>
      <c r="N6" s="237" t="s">
        <v>62</v>
      </c>
      <c r="O6" s="234" t="s">
        <v>63</v>
      </c>
      <c r="P6" s="235" t="s">
        <v>42</v>
      </c>
    </row>
    <row r="7" spans="2:16" ht="31.5" customHeight="1" x14ac:dyDescent="0.2">
      <c r="B7" s="96" t="s">
        <v>64</v>
      </c>
      <c r="C7" s="233" t="s">
        <v>65</v>
      </c>
      <c r="D7" s="233"/>
      <c r="E7" s="97" t="s">
        <v>66</v>
      </c>
      <c r="F7" s="89" t="s">
        <v>67</v>
      </c>
      <c r="G7" s="89" t="s">
        <v>67</v>
      </c>
      <c r="H7" s="89" t="s">
        <v>67</v>
      </c>
      <c r="I7" s="89" t="s">
        <v>67</v>
      </c>
      <c r="J7" s="89" t="s">
        <v>67</v>
      </c>
      <c r="K7" s="89" t="s">
        <v>67</v>
      </c>
      <c r="L7" s="236"/>
      <c r="M7" s="236"/>
      <c r="N7" s="237"/>
      <c r="O7" s="234"/>
      <c r="P7" s="235"/>
    </row>
    <row r="8" spans="2:16" ht="15" customHeight="1" x14ac:dyDescent="0.2">
      <c r="B8" s="95">
        <v>1</v>
      </c>
      <c r="C8" s="232" t="s">
        <v>68</v>
      </c>
      <c r="D8" s="232"/>
      <c r="E8" s="95">
        <v>1</v>
      </c>
      <c r="F8" s="81">
        <v>1300000</v>
      </c>
      <c r="G8" s="100">
        <v>600000</v>
      </c>
      <c r="H8" s="81">
        <v>1030000</v>
      </c>
      <c r="I8" s="81">
        <v>1154310</v>
      </c>
      <c r="J8" s="81">
        <v>970584</v>
      </c>
      <c r="K8" s="81">
        <v>1150000</v>
      </c>
      <c r="L8" s="83">
        <f>ROUND(MEDIAN(F8,G8,H8,I8,J8,K8)-STDEVA(F8,G8,H8,I8,J8,K8),0)</f>
        <v>848720</v>
      </c>
      <c r="M8" s="83">
        <f>ROUND(MEDIAN(F8,G8,H8,I8,J8,K8)+STDEVA(F8,G8,H8,I8,J8,K8),0)</f>
        <v>1331280</v>
      </c>
      <c r="N8" s="84">
        <f>ROUND(GEOMEAN(F8,H8,I8,J8,K8),0)</f>
        <v>1115236</v>
      </c>
      <c r="O8" s="91">
        <f>ROUND(STDEVA(F8,H8,I8,J8,K8),0)</f>
        <v>127375</v>
      </c>
      <c r="P8" s="99">
        <f>ROUND(MEDIAN(F8,H8,I8,J8,K8),0)</f>
        <v>1150000</v>
      </c>
    </row>
    <row r="9" spans="2:16" ht="15" customHeight="1" x14ac:dyDescent="0.2">
      <c r="B9" s="95">
        <v>2</v>
      </c>
      <c r="C9" s="232" t="s">
        <v>69</v>
      </c>
      <c r="D9" s="232"/>
      <c r="E9" s="95">
        <v>1</v>
      </c>
      <c r="F9" s="81">
        <v>1195000</v>
      </c>
      <c r="G9" s="100">
        <v>600000</v>
      </c>
      <c r="H9" s="81">
        <v>1130000</v>
      </c>
      <c r="I9" s="81">
        <v>1102883</v>
      </c>
      <c r="J9" s="81">
        <v>900360</v>
      </c>
      <c r="K9" s="81">
        <v>1050000</v>
      </c>
      <c r="L9" s="83">
        <f t="shared" ref="L9:L14" si="0">ROUND(MEDIAN(F9,G9,H9,I9,J9,K9)-STDEVA(F9,G9,H9,I9,J9,K9),0)</f>
        <v>858332</v>
      </c>
      <c r="M9" s="83">
        <f t="shared" ref="M9:M13" si="1">ROUND(MEDIAN(F9,G9,H9,I9,J9,K9)+STDEVA(F9,G9,H9,I9,J9,K9),0)</f>
        <v>1294551</v>
      </c>
      <c r="N9" s="84">
        <f t="shared" ref="N9:N11" si="2">ROUND(GEOMEAN(F9,H9,I9,J9,K9),0)</f>
        <v>1070819</v>
      </c>
      <c r="O9" s="91">
        <f t="shared" ref="O9:O11" si="3">ROUND(STDEVA(F9,H9,I9,J9,K9),0)</f>
        <v>111046</v>
      </c>
      <c r="P9" s="99">
        <f t="shared" ref="P9:P10" si="4">ROUND(MEDIAN(F9,H9,I9,J9,K9),0)</f>
        <v>1102883</v>
      </c>
    </row>
    <row r="10" spans="2:16" ht="15" customHeight="1" x14ac:dyDescent="0.2">
      <c r="B10" s="95">
        <v>3</v>
      </c>
      <c r="C10" s="245" t="s">
        <v>70</v>
      </c>
      <c r="D10" s="246"/>
      <c r="E10" s="95">
        <v>1</v>
      </c>
      <c r="F10" s="81">
        <v>1140000</v>
      </c>
      <c r="G10" s="100">
        <v>600000</v>
      </c>
      <c r="H10" s="81">
        <v>1080000</v>
      </c>
      <c r="I10" s="81">
        <v>1037923</v>
      </c>
      <c r="J10" s="81">
        <v>885928</v>
      </c>
      <c r="K10" s="81">
        <v>1000000</v>
      </c>
      <c r="L10" s="83">
        <f t="shared" si="0"/>
        <v>824274</v>
      </c>
      <c r="M10" s="83">
        <f t="shared" si="1"/>
        <v>1213649</v>
      </c>
      <c r="N10" s="84">
        <f t="shared" si="2"/>
        <v>1025129</v>
      </c>
      <c r="O10" s="91">
        <f t="shared" si="3"/>
        <v>95278</v>
      </c>
      <c r="P10" s="99">
        <f t="shared" si="4"/>
        <v>1037923</v>
      </c>
    </row>
    <row r="11" spans="2:16" ht="15" customHeight="1" x14ac:dyDescent="0.2">
      <c r="B11" s="95">
        <v>4</v>
      </c>
      <c r="C11" s="232" t="s">
        <v>71</v>
      </c>
      <c r="D11" s="232"/>
      <c r="E11" s="95">
        <v>1</v>
      </c>
      <c r="F11" s="81">
        <v>1735000</v>
      </c>
      <c r="G11" s="100">
        <v>1000000</v>
      </c>
      <c r="H11" s="81">
        <v>1680000</v>
      </c>
      <c r="I11" s="81">
        <v>1626771</v>
      </c>
      <c r="J11" s="81">
        <v>1381692</v>
      </c>
      <c r="K11" s="81">
        <v>1600000</v>
      </c>
      <c r="L11" s="83">
        <f t="shared" si="0"/>
        <v>1338576</v>
      </c>
      <c r="M11" s="83">
        <f t="shared" si="1"/>
        <v>1888195</v>
      </c>
      <c r="N11" s="84">
        <f t="shared" si="2"/>
        <v>1599902</v>
      </c>
      <c r="O11" s="91">
        <f t="shared" si="3"/>
        <v>134991</v>
      </c>
      <c r="P11" s="99">
        <f>ROUND(MEDIAN(F11,H11,I11,J11,K11),0)</f>
        <v>1626771</v>
      </c>
    </row>
    <row r="12" spans="2:16" ht="15" customHeight="1" x14ac:dyDescent="0.2">
      <c r="B12" s="95">
        <v>5</v>
      </c>
      <c r="C12" s="232" t="s">
        <v>72</v>
      </c>
      <c r="D12" s="232"/>
      <c r="E12" s="95">
        <v>1</v>
      </c>
      <c r="F12" s="81">
        <v>2530000</v>
      </c>
      <c r="G12" s="100">
        <v>1800000</v>
      </c>
      <c r="H12" s="81">
        <v>2480000</v>
      </c>
      <c r="I12" s="81">
        <v>2443092</v>
      </c>
      <c r="J12" s="100">
        <v>1985804</v>
      </c>
      <c r="K12" s="81">
        <v>2400000</v>
      </c>
      <c r="L12" s="83">
        <f t="shared" si="0"/>
        <v>2118175</v>
      </c>
      <c r="M12" s="83">
        <f>ROUND(MEDIAN(F12,G12,H12,I12,J12,K12)+STDEVA(F12,G12,H12,I12,J12,K12),0)</f>
        <v>2724917</v>
      </c>
      <c r="N12" s="84">
        <f>ROUND(GEOMEAN(F12,H12,I12,K12),0)</f>
        <v>2462809</v>
      </c>
      <c r="O12" s="91">
        <f>ROUND(STDEVA(F12,H12,I12,K12),0)</f>
        <v>55206</v>
      </c>
      <c r="P12" s="99">
        <f>ROUND(MEDIAN(F12,H12,I12,K12),0)</f>
        <v>2461546</v>
      </c>
    </row>
    <row r="13" spans="2:16" ht="15" customHeight="1" x14ac:dyDescent="0.2">
      <c r="B13" s="95">
        <v>6</v>
      </c>
      <c r="C13" s="232" t="s">
        <v>73</v>
      </c>
      <c r="D13" s="232"/>
      <c r="E13" s="95">
        <v>1</v>
      </c>
      <c r="F13" s="81">
        <v>2125000</v>
      </c>
      <c r="G13" s="100">
        <v>1300000</v>
      </c>
      <c r="H13" s="81">
        <v>2080000</v>
      </c>
      <c r="I13" s="81">
        <v>1899836</v>
      </c>
      <c r="J13" s="100">
        <v>1571406</v>
      </c>
      <c r="K13" s="81">
        <v>2000000</v>
      </c>
      <c r="L13" s="83">
        <f t="shared" si="0"/>
        <v>1624013</v>
      </c>
      <c r="M13" s="83">
        <f t="shared" si="1"/>
        <v>2275823</v>
      </c>
      <c r="N13" s="84">
        <f t="shared" ref="N13:N14" si="5">ROUND(GEOMEAN(F13,H13,I13,K13),0)</f>
        <v>2024380</v>
      </c>
      <c r="O13" s="91">
        <f t="shared" ref="O13:O14" si="6">ROUND(STDEVA(F13,H13,I13,K13),0)</f>
        <v>98844</v>
      </c>
      <c r="P13" s="99">
        <f>ROUND(MEDIAN(F13,H13,I13,K13),0)</f>
        <v>2040000</v>
      </c>
    </row>
    <row r="14" spans="2:16" ht="15" customHeight="1" x14ac:dyDescent="0.2">
      <c r="B14" s="95">
        <v>7</v>
      </c>
      <c r="C14" s="232" t="s">
        <v>74</v>
      </c>
      <c r="D14" s="232"/>
      <c r="E14" s="95">
        <v>1</v>
      </c>
      <c r="F14" s="81">
        <v>1920000</v>
      </c>
      <c r="G14" s="100">
        <v>1000000</v>
      </c>
      <c r="H14" s="81">
        <v>1880000</v>
      </c>
      <c r="I14" s="81">
        <v>1818236</v>
      </c>
      <c r="J14" s="100">
        <v>1422661</v>
      </c>
      <c r="K14" s="81">
        <v>1800000</v>
      </c>
      <c r="L14" s="83">
        <f t="shared" si="0"/>
        <v>1448506</v>
      </c>
      <c r="M14" s="83">
        <f>ROUND(MEDIAN(F14,G14,H14,I14,J14,K14)+STDEVA(F14,G14,H14,I14,J14,K14),0)</f>
        <v>2169730</v>
      </c>
      <c r="N14" s="84">
        <f t="shared" si="5"/>
        <v>1853939</v>
      </c>
      <c r="O14" s="91">
        <f t="shared" si="6"/>
        <v>55455</v>
      </c>
      <c r="P14" s="99">
        <f>ROUND(MEDIAN(F14,H14,I14,K14),0)</f>
        <v>1849118</v>
      </c>
    </row>
    <row r="15" spans="2:16" ht="15" x14ac:dyDescent="0.2">
      <c r="B15" s="233" t="s">
        <v>75</v>
      </c>
      <c r="C15" s="233"/>
      <c r="D15" s="233"/>
      <c r="E15" s="233"/>
      <c r="F15" s="90">
        <v>11945000</v>
      </c>
      <c r="G15" s="90">
        <v>6900000</v>
      </c>
      <c r="H15" s="90">
        <v>11360000</v>
      </c>
      <c r="I15" s="90">
        <v>11083051</v>
      </c>
      <c r="J15" s="90">
        <v>9118435</v>
      </c>
      <c r="K15" s="90">
        <v>11000000</v>
      </c>
      <c r="L15" s="98">
        <f>SUM(L8:L14)</f>
        <v>9060596</v>
      </c>
      <c r="M15" s="98">
        <f>SUM(M8:M14)</f>
        <v>12898145</v>
      </c>
      <c r="N15" s="98">
        <f>SUM(N8:N14)</f>
        <v>11152214</v>
      </c>
      <c r="O15" s="98">
        <f>SUM(O8:O14)</f>
        <v>678195</v>
      </c>
      <c r="P15" s="98">
        <f>SUM(P8:P14)</f>
        <v>11268241</v>
      </c>
    </row>
    <row r="16" spans="2:16" ht="15" customHeight="1" x14ac:dyDescent="0.2"/>
    <row r="17" spans="2:16" x14ac:dyDescent="0.2">
      <c r="B17" s="238" t="s">
        <v>61</v>
      </c>
      <c r="C17" s="238"/>
      <c r="D17" s="238"/>
      <c r="E17" s="239"/>
      <c r="F17" s="89" t="s">
        <v>34</v>
      </c>
      <c r="G17" s="89" t="s">
        <v>35</v>
      </c>
      <c r="H17" s="89" t="s">
        <v>36</v>
      </c>
      <c r="I17" s="89" t="s">
        <v>37</v>
      </c>
      <c r="J17" s="89" t="s">
        <v>141</v>
      </c>
      <c r="K17" s="89" t="s">
        <v>142</v>
      </c>
      <c r="L17" s="236" t="s">
        <v>39</v>
      </c>
      <c r="M17" s="236" t="s">
        <v>38</v>
      </c>
      <c r="N17" s="237" t="s">
        <v>76</v>
      </c>
      <c r="O17" s="234" t="s">
        <v>63</v>
      </c>
      <c r="P17" s="235" t="s">
        <v>42</v>
      </c>
    </row>
    <row r="18" spans="2:16" ht="25.5" customHeight="1" x14ac:dyDescent="0.2">
      <c r="B18" s="96" t="s">
        <v>64</v>
      </c>
      <c r="C18" s="233" t="s">
        <v>65</v>
      </c>
      <c r="D18" s="233"/>
      <c r="E18" s="97" t="s">
        <v>66</v>
      </c>
      <c r="F18" s="89" t="s">
        <v>67</v>
      </c>
      <c r="G18" s="89" t="s">
        <v>67</v>
      </c>
      <c r="H18" s="89" t="s">
        <v>67</v>
      </c>
      <c r="I18" s="89" t="s">
        <v>67</v>
      </c>
      <c r="J18" s="89" t="s">
        <v>67</v>
      </c>
      <c r="K18" s="89" t="s">
        <v>67</v>
      </c>
      <c r="L18" s="236"/>
      <c r="M18" s="236"/>
      <c r="N18" s="237"/>
      <c r="O18" s="234"/>
      <c r="P18" s="235"/>
    </row>
    <row r="19" spans="2:16" ht="15" customHeight="1" x14ac:dyDescent="0.2">
      <c r="B19" s="95">
        <v>1</v>
      </c>
      <c r="C19" s="232" t="s">
        <v>77</v>
      </c>
      <c r="D19" s="232"/>
      <c r="E19" s="95">
        <v>1</v>
      </c>
      <c r="F19" s="81">
        <v>1170000</v>
      </c>
      <c r="G19" s="100">
        <v>500000</v>
      </c>
      <c r="H19" s="81">
        <v>1150000</v>
      </c>
      <c r="I19" s="81">
        <v>1032525</v>
      </c>
      <c r="J19" s="81">
        <v>844802</v>
      </c>
      <c r="K19" s="81">
        <v>1050000</v>
      </c>
      <c r="L19" s="83">
        <f>ROUND(MEDIAN(F19,G19,H19,I19,J19,K19)-STDEVA(F19,G19,H19,I19,J19,K19),0)</f>
        <v>788912</v>
      </c>
      <c r="M19" s="83">
        <f>ROUND(MEDIAN(F19,G19,H19,I19,J19,K19)+STDEVA(F19,G19,H19,I19,J19,K19),0)</f>
        <v>1293613</v>
      </c>
      <c r="N19" s="84">
        <f>ROUND(GEOMEAN(F19,H19,I19,J19,K19),0)</f>
        <v>1042667</v>
      </c>
      <c r="O19" s="91">
        <f>ROUND(STDEVA(F19,H19,I19,J19,K19),0)</f>
        <v>129238</v>
      </c>
      <c r="P19" s="99">
        <f>ROUND(MEDIAN(F19,H19,I19,J19,K19),0)</f>
        <v>1050000</v>
      </c>
    </row>
    <row r="20" spans="2:16" ht="15" customHeight="1" x14ac:dyDescent="0.2">
      <c r="B20" s="95">
        <v>2</v>
      </c>
      <c r="C20" s="232" t="s">
        <v>78</v>
      </c>
      <c r="D20" s="232"/>
      <c r="E20" s="95">
        <v>1</v>
      </c>
      <c r="F20" s="81">
        <v>1075000</v>
      </c>
      <c r="G20" s="100">
        <v>500000</v>
      </c>
      <c r="H20" s="81">
        <v>1050000</v>
      </c>
      <c r="I20" s="81">
        <v>941015</v>
      </c>
      <c r="J20" s="81">
        <v>864988</v>
      </c>
      <c r="K20" s="81">
        <v>950000</v>
      </c>
      <c r="L20" s="83">
        <f t="shared" ref="L20:L25" si="7">ROUND(MEDIAN(F20,G20,H20,I20,J20,K20)-STDEVA(F20,G20,H20,I20,J20,K20),0)</f>
        <v>736475</v>
      </c>
      <c r="M20" s="83">
        <f t="shared" ref="M20:M25" si="8">ROUND(MEDIAN(F20,G20,H20,I20,J20,K20)+STDEVA(F20,G20,H20,I20,J20,K20),0)</f>
        <v>1154540</v>
      </c>
      <c r="N20" s="84">
        <f t="shared" ref="N20:N21" si="9">ROUND(GEOMEAN(F20,H20,I20,J20,K20),0)</f>
        <v>973163</v>
      </c>
      <c r="O20" s="91">
        <f t="shared" ref="O20:O21" si="10">ROUND(STDEVA(F20,H20,I20,J20,K20),0)</f>
        <v>85878</v>
      </c>
      <c r="P20" s="99">
        <f t="shared" ref="P20:P21" si="11">ROUND(MEDIAN(F20,H20,I20,J20,K20),0)</f>
        <v>950000</v>
      </c>
    </row>
    <row r="21" spans="2:16" ht="15" customHeight="1" x14ac:dyDescent="0.2">
      <c r="B21" s="95">
        <v>3</v>
      </c>
      <c r="C21" s="232" t="s">
        <v>79</v>
      </c>
      <c r="D21" s="232"/>
      <c r="E21" s="95">
        <v>1</v>
      </c>
      <c r="F21" s="81">
        <v>1030000</v>
      </c>
      <c r="G21" s="100">
        <v>500000</v>
      </c>
      <c r="H21" s="81">
        <v>1000000</v>
      </c>
      <c r="I21" s="81">
        <v>885001</v>
      </c>
      <c r="J21" s="81">
        <v>752182</v>
      </c>
      <c r="K21" s="81">
        <v>900000</v>
      </c>
      <c r="L21" s="83">
        <f t="shared" si="7"/>
        <v>697301</v>
      </c>
      <c r="M21" s="83">
        <f t="shared" si="8"/>
        <v>1087700</v>
      </c>
      <c r="N21" s="84">
        <f t="shared" si="9"/>
        <v>907965</v>
      </c>
      <c r="O21" s="91">
        <f t="shared" si="10"/>
        <v>109627</v>
      </c>
      <c r="P21" s="99">
        <f t="shared" si="11"/>
        <v>900000</v>
      </c>
    </row>
    <row r="22" spans="2:16" ht="15" customHeight="1" x14ac:dyDescent="0.2">
      <c r="B22" s="95">
        <v>4</v>
      </c>
      <c r="C22" s="232" t="s">
        <v>80</v>
      </c>
      <c r="D22" s="232"/>
      <c r="E22" s="95">
        <v>1</v>
      </c>
      <c r="F22" s="81">
        <v>1585000</v>
      </c>
      <c r="G22" s="100">
        <v>800000</v>
      </c>
      <c r="H22" s="81">
        <v>1550000</v>
      </c>
      <c r="I22" s="81">
        <v>1236460</v>
      </c>
      <c r="J22" s="100">
        <v>919627</v>
      </c>
      <c r="K22" s="81">
        <v>1450000</v>
      </c>
      <c r="L22" s="83">
        <f t="shared" si="7"/>
        <v>1010432</v>
      </c>
      <c r="M22" s="83">
        <f t="shared" si="8"/>
        <v>1676028</v>
      </c>
      <c r="N22" s="84">
        <f>ROUND(GEOMEAN(F22,H22,I22,K22),0)</f>
        <v>1448696</v>
      </c>
      <c r="O22" s="91">
        <f>ROUND(STDEVA(F22,H22,I22,K22),0)</f>
        <v>156747</v>
      </c>
      <c r="P22" s="99">
        <f>ROUND(MEDIAN(F22,H22,I22,K22),0)</f>
        <v>1500000</v>
      </c>
    </row>
    <row r="23" spans="2:16" ht="15" customHeight="1" x14ac:dyDescent="0.2">
      <c r="B23" s="95">
        <v>5</v>
      </c>
      <c r="C23" s="232" t="s">
        <v>81</v>
      </c>
      <c r="D23" s="232"/>
      <c r="E23" s="95">
        <v>1</v>
      </c>
      <c r="F23" s="81">
        <v>2240000</v>
      </c>
      <c r="G23" s="100">
        <v>1200000</v>
      </c>
      <c r="H23" s="81">
        <v>2200000</v>
      </c>
      <c r="I23" s="81">
        <v>2085408</v>
      </c>
      <c r="J23" s="100">
        <v>1538881</v>
      </c>
      <c r="K23" s="81">
        <v>2100000</v>
      </c>
      <c r="L23" s="83">
        <f t="shared" si="7"/>
        <v>1668400</v>
      </c>
      <c r="M23" s="83">
        <f t="shared" si="8"/>
        <v>2517008</v>
      </c>
      <c r="N23" s="84">
        <f t="shared" ref="N23:N24" si="12">ROUND(GEOMEAN(F23,H23,I23,K23),0)</f>
        <v>2155362</v>
      </c>
      <c r="O23" s="91">
        <f t="shared" ref="O23" si="13">ROUND(STDEVA(F23,H23,I23,K23),0)</f>
        <v>75522</v>
      </c>
      <c r="P23" s="99">
        <f>ROUND(MEDIAN(F23,H23,I23,K23),0)</f>
        <v>2150000</v>
      </c>
    </row>
    <row r="24" spans="2:16" ht="15" customHeight="1" x14ac:dyDescent="0.2">
      <c r="B24" s="95">
        <v>6</v>
      </c>
      <c r="C24" s="232" t="s">
        <v>82</v>
      </c>
      <c r="D24" s="232"/>
      <c r="E24" s="95">
        <v>1</v>
      </c>
      <c r="F24" s="81">
        <v>1795000</v>
      </c>
      <c r="G24" s="100">
        <v>1000000</v>
      </c>
      <c r="H24" s="81">
        <v>1750000</v>
      </c>
      <c r="I24" s="81">
        <v>1686447</v>
      </c>
      <c r="J24" s="100">
        <v>1300642</v>
      </c>
      <c r="K24" s="81">
        <v>1650000</v>
      </c>
      <c r="L24" s="83">
        <f t="shared" si="7"/>
        <v>1354853</v>
      </c>
      <c r="M24" s="83">
        <f>ROUND(MEDIAN(F24,G24,H24,I24,J24,K24)+STDEVA(F24,G24,H24,I24,J24,K24),0)</f>
        <v>1981594</v>
      </c>
      <c r="N24" s="84">
        <f t="shared" si="12"/>
        <v>1719451</v>
      </c>
      <c r="O24" s="91">
        <f>ROUND(STDEVA(F24,H24,I24,K24),0)</f>
        <v>64679</v>
      </c>
      <c r="P24" s="99">
        <f>ROUND(MEDIAN(F24,H24,I24,K24),0)</f>
        <v>1718224</v>
      </c>
    </row>
    <row r="25" spans="2:16" ht="15" customHeight="1" x14ac:dyDescent="0.2">
      <c r="B25" s="95">
        <v>7</v>
      </c>
      <c r="C25" s="232" t="s">
        <v>83</v>
      </c>
      <c r="D25" s="232"/>
      <c r="E25" s="95">
        <v>1</v>
      </c>
      <c r="F25" s="81">
        <v>1850000</v>
      </c>
      <c r="G25" s="100">
        <v>700000</v>
      </c>
      <c r="H25" s="81">
        <v>1800000</v>
      </c>
      <c r="I25" s="81">
        <v>1793437</v>
      </c>
      <c r="J25" s="81">
        <v>1529716</v>
      </c>
      <c r="K25" s="81">
        <v>1700000</v>
      </c>
      <c r="L25" s="83">
        <f t="shared" si="7"/>
        <v>1309390</v>
      </c>
      <c r="M25" s="83">
        <f t="shared" si="8"/>
        <v>2184047</v>
      </c>
      <c r="N25" s="84">
        <f>ROUND(GEOMEAN(F25,H25,I25,J25,K25),0)</f>
        <v>1730765</v>
      </c>
      <c r="O25" s="91">
        <f>ROUND(STDEVA(F25,H25,I25,J25,K25),0)</f>
        <v>126719</v>
      </c>
      <c r="P25" s="99">
        <f>ROUND(MEDIAN(F25,H25,I25,J25,K25),0)</f>
        <v>1793437</v>
      </c>
    </row>
    <row r="26" spans="2:16" ht="15" x14ac:dyDescent="0.2">
      <c r="B26" s="233" t="s">
        <v>75</v>
      </c>
      <c r="C26" s="233"/>
      <c r="D26" s="233"/>
      <c r="E26" s="233"/>
      <c r="F26" s="90">
        <v>10745000</v>
      </c>
      <c r="G26" s="90">
        <v>5200000</v>
      </c>
      <c r="H26" s="90">
        <v>10500000</v>
      </c>
      <c r="I26" s="90">
        <v>9660293</v>
      </c>
      <c r="J26" s="90">
        <v>7750838</v>
      </c>
      <c r="K26" s="90">
        <v>9800000</v>
      </c>
      <c r="L26" s="98">
        <f>SUM(L19:L25)</f>
        <v>7565763</v>
      </c>
      <c r="M26" s="98">
        <f>SUM(M19:M25)</f>
        <v>11894530</v>
      </c>
      <c r="N26" s="98">
        <f>SUM(N19:N25)</f>
        <v>9978069</v>
      </c>
      <c r="O26" s="98">
        <f>SUM(O19:O25)</f>
        <v>748410</v>
      </c>
      <c r="P26" s="98">
        <f>SUM(P19:P25)</f>
        <v>10061661</v>
      </c>
    </row>
  </sheetData>
  <mergeCells count="33">
    <mergeCell ref="C25:D25"/>
    <mergeCell ref="B26:E26"/>
    <mergeCell ref="B3:P3"/>
    <mergeCell ref="B4:P4"/>
    <mergeCell ref="B5:P5"/>
    <mergeCell ref="B6:E6"/>
    <mergeCell ref="B17:E17"/>
    <mergeCell ref="C7:D7"/>
    <mergeCell ref="C8:D8"/>
    <mergeCell ref="C9:D9"/>
    <mergeCell ref="C10:D10"/>
    <mergeCell ref="B15:E15"/>
    <mergeCell ref="C18:D18"/>
    <mergeCell ref="C24:D24"/>
    <mergeCell ref="C19:D19"/>
    <mergeCell ref="C20:D20"/>
    <mergeCell ref="C21:D21"/>
    <mergeCell ref="C22:D22"/>
    <mergeCell ref="C23:D23"/>
    <mergeCell ref="L17:L18"/>
    <mergeCell ref="M17:M18"/>
    <mergeCell ref="N17:N18"/>
    <mergeCell ref="O17:O18"/>
    <mergeCell ref="P17:P18"/>
    <mergeCell ref="C11:D11"/>
    <mergeCell ref="C12:D12"/>
    <mergeCell ref="C13:D13"/>
    <mergeCell ref="C14:D14"/>
    <mergeCell ref="L6:L7"/>
    <mergeCell ref="M6:M7"/>
    <mergeCell ref="N6:N7"/>
    <mergeCell ref="O6:O7"/>
    <mergeCell ref="P6:P7"/>
  </mergeCells>
  <phoneticPr fontId="2" type="noConversion"/>
  <conditionalFormatting sqref="F9 H9:K9">
    <cfRule type="cellIs" dxfId="65" priority="21" operator="between">
      <formula>$L$9</formula>
      <formula>$M$9</formula>
    </cfRule>
  </conditionalFormatting>
  <conditionalFormatting sqref="F10 H10:K10">
    <cfRule type="cellIs" dxfId="64" priority="20" operator="between">
      <formula>$L$10</formula>
      <formula>$M$10</formula>
    </cfRule>
  </conditionalFormatting>
  <conditionalFormatting sqref="F8:K8">
    <cfRule type="cellIs" dxfId="63" priority="22" operator="between">
      <formula>$L$8</formula>
      <formula>$M$8</formula>
    </cfRule>
  </conditionalFormatting>
  <conditionalFormatting sqref="F11:K11">
    <cfRule type="cellIs" dxfId="62" priority="19" operator="between">
      <formula>$L$11</formula>
      <formula>$M$11</formula>
    </cfRule>
  </conditionalFormatting>
  <conditionalFormatting sqref="F12:K12">
    <cfRule type="cellIs" dxfId="61" priority="18" operator="between">
      <formula>$L$12</formula>
      <formula>$M$12</formula>
    </cfRule>
  </conditionalFormatting>
  <conditionalFormatting sqref="F13:K13">
    <cfRule type="cellIs" dxfId="60" priority="17" operator="between">
      <formula>$L$13</formula>
      <formula>$M$13</formula>
    </cfRule>
  </conditionalFormatting>
  <conditionalFormatting sqref="F14:K14">
    <cfRule type="cellIs" dxfId="59" priority="16" operator="between">
      <formula>$L$14</formula>
      <formula>$M$14</formula>
    </cfRule>
  </conditionalFormatting>
  <conditionalFormatting sqref="F19:K19">
    <cfRule type="cellIs" dxfId="58" priority="7" operator="between">
      <formula>$L$19</formula>
      <formula>$M$19</formula>
    </cfRule>
    <cfRule type="cellIs" dxfId="57" priority="15" operator="between">
      <formula>#REF!</formula>
      <formula>#REF!</formula>
    </cfRule>
  </conditionalFormatting>
  <conditionalFormatting sqref="F20:K20">
    <cfRule type="cellIs" dxfId="56" priority="6" operator="between">
      <formula>$L$20</formula>
      <formula>$M$20</formula>
    </cfRule>
  </conditionalFormatting>
  <conditionalFormatting sqref="F20:K25">
    <cfRule type="cellIs" dxfId="55" priority="9" operator="between">
      <formula>#REF!</formula>
      <formula>#REF!</formula>
    </cfRule>
  </conditionalFormatting>
  <conditionalFormatting sqref="F21:K21">
    <cfRule type="cellIs" dxfId="54" priority="5" operator="between">
      <formula>$L$21</formula>
      <formula>$M$21</formula>
    </cfRule>
  </conditionalFormatting>
  <conditionalFormatting sqref="F22:K22">
    <cfRule type="cellIs" dxfId="53" priority="4" operator="between">
      <formula>$L$22</formula>
      <formula>$M$22</formula>
    </cfRule>
  </conditionalFormatting>
  <conditionalFormatting sqref="F23:K23">
    <cfRule type="cellIs" dxfId="52" priority="3" operator="between">
      <formula>$L$23</formula>
      <formula>$M$23</formula>
    </cfRule>
  </conditionalFormatting>
  <conditionalFormatting sqref="F24:K24">
    <cfRule type="cellIs" dxfId="51" priority="2" operator="between">
      <formula>$L$24</formula>
      <formula>$M$24</formula>
    </cfRule>
  </conditionalFormatting>
  <conditionalFormatting sqref="F25:K25">
    <cfRule type="cellIs" dxfId="50" priority="1" operator="between">
      <formula>$L$25</formula>
      <formula>$M$25</formula>
    </cfRule>
  </conditionalFormatting>
  <conditionalFormatting sqref="G9:G10">
    <cfRule type="cellIs" dxfId="49" priority="8" operator="between">
      <formula>$L$8</formula>
      <formula>$M$8</formula>
    </cfRule>
  </conditionalFormatting>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749E-6B2F-45D3-97E1-DBE06A42A74F}">
  <dimension ref="B3:R26"/>
  <sheetViews>
    <sheetView topLeftCell="E1" workbookViewId="0">
      <selection activeCell="R26" sqref="R26"/>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140625" style="80" customWidth="1"/>
    <col min="7" max="7" width="22.28515625" style="80" customWidth="1"/>
    <col min="8" max="8" width="21.85546875" style="80" customWidth="1"/>
    <col min="9" max="9" width="22.28515625" style="80" customWidth="1"/>
    <col min="10" max="10" width="21.7109375" style="80" customWidth="1"/>
    <col min="11" max="11" width="21.42578125" style="80" customWidth="1"/>
    <col min="12" max="12" width="22.140625" style="80" customWidth="1"/>
    <col min="13" max="13" width="21.7109375" style="80" customWidth="1"/>
    <col min="14" max="14" width="15" style="80" customWidth="1"/>
    <col min="15" max="15" width="15.5703125" style="80" customWidth="1"/>
    <col min="16" max="16" width="19.85546875" style="80" bestFit="1" customWidth="1"/>
    <col min="17" max="18" width="14.5703125" style="80" bestFit="1" customWidth="1"/>
    <col min="19" max="16384" width="11.42578125" style="80"/>
  </cols>
  <sheetData>
    <row r="3" spans="2:18" ht="15" customHeight="1" x14ac:dyDescent="0.2">
      <c r="B3" s="242" t="s">
        <v>59</v>
      </c>
      <c r="C3" s="242"/>
      <c r="D3" s="242"/>
      <c r="E3" s="242"/>
      <c r="F3" s="242"/>
      <c r="G3" s="242"/>
      <c r="H3" s="242"/>
      <c r="I3" s="242"/>
      <c r="J3" s="242"/>
      <c r="K3" s="242"/>
      <c r="L3" s="242"/>
      <c r="M3" s="242"/>
      <c r="N3" s="242"/>
      <c r="O3" s="242"/>
      <c r="P3" s="242"/>
      <c r="Q3" s="242"/>
      <c r="R3" s="242"/>
    </row>
    <row r="4" spans="2:18" ht="15" customHeight="1" x14ac:dyDescent="0.2">
      <c r="B4" s="243" t="s">
        <v>96</v>
      </c>
      <c r="C4" s="243"/>
      <c r="D4" s="243"/>
      <c r="E4" s="243"/>
      <c r="F4" s="243"/>
      <c r="G4" s="243"/>
      <c r="H4" s="243"/>
      <c r="I4" s="243"/>
      <c r="J4" s="243"/>
      <c r="K4" s="243"/>
      <c r="L4" s="243"/>
      <c r="M4" s="243"/>
      <c r="N4" s="243"/>
      <c r="O4" s="243"/>
      <c r="P4" s="243"/>
      <c r="Q4" s="243"/>
      <c r="R4" s="243"/>
    </row>
    <row r="5" spans="2:18" ht="15" customHeight="1" x14ac:dyDescent="0.2">
      <c r="B5" s="244"/>
      <c r="C5" s="244"/>
      <c r="D5" s="244"/>
      <c r="E5" s="244"/>
      <c r="F5" s="244"/>
      <c r="G5" s="244"/>
      <c r="H5" s="244"/>
      <c r="I5" s="244"/>
      <c r="J5" s="244"/>
      <c r="K5" s="244"/>
      <c r="L5" s="244"/>
      <c r="M5" s="244"/>
      <c r="N5" s="244"/>
      <c r="O5" s="244"/>
      <c r="P5" s="244"/>
      <c r="Q5" s="244"/>
      <c r="R5" s="244"/>
    </row>
    <row r="6" spans="2:18" ht="12.75" customHeight="1" x14ac:dyDescent="0.2">
      <c r="B6" s="238" t="s">
        <v>61</v>
      </c>
      <c r="C6" s="238"/>
      <c r="D6" s="238"/>
      <c r="E6" s="239"/>
      <c r="F6" s="89" t="s">
        <v>34</v>
      </c>
      <c r="G6" s="89" t="s">
        <v>35</v>
      </c>
      <c r="H6" s="89" t="s">
        <v>36</v>
      </c>
      <c r="I6" s="89" t="s">
        <v>37</v>
      </c>
      <c r="J6" s="89" t="s">
        <v>141</v>
      </c>
      <c r="K6" s="89" t="s">
        <v>142</v>
      </c>
      <c r="L6" s="89" t="s">
        <v>143</v>
      </c>
      <c r="M6" s="89" t="s">
        <v>145</v>
      </c>
      <c r="N6" s="236" t="s">
        <v>39</v>
      </c>
      <c r="O6" s="236" t="s">
        <v>38</v>
      </c>
      <c r="P6" s="237" t="s">
        <v>62</v>
      </c>
      <c r="Q6" s="234" t="s">
        <v>63</v>
      </c>
      <c r="R6" s="235" t="s">
        <v>42</v>
      </c>
    </row>
    <row r="7" spans="2:18" ht="31.5" customHeight="1" x14ac:dyDescent="0.2">
      <c r="B7" s="96" t="s">
        <v>64</v>
      </c>
      <c r="C7" s="233" t="s">
        <v>65</v>
      </c>
      <c r="D7" s="233"/>
      <c r="E7" s="97" t="s">
        <v>66</v>
      </c>
      <c r="F7" s="89" t="s">
        <v>67</v>
      </c>
      <c r="G7" s="89" t="s">
        <v>67</v>
      </c>
      <c r="H7" s="89" t="s">
        <v>67</v>
      </c>
      <c r="I7" s="89" t="s">
        <v>67</v>
      </c>
      <c r="J7" s="89" t="s">
        <v>67</v>
      </c>
      <c r="K7" s="89" t="s">
        <v>67</v>
      </c>
      <c r="L7" s="89" t="s">
        <v>67</v>
      </c>
      <c r="M7" s="89" t="s">
        <v>67</v>
      </c>
      <c r="N7" s="236"/>
      <c r="O7" s="236"/>
      <c r="P7" s="237"/>
      <c r="Q7" s="234"/>
      <c r="R7" s="235"/>
    </row>
    <row r="8" spans="2:18" ht="15" customHeight="1" x14ac:dyDescent="0.2">
      <c r="B8" s="95">
        <v>1</v>
      </c>
      <c r="C8" s="232" t="s">
        <v>68</v>
      </c>
      <c r="D8" s="232"/>
      <c r="E8" s="95">
        <v>1</v>
      </c>
      <c r="F8" s="100">
        <v>1270000</v>
      </c>
      <c r="G8" s="100">
        <v>700000</v>
      </c>
      <c r="H8" s="100">
        <v>700000</v>
      </c>
      <c r="I8" s="81">
        <v>1030000</v>
      </c>
      <c r="J8" s="81">
        <v>1154310</v>
      </c>
      <c r="K8" s="100">
        <v>750000</v>
      </c>
      <c r="L8" s="81">
        <v>946000</v>
      </c>
      <c r="M8" s="81">
        <v>1150000</v>
      </c>
      <c r="N8" s="83">
        <f>ROUND(MEDIAN(F8,G8,H8,I8,J8,K8,L8,M8)-STDEVA(F8,G8,H8,I8,J8,K8,L8,M8),0)</f>
        <v>763024</v>
      </c>
      <c r="O8" s="83">
        <f>ROUND(MEDIAN(F8,G8,H8,I8,J8,K8,L8,M8)+STDEVA(F8,G8,H8,I8,J8,K8,L8,M8),0)</f>
        <v>1212976</v>
      </c>
      <c r="P8" s="84">
        <f>ROUND(GEOMEAN(I8,J8,L8,M8),0)</f>
        <v>1066442</v>
      </c>
      <c r="Q8" s="91">
        <f>ROUND(STDEVA(I8,J8,L8,M8),0)</f>
        <v>100804</v>
      </c>
      <c r="R8" s="99">
        <f>ROUND(MEDIAN(I8,J8,L8,M8),0)</f>
        <v>1090000</v>
      </c>
    </row>
    <row r="9" spans="2:18" ht="15" customHeight="1" x14ac:dyDescent="0.2">
      <c r="B9" s="95">
        <v>2</v>
      </c>
      <c r="C9" s="232" t="s">
        <v>69</v>
      </c>
      <c r="D9" s="232"/>
      <c r="E9" s="95">
        <v>1</v>
      </c>
      <c r="F9" s="81">
        <v>1175000</v>
      </c>
      <c r="G9" s="100">
        <v>600000</v>
      </c>
      <c r="H9" s="100">
        <v>700000</v>
      </c>
      <c r="I9" s="81">
        <v>1130000</v>
      </c>
      <c r="J9" s="81">
        <v>1102883</v>
      </c>
      <c r="K9" s="100">
        <v>700000</v>
      </c>
      <c r="L9" s="81">
        <v>964430</v>
      </c>
      <c r="M9" s="81">
        <v>1050000</v>
      </c>
      <c r="N9" s="83">
        <f t="shared" ref="N9:N14" si="0">ROUND(MEDIAN(F9,G9,H9,I9,J9,K9,L9,M9)-STDEVA(F9,G9,H9,I9,J9,K9,L9,M9),0)</f>
        <v>780386</v>
      </c>
      <c r="O9" s="83">
        <f>ROUND(MEDIAN(F9,G9,H9,I9,J9,K9,L9,M9)+STDEVA(F9,G9,H9,I9,J9,K9,L9,M9),0)</f>
        <v>1234044</v>
      </c>
      <c r="P9" s="84">
        <f>ROUND(GEOMEAN(F9,I9,J9,L9,M9),0)</f>
        <v>1081985</v>
      </c>
      <c r="Q9" s="91">
        <f>ROUND(STDEVA(F9,I9,J9,L9,M9),0)</f>
        <v>80941</v>
      </c>
      <c r="R9" s="99">
        <f>ROUND(MEDIAN(F9,I9,J9,L9,M9),0)</f>
        <v>1102883</v>
      </c>
    </row>
    <row r="10" spans="2:18" ht="15" customHeight="1" x14ac:dyDescent="0.2">
      <c r="B10" s="95">
        <v>3</v>
      </c>
      <c r="C10" s="245" t="s">
        <v>70</v>
      </c>
      <c r="D10" s="246"/>
      <c r="E10" s="95">
        <v>1</v>
      </c>
      <c r="F10" s="81">
        <v>1130000</v>
      </c>
      <c r="G10" s="100">
        <v>550000</v>
      </c>
      <c r="H10" s="100">
        <v>700000</v>
      </c>
      <c r="I10" s="81">
        <v>1080000</v>
      </c>
      <c r="J10" s="81">
        <v>1037923</v>
      </c>
      <c r="K10" s="100">
        <v>700000</v>
      </c>
      <c r="L10" s="81">
        <v>987716</v>
      </c>
      <c r="M10" s="81">
        <v>1000000</v>
      </c>
      <c r="N10" s="83">
        <f t="shared" si="0"/>
        <v>778554</v>
      </c>
      <c r="O10" s="83">
        <f t="shared" ref="O10:O13" si="1">ROUND(MEDIAN(F10,G10,H10,I10,J10,K10,L10,M10)+STDEVA(F10,G10,H10,I10,J10,K10,L10,M10),0)</f>
        <v>1209162</v>
      </c>
      <c r="P10" s="84">
        <f>ROUND(GEOMEAN(F10,I10,J10,L10,M10),0)</f>
        <v>1045827</v>
      </c>
      <c r="Q10" s="91">
        <f>ROUND(STDEVA(F10,I10,J10,L10,M10),0)</f>
        <v>58702</v>
      </c>
      <c r="R10" s="99">
        <f>ROUND(MEDIAN(F10,I10,J10,L10,M10),0)</f>
        <v>1037923</v>
      </c>
    </row>
    <row r="11" spans="2:18" ht="15" customHeight="1" x14ac:dyDescent="0.2">
      <c r="B11" s="95">
        <v>4</v>
      </c>
      <c r="C11" s="232" t="s">
        <v>71</v>
      </c>
      <c r="D11" s="232"/>
      <c r="E11" s="95">
        <v>1</v>
      </c>
      <c r="F11" s="81">
        <v>1735000</v>
      </c>
      <c r="G11" s="81">
        <v>1800000</v>
      </c>
      <c r="H11" s="101">
        <v>1100000</v>
      </c>
      <c r="I11" s="81">
        <v>1680000</v>
      </c>
      <c r="J11" s="81">
        <v>1626771</v>
      </c>
      <c r="K11" s="100">
        <v>850000</v>
      </c>
      <c r="L11" s="81">
        <v>1456559</v>
      </c>
      <c r="M11" s="81">
        <v>1600000</v>
      </c>
      <c r="N11" s="83">
        <f t="shared" si="0"/>
        <v>1278464</v>
      </c>
      <c r="O11" s="83">
        <f t="shared" si="1"/>
        <v>1948307</v>
      </c>
      <c r="P11" s="84">
        <f>ROUND(GEOMEAN(F11,G11,I11,J11,L11,M11),0)</f>
        <v>1646048</v>
      </c>
      <c r="Q11" s="91">
        <f>ROUND(STDEVA(F11,G11,I11,J11,L11,M11),0)</f>
        <v>119234</v>
      </c>
      <c r="R11" s="99">
        <f>ROUND(MEDIAN(F11,G11,I11,J11,L11,M11),0)</f>
        <v>1653386</v>
      </c>
    </row>
    <row r="12" spans="2:18" ht="15" customHeight="1" x14ac:dyDescent="0.2">
      <c r="B12" s="95">
        <v>5</v>
      </c>
      <c r="C12" s="232" t="s">
        <v>72</v>
      </c>
      <c r="D12" s="232"/>
      <c r="E12" s="95">
        <v>1</v>
      </c>
      <c r="F12" s="81">
        <v>2540000</v>
      </c>
      <c r="G12" s="81">
        <v>2000000</v>
      </c>
      <c r="H12" s="101">
        <v>1800000</v>
      </c>
      <c r="I12" s="81">
        <v>2480000</v>
      </c>
      <c r="J12" s="81">
        <v>2443092</v>
      </c>
      <c r="K12" s="100">
        <v>1600000</v>
      </c>
      <c r="L12" s="81">
        <v>2091452</v>
      </c>
      <c r="M12" s="81">
        <v>2400000</v>
      </c>
      <c r="N12" s="83">
        <f t="shared" si="0"/>
        <v>1895758</v>
      </c>
      <c r="O12" s="83">
        <f t="shared" si="1"/>
        <v>2595694</v>
      </c>
      <c r="P12" s="84">
        <f>ROUND(GEOMEAN(F12,G12,I12,J12,L12,M12),0)</f>
        <v>2316429</v>
      </c>
      <c r="Q12" s="91">
        <f>ROUND(STDEVA(F12,G12,I12,J12,L12,M12),0)</f>
        <v>223601</v>
      </c>
      <c r="R12" s="99">
        <f>ROUND(MEDIAN(F12,G12,I12,J12,L12,M12),0)</f>
        <v>2421546</v>
      </c>
    </row>
    <row r="13" spans="2:18" ht="15" customHeight="1" x14ac:dyDescent="0.2">
      <c r="B13" s="95">
        <v>6</v>
      </c>
      <c r="C13" s="232" t="s">
        <v>73</v>
      </c>
      <c r="D13" s="232"/>
      <c r="E13" s="95">
        <v>1</v>
      </c>
      <c r="F13" s="81">
        <v>2145000</v>
      </c>
      <c r="G13" s="81">
        <v>2200000</v>
      </c>
      <c r="H13" s="101">
        <v>1500000</v>
      </c>
      <c r="I13" s="81">
        <v>2080000</v>
      </c>
      <c r="J13" s="81">
        <v>1899836</v>
      </c>
      <c r="K13" s="100">
        <v>1500000</v>
      </c>
      <c r="L13" s="100">
        <v>1652485</v>
      </c>
      <c r="M13" s="81">
        <v>2000000</v>
      </c>
      <c r="N13" s="83">
        <f t="shared" si="0"/>
        <v>1665190</v>
      </c>
      <c r="O13" s="83">
        <f t="shared" si="1"/>
        <v>2234646</v>
      </c>
      <c r="P13" s="84">
        <f>ROUND(GEOMEAN(F13,G13,I13,J13,M13),0)</f>
        <v>2062205</v>
      </c>
      <c r="Q13" s="91">
        <f>ROUND(STDEVA(F13,G13,I13,J13,M13),0)</f>
        <v>118695</v>
      </c>
      <c r="R13" s="99">
        <f>ROUND(MEDIAN(F13,G13,I13,J13,M13),0)</f>
        <v>2080000</v>
      </c>
    </row>
    <row r="14" spans="2:18" ht="15" customHeight="1" x14ac:dyDescent="0.2">
      <c r="B14" s="95">
        <v>7</v>
      </c>
      <c r="C14" s="232" t="s">
        <v>74</v>
      </c>
      <c r="D14" s="232"/>
      <c r="E14" s="95">
        <v>1</v>
      </c>
      <c r="F14" s="81">
        <v>1950000</v>
      </c>
      <c r="G14" s="100">
        <v>2800000</v>
      </c>
      <c r="H14" s="101">
        <v>100000</v>
      </c>
      <c r="I14" s="81">
        <v>1880000</v>
      </c>
      <c r="J14" s="81">
        <v>1818236</v>
      </c>
      <c r="K14" s="81">
        <v>2000000</v>
      </c>
      <c r="L14" s="81">
        <v>1591807</v>
      </c>
      <c r="M14" s="81">
        <v>1800000</v>
      </c>
      <c r="N14" s="83">
        <f t="shared" si="0"/>
        <v>1095448</v>
      </c>
      <c r="O14" s="83">
        <f>ROUND(MEDIAN(F14,G14,H14,I14,J14,K14,L14,M14)+STDEVA(F14,G14,H14,I14,J14,K14,L14,M14),0)</f>
        <v>2602788</v>
      </c>
      <c r="P14" s="84">
        <f>ROUND(GEOMEAN(F14,I14,J14,K14,L14,M14),0)</f>
        <v>1835154</v>
      </c>
      <c r="Q14" s="91">
        <f>ROUND(STDEVA(F14,I14,J14,K14,L14,M14),0)</f>
        <v>143508</v>
      </c>
      <c r="R14" s="99">
        <f>ROUND(MEDIAN(F14,I14,J14,K14,L14,M14),0)</f>
        <v>1849118</v>
      </c>
    </row>
    <row r="15" spans="2:18" ht="15" x14ac:dyDescent="0.2">
      <c r="B15" s="233" t="s">
        <v>75</v>
      </c>
      <c r="C15" s="233"/>
      <c r="D15" s="233"/>
      <c r="E15" s="233"/>
      <c r="F15" s="90">
        <v>11945000</v>
      </c>
      <c r="G15" s="90">
        <v>10650000</v>
      </c>
      <c r="H15" s="90">
        <v>6600000</v>
      </c>
      <c r="I15" s="90">
        <v>11360000</v>
      </c>
      <c r="J15" s="90">
        <v>11083051</v>
      </c>
      <c r="K15" s="90">
        <v>8100000</v>
      </c>
      <c r="L15" s="90">
        <v>9690449</v>
      </c>
      <c r="M15" s="90">
        <v>11000000</v>
      </c>
      <c r="N15" s="98">
        <f>SUM(N8:N14)</f>
        <v>8256824</v>
      </c>
      <c r="O15" s="98">
        <f>SUM(O8:O14)</f>
        <v>13037617</v>
      </c>
      <c r="P15" s="98">
        <f>SUM(P8:P14)</f>
        <v>11054090</v>
      </c>
      <c r="Q15" s="98">
        <f>SUM(Q8:Q14)</f>
        <v>845485</v>
      </c>
      <c r="R15" s="98">
        <f>SUM(R8:R14)</f>
        <v>11234856</v>
      </c>
    </row>
    <row r="16" spans="2:18" ht="15" customHeight="1" x14ac:dyDescent="0.2"/>
    <row r="17" spans="2:18" x14ac:dyDescent="0.2">
      <c r="B17" s="238" t="s">
        <v>61</v>
      </c>
      <c r="C17" s="238"/>
      <c r="D17" s="238"/>
      <c r="E17" s="239"/>
      <c r="F17" s="89" t="s">
        <v>34</v>
      </c>
      <c r="G17" s="89" t="s">
        <v>35</v>
      </c>
      <c r="H17" s="89" t="s">
        <v>36</v>
      </c>
      <c r="I17" s="89" t="s">
        <v>37</v>
      </c>
      <c r="J17" s="89" t="s">
        <v>141</v>
      </c>
      <c r="K17" s="89" t="s">
        <v>142</v>
      </c>
      <c r="L17" s="89" t="s">
        <v>143</v>
      </c>
      <c r="M17" s="89" t="s">
        <v>145</v>
      </c>
      <c r="N17" s="236" t="s">
        <v>39</v>
      </c>
      <c r="O17" s="236" t="s">
        <v>38</v>
      </c>
      <c r="P17" s="237" t="s">
        <v>76</v>
      </c>
      <c r="Q17" s="234" t="s">
        <v>63</v>
      </c>
      <c r="R17" s="235" t="s">
        <v>42</v>
      </c>
    </row>
    <row r="18" spans="2:18" ht="25.5" customHeight="1" x14ac:dyDescent="0.2">
      <c r="B18" s="96" t="s">
        <v>64</v>
      </c>
      <c r="C18" s="233" t="s">
        <v>65</v>
      </c>
      <c r="D18" s="233"/>
      <c r="E18" s="97" t="s">
        <v>66</v>
      </c>
      <c r="F18" s="89" t="s">
        <v>67</v>
      </c>
      <c r="G18" s="89" t="s">
        <v>67</v>
      </c>
      <c r="H18" s="89" t="s">
        <v>67</v>
      </c>
      <c r="I18" s="89" t="s">
        <v>67</v>
      </c>
      <c r="J18" s="89" t="s">
        <v>67</v>
      </c>
      <c r="K18" s="89" t="s">
        <v>67</v>
      </c>
      <c r="L18" s="89" t="s">
        <v>67</v>
      </c>
      <c r="M18" s="89" t="s">
        <v>67</v>
      </c>
      <c r="N18" s="236"/>
      <c r="O18" s="236"/>
      <c r="P18" s="237"/>
      <c r="Q18" s="234"/>
      <c r="R18" s="235"/>
    </row>
    <row r="19" spans="2:18" ht="15" customHeight="1" x14ac:dyDescent="0.2">
      <c r="B19" s="95">
        <v>1</v>
      </c>
      <c r="C19" s="232" t="s">
        <v>77</v>
      </c>
      <c r="D19" s="232"/>
      <c r="E19" s="95">
        <v>1</v>
      </c>
      <c r="F19" s="81">
        <v>1200000</v>
      </c>
      <c r="G19" s="101">
        <v>650000</v>
      </c>
      <c r="H19" s="101">
        <v>450000</v>
      </c>
      <c r="I19" s="81">
        <v>1150000</v>
      </c>
      <c r="J19" s="81">
        <v>1032525</v>
      </c>
      <c r="K19" s="81">
        <v>700000</v>
      </c>
      <c r="L19" s="81">
        <v>887888</v>
      </c>
      <c r="M19" s="81">
        <v>1050000</v>
      </c>
      <c r="N19" s="83">
        <f>ROUND(MEDIAN(F19,G19,H19,I19,J19,K19,L19,M19)-STDEVA(F19,G19,H19,I19,J19,K19,L19,M19),0)</f>
        <v>693770</v>
      </c>
      <c r="O19" s="83">
        <f>ROUND(MEDIAN(F19,G19,H19,I19,J19,K19,L19,M19)+STDEVA(F19,G19,H19,I19,J19,K19,L19,M19),0)</f>
        <v>1226643</v>
      </c>
      <c r="P19" s="84">
        <f>ROUND(GEOMEAN(F19,I19,J19,K19,L19,M19),0)</f>
        <v>987956</v>
      </c>
      <c r="Q19" s="91">
        <f>ROUND(STDEVA(F19,I19,J19,K19,L19,M19),0)</f>
        <v>183607</v>
      </c>
      <c r="R19" s="99">
        <f>ROUND(MEDIAN(F19,I19,J19,K19,L19,M19),0)</f>
        <v>1041263</v>
      </c>
    </row>
    <row r="20" spans="2:18" ht="15" customHeight="1" x14ac:dyDescent="0.2">
      <c r="B20" s="95">
        <v>2</v>
      </c>
      <c r="C20" s="232" t="s">
        <v>78</v>
      </c>
      <c r="D20" s="232"/>
      <c r="E20" s="95">
        <v>1</v>
      </c>
      <c r="F20" s="81">
        <v>1095000</v>
      </c>
      <c r="G20" s="101">
        <v>600000</v>
      </c>
      <c r="H20" s="101">
        <v>450000</v>
      </c>
      <c r="I20" s="104">
        <v>1050000</v>
      </c>
      <c r="J20" s="81">
        <v>941015</v>
      </c>
      <c r="K20" s="100">
        <v>650000</v>
      </c>
      <c r="L20" s="81">
        <v>874117</v>
      </c>
      <c r="M20" s="81">
        <v>950000</v>
      </c>
      <c r="N20" s="83">
        <f t="shared" ref="N20:N24" si="2">ROUND(MEDIAN(F20,G20,H20,I20,J20,K20,L20,M20)-STDEVA(F20,G20,H20,I20,J20,K20,L20,M20),0)</f>
        <v>675530</v>
      </c>
      <c r="O20" s="83">
        <f t="shared" ref="O20:O24" si="3">ROUND(MEDIAN(F20,G20,H20,I20,J20,K20,L20,M20)+STDEVA(F20,G20,H20,I20,J20,K20,L20,M20),0)</f>
        <v>1139602</v>
      </c>
      <c r="P20" s="84">
        <f>ROUND(GEOMEAN(F20,I20,J20,L20,M20),0)</f>
        <v>978811</v>
      </c>
      <c r="Q20" s="91">
        <f>ROUND(STDEVA(F20,I20,J20,L20,M20),0)</f>
        <v>89072</v>
      </c>
      <c r="R20" s="99">
        <f>ROUND(MEDIAN(F20,I20,J20,L20,M20),0)</f>
        <v>950000</v>
      </c>
    </row>
    <row r="21" spans="2:18" ht="15" customHeight="1" x14ac:dyDescent="0.2">
      <c r="B21" s="95">
        <v>3</v>
      </c>
      <c r="C21" s="232" t="s">
        <v>79</v>
      </c>
      <c r="D21" s="232"/>
      <c r="E21" s="95">
        <v>1</v>
      </c>
      <c r="F21" s="81">
        <v>1040000</v>
      </c>
      <c r="G21" s="101">
        <v>550000</v>
      </c>
      <c r="H21" s="101">
        <v>450000</v>
      </c>
      <c r="I21" s="81">
        <v>1000000</v>
      </c>
      <c r="J21" s="81">
        <v>885001</v>
      </c>
      <c r="K21" s="81">
        <v>650000</v>
      </c>
      <c r="L21" s="81">
        <v>820600</v>
      </c>
      <c r="M21" s="81">
        <v>900000</v>
      </c>
      <c r="N21" s="83">
        <f t="shared" si="2"/>
        <v>638529</v>
      </c>
      <c r="O21" s="83">
        <f t="shared" si="3"/>
        <v>1067072</v>
      </c>
      <c r="P21" s="84">
        <f>ROUND(GEOMEAN(F21,I21,J21,K21,L21,M21),0)</f>
        <v>872725</v>
      </c>
      <c r="Q21" s="91">
        <f>ROUND(STDEVA(F21,I21,J21,K21,L21,M21),0)</f>
        <v>139149</v>
      </c>
      <c r="R21" s="99">
        <f>ROUND(MEDIAN(F21,I21,J21,K21,L21,M21),0)</f>
        <v>892501</v>
      </c>
    </row>
    <row r="22" spans="2:18" ht="15" customHeight="1" x14ac:dyDescent="0.2">
      <c r="B22" s="95">
        <v>4</v>
      </c>
      <c r="C22" s="232" t="s">
        <v>80</v>
      </c>
      <c r="D22" s="232"/>
      <c r="E22" s="95">
        <v>1</v>
      </c>
      <c r="F22" s="81">
        <v>1585000</v>
      </c>
      <c r="G22" s="81">
        <v>1500000</v>
      </c>
      <c r="H22" s="100">
        <v>600000</v>
      </c>
      <c r="I22" s="81">
        <v>1550000</v>
      </c>
      <c r="J22" s="81">
        <v>1236460</v>
      </c>
      <c r="K22" s="100">
        <v>800000</v>
      </c>
      <c r="L22" s="81">
        <v>1012660</v>
      </c>
      <c r="M22" s="81">
        <v>1450000</v>
      </c>
      <c r="N22" s="83">
        <f t="shared" si="2"/>
        <v>969561</v>
      </c>
      <c r="O22" s="83">
        <f t="shared" si="3"/>
        <v>1716899</v>
      </c>
      <c r="P22" s="84">
        <f>ROUND(GEOMEAN(F22,G22,I22,J22,L22,M22),0)</f>
        <v>1372705</v>
      </c>
      <c r="Q22" s="91">
        <f>ROUND(STDEVA(F22,G22,I22,J22,L22,M22),0)</f>
        <v>221486</v>
      </c>
      <c r="R22" s="99">
        <f>ROUND(MEDIAN(F22,G22,I22,J22,L22,M22),0)</f>
        <v>1475000</v>
      </c>
    </row>
    <row r="23" spans="2:18" ht="15" customHeight="1" x14ac:dyDescent="0.2">
      <c r="B23" s="95">
        <v>5</v>
      </c>
      <c r="C23" s="232" t="s">
        <v>81</v>
      </c>
      <c r="D23" s="232"/>
      <c r="E23" s="95">
        <v>1</v>
      </c>
      <c r="F23" s="81">
        <v>2230000</v>
      </c>
      <c r="G23" s="81">
        <v>2500000</v>
      </c>
      <c r="H23" s="100">
        <v>1300000</v>
      </c>
      <c r="I23" s="81">
        <v>2200000</v>
      </c>
      <c r="J23" s="81">
        <v>2085408</v>
      </c>
      <c r="K23" s="100">
        <v>1550000</v>
      </c>
      <c r="L23" s="100">
        <v>1543939</v>
      </c>
      <c r="M23" s="81">
        <v>2100000</v>
      </c>
      <c r="N23" s="83">
        <f t="shared" si="2"/>
        <v>1673420</v>
      </c>
      <c r="O23" s="83">
        <f t="shared" si="3"/>
        <v>2511988</v>
      </c>
      <c r="P23" s="84">
        <f>ROUND(GEOMEAN(F23,G23,I23,J23,M23),0)</f>
        <v>2218276</v>
      </c>
      <c r="Q23" s="91">
        <f>ROUND(STDEVA(F23,G23,I23,J23,M23),0)</f>
        <v>166859</v>
      </c>
      <c r="R23" s="99">
        <f>ROUND(MEDIAN(F23,G23,I23,J23,M23),0)</f>
        <v>2200000</v>
      </c>
    </row>
    <row r="24" spans="2:18" ht="15" customHeight="1" x14ac:dyDescent="0.2">
      <c r="B24" s="95">
        <v>6</v>
      </c>
      <c r="C24" s="232" t="s">
        <v>82</v>
      </c>
      <c r="D24" s="232"/>
      <c r="E24" s="95">
        <v>1</v>
      </c>
      <c r="F24" s="81">
        <v>1775000</v>
      </c>
      <c r="G24" s="100">
        <v>2000000</v>
      </c>
      <c r="H24" s="100">
        <v>1000000</v>
      </c>
      <c r="I24" s="81">
        <v>1750000</v>
      </c>
      <c r="J24" s="81">
        <v>1686447</v>
      </c>
      <c r="K24" s="81">
        <v>1450000</v>
      </c>
      <c r="L24" s="100">
        <v>1267308</v>
      </c>
      <c r="M24" s="81">
        <v>1650000</v>
      </c>
      <c r="N24" s="83">
        <f t="shared" si="2"/>
        <v>1349708</v>
      </c>
      <c r="O24" s="83">
        <f t="shared" si="3"/>
        <v>1986739</v>
      </c>
      <c r="P24" s="84">
        <f>ROUND(GEOMEAN(F24,I24,J24,K24,M24),0)</f>
        <v>1658106</v>
      </c>
      <c r="Q24" s="91">
        <f>ROUND(STDEVA(F24,I24,J24,K24,M24),0)</f>
        <v>128645</v>
      </c>
      <c r="R24" s="99">
        <f>ROUND(MEDIAN(F24,I24,J24,K24,M24),0)</f>
        <v>1686447</v>
      </c>
    </row>
    <row r="25" spans="2:18" ht="15" customHeight="1" x14ac:dyDescent="0.2">
      <c r="B25" s="95">
        <v>7</v>
      </c>
      <c r="C25" s="232" t="s">
        <v>83</v>
      </c>
      <c r="D25" s="232"/>
      <c r="E25" s="95">
        <v>1</v>
      </c>
      <c r="F25" s="81">
        <v>1820000</v>
      </c>
      <c r="G25" s="100">
        <v>2500000</v>
      </c>
      <c r="H25" s="100">
        <v>600000</v>
      </c>
      <c r="I25" s="81">
        <v>1800000</v>
      </c>
      <c r="J25" s="81">
        <v>1793437</v>
      </c>
      <c r="K25" s="81">
        <v>2000000</v>
      </c>
      <c r="L25" s="81">
        <v>1432523</v>
      </c>
      <c r="M25" s="81">
        <v>1700000</v>
      </c>
      <c r="N25" s="83">
        <f>ROUND(MEDIAN(F25,G25,H25,I25,J25,K25,L25,M25)-STDEVA(F25,G25,H25,I25,J25,K25,L25,M25),0)</f>
        <v>1256294</v>
      </c>
      <c r="O25" s="83">
        <f>ROUND(MEDIAN(F25,G25,H25,I25,J25,K25,L25,M25)+STDEVA(F25,G25,H25,I25,J25,K25,L25,M25),0)</f>
        <v>2337143</v>
      </c>
      <c r="P25" s="84">
        <f>ROUND(GEOMEAN(F25,I25,J25,K25,L25,M25),0)</f>
        <v>1748914</v>
      </c>
      <c r="Q25" s="91">
        <f>ROUND(STDEVA(F25,I25,J25,K25,L25,M25),0)</f>
        <v>186937</v>
      </c>
      <c r="R25" s="99">
        <f>ROUND(MEDIAN(F25,I25,J25,K25,L25,M25),0)</f>
        <v>1796719</v>
      </c>
    </row>
    <row r="26" spans="2:18" ht="15" x14ac:dyDescent="0.2">
      <c r="B26" s="233" t="s">
        <v>75</v>
      </c>
      <c r="C26" s="233"/>
      <c r="D26" s="233"/>
      <c r="E26" s="233"/>
      <c r="F26" s="90">
        <v>10745000</v>
      </c>
      <c r="G26" s="90">
        <v>10300000</v>
      </c>
      <c r="H26" s="90">
        <v>4850000</v>
      </c>
      <c r="I26" s="90">
        <v>10500000</v>
      </c>
      <c r="J26" s="90">
        <v>9660293</v>
      </c>
      <c r="K26" s="90">
        <v>7800000</v>
      </c>
      <c r="L26" s="90">
        <v>7839035</v>
      </c>
      <c r="M26" s="90">
        <v>9800000</v>
      </c>
      <c r="N26" s="98">
        <f>SUM(N19:N25)</f>
        <v>7256812</v>
      </c>
      <c r="O26" s="98">
        <f>SUM(O19:O25)</f>
        <v>11986086</v>
      </c>
      <c r="P26" s="98">
        <f>SUM(P19:P25)</f>
        <v>9837493</v>
      </c>
      <c r="Q26" s="98">
        <f>SUM(Q19:Q25)</f>
        <v>1115755</v>
      </c>
      <c r="R26" s="98">
        <f>SUM(R19:R25)</f>
        <v>10041930</v>
      </c>
    </row>
  </sheetData>
  <mergeCells count="33">
    <mergeCell ref="C13:D13"/>
    <mergeCell ref="B3:R3"/>
    <mergeCell ref="B4:R4"/>
    <mergeCell ref="B5:R5"/>
    <mergeCell ref="B6:E6"/>
    <mergeCell ref="N6:N7"/>
    <mergeCell ref="O6:O7"/>
    <mergeCell ref="P6:P7"/>
    <mergeCell ref="Q6:Q7"/>
    <mergeCell ref="R6:R7"/>
    <mergeCell ref="C7:D7"/>
    <mergeCell ref="C8:D8"/>
    <mergeCell ref="C9:D9"/>
    <mergeCell ref="C10:D10"/>
    <mergeCell ref="C11:D11"/>
    <mergeCell ref="C12:D12"/>
    <mergeCell ref="C21:D21"/>
    <mergeCell ref="C14:D14"/>
    <mergeCell ref="B15:E15"/>
    <mergeCell ref="B17:E17"/>
    <mergeCell ref="N17:N18"/>
    <mergeCell ref="Q17:Q18"/>
    <mergeCell ref="R17:R18"/>
    <mergeCell ref="C18:D18"/>
    <mergeCell ref="C19:D19"/>
    <mergeCell ref="C20:D20"/>
    <mergeCell ref="O17:O18"/>
    <mergeCell ref="P17:P18"/>
    <mergeCell ref="C22:D22"/>
    <mergeCell ref="C23:D23"/>
    <mergeCell ref="C24:D24"/>
    <mergeCell ref="C25:D25"/>
    <mergeCell ref="B26:E26"/>
  </mergeCells>
  <phoneticPr fontId="2" type="noConversion"/>
  <conditionalFormatting sqref="F9:G9 I9:M9">
    <cfRule type="cellIs" dxfId="48" priority="16" operator="between">
      <formula>$N$9</formula>
      <formula>$O$9</formula>
    </cfRule>
  </conditionalFormatting>
  <conditionalFormatting sqref="F10:G10 I10:M10">
    <cfRule type="cellIs" dxfId="47" priority="15" operator="between">
      <formula>$N$10</formula>
      <formula>$O$10</formula>
    </cfRule>
  </conditionalFormatting>
  <conditionalFormatting sqref="F8:M8">
    <cfRule type="cellIs" dxfId="46" priority="17" operator="between">
      <formula>$N$8</formula>
      <formula>$O$8</formula>
    </cfRule>
  </conditionalFormatting>
  <conditionalFormatting sqref="F11:M11">
    <cfRule type="cellIs" dxfId="45" priority="14" operator="between">
      <formula>$N$11</formula>
      <formula>$O$11</formula>
    </cfRule>
  </conditionalFormatting>
  <conditionalFormatting sqref="F12:M12">
    <cfRule type="cellIs" dxfId="44" priority="13" operator="between">
      <formula>$N$12</formula>
      <formula>$O$12</formula>
    </cfRule>
  </conditionalFormatting>
  <conditionalFormatting sqref="F13:M13">
    <cfRule type="cellIs" dxfId="43" priority="12" operator="between">
      <formula>$N$13</formula>
      <formula>$O$13</formula>
    </cfRule>
  </conditionalFormatting>
  <conditionalFormatting sqref="F14:M14">
    <cfRule type="cellIs" dxfId="42" priority="11" operator="between">
      <formula>$N$14</formula>
      <formula>$O$14</formula>
    </cfRule>
  </conditionalFormatting>
  <conditionalFormatting sqref="F19:M19">
    <cfRule type="cellIs" dxfId="41" priority="7" operator="between">
      <formula>$N$19</formula>
      <formula>$O$19</formula>
    </cfRule>
    <cfRule type="cellIs" dxfId="40" priority="10" operator="between">
      <formula>#REF!</formula>
      <formula>#REF!</formula>
    </cfRule>
  </conditionalFormatting>
  <conditionalFormatting sqref="F20:M20">
    <cfRule type="cellIs" dxfId="39" priority="6" operator="between">
      <formula>$N$20</formula>
      <formula>$O$20</formula>
    </cfRule>
  </conditionalFormatting>
  <conditionalFormatting sqref="F21:M21">
    <cfRule type="cellIs" dxfId="38" priority="5" operator="between">
      <formula>$N$21</formula>
      <formula>$O$21</formula>
    </cfRule>
  </conditionalFormatting>
  <conditionalFormatting sqref="F22:M22">
    <cfRule type="cellIs" dxfId="37" priority="4" operator="between">
      <formula>$N$22</formula>
      <formula>$O$22</formula>
    </cfRule>
  </conditionalFormatting>
  <conditionalFormatting sqref="F23:M23">
    <cfRule type="cellIs" dxfId="36" priority="3" operator="between">
      <formula>$N$23</formula>
      <formula>$O$23</formula>
    </cfRule>
  </conditionalFormatting>
  <conditionalFormatting sqref="F24:M24">
    <cfRule type="cellIs" dxfId="35" priority="2" operator="between">
      <formula>$N$24</formula>
      <formula>$O$24</formula>
    </cfRule>
  </conditionalFormatting>
  <conditionalFormatting sqref="F25:M25">
    <cfRule type="cellIs" dxfId="34" priority="1" operator="between">
      <formula>$N$25</formula>
      <formula>$O$25</formula>
    </cfRule>
  </conditionalFormatting>
  <conditionalFormatting sqref="H9:H10">
    <cfRule type="cellIs" dxfId="33" priority="8" operator="between">
      <formula>$N$8</formula>
      <formula>$O$8</formula>
    </cfRule>
  </conditionalFormatting>
  <conditionalFormatting sqref="I19 F20:H20 J20:M20 F21:M25">
    <cfRule type="cellIs" dxfId="32" priority="9" operator="between">
      <formula>#REF!</formula>
      <formula>#REF!</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C54D4-63C8-4AB0-AD28-B29CF6D0E696}">
  <dimension ref="B3:O26"/>
  <sheetViews>
    <sheetView topLeftCell="C1" workbookViewId="0">
      <selection activeCell="O25" sqref="O25"/>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0.5703125" style="80" customWidth="1"/>
    <col min="7" max="7" width="21.42578125" style="80" customWidth="1"/>
    <col min="8" max="8" width="23.28515625" style="80" customWidth="1"/>
    <col min="9" max="9" width="19.5703125" style="80" customWidth="1"/>
    <col min="10" max="10" width="21" style="80" customWidth="1"/>
    <col min="11" max="12" width="14.5703125" style="80" bestFit="1" customWidth="1"/>
    <col min="13" max="13" width="17.42578125"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97</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100">
        <v>1300000</v>
      </c>
      <c r="G8" s="100">
        <v>1030000</v>
      </c>
      <c r="H8" s="81">
        <v>1154310</v>
      </c>
      <c r="I8" s="81">
        <v>1044058</v>
      </c>
      <c r="J8" s="81">
        <v>1150000</v>
      </c>
      <c r="K8" s="83">
        <f>ROUND(MEDIAN(F8,G8,H8,I8,J8)-STDEVA(F8,G8,H8,I8,J8),0)</f>
        <v>1041469</v>
      </c>
      <c r="L8" s="83">
        <f>ROUND(MEDIAN(F8,G8,H8,I8,J8)+STDEVA(F8,G8,H8,I8,J8),0)</f>
        <v>1258531</v>
      </c>
      <c r="M8" s="84">
        <f>ROUND(GEOMEAN(H8,I8,J8),0)</f>
        <v>1114932</v>
      </c>
      <c r="N8" s="91">
        <f>ROUND(STDEVA(H8,I8,J8),0)</f>
        <v>62447</v>
      </c>
      <c r="O8" s="99">
        <f>ROUND(MEDIAN(H8,I8,J8),0)</f>
        <v>1150000</v>
      </c>
    </row>
    <row r="9" spans="2:15" ht="15" customHeight="1" x14ac:dyDescent="0.2">
      <c r="B9" s="95">
        <v>2</v>
      </c>
      <c r="C9" s="232" t="s">
        <v>69</v>
      </c>
      <c r="D9" s="232"/>
      <c r="E9" s="95">
        <v>1</v>
      </c>
      <c r="F9" s="100">
        <v>1195000</v>
      </c>
      <c r="G9" s="81">
        <v>1130000</v>
      </c>
      <c r="H9" s="81">
        <v>1102883</v>
      </c>
      <c r="I9" s="100">
        <v>973675</v>
      </c>
      <c r="J9" s="81">
        <v>1050000</v>
      </c>
      <c r="K9" s="83">
        <f t="shared" ref="K9:K14" si="0">ROUND(MEDIAN(F9,G9,H9,I9,J9)-STDEVA(F9,G9,H9,I9,J9),0)</f>
        <v>1019334</v>
      </c>
      <c r="L9" s="83">
        <f>ROUND(MEDIAN(F9,G9,H9,I9,J9)+STDEVA(F9,G9,H9,I9,J9),0)</f>
        <v>1186432</v>
      </c>
      <c r="M9" s="84">
        <f>ROUND(GEOMEAN(G9,H9,J9),0)</f>
        <v>1093786</v>
      </c>
      <c r="N9" s="91">
        <f>ROUND(STDEVA(G9,H9,J9),0)</f>
        <v>40686</v>
      </c>
      <c r="O9" s="99">
        <f>ROUND(MEDIAN(G9,H9,J9),0)</f>
        <v>1102883</v>
      </c>
    </row>
    <row r="10" spans="2:15" ht="15" customHeight="1" x14ac:dyDescent="0.2">
      <c r="B10" s="95">
        <v>3</v>
      </c>
      <c r="C10" s="245" t="s">
        <v>70</v>
      </c>
      <c r="D10" s="246"/>
      <c r="E10" s="95">
        <v>1</v>
      </c>
      <c r="F10" s="100">
        <v>1140000</v>
      </c>
      <c r="G10" s="81">
        <v>1080000</v>
      </c>
      <c r="H10" s="81">
        <v>1037923</v>
      </c>
      <c r="I10" s="100">
        <v>953646</v>
      </c>
      <c r="J10" s="81">
        <v>1000000</v>
      </c>
      <c r="K10" s="83">
        <f t="shared" si="0"/>
        <v>966099</v>
      </c>
      <c r="L10" s="83">
        <f t="shared" ref="L10:L14" si="1">ROUND(MEDIAN(F10,G10,H10,I10,J10)+STDEVA(F10,G10,H10,I10,J10),0)</f>
        <v>1109747</v>
      </c>
      <c r="M10" s="84">
        <f>ROUND(GEOMEAN(G10,H10,J10),0)</f>
        <v>1038794</v>
      </c>
      <c r="N10" s="91">
        <f>ROUND(STDEVA(G10,H10,J10),0)</f>
        <v>40018</v>
      </c>
      <c r="O10" s="99">
        <f>ROUND(MEDIAN(G10,H10,J10),0)</f>
        <v>1037923</v>
      </c>
    </row>
    <row r="11" spans="2:15" ht="15" customHeight="1" x14ac:dyDescent="0.2">
      <c r="B11" s="95">
        <v>4</v>
      </c>
      <c r="C11" s="232" t="s">
        <v>71</v>
      </c>
      <c r="D11" s="232"/>
      <c r="E11" s="95">
        <v>1</v>
      </c>
      <c r="F11" s="81">
        <v>1735000</v>
      </c>
      <c r="G11" s="81">
        <v>1680000</v>
      </c>
      <c r="H11" s="81">
        <v>1626771</v>
      </c>
      <c r="I11" s="100">
        <v>1438078</v>
      </c>
      <c r="J11" s="81">
        <v>1600000</v>
      </c>
      <c r="K11" s="83">
        <f t="shared" si="0"/>
        <v>1514649</v>
      </c>
      <c r="L11" s="83">
        <f t="shared" si="1"/>
        <v>1738893</v>
      </c>
      <c r="M11" s="84">
        <f>ROUND(GEOMEAN(F11,G11,H11,J11),0)</f>
        <v>1659640</v>
      </c>
      <c r="N11" s="91">
        <f>ROUND(STDEVA(F11,G11,H11,J11),0)</f>
        <v>59801</v>
      </c>
      <c r="O11" s="99">
        <f>ROUND(MEDIAN(F11,G11,H11,J11),0)</f>
        <v>1653386</v>
      </c>
    </row>
    <row r="12" spans="2:15" ht="15" customHeight="1" x14ac:dyDescent="0.2">
      <c r="B12" s="95">
        <v>5</v>
      </c>
      <c r="C12" s="232" t="s">
        <v>72</v>
      </c>
      <c r="D12" s="232"/>
      <c r="E12" s="95">
        <v>1</v>
      </c>
      <c r="F12" s="81">
        <v>2530000</v>
      </c>
      <c r="G12" s="81">
        <v>2480000</v>
      </c>
      <c r="H12" s="81">
        <v>2443092</v>
      </c>
      <c r="I12" s="100">
        <v>2067521</v>
      </c>
      <c r="J12" s="81">
        <v>2400000</v>
      </c>
      <c r="K12" s="83">
        <f t="shared" si="0"/>
        <v>2259763</v>
      </c>
      <c r="L12" s="83">
        <f t="shared" si="1"/>
        <v>2626421</v>
      </c>
      <c r="M12" s="84">
        <f t="shared" ref="M12" si="2">ROUND(GEOMEAN(F12,G12,H12,J12),0)</f>
        <v>2462809</v>
      </c>
      <c r="N12" s="91">
        <f t="shared" ref="N12:N13" si="3">ROUND(STDEVA(F12,G12,H12,J12),0)</f>
        <v>55206</v>
      </c>
      <c r="O12" s="99">
        <f t="shared" ref="O12:O13" si="4">ROUND(MEDIAN(F12,G12,H12,J12),0)</f>
        <v>2461546</v>
      </c>
    </row>
    <row r="13" spans="2:15" ht="15" customHeight="1" x14ac:dyDescent="0.2">
      <c r="B13" s="95">
        <v>6</v>
      </c>
      <c r="C13" s="232" t="s">
        <v>73</v>
      </c>
      <c r="D13" s="232"/>
      <c r="E13" s="95">
        <v>1</v>
      </c>
      <c r="F13" s="81">
        <v>2125000</v>
      </c>
      <c r="G13" s="81">
        <v>2080000</v>
      </c>
      <c r="H13" s="81">
        <v>1899836</v>
      </c>
      <c r="I13" s="100">
        <v>1628760</v>
      </c>
      <c r="J13" s="81">
        <v>2000000</v>
      </c>
      <c r="K13" s="83">
        <f t="shared" si="0"/>
        <v>1802717</v>
      </c>
      <c r="L13" s="83">
        <f t="shared" si="1"/>
        <v>2197283</v>
      </c>
      <c r="M13" s="84">
        <f>ROUND(GEOMEAN(F13,G13,H13,J13),0)</f>
        <v>2024380</v>
      </c>
      <c r="N13" s="91">
        <f t="shared" si="3"/>
        <v>98844</v>
      </c>
      <c r="O13" s="99">
        <f t="shared" si="4"/>
        <v>2040000</v>
      </c>
    </row>
    <row r="14" spans="2:15" ht="15" customHeight="1" x14ac:dyDescent="0.2">
      <c r="B14" s="95">
        <v>7</v>
      </c>
      <c r="C14" s="232" t="s">
        <v>74</v>
      </c>
      <c r="D14" s="232"/>
      <c r="E14" s="95">
        <v>1</v>
      </c>
      <c r="F14" s="100">
        <v>1920000</v>
      </c>
      <c r="G14" s="81">
        <v>1880000</v>
      </c>
      <c r="H14" s="81">
        <v>1818236</v>
      </c>
      <c r="I14" s="100">
        <v>1675546</v>
      </c>
      <c r="J14" s="81">
        <v>1800000</v>
      </c>
      <c r="K14" s="83">
        <f t="shared" si="0"/>
        <v>1724879</v>
      </c>
      <c r="L14" s="83">
        <f t="shared" si="1"/>
        <v>1911593</v>
      </c>
      <c r="M14" s="84">
        <f>ROUND(GEOMEAN(G14,H14,J14),0)</f>
        <v>1832428</v>
      </c>
      <c r="N14" s="91">
        <f>ROUND(STDEVA(G14,H14,J14),0)</f>
        <v>41927</v>
      </c>
      <c r="O14" s="99">
        <f>ROUND(MEDIAN(G14,H14,J14),0)</f>
        <v>1818236</v>
      </c>
    </row>
    <row r="15" spans="2:15" ht="15" x14ac:dyDescent="0.2">
      <c r="B15" s="233" t="s">
        <v>75</v>
      </c>
      <c r="C15" s="233"/>
      <c r="D15" s="233"/>
      <c r="E15" s="233"/>
      <c r="F15" s="90">
        <v>11945000</v>
      </c>
      <c r="G15" s="90">
        <v>11360000</v>
      </c>
      <c r="H15" s="90">
        <v>11083051</v>
      </c>
      <c r="I15" s="90">
        <v>9781284</v>
      </c>
      <c r="J15" s="90">
        <v>11000000</v>
      </c>
      <c r="K15" s="98">
        <f>SUM(K8:K14)</f>
        <v>10328910</v>
      </c>
      <c r="L15" s="98">
        <f>SUM(L8:L14)</f>
        <v>12028900</v>
      </c>
      <c r="M15" s="98">
        <f>SUM(M8:M14)</f>
        <v>11226769</v>
      </c>
      <c r="N15" s="98">
        <f>SUM(N8:N14)</f>
        <v>398929</v>
      </c>
      <c r="O15" s="98">
        <f>SUM(O8:O14)</f>
        <v>11263974</v>
      </c>
    </row>
    <row r="16" spans="2:15" ht="15" customHeight="1" x14ac:dyDescent="0.2"/>
    <row r="17" spans="2:15" x14ac:dyDescent="0.2">
      <c r="B17" s="238" t="s">
        <v>61</v>
      </c>
      <c r="C17" s="238"/>
      <c r="D17" s="238"/>
      <c r="E17" s="239"/>
      <c r="F17" s="89" t="s">
        <v>34</v>
      </c>
      <c r="G17" s="89" t="s">
        <v>35</v>
      </c>
      <c r="H17" s="89" t="s">
        <v>36</v>
      </c>
      <c r="I17" s="89" t="s">
        <v>37</v>
      </c>
      <c r="J17" s="89" t="s">
        <v>141</v>
      </c>
      <c r="K17" s="236" t="s">
        <v>39</v>
      </c>
      <c r="L17" s="236" t="s">
        <v>38</v>
      </c>
      <c r="M17" s="237" t="s">
        <v>76</v>
      </c>
      <c r="N17" s="234" t="s">
        <v>63</v>
      </c>
      <c r="O17" s="235" t="s">
        <v>42</v>
      </c>
    </row>
    <row r="18" spans="2:15" ht="25.5" customHeight="1" x14ac:dyDescent="0.2">
      <c r="B18" s="96" t="s">
        <v>64</v>
      </c>
      <c r="C18" s="233" t="s">
        <v>65</v>
      </c>
      <c r="D18" s="233"/>
      <c r="E18" s="97" t="s">
        <v>66</v>
      </c>
      <c r="F18" s="89" t="s">
        <v>67</v>
      </c>
      <c r="G18" s="89" t="s">
        <v>67</v>
      </c>
      <c r="H18" s="89" t="s">
        <v>67</v>
      </c>
      <c r="I18" s="89" t="s">
        <v>67</v>
      </c>
      <c r="J18" s="89" t="s">
        <v>67</v>
      </c>
      <c r="K18" s="236"/>
      <c r="L18" s="236"/>
      <c r="M18" s="237"/>
      <c r="N18" s="234"/>
      <c r="O18" s="235"/>
    </row>
    <row r="19" spans="2:15" ht="15" customHeight="1" x14ac:dyDescent="0.2">
      <c r="B19" s="95">
        <v>1</v>
      </c>
      <c r="C19" s="232" t="s">
        <v>77</v>
      </c>
      <c r="D19" s="232"/>
      <c r="E19" s="95">
        <v>1</v>
      </c>
      <c r="F19" s="100">
        <v>1170000</v>
      </c>
      <c r="G19" s="100">
        <v>1150000</v>
      </c>
      <c r="H19" s="81">
        <v>1032525</v>
      </c>
      <c r="I19" s="100">
        <v>940000</v>
      </c>
      <c r="J19" s="81">
        <v>1050000</v>
      </c>
      <c r="K19" s="83">
        <f>ROUND(MEDIAN(F19,G19,H19,I19,J19)-STDEVA(F19,G19,H19,I19,J19),0)</f>
        <v>956334</v>
      </c>
      <c r="L19" s="83">
        <f>ROUND(MEDIAN(F19,G19,H19,I19,J19)+STDEVA(F19,G19,H19,I19,J19),0)</f>
        <v>1143666</v>
      </c>
      <c r="M19" s="84">
        <f>ROUND(GEOMEAN(H19,J19),0)</f>
        <v>1041226</v>
      </c>
      <c r="N19" s="91">
        <f>ROUND(STDEVA(H19,J19),0)</f>
        <v>12357</v>
      </c>
      <c r="O19" s="99">
        <f>ROUND(MEDIAN(H19,J19),0)</f>
        <v>1041263</v>
      </c>
    </row>
    <row r="20" spans="2:15" ht="15" customHeight="1" x14ac:dyDescent="0.2">
      <c r="B20" s="95">
        <v>2</v>
      </c>
      <c r="C20" s="232" t="s">
        <v>78</v>
      </c>
      <c r="D20" s="232"/>
      <c r="E20" s="95">
        <v>1</v>
      </c>
      <c r="F20" s="100">
        <v>1075000</v>
      </c>
      <c r="G20" s="100">
        <v>1050000</v>
      </c>
      <c r="H20" s="81">
        <v>941015</v>
      </c>
      <c r="I20" s="81">
        <v>898960</v>
      </c>
      <c r="J20" s="81">
        <v>950000</v>
      </c>
      <c r="K20" s="83">
        <f t="shared" ref="K20:K25" si="5">ROUND(MEDIAN(F20,G20,H20,I20,J20)-STDEVA(F20,G20,H20,I20,J20),0)</f>
        <v>874390</v>
      </c>
      <c r="L20" s="83">
        <f t="shared" ref="L20:L23" si="6">ROUND(MEDIAN(F20,G20,H20,I20,J20)+STDEVA(F20,G20,H20,I20,J20),0)</f>
        <v>1025610</v>
      </c>
      <c r="M20" s="84">
        <f>ROUND(GEOMEAN(H20,I20,J20),0)</f>
        <v>929723</v>
      </c>
      <c r="N20" s="91">
        <f>ROUND(STDEVA(H20,I20,J20),0)</f>
        <v>27247</v>
      </c>
      <c r="O20" s="99">
        <f>ROUND(MEDIAN(H20,I20,J20),0)</f>
        <v>941015</v>
      </c>
    </row>
    <row r="21" spans="2:15" ht="15" customHeight="1" x14ac:dyDescent="0.2">
      <c r="B21" s="95">
        <v>3</v>
      </c>
      <c r="C21" s="232" t="s">
        <v>79</v>
      </c>
      <c r="D21" s="232"/>
      <c r="E21" s="95">
        <v>1</v>
      </c>
      <c r="F21" s="100">
        <v>1030000</v>
      </c>
      <c r="G21" s="100">
        <v>1000000</v>
      </c>
      <c r="H21" s="81">
        <v>885001</v>
      </c>
      <c r="I21" s="81">
        <v>824290</v>
      </c>
      <c r="J21" s="81">
        <v>900000</v>
      </c>
      <c r="K21" s="83">
        <f t="shared" si="5"/>
        <v>814887</v>
      </c>
      <c r="L21" s="83">
        <f t="shared" si="6"/>
        <v>985113</v>
      </c>
      <c r="M21" s="84">
        <f>ROUND(GEOMEAN(H21,I21,J21),0)</f>
        <v>869138</v>
      </c>
      <c r="N21" s="91">
        <f>ROUND(STDEVA(H21,I21,J21),0)</f>
        <v>40089</v>
      </c>
      <c r="O21" s="99">
        <f>ROUND(MEDIAN(H21,I21,J21),0)</f>
        <v>885001</v>
      </c>
    </row>
    <row r="22" spans="2:15" ht="15" customHeight="1" x14ac:dyDescent="0.2">
      <c r="B22" s="95">
        <v>4</v>
      </c>
      <c r="C22" s="232" t="s">
        <v>80</v>
      </c>
      <c r="D22" s="232"/>
      <c r="E22" s="95">
        <v>1</v>
      </c>
      <c r="F22" s="81">
        <v>1585000</v>
      </c>
      <c r="G22" s="81">
        <v>1550000</v>
      </c>
      <c r="H22" s="81">
        <v>1236460</v>
      </c>
      <c r="I22" s="100">
        <v>1075459</v>
      </c>
      <c r="J22" s="81">
        <v>1450000</v>
      </c>
      <c r="K22" s="83">
        <f t="shared" si="5"/>
        <v>1232530</v>
      </c>
      <c r="L22" s="83">
        <f t="shared" si="6"/>
        <v>1667470</v>
      </c>
      <c r="M22" s="84">
        <f>ROUND(GEOMEAN(F22,G22,H22,J22),0)</f>
        <v>1448696</v>
      </c>
      <c r="N22" s="91">
        <f>ROUND(STDEVA(F22,G22,H22,J22),0)</f>
        <v>156747</v>
      </c>
      <c r="O22" s="99">
        <f>ROUND(MEDIAN(F22,G22,H22,J22),0)</f>
        <v>1500000</v>
      </c>
    </row>
    <row r="23" spans="2:15" ht="15" customHeight="1" x14ac:dyDescent="0.2">
      <c r="B23" s="95">
        <v>5</v>
      </c>
      <c r="C23" s="232" t="s">
        <v>81</v>
      </c>
      <c r="D23" s="232"/>
      <c r="E23" s="95">
        <v>1</v>
      </c>
      <c r="F23" s="81">
        <v>2240000</v>
      </c>
      <c r="G23" s="81">
        <v>2200000</v>
      </c>
      <c r="H23" s="81">
        <v>2085408</v>
      </c>
      <c r="I23" s="100">
        <v>1582631</v>
      </c>
      <c r="J23" s="81">
        <v>2100000</v>
      </c>
      <c r="K23" s="83">
        <f t="shared" si="5"/>
        <v>1835219</v>
      </c>
      <c r="L23" s="83">
        <f t="shared" si="6"/>
        <v>2364781</v>
      </c>
      <c r="M23" s="84">
        <f t="shared" ref="M23:M24" si="7">ROUND(GEOMEAN(F23,G23,H23,J23),0)</f>
        <v>2155362</v>
      </c>
      <c r="N23" s="91">
        <f t="shared" ref="N23" si="8">ROUND(STDEVA(F23,G23,H23,J23),0)</f>
        <v>75522</v>
      </c>
      <c r="O23" s="99">
        <f t="shared" ref="O23" si="9">ROUND(MEDIAN(F23,G23,H23,J23),0)</f>
        <v>2150000</v>
      </c>
    </row>
    <row r="24" spans="2:15" ht="15" customHeight="1" x14ac:dyDescent="0.2">
      <c r="B24" s="95">
        <v>6</v>
      </c>
      <c r="C24" s="232" t="s">
        <v>82</v>
      </c>
      <c r="D24" s="232"/>
      <c r="E24" s="95">
        <v>1</v>
      </c>
      <c r="F24" s="81">
        <v>1795000</v>
      </c>
      <c r="G24" s="81">
        <v>1750000</v>
      </c>
      <c r="H24" s="81">
        <v>1686447</v>
      </c>
      <c r="I24" s="100">
        <v>1267308</v>
      </c>
      <c r="J24" s="81">
        <v>1650000</v>
      </c>
      <c r="K24" s="83">
        <f t="shared" si="5"/>
        <v>1476235</v>
      </c>
      <c r="L24" s="83">
        <f>ROUND(MEDIAN(F24,G24,H24,I24,J24)+STDEVA(F24,G24,H24,I24,J24),0)</f>
        <v>1896659</v>
      </c>
      <c r="M24" s="84">
        <f t="shared" si="7"/>
        <v>1719451</v>
      </c>
      <c r="N24" s="91">
        <f>ROUND(STDEVA(F24,G24,H24,J24),0)</f>
        <v>64679</v>
      </c>
      <c r="O24" s="99">
        <f>ROUND(MEDIAN(F24,G24,H24,J24),0)</f>
        <v>1718224</v>
      </c>
    </row>
    <row r="25" spans="2:15" ht="15" customHeight="1" x14ac:dyDescent="0.2">
      <c r="B25" s="95">
        <v>7</v>
      </c>
      <c r="C25" s="232" t="s">
        <v>83</v>
      </c>
      <c r="D25" s="232"/>
      <c r="E25" s="95">
        <v>1</v>
      </c>
      <c r="F25" s="81">
        <v>1850000</v>
      </c>
      <c r="G25" s="81">
        <v>1800000</v>
      </c>
      <c r="H25" s="81">
        <v>1793437</v>
      </c>
      <c r="I25" s="100">
        <v>1638074</v>
      </c>
      <c r="J25" s="100">
        <v>1700000</v>
      </c>
      <c r="K25" s="83">
        <f t="shared" si="5"/>
        <v>1707974</v>
      </c>
      <c r="L25" s="83">
        <f>ROUND(MEDIAN(F25,G25,H25,I25,J25)+STDEVA(F25,G25,H25,I25,J25),0)</f>
        <v>1878900</v>
      </c>
      <c r="M25" s="84">
        <f>ROUND(GEOMEAN(F25,G25,H25),0)</f>
        <v>1814304</v>
      </c>
      <c r="N25" s="91">
        <f>ROUND(STDEVA(F25,G25,H25),0)</f>
        <v>30937</v>
      </c>
      <c r="O25" s="99">
        <f>ROUND(MEDIAN(F25,G25,H25),0)</f>
        <v>1800000</v>
      </c>
    </row>
    <row r="26" spans="2:15" ht="15" x14ac:dyDescent="0.2">
      <c r="B26" s="233" t="s">
        <v>75</v>
      </c>
      <c r="C26" s="233"/>
      <c r="D26" s="233"/>
      <c r="E26" s="233"/>
      <c r="F26" s="90">
        <v>10745000</v>
      </c>
      <c r="G26" s="90">
        <v>10500000</v>
      </c>
      <c r="H26" s="90">
        <v>9660293</v>
      </c>
      <c r="I26" s="90">
        <v>8226722</v>
      </c>
      <c r="J26" s="90">
        <v>9800000</v>
      </c>
      <c r="K26" s="98">
        <f>SUM(K19:K25)</f>
        <v>8897569</v>
      </c>
      <c r="L26" s="98">
        <f>SUM(L19:L25)</f>
        <v>10962199</v>
      </c>
      <c r="M26" s="98">
        <f>SUM(M19:M25)</f>
        <v>9977900</v>
      </c>
      <c r="N26" s="98">
        <f>SUM(N19:N25)</f>
        <v>407578</v>
      </c>
      <c r="O26" s="98">
        <f>SUM(O19:O25)</f>
        <v>10035503</v>
      </c>
    </row>
  </sheetData>
  <mergeCells count="33">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1:D21"/>
    <mergeCell ref="C14:D14"/>
    <mergeCell ref="B15:E15"/>
    <mergeCell ref="B17:E17"/>
    <mergeCell ref="K17:K18"/>
    <mergeCell ref="N17:N18"/>
    <mergeCell ref="O17:O18"/>
    <mergeCell ref="C18:D18"/>
    <mergeCell ref="C19:D19"/>
    <mergeCell ref="C20:D20"/>
    <mergeCell ref="L17:L18"/>
    <mergeCell ref="M17:M18"/>
    <mergeCell ref="C22:D22"/>
    <mergeCell ref="C23:D23"/>
    <mergeCell ref="C24:D24"/>
    <mergeCell ref="C25:D25"/>
    <mergeCell ref="B26:E26"/>
  </mergeCells>
  <phoneticPr fontId="2" type="noConversion"/>
  <conditionalFormatting sqref="F8:J8">
    <cfRule type="cellIs" dxfId="31" priority="16" operator="between">
      <formula>$K$8</formula>
      <formula>$L$8</formula>
    </cfRule>
  </conditionalFormatting>
  <conditionalFormatting sqref="F9:J9">
    <cfRule type="cellIs" dxfId="30" priority="15" operator="between">
      <formula>$K$9</formula>
      <formula>$L$9</formula>
    </cfRule>
  </conditionalFormatting>
  <conditionalFormatting sqref="F10:J10">
    <cfRule type="cellIs" dxfId="29" priority="14" operator="between">
      <formula>$K$10</formula>
      <formula>$L$10</formula>
    </cfRule>
  </conditionalFormatting>
  <conditionalFormatting sqref="F11:J11">
    <cfRule type="cellIs" dxfId="28" priority="13" operator="between">
      <formula>$K$11</formula>
      <formula>$L$11</formula>
    </cfRule>
  </conditionalFormatting>
  <conditionalFormatting sqref="F12:J12">
    <cfRule type="cellIs" dxfId="27" priority="12" operator="between">
      <formula>$K$12</formula>
      <formula>$L$12</formula>
    </cfRule>
  </conditionalFormatting>
  <conditionalFormatting sqref="F13:J13">
    <cfRule type="cellIs" dxfId="26" priority="11" operator="between">
      <formula>$K$13</formula>
      <formula>$L$13</formula>
    </cfRule>
  </conditionalFormatting>
  <conditionalFormatting sqref="F14:J14">
    <cfRule type="cellIs" dxfId="25" priority="10" operator="between">
      <formula>$K$14</formula>
      <formula>$L$14</formula>
    </cfRule>
  </conditionalFormatting>
  <conditionalFormatting sqref="F19:J19">
    <cfRule type="cellIs" dxfId="24" priority="7" operator="between">
      <formula>$K$19</formula>
      <formula>$L$19</formula>
    </cfRule>
    <cfRule type="cellIs" dxfId="23" priority="9" operator="between">
      <formula>#REF!</formula>
      <formula>#REF!</formula>
    </cfRule>
  </conditionalFormatting>
  <conditionalFormatting sqref="F20:J20">
    <cfRule type="cellIs" dxfId="22" priority="6" operator="between">
      <formula>$K$20</formula>
      <formula>$L$20</formula>
    </cfRule>
  </conditionalFormatting>
  <conditionalFormatting sqref="F20:J25">
    <cfRule type="cellIs" dxfId="21" priority="8" operator="between">
      <formula>#REF!</formula>
      <formula>#REF!</formula>
    </cfRule>
  </conditionalFormatting>
  <conditionalFormatting sqref="F21:J21">
    <cfRule type="cellIs" dxfId="20" priority="5" operator="between">
      <formula>$K$21</formula>
      <formula>$L$21</formula>
    </cfRule>
  </conditionalFormatting>
  <conditionalFormatting sqref="F22:J22">
    <cfRule type="cellIs" dxfId="19" priority="4" operator="between">
      <formula>$K$22</formula>
      <formula>$L$22</formula>
    </cfRule>
  </conditionalFormatting>
  <conditionalFormatting sqref="F23:J23">
    <cfRule type="cellIs" dxfId="18" priority="3" operator="between">
      <formula>$K$23</formula>
      <formula>$L$23</formula>
    </cfRule>
  </conditionalFormatting>
  <conditionalFormatting sqref="F24:J24">
    <cfRule type="cellIs" dxfId="17" priority="2" operator="between">
      <formula>$K$24</formula>
      <formula>$L$24</formula>
    </cfRule>
  </conditionalFormatting>
  <conditionalFormatting sqref="F25:J25">
    <cfRule type="cellIs" dxfId="16" priority="1" operator="between">
      <formula>$K$25</formula>
      <formula>$L$25</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C05D1-8CBF-4F94-BFCA-49C102507DEB}">
  <dimension ref="B3:O26"/>
  <sheetViews>
    <sheetView workbookViewId="0">
      <selection activeCell="K26" sqref="K26"/>
    </sheetView>
  </sheetViews>
  <sheetFormatPr baseColWidth="10" defaultColWidth="11.42578125" defaultRowHeight="12.75" x14ac:dyDescent="0.2"/>
  <cols>
    <col min="1" max="2" width="11.42578125" style="80"/>
    <col min="3" max="3" width="11.42578125" style="82"/>
    <col min="4" max="4" width="46.42578125" style="82" customWidth="1"/>
    <col min="5" max="5" width="17.42578125" style="82" customWidth="1"/>
    <col min="6" max="6" width="22" style="80" customWidth="1"/>
    <col min="7" max="7" width="22.7109375" style="80" customWidth="1"/>
    <col min="8" max="8" width="22" style="80" customWidth="1"/>
    <col min="9" max="9" width="21.42578125" style="80" customWidth="1"/>
    <col min="10" max="10" width="22.28515625" style="80" customWidth="1"/>
    <col min="11" max="12" width="14.5703125" style="80" bestFit="1" customWidth="1"/>
    <col min="13" max="13" width="18.28515625" style="80" customWidth="1"/>
    <col min="14" max="15" width="14.5703125" style="80" bestFit="1" customWidth="1"/>
    <col min="16" max="16384" width="11.42578125" style="80"/>
  </cols>
  <sheetData>
    <row r="3" spans="2:15" ht="15" customHeight="1" x14ac:dyDescent="0.2">
      <c r="B3" s="242" t="s">
        <v>59</v>
      </c>
      <c r="C3" s="242"/>
      <c r="D3" s="242"/>
      <c r="E3" s="242"/>
      <c r="F3" s="242"/>
      <c r="G3" s="242"/>
      <c r="H3" s="242"/>
      <c r="I3" s="242"/>
      <c r="J3" s="242"/>
      <c r="K3" s="242"/>
      <c r="L3" s="242"/>
      <c r="M3" s="242"/>
      <c r="N3" s="242"/>
      <c r="O3" s="242"/>
    </row>
    <row r="4" spans="2:15" ht="15" customHeight="1" x14ac:dyDescent="0.2">
      <c r="B4" s="243" t="s">
        <v>98</v>
      </c>
      <c r="C4" s="243"/>
      <c r="D4" s="243"/>
      <c r="E4" s="243"/>
      <c r="F4" s="243"/>
      <c r="G4" s="243"/>
      <c r="H4" s="243"/>
      <c r="I4" s="243"/>
      <c r="J4" s="243"/>
      <c r="K4" s="243"/>
      <c r="L4" s="243"/>
      <c r="M4" s="243"/>
      <c r="N4" s="243"/>
      <c r="O4" s="243"/>
    </row>
    <row r="5" spans="2:15" ht="15" customHeight="1" x14ac:dyDescent="0.2">
      <c r="B5" s="244"/>
      <c r="C5" s="244"/>
      <c r="D5" s="244"/>
      <c r="E5" s="244"/>
      <c r="F5" s="244"/>
      <c r="G5" s="244"/>
      <c r="H5" s="244"/>
      <c r="I5" s="244"/>
      <c r="J5" s="244"/>
      <c r="K5" s="244"/>
      <c r="L5" s="244"/>
      <c r="M5" s="244"/>
      <c r="N5" s="244"/>
      <c r="O5" s="244"/>
    </row>
    <row r="6" spans="2:15" ht="12.75" customHeight="1" x14ac:dyDescent="0.2">
      <c r="B6" s="238" t="s">
        <v>61</v>
      </c>
      <c r="C6" s="238"/>
      <c r="D6" s="238"/>
      <c r="E6" s="239"/>
      <c r="F6" s="89" t="s">
        <v>34</v>
      </c>
      <c r="G6" s="89" t="s">
        <v>35</v>
      </c>
      <c r="H6" s="89" t="s">
        <v>36</v>
      </c>
      <c r="I6" s="89" t="s">
        <v>37</v>
      </c>
      <c r="J6" s="89" t="s">
        <v>141</v>
      </c>
      <c r="K6" s="236" t="s">
        <v>39</v>
      </c>
      <c r="L6" s="236" t="s">
        <v>38</v>
      </c>
      <c r="M6" s="237" t="s">
        <v>62</v>
      </c>
      <c r="N6" s="234" t="s">
        <v>63</v>
      </c>
      <c r="O6" s="235" t="s">
        <v>42</v>
      </c>
    </row>
    <row r="7" spans="2:15" ht="31.5" customHeight="1" x14ac:dyDescent="0.2">
      <c r="B7" s="96" t="s">
        <v>64</v>
      </c>
      <c r="C7" s="233" t="s">
        <v>65</v>
      </c>
      <c r="D7" s="233"/>
      <c r="E7" s="97" t="s">
        <v>66</v>
      </c>
      <c r="F7" s="89" t="s">
        <v>67</v>
      </c>
      <c r="G7" s="89" t="s">
        <v>67</v>
      </c>
      <c r="H7" s="89" t="s">
        <v>67</v>
      </c>
      <c r="I7" s="89" t="s">
        <v>67</v>
      </c>
      <c r="J7" s="89" t="s">
        <v>67</v>
      </c>
      <c r="K7" s="236"/>
      <c r="L7" s="236"/>
      <c r="M7" s="237"/>
      <c r="N7" s="234"/>
      <c r="O7" s="235"/>
    </row>
    <row r="8" spans="2:15" ht="15" customHeight="1" x14ac:dyDescent="0.2">
      <c r="B8" s="95">
        <v>1</v>
      </c>
      <c r="C8" s="232" t="s">
        <v>68</v>
      </c>
      <c r="D8" s="232"/>
      <c r="E8" s="95">
        <v>1</v>
      </c>
      <c r="F8" s="100">
        <v>1270000</v>
      </c>
      <c r="G8" s="100">
        <v>1030000</v>
      </c>
      <c r="H8" s="81">
        <v>1154310</v>
      </c>
      <c r="I8" s="100">
        <v>973654</v>
      </c>
      <c r="J8" s="81">
        <v>1150000</v>
      </c>
      <c r="K8" s="83">
        <f>ROUND(MEDIAN(F8,G8,H8,I8,J8)-STDEVA(F8,G8,H8,I8,J8),0)</f>
        <v>1033814</v>
      </c>
      <c r="L8" s="83">
        <f>ROUND(MEDIAN(F8,G8,H8,I8,J8)+STDEVA(F8,G8,H8,I8,J8),0)</f>
        <v>1266186</v>
      </c>
      <c r="M8" s="84">
        <f>ROUND(GEOMEAN(H8,J8),0)</f>
        <v>1152153</v>
      </c>
      <c r="N8" s="91">
        <f>ROUND(STDEVA(H8,J8),0)</f>
        <v>3048</v>
      </c>
      <c r="O8" s="99">
        <f>ROUND(MEDIAN(H8,J8),0)</f>
        <v>1152155</v>
      </c>
    </row>
    <row r="9" spans="2:15" ht="15" customHeight="1" x14ac:dyDescent="0.2">
      <c r="B9" s="95">
        <v>2</v>
      </c>
      <c r="C9" s="232" t="s">
        <v>69</v>
      </c>
      <c r="D9" s="232"/>
      <c r="E9" s="95">
        <v>1</v>
      </c>
      <c r="F9" s="81">
        <v>1175000</v>
      </c>
      <c r="G9" s="81">
        <v>1130000</v>
      </c>
      <c r="H9" s="81">
        <v>1102883</v>
      </c>
      <c r="I9" s="100">
        <v>840000</v>
      </c>
      <c r="J9" s="81">
        <v>1050000</v>
      </c>
      <c r="K9" s="83">
        <f>ROUND(MEDIAN(F9,G9,H9,I9,J9)-STDEVA(F9,G9,H9,I9,J9),0)</f>
        <v>972056</v>
      </c>
      <c r="L9" s="83">
        <f t="shared" ref="L9:L14" si="0">ROUND(MEDIAN(F9,G9,H9,I9,J9)+STDEVA(F9,G9,H9,I9,J9),0)</f>
        <v>1233710</v>
      </c>
      <c r="M9" s="84">
        <f>ROUND(GEOMEAN(F9,G9,H9,J9),0)</f>
        <v>1113548</v>
      </c>
      <c r="N9" s="91">
        <f>ROUND(STDEVA(F9,G9,H9,J9),0)</f>
        <v>52268</v>
      </c>
      <c r="O9" s="99">
        <f>ROUND(MEDIAN(F9,G9,H9,J9),0)</f>
        <v>1116442</v>
      </c>
    </row>
    <row r="10" spans="2:15" ht="15" customHeight="1" x14ac:dyDescent="0.2">
      <c r="B10" s="95">
        <v>3</v>
      </c>
      <c r="C10" s="245" t="s">
        <v>70</v>
      </c>
      <c r="D10" s="246"/>
      <c r="E10" s="95">
        <v>1</v>
      </c>
      <c r="F10" s="81">
        <v>1130000</v>
      </c>
      <c r="G10" s="81">
        <v>1080000</v>
      </c>
      <c r="H10" s="81">
        <v>1037923</v>
      </c>
      <c r="I10" s="100">
        <v>756600</v>
      </c>
      <c r="J10" s="81">
        <v>1000000</v>
      </c>
      <c r="K10" s="83">
        <f t="shared" ref="K10:K14" si="1">ROUND(MEDIAN(F10,G10,H10,I10,J10)-STDEVA(F10,G10,H10,I10,J10),0)</f>
        <v>893029</v>
      </c>
      <c r="L10" s="83">
        <f t="shared" si="0"/>
        <v>1182817</v>
      </c>
      <c r="M10" s="84">
        <f t="shared" ref="M10:M14" si="2">ROUND(GEOMEAN(F10,G10,H10,J10),0)</f>
        <v>1060881</v>
      </c>
      <c r="N10" s="91">
        <f t="shared" ref="N10:N13" si="3">ROUND(STDEVA(F10,G10,H10,J10),0)</f>
        <v>55892</v>
      </c>
      <c r="O10" s="99">
        <f t="shared" ref="O10:O14" si="4">ROUND(MEDIAN(F10,G10,H10,J10),0)</f>
        <v>1058962</v>
      </c>
    </row>
    <row r="11" spans="2:15" ht="15" customHeight="1" x14ac:dyDescent="0.2">
      <c r="B11" s="95">
        <v>4</v>
      </c>
      <c r="C11" s="232" t="s">
        <v>71</v>
      </c>
      <c r="D11" s="232"/>
      <c r="E11" s="95">
        <v>1</v>
      </c>
      <c r="F11" s="81">
        <v>1735000</v>
      </c>
      <c r="G11" s="81">
        <v>1680000</v>
      </c>
      <c r="H11" s="81">
        <v>1626771</v>
      </c>
      <c r="I11" s="100">
        <v>1424707</v>
      </c>
      <c r="J11" s="81">
        <v>1600000</v>
      </c>
      <c r="K11" s="83">
        <f t="shared" si="1"/>
        <v>1509313</v>
      </c>
      <c r="L11" s="83">
        <f t="shared" si="0"/>
        <v>1744229</v>
      </c>
      <c r="M11" s="84">
        <f t="shared" si="2"/>
        <v>1659640</v>
      </c>
      <c r="N11" s="91">
        <f t="shared" si="3"/>
        <v>59801</v>
      </c>
      <c r="O11" s="99">
        <f t="shared" si="4"/>
        <v>1653386</v>
      </c>
    </row>
    <row r="12" spans="2:15" ht="15" customHeight="1" x14ac:dyDescent="0.2">
      <c r="B12" s="95">
        <v>5</v>
      </c>
      <c r="C12" s="232" t="s">
        <v>72</v>
      </c>
      <c r="D12" s="232"/>
      <c r="E12" s="95">
        <v>1</v>
      </c>
      <c r="F12" s="81">
        <v>2540000</v>
      </c>
      <c r="G12" s="81">
        <v>2480000</v>
      </c>
      <c r="H12" s="81">
        <v>2443092</v>
      </c>
      <c r="I12" s="100">
        <v>2103297</v>
      </c>
      <c r="J12" s="81">
        <v>2400000</v>
      </c>
      <c r="K12" s="83">
        <f>ROUND(MEDIAN(F12,G12,H12,I12,J12)-STDEVA(F12,G12,H12,I12,J12),0)</f>
        <v>2273045</v>
      </c>
      <c r="L12" s="83">
        <f t="shared" si="0"/>
        <v>2613139</v>
      </c>
      <c r="M12" s="84">
        <f t="shared" si="2"/>
        <v>2465239</v>
      </c>
      <c r="N12" s="91">
        <f t="shared" si="3"/>
        <v>59309</v>
      </c>
      <c r="O12" s="99">
        <f t="shared" si="4"/>
        <v>2461546</v>
      </c>
    </row>
    <row r="13" spans="2:15" ht="15" customHeight="1" x14ac:dyDescent="0.2">
      <c r="B13" s="95">
        <v>6</v>
      </c>
      <c r="C13" s="232" t="s">
        <v>73</v>
      </c>
      <c r="D13" s="232"/>
      <c r="E13" s="95">
        <v>1</v>
      </c>
      <c r="F13" s="81">
        <v>2145000</v>
      </c>
      <c r="G13" s="81">
        <v>2080000</v>
      </c>
      <c r="H13" s="81">
        <v>1899836</v>
      </c>
      <c r="I13" s="100">
        <v>1668040</v>
      </c>
      <c r="J13" s="81">
        <v>2000000</v>
      </c>
      <c r="K13" s="83">
        <f t="shared" si="1"/>
        <v>1813536</v>
      </c>
      <c r="L13" s="83">
        <f>ROUND(MEDIAN(F13,G13,H13,I13,J13)+STDEVA(F13,G13,H13,I13,J13),0)</f>
        <v>2186464</v>
      </c>
      <c r="M13" s="84">
        <f t="shared" si="2"/>
        <v>2029127</v>
      </c>
      <c r="N13" s="91">
        <f t="shared" si="3"/>
        <v>105770</v>
      </c>
      <c r="O13" s="99">
        <f t="shared" si="4"/>
        <v>2040000</v>
      </c>
    </row>
    <row r="14" spans="2:15" ht="15" customHeight="1" x14ac:dyDescent="0.2">
      <c r="B14" s="95">
        <v>7</v>
      </c>
      <c r="C14" s="232" t="s">
        <v>74</v>
      </c>
      <c r="D14" s="232"/>
      <c r="E14" s="95">
        <v>1</v>
      </c>
      <c r="F14" s="81">
        <v>1950000</v>
      </c>
      <c r="G14" s="81">
        <v>1880000</v>
      </c>
      <c r="H14" s="81">
        <v>1818236</v>
      </c>
      <c r="I14" s="100">
        <v>1440000</v>
      </c>
      <c r="J14" s="81">
        <v>1800000</v>
      </c>
      <c r="K14" s="83">
        <f t="shared" si="1"/>
        <v>1620540</v>
      </c>
      <c r="L14" s="83">
        <f t="shared" si="0"/>
        <v>2015932</v>
      </c>
      <c r="M14" s="84">
        <f t="shared" si="2"/>
        <v>1861139</v>
      </c>
      <c r="N14" s="91">
        <f>ROUND(STDEVA(F14,G14,H14,J14),0)</f>
        <v>67890</v>
      </c>
      <c r="O14" s="99">
        <f t="shared" si="4"/>
        <v>1849118</v>
      </c>
    </row>
    <row r="15" spans="2:15" ht="15" x14ac:dyDescent="0.2">
      <c r="B15" s="233" t="s">
        <v>75</v>
      </c>
      <c r="C15" s="233"/>
      <c r="D15" s="233"/>
      <c r="E15" s="233"/>
      <c r="F15" s="90">
        <v>11945000</v>
      </c>
      <c r="G15" s="90">
        <v>11360000</v>
      </c>
      <c r="H15" s="90">
        <v>11083051</v>
      </c>
      <c r="I15" s="90">
        <v>9206298</v>
      </c>
      <c r="J15" s="90">
        <v>11000000</v>
      </c>
      <c r="K15" s="98">
        <f>SUM(K8:K14)</f>
        <v>10115333</v>
      </c>
      <c r="L15" s="98">
        <f>SUM(L8:L14)</f>
        <v>12242477</v>
      </c>
      <c r="M15" s="98">
        <f>SUM(M8:M14)</f>
        <v>11341727</v>
      </c>
      <c r="N15" s="98">
        <f>SUM(N8:N14)</f>
        <v>403978</v>
      </c>
      <c r="O15" s="98">
        <f>SUM(O8:O14)</f>
        <v>11331609</v>
      </c>
    </row>
    <row r="16" spans="2:15" ht="15" customHeight="1" x14ac:dyDescent="0.2"/>
    <row r="17" spans="2:15" x14ac:dyDescent="0.2">
      <c r="B17" s="238" t="s">
        <v>61</v>
      </c>
      <c r="C17" s="238"/>
      <c r="D17" s="238"/>
      <c r="E17" s="239"/>
      <c r="F17" s="89" t="s">
        <v>34</v>
      </c>
      <c r="G17" s="89" t="s">
        <v>35</v>
      </c>
      <c r="H17" s="89" t="s">
        <v>36</v>
      </c>
      <c r="I17" s="89" t="s">
        <v>37</v>
      </c>
      <c r="J17" s="89" t="s">
        <v>141</v>
      </c>
      <c r="K17" s="236" t="s">
        <v>39</v>
      </c>
      <c r="L17" s="236" t="s">
        <v>38</v>
      </c>
      <c r="M17" s="237" t="s">
        <v>76</v>
      </c>
      <c r="N17" s="234" t="s">
        <v>63</v>
      </c>
      <c r="O17" s="235" t="s">
        <v>42</v>
      </c>
    </row>
    <row r="18" spans="2:15" ht="25.5" customHeight="1" x14ac:dyDescent="0.2">
      <c r="B18" s="96" t="s">
        <v>64</v>
      </c>
      <c r="C18" s="233" t="s">
        <v>65</v>
      </c>
      <c r="D18" s="233"/>
      <c r="E18" s="97" t="s">
        <v>66</v>
      </c>
      <c r="F18" s="89" t="s">
        <v>67</v>
      </c>
      <c r="G18" s="89" t="s">
        <v>67</v>
      </c>
      <c r="H18" s="89" t="s">
        <v>67</v>
      </c>
      <c r="I18" s="89" t="s">
        <v>67</v>
      </c>
      <c r="J18" s="89" t="s">
        <v>67</v>
      </c>
      <c r="K18" s="236"/>
      <c r="L18" s="236"/>
      <c r="M18" s="237"/>
      <c r="N18" s="234"/>
      <c r="O18" s="235"/>
    </row>
    <row r="19" spans="2:15" ht="15" customHeight="1" x14ac:dyDescent="0.2">
      <c r="B19" s="95">
        <v>1</v>
      </c>
      <c r="C19" s="232" t="s">
        <v>77</v>
      </c>
      <c r="D19" s="232"/>
      <c r="E19" s="95">
        <v>1</v>
      </c>
      <c r="F19" s="100">
        <v>1200000</v>
      </c>
      <c r="G19" s="81">
        <v>1150000</v>
      </c>
      <c r="H19" s="81">
        <v>1032525</v>
      </c>
      <c r="I19" s="100">
        <v>876424</v>
      </c>
      <c r="J19" s="81">
        <v>1050000</v>
      </c>
      <c r="K19" s="83">
        <f>ROUND(MEDIAN(F19,G19,H19,I19,J19)-STDEVA(F19,G19,H19,I19,J19),0)</f>
        <v>925261</v>
      </c>
      <c r="L19" s="83">
        <f>ROUND(MEDIAN(F19,G19,H19,I19,J19)+STDEVA(F19,G19,H19,I19,J19),0)</f>
        <v>1174739</v>
      </c>
      <c r="M19" s="84">
        <f>ROUND(GEOMEAN(G19,H19,J19),0)</f>
        <v>1076290</v>
      </c>
      <c r="N19" s="91">
        <f>ROUND(STDEVA(G19,H19,J19),0)</f>
        <v>63385</v>
      </c>
      <c r="O19" s="99">
        <f>ROUND(MEDIAN(G19,H19,J19),0)</f>
        <v>1050000</v>
      </c>
    </row>
    <row r="20" spans="2:15" ht="15" customHeight="1" x14ac:dyDescent="0.2">
      <c r="B20" s="95">
        <v>2</v>
      </c>
      <c r="C20" s="232" t="s">
        <v>78</v>
      </c>
      <c r="D20" s="232"/>
      <c r="E20" s="95">
        <v>1</v>
      </c>
      <c r="F20" s="100">
        <v>1095000</v>
      </c>
      <c r="G20" s="81">
        <v>1050000</v>
      </c>
      <c r="H20" s="81">
        <v>941015</v>
      </c>
      <c r="I20" s="100">
        <v>757275</v>
      </c>
      <c r="J20" s="81">
        <v>950000</v>
      </c>
      <c r="K20" s="83">
        <f t="shared" ref="K20:K24" si="5">ROUND(MEDIAN(F20,G20,H20,I20,J20)-STDEVA(F20,G20,H20,I20,J20),0)</f>
        <v>819737</v>
      </c>
      <c r="L20" s="83">
        <f t="shared" ref="L20:L24" si="6">ROUND(MEDIAN(F20,G20,H20,I20,J20)+STDEVA(F20,G20,H20,I20,J20),0)</f>
        <v>1080263</v>
      </c>
      <c r="M20" s="84">
        <f t="shared" ref="M20" si="7">ROUND(GEOMEAN(G20,H20,J20),0)</f>
        <v>979121</v>
      </c>
      <c r="N20" s="91">
        <f t="shared" ref="N20:N21" si="8">ROUND(STDEVA(G20,H20,J20),0)</f>
        <v>60496</v>
      </c>
      <c r="O20" s="99">
        <f t="shared" ref="O20" si="9">ROUND(MEDIAN(G20,H20,J20),0)</f>
        <v>950000</v>
      </c>
    </row>
    <row r="21" spans="2:15" ht="15" customHeight="1" x14ac:dyDescent="0.2">
      <c r="B21" s="95">
        <v>3</v>
      </c>
      <c r="C21" s="232" t="s">
        <v>79</v>
      </c>
      <c r="D21" s="232"/>
      <c r="E21" s="95">
        <v>1</v>
      </c>
      <c r="F21" s="100">
        <v>1040000</v>
      </c>
      <c r="G21" s="81">
        <v>1000000</v>
      </c>
      <c r="H21" s="81">
        <v>885001</v>
      </c>
      <c r="I21" s="100">
        <v>761349</v>
      </c>
      <c r="J21" s="81">
        <v>900000</v>
      </c>
      <c r="K21" s="83">
        <f t="shared" si="5"/>
        <v>790961</v>
      </c>
      <c r="L21" s="83">
        <f t="shared" si="6"/>
        <v>1009039</v>
      </c>
      <c r="M21" s="84">
        <f>ROUND(GEOMEAN(G21,H21,J21),0)</f>
        <v>926962</v>
      </c>
      <c r="N21" s="91">
        <f t="shared" si="8"/>
        <v>62516</v>
      </c>
      <c r="O21" s="99">
        <f>ROUND(MEDIAN(G21,H21,J21),0)</f>
        <v>900000</v>
      </c>
    </row>
    <row r="22" spans="2:15" ht="15" customHeight="1" x14ac:dyDescent="0.2">
      <c r="B22" s="95">
        <v>4</v>
      </c>
      <c r="C22" s="232" t="s">
        <v>80</v>
      </c>
      <c r="D22" s="232"/>
      <c r="E22" s="95">
        <v>1</v>
      </c>
      <c r="F22" s="81">
        <v>1585000</v>
      </c>
      <c r="G22" s="81">
        <v>1550000</v>
      </c>
      <c r="H22" s="81">
        <v>1236460</v>
      </c>
      <c r="I22" s="100">
        <v>1032825</v>
      </c>
      <c r="J22" s="81">
        <v>1450000</v>
      </c>
      <c r="K22" s="83">
        <f t="shared" si="5"/>
        <v>1217330</v>
      </c>
      <c r="L22" s="83">
        <f t="shared" si="6"/>
        <v>1682670</v>
      </c>
      <c r="M22" s="84">
        <f>ROUND(GEOMEAN(F22,G22,H22,J22),0)</f>
        <v>1448696</v>
      </c>
      <c r="N22" s="91">
        <f>ROUND(STDEVA(F22,G22,H22,J22),0)</f>
        <v>156747</v>
      </c>
      <c r="O22" s="99">
        <f>ROUND(MEDIAN(F22,G22,H22,J22),0)</f>
        <v>1500000</v>
      </c>
    </row>
    <row r="23" spans="2:15" ht="15" customHeight="1" x14ac:dyDescent="0.2">
      <c r="B23" s="95">
        <v>5</v>
      </c>
      <c r="C23" s="232" t="s">
        <v>81</v>
      </c>
      <c r="D23" s="232"/>
      <c r="E23" s="95">
        <v>1</v>
      </c>
      <c r="F23" s="81">
        <v>2230000</v>
      </c>
      <c r="G23" s="81">
        <v>2200000</v>
      </c>
      <c r="H23" s="81">
        <v>2085408</v>
      </c>
      <c r="I23" s="100">
        <v>1648864</v>
      </c>
      <c r="J23" s="81">
        <v>2100000</v>
      </c>
      <c r="K23" s="83">
        <f t="shared" si="5"/>
        <v>1865734</v>
      </c>
      <c r="L23" s="83">
        <f t="shared" si="6"/>
        <v>2334266</v>
      </c>
      <c r="M23" s="84">
        <f t="shared" ref="M23:M24" si="10">ROUND(GEOMEAN(F23,G23,H23,J23),0)</f>
        <v>2152953</v>
      </c>
      <c r="N23" s="91">
        <f t="shared" ref="N23:N25" si="11">ROUND(STDEVA(F23,G23,H23,J23),0)</f>
        <v>71909</v>
      </c>
      <c r="O23" s="99">
        <f t="shared" ref="O23:O24" si="12">ROUND(MEDIAN(F23,G23,H23,J23),0)</f>
        <v>2150000</v>
      </c>
    </row>
    <row r="24" spans="2:15" ht="15" customHeight="1" x14ac:dyDescent="0.2">
      <c r="B24" s="95">
        <v>6</v>
      </c>
      <c r="C24" s="232" t="s">
        <v>82</v>
      </c>
      <c r="D24" s="232"/>
      <c r="E24" s="95">
        <v>1</v>
      </c>
      <c r="F24" s="81">
        <v>1775000</v>
      </c>
      <c r="G24" s="81">
        <v>1750000</v>
      </c>
      <c r="H24" s="81">
        <v>1686447</v>
      </c>
      <c r="I24" s="100">
        <v>1370991</v>
      </c>
      <c r="J24" s="81">
        <v>1650000</v>
      </c>
      <c r="K24" s="83">
        <f t="shared" si="5"/>
        <v>1524631</v>
      </c>
      <c r="L24" s="83">
        <f t="shared" si="6"/>
        <v>1848263</v>
      </c>
      <c r="M24" s="84">
        <f t="shared" si="10"/>
        <v>1714641</v>
      </c>
      <c r="N24" s="91">
        <f t="shared" si="11"/>
        <v>57343</v>
      </c>
      <c r="O24" s="99">
        <f t="shared" si="12"/>
        <v>1718224</v>
      </c>
    </row>
    <row r="25" spans="2:15" ht="15" customHeight="1" x14ac:dyDescent="0.2">
      <c r="B25" s="95">
        <v>7</v>
      </c>
      <c r="C25" s="232" t="s">
        <v>83</v>
      </c>
      <c r="D25" s="232"/>
      <c r="E25" s="95">
        <v>1</v>
      </c>
      <c r="F25" s="81">
        <v>1820000</v>
      </c>
      <c r="G25" s="81">
        <v>1800000</v>
      </c>
      <c r="H25" s="81">
        <v>1793437</v>
      </c>
      <c r="I25" s="100">
        <v>1572500</v>
      </c>
      <c r="J25" s="81">
        <v>1700000</v>
      </c>
      <c r="K25" s="83">
        <f>ROUND(MEDIAN(F25,G25,H25,I25,J25)-STDEVA(F25,G25,H25,I25,J25),0)</f>
        <v>1690393</v>
      </c>
      <c r="L25" s="83">
        <f>ROUND(MEDIAN(F25,G25,H25,I25,J25)+STDEVA(F25,G25,H25,I25,J25),0)</f>
        <v>1896481</v>
      </c>
      <c r="M25" s="84">
        <f>ROUND(GEOMEAN(F25,G25,H25,J25),0)</f>
        <v>1777746</v>
      </c>
      <c r="N25" s="91">
        <f t="shared" si="11"/>
        <v>53447</v>
      </c>
      <c r="O25" s="99">
        <f>ROUND(MEDIAN(F25,G25,H25,J25),0)</f>
        <v>1796719</v>
      </c>
    </row>
    <row r="26" spans="2:15" ht="15" x14ac:dyDescent="0.2">
      <c r="B26" s="233" t="s">
        <v>75</v>
      </c>
      <c r="C26" s="233"/>
      <c r="D26" s="233"/>
      <c r="E26" s="233"/>
      <c r="F26" s="90">
        <v>10745000</v>
      </c>
      <c r="G26" s="90">
        <v>10500000</v>
      </c>
      <c r="H26" s="90">
        <v>9660293</v>
      </c>
      <c r="I26" s="90">
        <v>8020228</v>
      </c>
      <c r="J26" s="90">
        <v>9800000</v>
      </c>
      <c r="K26" s="98">
        <f>SUM(K19:K25)</f>
        <v>8834047</v>
      </c>
      <c r="L26" s="98">
        <f>SUM(L19:L25)</f>
        <v>11025721</v>
      </c>
      <c r="M26" s="98">
        <f>SUM(M19:M25)</f>
        <v>10076409</v>
      </c>
      <c r="N26" s="98">
        <f>SUM(N19:N25)</f>
        <v>525843</v>
      </c>
      <c r="O26" s="98">
        <f>SUM(O19:O25)</f>
        <v>10064943</v>
      </c>
    </row>
  </sheetData>
  <mergeCells count="33">
    <mergeCell ref="C13:D13"/>
    <mergeCell ref="B3:O3"/>
    <mergeCell ref="B4:O4"/>
    <mergeCell ref="B5:O5"/>
    <mergeCell ref="B6:E6"/>
    <mergeCell ref="K6:K7"/>
    <mergeCell ref="L6:L7"/>
    <mergeCell ref="M6:M7"/>
    <mergeCell ref="N6:N7"/>
    <mergeCell ref="O6:O7"/>
    <mergeCell ref="C7:D7"/>
    <mergeCell ref="C8:D8"/>
    <mergeCell ref="C9:D9"/>
    <mergeCell ref="C10:D10"/>
    <mergeCell ref="C11:D11"/>
    <mergeCell ref="C12:D12"/>
    <mergeCell ref="C21:D21"/>
    <mergeCell ref="C14:D14"/>
    <mergeCell ref="B15:E15"/>
    <mergeCell ref="B17:E17"/>
    <mergeCell ref="K17:K18"/>
    <mergeCell ref="N17:N18"/>
    <mergeCell ref="O17:O18"/>
    <mergeCell ref="C18:D18"/>
    <mergeCell ref="C19:D19"/>
    <mergeCell ref="C20:D20"/>
    <mergeCell ref="L17:L18"/>
    <mergeCell ref="M17:M18"/>
    <mergeCell ref="C22:D22"/>
    <mergeCell ref="C23:D23"/>
    <mergeCell ref="C24:D24"/>
    <mergeCell ref="C25:D25"/>
    <mergeCell ref="B26:E26"/>
  </mergeCells>
  <phoneticPr fontId="2" type="noConversion"/>
  <conditionalFormatting sqref="F8:J8">
    <cfRule type="cellIs" dxfId="15" priority="16" operator="between">
      <formula>$K$8</formula>
      <formula>$L$8</formula>
    </cfRule>
  </conditionalFormatting>
  <conditionalFormatting sqref="F9:J9">
    <cfRule type="cellIs" dxfId="14" priority="15" operator="between">
      <formula>$K$9</formula>
      <formula>$L$9</formula>
    </cfRule>
  </conditionalFormatting>
  <conditionalFormatting sqref="F10:J10">
    <cfRule type="cellIs" dxfId="13" priority="14" operator="between">
      <formula>$K$10</formula>
      <formula>$L$10</formula>
    </cfRule>
  </conditionalFormatting>
  <conditionalFormatting sqref="F11:J11">
    <cfRule type="cellIs" dxfId="12" priority="13" operator="between">
      <formula>$K$11</formula>
      <formula>$L$11</formula>
    </cfRule>
  </conditionalFormatting>
  <conditionalFormatting sqref="F12:J12">
    <cfRule type="cellIs" dxfId="11" priority="12" operator="between">
      <formula>$K$12</formula>
      <formula>$L$12</formula>
    </cfRule>
  </conditionalFormatting>
  <conditionalFormatting sqref="F13:J13">
    <cfRule type="cellIs" dxfId="10" priority="11" operator="between">
      <formula>$K$13</formula>
      <formula>$L$13</formula>
    </cfRule>
  </conditionalFormatting>
  <conditionalFormatting sqref="F14:J14">
    <cfRule type="cellIs" dxfId="9" priority="10" operator="between">
      <formula>$K$14</formula>
      <formula>$L$14</formula>
    </cfRule>
  </conditionalFormatting>
  <conditionalFormatting sqref="F19:J19">
    <cfRule type="cellIs" dxfId="8" priority="7" operator="between">
      <formula>$K$19</formula>
      <formula>$L$19</formula>
    </cfRule>
    <cfRule type="cellIs" dxfId="7" priority="9" operator="between">
      <formula>#REF!</formula>
      <formula>#REF!</formula>
    </cfRule>
  </conditionalFormatting>
  <conditionalFormatting sqref="F20:J20">
    <cfRule type="cellIs" dxfId="6" priority="6" operator="between">
      <formula>$K$20</formula>
      <formula>$L$20</formula>
    </cfRule>
  </conditionalFormatting>
  <conditionalFormatting sqref="F20:J25">
    <cfRule type="cellIs" dxfId="5" priority="8" operator="between">
      <formula>#REF!</formula>
      <formula>#REF!</formula>
    </cfRule>
  </conditionalFormatting>
  <conditionalFormatting sqref="F21:J21">
    <cfRule type="cellIs" dxfId="4" priority="5" operator="between">
      <formula>$K$21</formula>
      <formula>$L$21</formula>
    </cfRule>
  </conditionalFormatting>
  <conditionalFormatting sqref="F22:J22">
    <cfRule type="cellIs" dxfId="3" priority="4" operator="between">
      <formula>$K$22</formula>
      <formula>$L$22</formula>
    </cfRule>
  </conditionalFormatting>
  <conditionalFormatting sqref="F23:J23">
    <cfRule type="cellIs" dxfId="2" priority="3" operator="between">
      <formula>$K$23</formula>
      <formula>$L$23</formula>
    </cfRule>
  </conditionalFormatting>
  <conditionalFormatting sqref="F24:J24">
    <cfRule type="cellIs" dxfId="1" priority="2" operator="between">
      <formula>$K$24</formula>
      <formula>$L$24</formula>
    </cfRule>
  </conditionalFormatting>
  <conditionalFormatting sqref="F25:J25">
    <cfRule type="cellIs" dxfId="0" priority="1" operator="between">
      <formula>$K$25</formula>
      <formula>$L$25</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20"/>
  <sheetViews>
    <sheetView showGridLines="0" zoomScale="90" zoomScaleNormal="90" zoomScaleSheetLayoutView="85" workbookViewId="0">
      <selection activeCell="A10" sqref="A10:M10"/>
    </sheetView>
  </sheetViews>
  <sheetFormatPr baseColWidth="10" defaultColWidth="6.5703125" defaultRowHeight="12.75" x14ac:dyDescent="0.25"/>
  <cols>
    <col min="1" max="3" width="10.5703125" style="28" customWidth="1"/>
    <col min="4" max="4" width="40.5703125" style="28" customWidth="1"/>
    <col min="5" max="5" width="12.42578125" style="28" customWidth="1"/>
    <col min="6" max="6" width="20.42578125" style="28" customWidth="1"/>
    <col min="7" max="12" width="10.5703125" style="28" customWidth="1"/>
    <col min="13" max="13" width="50.5703125" style="28" customWidth="1"/>
    <col min="14" max="16384" width="6.5703125" style="28"/>
  </cols>
  <sheetData>
    <row r="1" spans="1:33" s="26" customFormat="1" ht="29.25" customHeight="1" thickTop="1" x14ac:dyDescent="0.25">
      <c r="A1" s="259"/>
      <c r="B1" s="260"/>
      <c r="C1" s="265" t="s">
        <v>0</v>
      </c>
      <c r="D1" s="265"/>
      <c r="E1" s="265"/>
      <c r="F1" s="265"/>
      <c r="G1" s="265"/>
      <c r="H1" s="265"/>
      <c r="I1" s="265"/>
      <c r="J1" s="265"/>
      <c r="K1" s="265"/>
      <c r="L1" s="265"/>
      <c r="M1" s="48" t="s">
        <v>99</v>
      </c>
    </row>
    <row r="2" spans="1:33" s="26" customFormat="1" ht="29.25" customHeight="1" x14ac:dyDescent="0.25">
      <c r="A2" s="261"/>
      <c r="B2" s="262"/>
      <c r="C2" s="266" t="s">
        <v>2</v>
      </c>
      <c r="D2" s="266"/>
      <c r="E2" s="266"/>
      <c r="F2" s="266"/>
      <c r="G2" s="266"/>
      <c r="H2" s="266"/>
      <c r="I2" s="266"/>
      <c r="J2" s="266"/>
      <c r="K2" s="266"/>
      <c r="L2" s="266"/>
      <c r="M2" s="49" t="s">
        <v>3</v>
      </c>
    </row>
    <row r="3" spans="1:33" s="26" customFormat="1" ht="29.25" customHeight="1" thickBot="1" x14ac:dyDescent="0.3">
      <c r="A3" s="263"/>
      <c r="B3" s="264"/>
      <c r="C3" s="267" t="s">
        <v>100</v>
      </c>
      <c r="D3" s="267"/>
      <c r="E3" s="267"/>
      <c r="F3" s="267"/>
      <c r="G3" s="267"/>
      <c r="H3" s="267"/>
      <c r="I3" s="267"/>
      <c r="J3" s="267"/>
      <c r="K3" s="267"/>
      <c r="L3" s="267"/>
      <c r="M3" s="50" t="s">
        <v>101</v>
      </c>
    </row>
    <row r="4" spans="1:33" s="26" customFormat="1" ht="16.5" customHeight="1" thickTop="1" thickBot="1" x14ac:dyDescent="0.3">
      <c r="A4" s="268" t="s">
        <v>102</v>
      </c>
      <c r="B4" s="268"/>
      <c r="C4" s="268"/>
      <c r="D4" s="268"/>
      <c r="E4" s="268"/>
      <c r="F4" s="268"/>
      <c r="G4" s="268"/>
      <c r="H4" s="268"/>
      <c r="I4" s="268"/>
      <c r="J4" s="268"/>
      <c r="K4" s="268"/>
      <c r="L4" s="268"/>
      <c r="M4" s="27" t="s">
        <v>103</v>
      </c>
    </row>
    <row r="5" spans="1:33" ht="21.75" customHeight="1" x14ac:dyDescent="0.25">
      <c r="A5" s="269" t="s">
        <v>104</v>
      </c>
      <c r="B5" s="270"/>
      <c r="C5" s="270"/>
      <c r="D5" s="270"/>
      <c r="E5" s="270"/>
      <c r="F5" s="270"/>
      <c r="G5" s="270"/>
      <c r="H5" s="270"/>
      <c r="I5" s="270"/>
      <c r="J5" s="270"/>
      <c r="K5" s="270"/>
      <c r="L5" s="270"/>
      <c r="M5" s="271"/>
      <c r="N5" s="29"/>
      <c r="O5" s="29"/>
      <c r="P5" s="29"/>
      <c r="Q5" s="29"/>
      <c r="R5" s="29"/>
      <c r="S5" s="29"/>
      <c r="T5" s="29"/>
      <c r="U5" s="29"/>
      <c r="V5" s="29"/>
      <c r="W5" s="29"/>
      <c r="X5" s="29"/>
      <c r="Y5" s="29"/>
      <c r="Z5" s="29"/>
      <c r="AA5" s="29"/>
      <c r="AB5" s="29"/>
      <c r="AC5" s="29"/>
      <c r="AD5" s="29"/>
      <c r="AE5" s="29"/>
      <c r="AF5" s="29"/>
      <c r="AG5" s="29"/>
    </row>
    <row r="6" spans="1:33" ht="30" customHeight="1" x14ac:dyDescent="0.25">
      <c r="A6" s="272" t="s">
        <v>105</v>
      </c>
      <c r="B6" s="273"/>
      <c r="C6" s="273"/>
      <c r="D6" s="273"/>
      <c r="E6" s="273"/>
      <c r="F6" s="273"/>
      <c r="G6" s="273"/>
      <c r="H6" s="273"/>
      <c r="I6" s="273"/>
      <c r="J6" s="273"/>
      <c r="K6" s="273"/>
      <c r="L6" s="273"/>
      <c r="M6" s="274"/>
    </row>
    <row r="7" spans="1:33" ht="30" customHeight="1" x14ac:dyDescent="0.25">
      <c r="A7" s="253" t="s">
        <v>106</v>
      </c>
      <c r="B7" s="254"/>
      <c r="C7" s="254"/>
      <c r="D7" s="254"/>
      <c r="E7" s="254"/>
      <c r="F7" s="254"/>
      <c r="G7" s="254"/>
      <c r="H7" s="254"/>
      <c r="I7" s="254"/>
      <c r="J7" s="254"/>
      <c r="K7" s="254"/>
      <c r="L7" s="254"/>
      <c r="M7" s="255"/>
    </row>
    <row r="8" spans="1:33" ht="30" customHeight="1" x14ac:dyDescent="0.25">
      <c r="A8" s="253" t="s">
        <v>107</v>
      </c>
      <c r="B8" s="254"/>
      <c r="C8" s="254"/>
      <c r="D8" s="254"/>
      <c r="E8" s="254"/>
      <c r="F8" s="254"/>
      <c r="G8" s="254"/>
      <c r="H8" s="254"/>
      <c r="I8" s="254"/>
      <c r="J8" s="254"/>
      <c r="K8" s="254"/>
      <c r="L8" s="254"/>
      <c r="M8" s="255"/>
    </row>
    <row r="9" spans="1:33" ht="30" customHeight="1" x14ac:dyDescent="0.25">
      <c r="A9" s="256" t="s">
        <v>108</v>
      </c>
      <c r="B9" s="257"/>
      <c r="C9" s="257"/>
      <c r="D9" s="257"/>
      <c r="E9" s="257"/>
      <c r="F9" s="257"/>
      <c r="G9" s="257"/>
      <c r="H9" s="257"/>
      <c r="I9" s="257"/>
      <c r="J9" s="257"/>
      <c r="K9" s="257"/>
      <c r="L9" s="257"/>
      <c r="M9" s="258"/>
    </row>
    <row r="10" spans="1:33" ht="30" customHeight="1" x14ac:dyDescent="0.25">
      <c r="A10" s="256" t="s">
        <v>109</v>
      </c>
      <c r="B10" s="257"/>
      <c r="C10" s="257"/>
      <c r="D10" s="257"/>
      <c r="E10" s="257"/>
      <c r="F10" s="257"/>
      <c r="G10" s="257"/>
      <c r="H10" s="257"/>
      <c r="I10" s="257"/>
      <c r="J10" s="257"/>
      <c r="K10" s="257"/>
      <c r="L10" s="257"/>
      <c r="M10" s="258"/>
    </row>
    <row r="11" spans="1:33" ht="30" customHeight="1" x14ac:dyDescent="0.25">
      <c r="A11" s="256" t="s">
        <v>110</v>
      </c>
      <c r="B11" s="257"/>
      <c r="C11" s="257"/>
      <c r="D11" s="257"/>
      <c r="E11" s="257"/>
      <c r="F11" s="257"/>
      <c r="G11" s="257"/>
      <c r="H11" s="257"/>
      <c r="I11" s="257"/>
      <c r="J11" s="257"/>
      <c r="K11" s="257"/>
      <c r="L11" s="257"/>
      <c r="M11" s="258"/>
    </row>
    <row r="12" spans="1:33" ht="30" customHeight="1" x14ac:dyDescent="0.25">
      <c r="A12" s="253" t="s">
        <v>111</v>
      </c>
      <c r="B12" s="254"/>
      <c r="C12" s="254"/>
      <c r="D12" s="254"/>
      <c r="E12" s="254"/>
      <c r="F12" s="254"/>
      <c r="G12" s="254"/>
      <c r="H12" s="254"/>
      <c r="I12" s="254"/>
      <c r="J12" s="254"/>
      <c r="K12" s="254"/>
      <c r="L12" s="254"/>
      <c r="M12" s="255"/>
    </row>
    <row r="13" spans="1:33" ht="78" customHeight="1" x14ac:dyDescent="0.25">
      <c r="A13" s="253" t="s">
        <v>112</v>
      </c>
      <c r="B13" s="254"/>
      <c r="C13" s="254"/>
      <c r="D13" s="254"/>
      <c r="E13" s="254"/>
      <c r="F13" s="254"/>
      <c r="G13" s="254"/>
      <c r="H13" s="254"/>
      <c r="I13" s="254"/>
      <c r="J13" s="254"/>
      <c r="K13" s="254"/>
      <c r="L13" s="254"/>
      <c r="M13" s="255"/>
    </row>
    <row r="14" spans="1:33" ht="66" customHeight="1" x14ac:dyDescent="0.25">
      <c r="A14" s="247" t="s">
        <v>113</v>
      </c>
      <c r="B14" s="248"/>
      <c r="C14" s="248"/>
      <c r="D14" s="248"/>
      <c r="E14" s="248"/>
      <c r="F14" s="248"/>
      <c r="G14" s="248"/>
      <c r="H14" s="248"/>
      <c r="I14" s="248"/>
      <c r="J14" s="248"/>
      <c r="K14" s="248"/>
      <c r="L14" s="248"/>
      <c r="M14" s="249"/>
    </row>
    <row r="15" spans="1:33" ht="200.25" customHeight="1" x14ac:dyDescent="0.25">
      <c r="A15" s="247" t="s">
        <v>114</v>
      </c>
      <c r="B15" s="248"/>
      <c r="C15" s="248"/>
      <c r="D15" s="248"/>
      <c r="E15" s="248"/>
      <c r="F15" s="248"/>
      <c r="G15" s="248"/>
      <c r="H15" s="248"/>
      <c r="I15" s="248"/>
      <c r="J15" s="248"/>
      <c r="K15" s="248"/>
      <c r="L15" s="248"/>
      <c r="M15" s="249"/>
    </row>
    <row r="16" spans="1:33" ht="32.25" customHeight="1" x14ac:dyDescent="0.25">
      <c r="A16" s="247" t="s">
        <v>115</v>
      </c>
      <c r="B16" s="248"/>
      <c r="C16" s="248"/>
      <c r="D16" s="248"/>
      <c r="E16" s="248"/>
      <c r="F16" s="248"/>
      <c r="G16" s="248"/>
      <c r="H16" s="248"/>
      <c r="I16" s="248"/>
      <c r="J16" s="248"/>
      <c r="K16" s="248"/>
      <c r="L16" s="248"/>
      <c r="M16" s="249"/>
    </row>
    <row r="17" spans="1:13" ht="72.75" customHeight="1" x14ac:dyDescent="0.25">
      <c r="A17" s="247" t="s">
        <v>116</v>
      </c>
      <c r="B17" s="248"/>
      <c r="C17" s="248"/>
      <c r="D17" s="248"/>
      <c r="E17" s="248"/>
      <c r="F17" s="248"/>
      <c r="G17" s="248"/>
      <c r="H17" s="248"/>
      <c r="I17" s="248"/>
      <c r="J17" s="248"/>
      <c r="K17" s="248"/>
      <c r="L17" s="248"/>
      <c r="M17" s="249"/>
    </row>
    <row r="18" spans="1:13" ht="104.25" customHeight="1" x14ac:dyDescent="0.25">
      <c r="A18" s="247" t="s">
        <v>117</v>
      </c>
      <c r="B18" s="248"/>
      <c r="C18" s="248"/>
      <c r="D18" s="248"/>
      <c r="E18" s="248"/>
      <c r="F18" s="248"/>
      <c r="G18" s="248"/>
      <c r="H18" s="248"/>
      <c r="I18" s="248"/>
      <c r="J18" s="248"/>
      <c r="K18" s="248"/>
      <c r="L18" s="248"/>
      <c r="M18" s="249"/>
    </row>
    <row r="19" spans="1:13" ht="42.95" customHeight="1" thickBot="1" x14ac:dyDescent="0.3">
      <c r="A19" s="250" t="s">
        <v>118</v>
      </c>
      <c r="B19" s="251"/>
      <c r="C19" s="251"/>
      <c r="D19" s="251"/>
      <c r="E19" s="251"/>
      <c r="F19" s="251"/>
      <c r="G19" s="251"/>
      <c r="H19" s="251"/>
      <c r="I19" s="251"/>
      <c r="J19" s="251"/>
      <c r="K19" s="251"/>
      <c r="L19" s="251"/>
      <c r="M19" s="252"/>
    </row>
    <row r="20" spans="1:13" ht="42.95" customHeight="1" x14ac:dyDescent="0.25">
      <c r="A20" s="47"/>
      <c r="B20" s="47"/>
      <c r="C20" s="47"/>
      <c r="D20" s="47"/>
      <c r="E20" s="47"/>
      <c r="F20" s="47"/>
      <c r="G20" s="47"/>
      <c r="H20" s="47"/>
      <c r="I20" s="47"/>
      <c r="J20" s="47"/>
      <c r="K20" s="47"/>
      <c r="L20" s="47"/>
      <c r="M20" s="47"/>
    </row>
  </sheetData>
  <mergeCells count="20">
    <mergeCell ref="A11:M11"/>
    <mergeCell ref="A1:B3"/>
    <mergeCell ref="C1:L1"/>
    <mergeCell ref="C2:L2"/>
    <mergeCell ref="C3:L3"/>
    <mergeCell ref="A4:L4"/>
    <mergeCell ref="A5:M5"/>
    <mergeCell ref="A6:M6"/>
    <mergeCell ref="A7:M7"/>
    <mergeCell ref="A8:M8"/>
    <mergeCell ref="A9:M9"/>
    <mergeCell ref="A10:M10"/>
    <mergeCell ref="A18:M18"/>
    <mergeCell ref="A19:M19"/>
    <mergeCell ref="A12:M12"/>
    <mergeCell ref="A13:M13"/>
    <mergeCell ref="A14:M14"/>
    <mergeCell ref="A15:M15"/>
    <mergeCell ref="A16:M16"/>
    <mergeCell ref="A17:M17"/>
  </mergeCells>
  <pageMargins left="0.70866141732283472" right="0.70866141732283472" top="0.74803149606299213" bottom="0.74803149606299213" header="0.31496062992125984" footer="0.31496062992125984"/>
  <pageSetup scale="52" orientation="landscape" horizontalDpi="4294967295" verticalDpi="4294967295"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3"/>
  <sheetViews>
    <sheetView workbookViewId="0">
      <selection activeCell="A2" sqref="A2"/>
    </sheetView>
  </sheetViews>
  <sheetFormatPr baseColWidth="10" defaultColWidth="11.42578125" defaultRowHeight="15" x14ac:dyDescent="0.25"/>
  <sheetData>
    <row r="1" spans="1:1" x14ac:dyDescent="0.25">
      <c r="A1" t="s">
        <v>119</v>
      </c>
    </row>
    <row r="2" spans="1:1" x14ac:dyDescent="0.25">
      <c r="A2" s="22" t="s">
        <v>120</v>
      </c>
    </row>
    <row r="3" spans="1:1" x14ac:dyDescent="0.25">
      <c r="A3" s="22" t="s">
        <v>121</v>
      </c>
    </row>
    <row r="4" spans="1:1" x14ac:dyDescent="0.25">
      <c r="A4" s="22" t="s">
        <v>122</v>
      </c>
    </row>
    <row r="5" spans="1:1" x14ac:dyDescent="0.25">
      <c r="A5" s="23" t="s">
        <v>123</v>
      </c>
    </row>
    <row r="6" spans="1:1" x14ac:dyDescent="0.25">
      <c r="A6" s="23" t="s">
        <v>124</v>
      </c>
    </row>
    <row r="7" spans="1:1" x14ac:dyDescent="0.25">
      <c r="A7" s="23" t="s">
        <v>125</v>
      </c>
    </row>
    <row r="8" spans="1:1" x14ac:dyDescent="0.25">
      <c r="A8" s="23" t="s">
        <v>126</v>
      </c>
    </row>
    <row r="9" spans="1:1" x14ac:dyDescent="0.25">
      <c r="A9" s="23" t="s">
        <v>127</v>
      </c>
    </row>
    <row r="10" spans="1:1" x14ac:dyDescent="0.25">
      <c r="A10" s="23" t="s">
        <v>128</v>
      </c>
    </row>
    <row r="11" spans="1:1" x14ac:dyDescent="0.25">
      <c r="A11" s="23" t="s">
        <v>129</v>
      </c>
    </row>
    <row r="12" spans="1:1" x14ac:dyDescent="0.25">
      <c r="A12" s="23" t="s">
        <v>130</v>
      </c>
    </row>
    <row r="13" spans="1:1" x14ac:dyDescent="0.25">
      <c r="A13" s="23" t="s">
        <v>131</v>
      </c>
    </row>
    <row r="14" spans="1:1" x14ac:dyDescent="0.25">
      <c r="A14" s="23" t="s">
        <v>132</v>
      </c>
    </row>
    <row r="15" spans="1:1" x14ac:dyDescent="0.25">
      <c r="A15" s="23" t="s">
        <v>133</v>
      </c>
    </row>
    <row r="16" spans="1:1" x14ac:dyDescent="0.25">
      <c r="A16" s="23" t="s">
        <v>134</v>
      </c>
    </row>
    <row r="17" spans="1:1" x14ac:dyDescent="0.25">
      <c r="A17" s="23" t="s">
        <v>135</v>
      </c>
    </row>
    <row r="18" spans="1:1" x14ac:dyDescent="0.25">
      <c r="A18" s="23" t="s">
        <v>8</v>
      </c>
    </row>
    <row r="19" spans="1:1" x14ac:dyDescent="0.25">
      <c r="A19" s="23" t="s">
        <v>136</v>
      </c>
    </row>
    <row r="20" spans="1:1" x14ac:dyDescent="0.25">
      <c r="A20" s="23" t="s">
        <v>137</v>
      </c>
    </row>
    <row r="21" spans="1:1" x14ac:dyDescent="0.25">
      <c r="A21" s="23" t="s">
        <v>138</v>
      </c>
    </row>
    <row r="22" spans="1:1" x14ac:dyDescent="0.25">
      <c r="A22" s="23" t="s">
        <v>139</v>
      </c>
    </row>
    <row r="23" spans="1:1" x14ac:dyDescent="0.25">
      <c r="A23" s="23" t="s">
        <v>140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2cad56f-6c4f-45b8-9c5e-e3c127658d2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C56A342487D26439239CD7A91E08013" ma:contentTypeVersion="12" ma:contentTypeDescription="Create a new document." ma:contentTypeScope="" ma:versionID="dc6867b55d0fcb77b228ead7637c3bf7">
  <xsd:schema xmlns:xsd="http://www.w3.org/2001/XMLSchema" xmlns:xs="http://www.w3.org/2001/XMLSchema" xmlns:p="http://schemas.microsoft.com/office/2006/metadata/properties" xmlns:ns3="42cad56f-6c4f-45b8-9c5e-e3c127658d20" xmlns:ns4="c371993e-bcc1-4b1c-ada9-1437a41e1cdb" targetNamespace="http://schemas.microsoft.com/office/2006/metadata/properties" ma:root="true" ma:fieldsID="73eb49ecea04a76ca8ae71cf80153316" ns3:_="" ns4:_="">
    <xsd:import namespace="42cad56f-6c4f-45b8-9c5e-e3c127658d20"/>
    <xsd:import namespace="c371993e-bcc1-4b1c-ada9-1437a41e1cd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LengthInSeconds" minOccurs="0"/>
                <xsd:element ref="ns4:SharedWithUsers" minOccurs="0"/>
                <xsd:element ref="ns4:SharedWithDetails" minOccurs="0"/>
                <xsd:element ref="ns4:SharingHintHash"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cad56f-6c4f-45b8-9c5e-e3c127658d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71993e-bcc1-4b1c-ada9-1437a41e1cdb"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E7651-CE68-4E20-88D4-5FAB1D4C223D}">
  <ds:schemaRefs>
    <ds:schemaRef ds:uri="http://schemas.microsoft.com/office/2006/metadata/properties"/>
    <ds:schemaRef ds:uri="http://schemas.microsoft.com/office/infopath/2007/PartnerControls"/>
    <ds:schemaRef ds:uri="42cad56f-6c4f-45b8-9c5e-e3c127658d20"/>
  </ds:schemaRefs>
</ds:datastoreItem>
</file>

<file path=customXml/itemProps2.xml><?xml version="1.0" encoding="utf-8"?>
<ds:datastoreItem xmlns:ds="http://schemas.openxmlformats.org/officeDocument/2006/customXml" ds:itemID="{AC1DC256-62B0-4126-BB15-6F4D89B2C9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cad56f-6c4f-45b8-9c5e-e3c127658d20"/>
    <ds:schemaRef ds:uri="c371993e-bcc1-4b1c-ada9-1437a41e1c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E3EF7D-E1A1-47C1-BD5B-5746E86FC5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3</vt:i4>
      </vt:variant>
    </vt:vector>
  </HeadingPairs>
  <TitlesOfParts>
    <vt:vector size="22" baseType="lpstr">
      <vt:lpstr>CUADRO COMPARATIVO</vt:lpstr>
      <vt:lpstr>REGION O LOTE 1</vt:lpstr>
      <vt:lpstr>REGION O LOTE 2</vt:lpstr>
      <vt:lpstr>REGION O LOTE 3</vt:lpstr>
      <vt:lpstr>REGION O LOTE 4</vt:lpstr>
      <vt:lpstr>REGION O LOTE 5</vt:lpstr>
      <vt:lpstr>REGION O LOTE 6</vt:lpstr>
      <vt:lpstr>REGION O LOTE 7</vt:lpstr>
      <vt:lpstr>REGION O LOTE 8</vt:lpstr>
      <vt:lpstr>REGION O LOTE 9</vt:lpstr>
      <vt:lpstr>REGION O LOTE 10</vt:lpstr>
      <vt:lpstr>REGION O LOTE 11</vt:lpstr>
      <vt:lpstr>REGION O LOTE 12</vt:lpstr>
      <vt:lpstr>REGION O LOTE 13</vt:lpstr>
      <vt:lpstr>REGION O LOTE 14</vt:lpstr>
      <vt:lpstr>REGION O LOTE 15</vt:lpstr>
      <vt:lpstr>REGION O LOTE 16</vt:lpstr>
      <vt:lpstr>INSTRUCTIVO DILIGENCIAMIENTO</vt:lpstr>
      <vt:lpstr>Hoja1</vt:lpstr>
      <vt:lpstr>'CUADRO COMPARATIVO'!Área_de_impresión</vt:lpstr>
      <vt:lpstr>'INSTRUCTIVO DILIGENCIAMIENTO'!Área_de_impresión</vt:lpstr>
      <vt:lpstr>'INSTRUCTIVO DILIGENCIAMIENTO'!Títulos_a_imprimir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Jeffry Duvan Pava Mur</dc:creator>
  <cp:keywords/>
  <dc:description/>
  <cp:lastModifiedBy>Luis Alberto Negrette Negrette</cp:lastModifiedBy>
  <cp:revision/>
  <cp:lastPrinted>2024-01-02T19:25:25Z</cp:lastPrinted>
  <dcterms:created xsi:type="dcterms:W3CDTF">2021-04-15T21:55:13Z</dcterms:created>
  <dcterms:modified xsi:type="dcterms:W3CDTF">2024-01-22T19:33:22Z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0x010100DC56A342487D26439239CD7A91E08013</vt:lpwstr>
  </property>
</Properties>
</file>