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.sharepoint.com/sites/RectoriaITM/Documentos compartidos/DepartamentoDeSistemas/Departamento de Sistemas/Contratos 2024/Funcionamiento/Soporte y Mant. Control de Acceso/"/>
    </mc:Choice>
  </mc:AlternateContent>
  <xr:revisionPtr revIDLastSave="130" documentId="8_{6EE4AC6A-71C1-49D4-84E1-372FC105AD30}" xr6:coauthVersionLast="47" xr6:coauthVersionMax="47" xr10:uidLastSave="{71242E08-8DED-4A8A-BC11-4BA50A61C349}"/>
  <bookViews>
    <workbookView xWindow="-120" yWindow="-120" windowWidth="29040" windowHeight="15840" xr2:uid="{D7CE2060-1250-4A99-9D2B-956835961EF5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4" i="1" l="1"/>
  <c r="H40" i="1"/>
  <c r="H41" i="1"/>
  <c r="H42" i="1"/>
  <c r="H43" i="1"/>
  <c r="H39" i="1"/>
  <c r="F39" i="1"/>
  <c r="G39" i="1" s="1"/>
  <c r="F43" i="1"/>
  <c r="G43" i="1" s="1"/>
  <c r="H31" i="1"/>
  <c r="I31" i="1" s="1"/>
  <c r="H30" i="1"/>
  <c r="I30" i="1" s="1"/>
  <c r="H29" i="1"/>
  <c r="I29" i="1" s="1"/>
  <c r="H32" i="1"/>
  <c r="I32" i="1" s="1"/>
  <c r="H28" i="1"/>
  <c r="I28" i="1" s="1"/>
  <c r="G26" i="1"/>
  <c r="F26" i="1"/>
  <c r="E26" i="1"/>
  <c r="F40" i="1" l="1"/>
  <c r="G40" i="1" s="1"/>
  <c r="F41" i="1"/>
  <c r="G41" i="1" s="1"/>
  <c r="F42" i="1"/>
  <c r="G42" i="1" s="1"/>
  <c r="H45" i="1"/>
  <c r="H46" i="1" s="1"/>
  <c r="I33" i="1"/>
  <c r="I34" i="1" s="1"/>
  <c r="I35" i="1" l="1"/>
</calcChain>
</file>

<file path=xl/sharedStrings.xml><?xml version="1.0" encoding="utf-8"?>
<sst xmlns="http://schemas.openxmlformats.org/spreadsheetml/2006/main" count="70" uniqueCount="47">
  <si>
    <t>ITEM</t>
  </si>
  <si>
    <t>CANT.</t>
  </si>
  <si>
    <t>ESPECIFICACIONES TÉCNICAS DETALLADAS</t>
  </si>
  <si>
    <t>VALOR  TOTAL ANTES DEL IVA</t>
  </si>
  <si>
    <t>VALOR TOTAL ANTES DEL IVA</t>
  </si>
  <si>
    <t>VALOR TOTAL IVA INCLUIDO</t>
  </si>
  <si>
    <t>COTIZANTE 1</t>
  </si>
  <si>
    <t>COTIZANTE 2</t>
  </si>
  <si>
    <t>COTIZANTE 3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</si>
  <si>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</si>
  <si>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</si>
  <si>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</si>
  <si>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</si>
  <si>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</si>
  <si>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</si>
  <si>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</si>
  <si>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</si>
  <si>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</si>
  <si>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</si>
  <si>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</si>
  <si>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Und.</t>
  </si>
  <si>
    <t>FBS 090</t>
  </si>
  <si>
    <t>03</t>
  </si>
  <si>
    <t>29-09-2023</t>
  </si>
  <si>
    <t>VALOR DEL IVA</t>
  </si>
  <si>
    <t>Mantenimientos preventivos (2) y correctivos sin límite (por demanda) sin límite hasta el 31 de diciembre de 2024 a todos los elementos que hacen parte del control de acceso de las puertas y ascensores de los Campus Robledo, Fraternidad y Castilla.</t>
  </si>
  <si>
    <t>Mantenimientos preventivos (3) y correctivos sin límite (por demanda) sin límite hasta el 31 de diciembre de 2024 a todos los elementos que hacen parte de torniquetes peatonales y talanqueras vehiculares de los Campus de Robledo, Fraternidad y Castilla</t>
  </si>
  <si>
    <t>Soporte técnico plataforma Andover y software de sincronismo base de datos hasta el 31 de diciembre de 2024.</t>
  </si>
  <si>
    <t>Soporte técnico plataforma Lenel y software de sincronismo base de datos hasta el 31 de diciembre de 2024.</t>
  </si>
  <si>
    <t>Bolsa de Repuestos</t>
  </si>
  <si>
    <t>DIVIX S.A.S.</t>
  </si>
  <si>
    <t>Luis Fernando López</t>
  </si>
  <si>
    <t>CEL: 317 657 8364 -  llopez@divixsa.com</t>
  </si>
  <si>
    <t>TREINTA (30) DÍAS - 14/02/2024</t>
  </si>
  <si>
    <t>ROW TECNOLOGÍA</t>
  </si>
  <si>
    <t>Luisa Fernanda Ramírez tapias</t>
  </si>
  <si>
    <t>Cel: 313 740 89 45 - lramirez@rowtecnologia.com</t>
  </si>
  <si>
    <t>TREINTA (30) DÍAS  - 15/02/2024</t>
  </si>
  <si>
    <t>SERVISEL S.A.S.</t>
  </si>
  <si>
    <t>MARGIE CAROLINA ROJAS</t>
  </si>
  <si>
    <t>CEL: 3012008438 - carolina.rojas@servisel.com.co</t>
  </si>
  <si>
    <t>TREINTA (30) DÍAS - 10/02/2024</t>
  </si>
  <si>
    <t>VALOR UNITARIO SIN IVA</t>
  </si>
  <si>
    <t>% DEL IVA</t>
  </si>
  <si>
    <t>VALOR UNITARIO IVA INCLUIDO</t>
  </si>
  <si>
    <t>CANT,</t>
  </si>
  <si>
    <t xml:space="preserve">Prestación de servicios para el mantenimiento preventivo y correctivo del sistema de control de acceso de todos los espacios del Instituto Tecnológico Metropolitano, de acuerdo con las especificaciones técnicas.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</si>
</sst>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44" fontId="4" fillId="4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0" fontId="5" fillId="0" borderId="25" xfId="0" applyFont="1" applyBorder="1"/>
    <xf numFmtId="0" fontId="5" fillId="0" borderId="27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44" fontId="4" fillId="4" borderId="17" xfId="1" applyFont="1" applyFill="1" applyBorder="1" applyAlignment="1">
      <alignment horizontal="center" vertical="center" wrapText="1"/>
    </xf>
    <xf numFmtId="44" fontId="4" fillId="4" borderId="20" xfId="1" applyFont="1" applyFill="1" applyBorder="1" applyAlignment="1">
      <alignment horizontal="center" vertical="center" wrapText="1"/>
    </xf>
    <xf numFmtId="14" fontId="5" fillId="0" borderId="0" xfId="0" applyNumberFormat="1" applyFont="1"/>
    <xf numFmtId="0" fontId="7" fillId="4" borderId="2" xfId="0" applyFont="1" applyFill="1" applyBorder="1" applyAlignment="1">
      <alignment horizontal="justify" vertical="center" wrapText="1"/>
    </xf>
    <xf numFmtId="0" fontId="6" fillId="0" borderId="1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14" fontId="7" fillId="0" borderId="2" xfId="0" applyNumberFormat="1" applyFont="1" applyBorder="1" applyAlignment="1">
      <alignment horizontal="left" vertical="top" wrapText="1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27" xfId="0" applyFont="1" applyBorder="1" applyAlignment="1">
      <alignment horizont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4" fillId="3" borderId="36" xfId="0" applyFont="1" applyFill="1" applyBorder="1" applyAlignment="1">
      <alignment horizontal="right" vertical="center" wrapText="1"/>
    </xf>
    <xf numFmtId="14" fontId="7" fillId="0" borderId="19" xfId="0" applyNumberFormat="1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9" fontId="8" fillId="0" borderId="2" xfId="0" applyNumberFormat="1" applyFont="1" applyBorder="1" applyAlignment="1">
      <alignment horizontal="center" vertical="center" wrapText="1"/>
    </xf>
    <xf numFmtId="164" fontId="8" fillId="0" borderId="2" xfId="1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right" vertical="center" wrapText="1"/>
    </xf>
    <xf numFmtId="0" fontId="9" fillId="3" borderId="8" xfId="0" applyFont="1" applyFill="1" applyBorder="1" applyAlignment="1">
      <alignment horizontal="right" vertical="center" wrapText="1"/>
    </xf>
    <xf numFmtId="0" fontId="9" fillId="3" borderId="12" xfId="0" applyFont="1" applyFill="1" applyBorder="1" applyAlignment="1">
      <alignment horizontal="right" vertical="center" wrapText="1"/>
    </xf>
    <xf numFmtId="5" fontId="9" fillId="4" borderId="9" xfId="1" applyNumberFormat="1" applyFont="1" applyFill="1" applyBorder="1" applyAlignment="1">
      <alignment horizontal="center" vertical="center" wrapText="1"/>
    </xf>
    <xf numFmtId="0" fontId="9" fillId="3" borderId="37" xfId="0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right" vertical="center" wrapText="1"/>
    </xf>
    <xf numFmtId="5" fontId="9" fillId="4" borderId="2" xfId="1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1770530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J46"/>
  <sheetViews>
    <sheetView tabSelected="1" topLeftCell="B1" zoomScale="70" zoomScaleNormal="70" workbookViewId="0">
      <selection activeCell="D7" sqref="D7"/>
    </sheetView>
  </sheetViews>
  <sheetFormatPr baseColWidth="10" defaultRowHeight="16.5" x14ac:dyDescent="0.3"/>
  <cols>
    <col min="1" max="1" width="5.42578125" style="5" bestFit="1" customWidth="1" collapsed="1"/>
    <col min="2" max="2" width="37.140625" style="5" customWidth="1" collapsed="1"/>
    <col min="3" max="3" width="5" style="5" bestFit="1" customWidth="1" collapsed="1"/>
    <col min="4" max="4" width="38.85546875" style="5" customWidth="1" collapsed="1"/>
    <col min="5" max="9" width="23.85546875" style="5" customWidth="1" collapsed="1"/>
    <col min="10" max="16384" width="11.42578125" style="5" collapsed="1"/>
  </cols>
  <sheetData>
    <row r="1" spans="1:10" x14ac:dyDescent="0.3">
      <c r="A1" s="26"/>
      <c r="B1" s="27"/>
      <c r="C1" s="34" t="s">
        <v>14</v>
      </c>
      <c r="D1" s="35"/>
      <c r="E1" s="35"/>
      <c r="F1" s="35"/>
      <c r="G1" s="36"/>
      <c r="H1" s="7" t="s">
        <v>12</v>
      </c>
      <c r="I1" s="8" t="s">
        <v>21</v>
      </c>
    </row>
    <row r="2" spans="1:10" x14ac:dyDescent="0.3">
      <c r="A2" s="28"/>
      <c r="B2" s="29"/>
      <c r="C2" s="37"/>
      <c r="D2" s="38"/>
      <c r="E2" s="38"/>
      <c r="F2" s="38"/>
      <c r="G2" s="39"/>
      <c r="H2" s="4" t="s">
        <v>13</v>
      </c>
      <c r="I2" s="9" t="s">
        <v>22</v>
      </c>
    </row>
    <row r="3" spans="1:10" x14ac:dyDescent="0.3">
      <c r="A3" s="30"/>
      <c r="B3" s="31"/>
      <c r="C3" s="40"/>
      <c r="D3" s="41"/>
      <c r="E3" s="41"/>
      <c r="F3" s="41"/>
      <c r="G3" s="42"/>
      <c r="H3" s="4" t="s">
        <v>11</v>
      </c>
      <c r="I3" s="9" t="s">
        <v>23</v>
      </c>
    </row>
    <row r="4" spans="1:10" x14ac:dyDescent="0.3">
      <c r="A4" s="10"/>
      <c r="I4" s="11"/>
    </row>
    <row r="5" spans="1:10" x14ac:dyDescent="0.3">
      <c r="A5" s="43" t="s">
        <v>15</v>
      </c>
      <c r="B5" s="44"/>
      <c r="C5" s="45"/>
      <c r="D5" s="32" t="s">
        <v>46</v>
      </c>
      <c r="E5" s="32"/>
      <c r="F5" s="32"/>
      <c r="G5" s="32"/>
      <c r="H5" s="32"/>
      <c r="I5" s="33"/>
    </row>
    <row r="6" spans="1:10" x14ac:dyDescent="0.3">
      <c r="A6" s="46"/>
      <c r="B6" s="47"/>
      <c r="C6" s="48"/>
      <c r="D6" s="32"/>
      <c r="E6" s="32"/>
      <c r="F6" s="32"/>
      <c r="G6" s="32"/>
      <c r="H6" s="32"/>
      <c r="I6" s="33"/>
    </row>
    <row r="7" spans="1:10" ht="17.25" thickBot="1" x14ac:dyDescent="0.35">
      <c r="A7" s="10"/>
      <c r="B7" s="12"/>
      <c r="C7" s="12"/>
      <c r="I7" s="11"/>
    </row>
    <row r="8" spans="1:10" x14ac:dyDescent="0.3">
      <c r="A8" s="49" t="s">
        <v>6</v>
      </c>
      <c r="B8" s="50"/>
      <c r="C8" s="50"/>
      <c r="D8" s="19" t="s">
        <v>30</v>
      </c>
      <c r="E8" s="19"/>
      <c r="F8" s="19"/>
      <c r="G8" s="19"/>
      <c r="H8" s="19"/>
      <c r="I8" s="20"/>
    </row>
    <row r="9" spans="1:10" x14ac:dyDescent="0.3">
      <c r="A9" s="51" t="s">
        <v>16</v>
      </c>
      <c r="B9" s="52"/>
      <c r="C9" s="52"/>
      <c r="D9" s="21" t="s">
        <v>31</v>
      </c>
      <c r="E9" s="21"/>
      <c r="F9" s="21"/>
      <c r="G9" s="21"/>
      <c r="H9" s="21"/>
      <c r="I9" s="22"/>
    </row>
    <row r="10" spans="1:10" x14ac:dyDescent="0.3">
      <c r="A10" s="51" t="s">
        <v>17</v>
      </c>
      <c r="B10" s="52"/>
      <c r="C10" s="52"/>
      <c r="D10" s="23" t="s">
        <v>32</v>
      </c>
      <c r="E10" s="23"/>
      <c r="F10" s="23"/>
      <c r="G10" s="23"/>
      <c r="H10" s="23"/>
      <c r="I10" s="24"/>
    </row>
    <row r="11" spans="1:10" x14ac:dyDescent="0.3">
      <c r="A11" s="51" t="s">
        <v>18</v>
      </c>
      <c r="B11" s="52"/>
      <c r="C11" s="52"/>
      <c r="D11" s="25">
        <v>45306</v>
      </c>
      <c r="E11" s="23"/>
      <c r="F11" s="23"/>
      <c r="G11" s="23"/>
      <c r="H11" s="23"/>
      <c r="I11" s="24"/>
    </row>
    <row r="12" spans="1:10" ht="17.25" thickBot="1" x14ac:dyDescent="0.35">
      <c r="A12" s="57" t="s">
        <v>19</v>
      </c>
      <c r="B12" s="58"/>
      <c r="C12" s="58"/>
      <c r="D12" s="53" t="s">
        <v>33</v>
      </c>
      <c r="E12" s="53"/>
      <c r="F12" s="53"/>
      <c r="G12" s="53"/>
      <c r="H12" s="53"/>
      <c r="I12" s="54"/>
      <c r="J12" s="17"/>
    </row>
    <row r="13" spans="1:10" ht="17.25" thickBot="1" x14ac:dyDescent="0.35">
      <c r="A13" s="28"/>
      <c r="B13" s="55"/>
      <c r="C13" s="13"/>
      <c r="D13" s="55"/>
      <c r="E13" s="55"/>
      <c r="F13" s="55"/>
      <c r="G13" s="55"/>
      <c r="H13" s="55"/>
      <c r="I13" s="56"/>
    </row>
    <row r="14" spans="1:10" x14ac:dyDescent="0.3">
      <c r="A14" s="49" t="s">
        <v>7</v>
      </c>
      <c r="B14" s="50"/>
      <c r="C14" s="50"/>
      <c r="D14" s="19" t="s">
        <v>34</v>
      </c>
      <c r="E14" s="19"/>
      <c r="F14" s="19"/>
      <c r="G14" s="19"/>
      <c r="H14" s="19"/>
      <c r="I14" s="20"/>
    </row>
    <row r="15" spans="1:10" x14ac:dyDescent="0.3">
      <c r="A15" s="51" t="s">
        <v>16</v>
      </c>
      <c r="B15" s="52"/>
      <c r="C15" s="52"/>
      <c r="D15" s="21" t="s">
        <v>35</v>
      </c>
      <c r="E15" s="21"/>
      <c r="F15" s="21"/>
      <c r="G15" s="21"/>
      <c r="H15" s="21"/>
      <c r="I15" s="22"/>
    </row>
    <row r="16" spans="1:10" x14ac:dyDescent="0.3">
      <c r="A16" s="51" t="s">
        <v>17</v>
      </c>
      <c r="B16" s="52"/>
      <c r="C16" s="52"/>
      <c r="D16" s="23" t="s">
        <v>36</v>
      </c>
      <c r="E16" s="23"/>
      <c r="F16" s="23"/>
      <c r="G16" s="23"/>
      <c r="H16" s="23"/>
      <c r="I16" s="24"/>
    </row>
    <row r="17" spans="1:10" x14ac:dyDescent="0.3">
      <c r="A17" s="51" t="s">
        <v>18</v>
      </c>
      <c r="B17" s="52"/>
      <c r="C17" s="52"/>
      <c r="D17" s="25">
        <v>45307</v>
      </c>
      <c r="E17" s="23"/>
      <c r="F17" s="23"/>
      <c r="G17" s="23"/>
      <c r="H17" s="23"/>
      <c r="I17" s="24"/>
    </row>
    <row r="18" spans="1:10" ht="17.25" thickBot="1" x14ac:dyDescent="0.35">
      <c r="A18" s="57" t="s">
        <v>19</v>
      </c>
      <c r="B18" s="58"/>
      <c r="C18" s="58"/>
      <c r="D18" s="53" t="s">
        <v>37</v>
      </c>
      <c r="E18" s="53"/>
      <c r="F18" s="53"/>
      <c r="G18" s="53"/>
      <c r="H18" s="53"/>
      <c r="I18" s="54"/>
      <c r="J18" s="17"/>
    </row>
    <row r="19" spans="1:10" ht="17.25" thickBot="1" x14ac:dyDescent="0.35">
      <c r="A19" s="28"/>
      <c r="B19" s="55"/>
      <c r="C19" s="13"/>
      <c r="D19" s="55"/>
      <c r="E19" s="55"/>
      <c r="F19" s="55"/>
      <c r="G19" s="55"/>
      <c r="H19" s="55"/>
      <c r="I19" s="56"/>
    </row>
    <row r="20" spans="1:10" x14ac:dyDescent="0.3">
      <c r="A20" s="49" t="s">
        <v>8</v>
      </c>
      <c r="B20" s="50"/>
      <c r="C20" s="50"/>
      <c r="D20" s="19" t="s">
        <v>38</v>
      </c>
      <c r="E20" s="19"/>
      <c r="F20" s="19"/>
      <c r="G20" s="19"/>
      <c r="H20" s="19"/>
      <c r="I20" s="20"/>
    </row>
    <row r="21" spans="1:10" x14ac:dyDescent="0.3">
      <c r="A21" s="51" t="s">
        <v>16</v>
      </c>
      <c r="B21" s="52"/>
      <c r="C21" s="52"/>
      <c r="D21" s="21" t="s">
        <v>39</v>
      </c>
      <c r="E21" s="21"/>
      <c r="F21" s="21"/>
      <c r="G21" s="21"/>
      <c r="H21" s="21"/>
      <c r="I21" s="22"/>
    </row>
    <row r="22" spans="1:10" x14ac:dyDescent="0.3">
      <c r="A22" s="51" t="s">
        <v>17</v>
      </c>
      <c r="B22" s="52"/>
      <c r="C22" s="52"/>
      <c r="D22" s="23" t="s">
        <v>40</v>
      </c>
      <c r="E22" s="23"/>
      <c r="F22" s="23"/>
      <c r="G22" s="23"/>
      <c r="H22" s="23"/>
      <c r="I22" s="24"/>
    </row>
    <row r="23" spans="1:10" x14ac:dyDescent="0.3">
      <c r="A23" s="51" t="s">
        <v>18</v>
      </c>
      <c r="B23" s="52"/>
      <c r="C23" s="52"/>
      <c r="D23" s="25">
        <v>45302</v>
      </c>
      <c r="E23" s="23"/>
      <c r="F23" s="23"/>
      <c r="G23" s="23"/>
      <c r="H23" s="23"/>
      <c r="I23" s="24"/>
    </row>
    <row r="24" spans="1:10" ht="17.25" thickBot="1" x14ac:dyDescent="0.35">
      <c r="A24" s="57" t="s">
        <v>19</v>
      </c>
      <c r="B24" s="58"/>
      <c r="C24" s="58"/>
      <c r="D24" s="67" t="s">
        <v>41</v>
      </c>
      <c r="E24" s="53"/>
      <c r="F24" s="53"/>
      <c r="G24" s="53"/>
      <c r="H24" s="53"/>
      <c r="I24" s="54"/>
    </row>
    <row r="25" spans="1:10" x14ac:dyDescent="0.3">
      <c r="A25" s="10"/>
      <c r="I25" s="11"/>
    </row>
    <row r="26" spans="1:10" ht="33" customHeight="1" x14ac:dyDescent="0.3">
      <c r="A26" s="70" t="s">
        <v>0</v>
      </c>
      <c r="B26" s="68" t="s">
        <v>2</v>
      </c>
      <c r="C26" s="68" t="s">
        <v>20</v>
      </c>
      <c r="D26" s="68" t="s">
        <v>1</v>
      </c>
      <c r="E26" s="1" t="str">
        <f>+D8</f>
        <v>DIVIX S.A.S.</v>
      </c>
      <c r="F26" s="1" t="str">
        <f>+D14</f>
        <v>ROW TECNOLOGÍA</v>
      </c>
      <c r="G26" s="1" t="str">
        <f>+D20</f>
        <v>SERVISEL S.A.S.</v>
      </c>
      <c r="H26" s="6" t="s">
        <v>9</v>
      </c>
      <c r="I26" s="59" t="s">
        <v>3</v>
      </c>
    </row>
    <row r="27" spans="1:10" ht="33" x14ac:dyDescent="0.3">
      <c r="A27" s="71"/>
      <c r="B27" s="69"/>
      <c r="C27" s="69"/>
      <c r="D27" s="69"/>
      <c r="E27" s="1" t="s">
        <v>10</v>
      </c>
      <c r="F27" s="1" t="s">
        <v>10</v>
      </c>
      <c r="G27" s="1" t="s">
        <v>10</v>
      </c>
      <c r="H27" s="1" t="s">
        <v>10</v>
      </c>
      <c r="I27" s="60"/>
    </row>
    <row r="28" spans="1:10" ht="133.5" customHeight="1" x14ac:dyDescent="0.3">
      <c r="A28" s="14">
        <v>1</v>
      </c>
      <c r="B28" s="18" t="s">
        <v>25</v>
      </c>
      <c r="C28" s="2"/>
      <c r="D28" s="2">
        <v>9</v>
      </c>
      <c r="E28" s="3">
        <v>5400000</v>
      </c>
      <c r="F28" s="3">
        <v>5400000</v>
      </c>
      <c r="G28" s="3">
        <v>5211111</v>
      </c>
      <c r="H28" s="3">
        <f>+ROUND(AVERAGE(E28,F28,G28), 0)</f>
        <v>5337037</v>
      </c>
      <c r="I28" s="15">
        <f>+ROUND((H28*D28), 0)</f>
        <v>48033333</v>
      </c>
    </row>
    <row r="29" spans="1:10" ht="145.5" customHeight="1" x14ac:dyDescent="0.3">
      <c r="A29" s="14">
        <v>2</v>
      </c>
      <c r="B29" s="18" t="s">
        <v>26</v>
      </c>
      <c r="C29" s="2"/>
      <c r="D29" s="2">
        <v>9</v>
      </c>
      <c r="E29" s="3">
        <v>3200000</v>
      </c>
      <c r="F29" s="3">
        <v>3350000</v>
      </c>
      <c r="G29" s="3">
        <v>3200000</v>
      </c>
      <c r="H29" s="3">
        <f>+ROUND(AVERAGE(E29,F29,G29), 0)</f>
        <v>3250000</v>
      </c>
      <c r="I29" s="15">
        <f t="shared" ref="I29:I32" si="0">+ROUND((H29*D29), 0)</f>
        <v>29250000</v>
      </c>
    </row>
    <row r="30" spans="1:10" ht="63.75" customHeight="1" x14ac:dyDescent="0.3">
      <c r="A30" s="14">
        <v>3</v>
      </c>
      <c r="B30" s="18" t="s">
        <v>27</v>
      </c>
      <c r="C30" s="2"/>
      <c r="D30" s="2">
        <v>9</v>
      </c>
      <c r="E30" s="3">
        <v>700000</v>
      </c>
      <c r="F30" s="3">
        <v>780000</v>
      </c>
      <c r="G30" s="3">
        <v>800000</v>
      </c>
      <c r="H30" s="3">
        <f>+ROUND(AVERAGE(E30,F30,G30), 0)</f>
        <v>760000</v>
      </c>
      <c r="I30" s="15">
        <f t="shared" si="0"/>
        <v>6840000</v>
      </c>
    </row>
    <row r="31" spans="1:10" ht="64.5" customHeight="1" x14ac:dyDescent="0.3">
      <c r="A31" s="14">
        <v>4</v>
      </c>
      <c r="B31" s="18" t="s">
        <v>28</v>
      </c>
      <c r="C31" s="2"/>
      <c r="D31" s="2">
        <v>9</v>
      </c>
      <c r="E31" s="3">
        <v>700000</v>
      </c>
      <c r="F31" s="3">
        <v>780000</v>
      </c>
      <c r="G31" s="3">
        <v>800000</v>
      </c>
      <c r="H31" s="3">
        <f>+ROUND(AVERAGE(E31,F31,G31), 0)</f>
        <v>760000</v>
      </c>
      <c r="I31" s="15">
        <f t="shared" si="0"/>
        <v>6840000</v>
      </c>
    </row>
    <row r="32" spans="1:10" x14ac:dyDescent="0.3">
      <c r="A32" s="14">
        <v>5</v>
      </c>
      <c r="B32" s="18" t="s">
        <v>29</v>
      </c>
      <c r="C32" s="2"/>
      <c r="D32" s="2">
        <v>1</v>
      </c>
      <c r="E32" s="3">
        <v>25000000</v>
      </c>
      <c r="F32" s="3">
        <v>25000000</v>
      </c>
      <c r="G32" s="3">
        <v>25000000</v>
      </c>
      <c r="H32" s="3">
        <f>+ROUND(AVERAGE(E32,F32,G32), 0)</f>
        <v>25000000</v>
      </c>
      <c r="I32" s="15">
        <f t="shared" si="0"/>
        <v>25000000</v>
      </c>
    </row>
    <row r="33" spans="1:9" ht="16.5" customHeight="1" x14ac:dyDescent="0.3">
      <c r="A33" s="61" t="s">
        <v>4</v>
      </c>
      <c r="B33" s="62"/>
      <c r="C33" s="62"/>
      <c r="D33" s="62"/>
      <c r="E33" s="62"/>
      <c r="F33" s="62"/>
      <c r="G33" s="62"/>
      <c r="H33" s="63"/>
      <c r="I33" s="15">
        <f>+ROUND((SUM(I28:I32)), 0)</f>
        <v>115963333</v>
      </c>
    </row>
    <row r="34" spans="1:9" ht="16.5" customHeight="1" x14ac:dyDescent="0.3">
      <c r="A34" s="61" t="s">
        <v>24</v>
      </c>
      <c r="B34" s="62"/>
      <c r="C34" s="62"/>
      <c r="D34" s="62"/>
      <c r="E34" s="62"/>
      <c r="F34" s="62"/>
      <c r="G34" s="62"/>
      <c r="H34" s="63"/>
      <c r="I34" s="15">
        <f>+ROUND((I33*19%), 0)</f>
        <v>22033033</v>
      </c>
    </row>
    <row r="35" spans="1:9" ht="16.5" customHeight="1" thickBot="1" x14ac:dyDescent="0.35">
      <c r="A35" s="64" t="s">
        <v>5</v>
      </c>
      <c r="B35" s="65"/>
      <c r="C35" s="65"/>
      <c r="D35" s="65"/>
      <c r="E35" s="65"/>
      <c r="F35" s="65"/>
      <c r="G35" s="65"/>
      <c r="H35" s="66"/>
      <c r="I35" s="16">
        <f>+ROUND(SUM(I33:I34), 0)</f>
        <v>137996366</v>
      </c>
    </row>
    <row r="38" spans="1:9" ht="25.5" x14ac:dyDescent="0.3">
      <c r="A38" s="83" t="s">
        <v>0</v>
      </c>
      <c r="B38" s="83" t="s">
        <v>2</v>
      </c>
      <c r="C38" s="83" t="s">
        <v>45</v>
      </c>
      <c r="D38" s="83" t="s">
        <v>42</v>
      </c>
      <c r="E38" s="83" t="s">
        <v>43</v>
      </c>
      <c r="F38" s="83" t="s">
        <v>24</v>
      </c>
      <c r="G38" s="83" t="s">
        <v>44</v>
      </c>
      <c r="H38" s="83" t="s">
        <v>3</v>
      </c>
    </row>
    <row r="39" spans="1:9" ht="115.5" x14ac:dyDescent="0.3">
      <c r="A39" s="72">
        <v>1</v>
      </c>
      <c r="B39" s="18" t="s">
        <v>25</v>
      </c>
      <c r="C39" s="2">
        <v>9</v>
      </c>
      <c r="D39" s="3">
        <v>5337037</v>
      </c>
      <c r="E39" s="73">
        <v>0.19</v>
      </c>
      <c r="F39" s="74">
        <f>ROUND((D39*E39),0)</f>
        <v>1014037</v>
      </c>
      <c r="G39" s="74">
        <f>ROUND((D39+F39),0)</f>
        <v>6351074</v>
      </c>
      <c r="H39" s="74">
        <f>ROUND((D39*C39),0)</f>
        <v>48033333</v>
      </c>
    </row>
    <row r="40" spans="1:9" ht="115.5" x14ac:dyDescent="0.3">
      <c r="A40" s="72">
        <v>2</v>
      </c>
      <c r="B40" s="18" t="s">
        <v>26</v>
      </c>
      <c r="C40" s="2">
        <v>9</v>
      </c>
      <c r="D40" s="3">
        <v>3250000</v>
      </c>
      <c r="E40" s="73">
        <v>0.19</v>
      </c>
      <c r="F40" s="74">
        <f>ROUND((D40*E40),0)</f>
        <v>617500</v>
      </c>
      <c r="G40" s="74">
        <f>ROUND((D40+F40),0)</f>
        <v>3867500</v>
      </c>
      <c r="H40" s="74">
        <f t="shared" ref="H40:H43" si="1">ROUND((D40*C40),0)</f>
        <v>29250000</v>
      </c>
    </row>
    <row r="41" spans="1:9" ht="49.5" x14ac:dyDescent="0.3">
      <c r="A41" s="72">
        <v>3</v>
      </c>
      <c r="B41" s="18" t="s">
        <v>27</v>
      </c>
      <c r="C41" s="2">
        <v>9</v>
      </c>
      <c r="D41" s="3">
        <v>760000</v>
      </c>
      <c r="E41" s="73">
        <v>0.19</v>
      </c>
      <c r="F41" s="74">
        <f>ROUND((D41*E41),0)</f>
        <v>144400</v>
      </c>
      <c r="G41" s="74">
        <f>ROUND((D41+F41),0)</f>
        <v>904400</v>
      </c>
      <c r="H41" s="74">
        <f t="shared" si="1"/>
        <v>6840000</v>
      </c>
    </row>
    <row r="42" spans="1:9" ht="49.5" x14ac:dyDescent="0.3">
      <c r="A42" s="72">
        <v>4</v>
      </c>
      <c r="B42" s="18" t="s">
        <v>28</v>
      </c>
      <c r="C42" s="2">
        <v>9</v>
      </c>
      <c r="D42" s="3">
        <v>760000</v>
      </c>
      <c r="E42" s="73">
        <v>0.19</v>
      </c>
      <c r="F42" s="74">
        <f>ROUND((D42*E42),0)</f>
        <v>144400</v>
      </c>
      <c r="G42" s="74">
        <f>ROUND((D42+F42),0)</f>
        <v>904400</v>
      </c>
      <c r="H42" s="74">
        <f t="shared" si="1"/>
        <v>6840000</v>
      </c>
    </row>
    <row r="43" spans="1:9" x14ac:dyDescent="0.3">
      <c r="A43" s="72">
        <v>5</v>
      </c>
      <c r="B43" s="18" t="s">
        <v>29</v>
      </c>
      <c r="C43" s="2">
        <v>1</v>
      </c>
      <c r="D43" s="3">
        <v>25000000</v>
      </c>
      <c r="E43" s="73">
        <v>0.19</v>
      </c>
      <c r="F43" s="74">
        <f>ROUND((D43*E43),0)</f>
        <v>4750000</v>
      </c>
      <c r="G43" s="74">
        <f>ROUND((D43+F43),0)</f>
        <v>29750000</v>
      </c>
      <c r="H43" s="74">
        <f t="shared" si="1"/>
        <v>25000000</v>
      </c>
    </row>
    <row r="44" spans="1:9" x14ac:dyDescent="0.3">
      <c r="A44" s="75" t="s">
        <v>4</v>
      </c>
      <c r="B44" s="76"/>
      <c r="C44" s="76"/>
      <c r="D44" s="76"/>
      <c r="E44" s="76"/>
      <c r="F44" s="76"/>
      <c r="G44" s="77"/>
      <c r="H44" s="78">
        <f>ROUND((SUM(H39:H43)),0)</f>
        <v>115963333</v>
      </c>
    </row>
    <row r="45" spans="1:9" x14ac:dyDescent="0.3">
      <c r="A45" s="79" t="s">
        <v>24</v>
      </c>
      <c r="B45" s="80"/>
      <c r="C45" s="80"/>
      <c r="D45" s="80"/>
      <c r="E45" s="80"/>
      <c r="F45" s="80"/>
      <c r="G45" s="81"/>
      <c r="H45" s="82">
        <f>H44*0.19</f>
        <v>22033033.27</v>
      </c>
    </row>
    <row r="46" spans="1:9" x14ac:dyDescent="0.3">
      <c r="A46" s="79" t="s">
        <v>5</v>
      </c>
      <c r="B46" s="80"/>
      <c r="C46" s="80"/>
      <c r="D46" s="80"/>
      <c r="E46" s="80"/>
      <c r="F46" s="80"/>
      <c r="G46" s="81"/>
      <c r="H46" s="82">
        <f>ROUND((H44+H45),0)</f>
        <v>137996366</v>
      </c>
    </row>
  </sheetData>
  <mergeCells count="49">
    <mergeCell ref="A44:G44"/>
    <mergeCell ref="A45:G45"/>
    <mergeCell ref="A46:G46"/>
    <mergeCell ref="I26:I27"/>
    <mergeCell ref="A33:H33"/>
    <mergeCell ref="A34:H34"/>
    <mergeCell ref="A35:H35"/>
    <mergeCell ref="D24:I24"/>
    <mergeCell ref="A24:C24"/>
    <mergeCell ref="C26:C27"/>
    <mergeCell ref="A26:A27"/>
    <mergeCell ref="B26:B27"/>
    <mergeCell ref="D26:D27"/>
    <mergeCell ref="A12:C12"/>
    <mergeCell ref="A14:C14"/>
    <mergeCell ref="A15:C15"/>
    <mergeCell ref="A16:C16"/>
    <mergeCell ref="D20:I20"/>
    <mergeCell ref="A19:B19"/>
    <mergeCell ref="A17:C17"/>
    <mergeCell ref="A18:C18"/>
    <mergeCell ref="A20:C20"/>
    <mergeCell ref="D12:I12"/>
    <mergeCell ref="A13:B13"/>
    <mergeCell ref="D13:I13"/>
    <mergeCell ref="A21:C21"/>
    <mergeCell ref="A22:C22"/>
    <mergeCell ref="A23:C23"/>
    <mergeCell ref="D14:I14"/>
    <mergeCell ref="D15:I15"/>
    <mergeCell ref="D16:I16"/>
    <mergeCell ref="D21:I21"/>
    <mergeCell ref="D22:I22"/>
    <mergeCell ref="D23:I23"/>
    <mergeCell ref="D17:I17"/>
    <mergeCell ref="D18:I18"/>
    <mergeCell ref="D19:I19"/>
    <mergeCell ref="D8:I8"/>
    <mergeCell ref="D9:I9"/>
    <mergeCell ref="D10:I10"/>
    <mergeCell ref="D11:I11"/>
    <mergeCell ref="A1:B3"/>
    <mergeCell ref="D5:I6"/>
    <mergeCell ref="C1:G3"/>
    <mergeCell ref="A5:C6"/>
    <mergeCell ref="A8:C8"/>
    <mergeCell ref="A9:C9"/>
    <mergeCell ref="A10:C10"/>
    <mergeCell ref="A11:C11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8" ma:contentTypeDescription="Crear nuevo documento." ma:contentTypeScope="" ma:versionID="979f525a12f07c6f6330f9bd77069144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bf6815af0d25464b4ab9dafbc6f78819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e4772ca-37ed-4a08-8eb2-df237d6fb890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C2AE79-3DAE-464C-9FCB-73978810DB59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</ds:schemaRefs>
</ds:datastoreItem>
</file>

<file path=customXml/itemProps2.xml><?xml version="1.0" encoding="utf-8"?>
<ds:datastoreItem xmlns:ds="http://schemas.openxmlformats.org/officeDocument/2006/customXml" ds:itemID="{5E3BE565-E612-468E-8731-78D022797C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7D0FB1-5536-4A8A-825E-0F57CEC2C5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2afc9-16b8-436e-b063-c6edd018cbfd"/>
    <ds:schemaRef ds:uri="4aa7f693-b1e1-4382-90e3-78f3c0a28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Maria Alexandra Florez Marin</cp:lastModifiedBy>
  <dcterms:created xsi:type="dcterms:W3CDTF">2023-09-27T15:10:58Z</dcterms:created>
  <dcterms:modified xsi:type="dcterms:W3CDTF">2024-01-31T14:20:04Z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0x01010004099F62560ECB4FBCACDD576F14E869</vt:lpwstr>
  </property>
  <property fmtid="{D5CDD505-2E9C-101B-9397-08002B2CF9AE}" pid="3" name="MediaServiceImageTags">
    <vt:lpwstr/>
  </property>
</Properties>
</file>