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ohana.Camargo\INSOR\CONTRATOS TH\CONTRATOS 2024\EXAMENES MEDICOS 2024\"/>
    </mc:Choice>
  </mc:AlternateContent>
  <bookViews>
    <workbookView xWindow="0" yWindow="0" windowWidth="28800" windowHeight="10200"/>
  </bookViews>
  <sheets>
    <sheet name="Hoja1" sheetId="1" r:id="rId1"/>
  </sheets>
  <definedNames>
    <definedName name="_xlnm.Print_Area" localSheetId="0">Hoja1!$A$1:$F$47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40" i="1" l="1"/>
  <c r="AI28" i="1" l="1"/>
  <c r="AH28" i="1"/>
  <c r="AK28" i="1"/>
  <c r="AL28" i="1"/>
  <c r="AR39" i="1" l="1"/>
  <c r="AR37" i="1"/>
  <c r="AR36" i="1"/>
  <c r="AR35" i="1"/>
  <c r="AR33" i="1"/>
  <c r="AR31" i="1"/>
  <c r="AR30" i="1"/>
  <c r="AR29" i="1"/>
  <c r="AR28" i="1"/>
  <c r="AR26" i="1"/>
  <c r="AR25" i="1"/>
  <c r="AR24" i="1"/>
  <c r="AR23" i="1"/>
  <c r="AR22" i="1"/>
  <c r="AR21" i="1"/>
  <c r="AR20" i="1"/>
  <c r="AR18" i="1"/>
  <c r="AR17" i="1"/>
  <c r="AR16" i="1"/>
  <c r="AR15" i="1"/>
  <c r="AR14" i="1"/>
  <c r="AR13" i="1"/>
  <c r="AR12" i="1"/>
  <c r="AR11" i="1"/>
  <c r="AR10" i="1"/>
  <c r="AR8" i="1"/>
  <c r="AR7" i="1"/>
  <c r="AR6" i="1"/>
  <c r="AR5" i="1"/>
  <c r="AQ39" i="1"/>
  <c r="AQ37" i="1"/>
  <c r="AQ36" i="1"/>
  <c r="AQ35" i="1"/>
  <c r="AQ33" i="1"/>
  <c r="AQ31" i="1"/>
  <c r="AQ30" i="1"/>
  <c r="AQ29" i="1"/>
  <c r="AQ28" i="1"/>
  <c r="AQ26" i="1"/>
  <c r="AQ25" i="1"/>
  <c r="AQ24" i="1"/>
  <c r="AQ23" i="1"/>
  <c r="AQ22" i="1"/>
  <c r="AQ21" i="1"/>
  <c r="AQ20" i="1"/>
  <c r="AQ18" i="1"/>
  <c r="AQ17" i="1"/>
  <c r="AQ16" i="1"/>
  <c r="AQ15" i="1"/>
  <c r="AQ14" i="1"/>
  <c r="AQ13" i="1"/>
  <c r="AQ12" i="1"/>
  <c r="AQ11" i="1"/>
  <c r="AQ10" i="1"/>
  <c r="AQ8" i="1"/>
  <c r="AQ7" i="1"/>
  <c r="AQ6" i="1"/>
  <c r="AQ5" i="1"/>
  <c r="AP39" i="1"/>
  <c r="AO39" i="1"/>
  <c r="AP37" i="1"/>
  <c r="AO37" i="1"/>
  <c r="AP36" i="1"/>
  <c r="AO36" i="1"/>
  <c r="AP35" i="1"/>
  <c r="AO35" i="1"/>
  <c r="AP33" i="1"/>
  <c r="AO33" i="1"/>
  <c r="AP31" i="1"/>
  <c r="AO31" i="1"/>
  <c r="AP30" i="1"/>
  <c r="AO30" i="1"/>
  <c r="AP29" i="1"/>
  <c r="AO29" i="1"/>
  <c r="AP28" i="1"/>
  <c r="AO28" i="1"/>
  <c r="AP26" i="1"/>
  <c r="AO26" i="1"/>
  <c r="AP25" i="1"/>
  <c r="AO25" i="1"/>
  <c r="AP24" i="1"/>
  <c r="AO24" i="1"/>
  <c r="AP23" i="1"/>
  <c r="AO23" i="1"/>
  <c r="AP22" i="1"/>
  <c r="AO22" i="1"/>
  <c r="AP21" i="1"/>
  <c r="AO21" i="1"/>
  <c r="AP20" i="1"/>
  <c r="AO20" i="1"/>
  <c r="AP18" i="1"/>
  <c r="AO18" i="1"/>
  <c r="AP17" i="1"/>
  <c r="AO17" i="1"/>
  <c r="AP16" i="1"/>
  <c r="AO16" i="1"/>
  <c r="AP15" i="1"/>
  <c r="AO15" i="1"/>
  <c r="AP14" i="1"/>
  <c r="AO14" i="1"/>
  <c r="AP13" i="1"/>
  <c r="AO13" i="1"/>
  <c r="AP12" i="1"/>
  <c r="AO12" i="1"/>
  <c r="AP11" i="1"/>
  <c r="AO11" i="1"/>
  <c r="AP10" i="1"/>
  <c r="AO10" i="1"/>
  <c r="AP8" i="1"/>
  <c r="AO8" i="1"/>
  <c r="AP7" i="1"/>
  <c r="AO7" i="1"/>
  <c r="AP6" i="1"/>
  <c r="AO6" i="1"/>
  <c r="AP5" i="1"/>
  <c r="AO5" i="1"/>
  <c r="AN39" i="1"/>
  <c r="AN37" i="1"/>
  <c r="AN36" i="1"/>
  <c r="AN35" i="1"/>
  <c r="AN33" i="1"/>
  <c r="AN31" i="1"/>
  <c r="AN30" i="1"/>
  <c r="AN29" i="1"/>
  <c r="AN28" i="1"/>
  <c r="AN26" i="1"/>
  <c r="AN25" i="1"/>
  <c r="AN24" i="1"/>
  <c r="AN23" i="1"/>
  <c r="AN22" i="1"/>
  <c r="AN21" i="1"/>
  <c r="AN20" i="1"/>
  <c r="AN18" i="1"/>
  <c r="AN17" i="1"/>
  <c r="AN16" i="1"/>
  <c r="AN15" i="1"/>
  <c r="AN14" i="1"/>
  <c r="AN13" i="1"/>
  <c r="AN12" i="1"/>
  <c r="AN11" i="1"/>
  <c r="AN10" i="1"/>
  <c r="AN8" i="1"/>
  <c r="AN7" i="1"/>
  <c r="AN6" i="1"/>
  <c r="AN5" i="1"/>
  <c r="AK39" i="1"/>
  <c r="AL39" i="1" s="1"/>
  <c r="AK37" i="1"/>
  <c r="AK36" i="1"/>
  <c r="AK35" i="1"/>
  <c r="AK33" i="1"/>
  <c r="AL33" i="1" s="1"/>
  <c r="AK31" i="1"/>
  <c r="AK30" i="1"/>
  <c r="AL30" i="1" s="1"/>
  <c r="AK29" i="1"/>
  <c r="AK26" i="1"/>
  <c r="AK25" i="1"/>
  <c r="AL25" i="1" s="1"/>
  <c r="AK24" i="1"/>
  <c r="AK23" i="1"/>
  <c r="AL23" i="1" s="1"/>
  <c r="AK22" i="1"/>
  <c r="AK21" i="1"/>
  <c r="AL21" i="1" s="1"/>
  <c r="AK20" i="1"/>
  <c r="AK18" i="1"/>
  <c r="AK17" i="1"/>
  <c r="AL17" i="1" s="1"/>
  <c r="AK16" i="1"/>
  <c r="AK15" i="1"/>
  <c r="AL15" i="1" s="1"/>
  <c r="AK14" i="1"/>
  <c r="AL14" i="1" s="1"/>
  <c r="AK13" i="1"/>
  <c r="AK12" i="1"/>
  <c r="AK11" i="1"/>
  <c r="AL11" i="1" s="1"/>
  <c r="AK10" i="1"/>
  <c r="AL10" i="1" s="1"/>
  <c r="AK8" i="1"/>
  <c r="AL8" i="1" s="1"/>
  <c r="AK7" i="1"/>
  <c r="AK6" i="1"/>
  <c r="AK5" i="1"/>
  <c r="AL5" i="1" s="1"/>
  <c r="AH39" i="1"/>
  <c r="AI39" i="1" s="1"/>
  <c r="AH37" i="1"/>
  <c r="AI37" i="1" s="1"/>
  <c r="AH36" i="1"/>
  <c r="AI36" i="1" s="1"/>
  <c r="AH35" i="1"/>
  <c r="AH33" i="1"/>
  <c r="AI33" i="1" s="1"/>
  <c r="AH31" i="1"/>
  <c r="AH30" i="1"/>
  <c r="AH29" i="1"/>
  <c r="AI29" i="1" s="1"/>
  <c r="AH26" i="1"/>
  <c r="AI26" i="1" s="1"/>
  <c r="AH25" i="1"/>
  <c r="AH24" i="1"/>
  <c r="AH23" i="1"/>
  <c r="AH22" i="1"/>
  <c r="AI22" i="1" s="1"/>
  <c r="AH21" i="1"/>
  <c r="AI21" i="1" s="1"/>
  <c r="AH20" i="1"/>
  <c r="AH18" i="1"/>
  <c r="AI18" i="1" s="1"/>
  <c r="AH17" i="1"/>
  <c r="AH16" i="1"/>
  <c r="AH15" i="1"/>
  <c r="AH14" i="1"/>
  <c r="AI14" i="1" s="1"/>
  <c r="AH13" i="1"/>
  <c r="AH12" i="1"/>
  <c r="AH11" i="1"/>
  <c r="AI11" i="1" s="1"/>
  <c r="AH10" i="1"/>
  <c r="AH8" i="1"/>
  <c r="AH7" i="1"/>
  <c r="AH6" i="1"/>
  <c r="AI6" i="1" s="1"/>
  <c r="AH5" i="1"/>
  <c r="AI5" i="1" s="1"/>
  <c r="M16" i="1"/>
  <c r="AL16" i="1" s="1"/>
  <c r="M15" i="1"/>
  <c r="M14" i="1"/>
  <c r="AL37" i="1"/>
  <c r="AL36" i="1"/>
  <c r="AL35" i="1"/>
  <c r="AL31" i="1"/>
  <c r="AL29" i="1"/>
  <c r="AL26" i="1"/>
  <c r="AL24" i="1"/>
  <c r="AL22" i="1"/>
  <c r="AL20" i="1"/>
  <c r="AL18" i="1"/>
  <c r="AL13" i="1"/>
  <c r="AL12" i="1"/>
  <c r="AL7" i="1"/>
  <c r="AL6" i="1"/>
  <c r="AI35" i="1"/>
  <c r="AI31" i="1"/>
  <c r="AI30" i="1"/>
  <c r="AI25" i="1"/>
  <c r="AI24" i="1"/>
  <c r="AI23" i="1"/>
  <c r="AI20" i="1"/>
  <c r="AI17" i="1"/>
  <c r="AI13" i="1"/>
  <c r="AI12" i="1"/>
  <c r="AI10" i="1"/>
  <c r="AI8" i="1"/>
  <c r="AI7" i="1"/>
  <c r="E6" i="1"/>
  <c r="E5" i="1"/>
  <c r="AI16" i="1"/>
  <c r="AI15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8" i="1"/>
  <c r="AF7" i="1"/>
  <c r="AF6" i="1"/>
  <c r="AF5" i="1"/>
  <c r="AC39" i="1"/>
  <c r="AC38" i="1"/>
  <c r="AC37" i="1"/>
  <c r="AC36" i="1"/>
  <c r="AC35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8" i="1"/>
  <c r="AC7" i="1"/>
  <c r="AC6" i="1"/>
  <c r="AC5" i="1"/>
  <c r="Z39" i="1"/>
  <c r="Z38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8" i="1"/>
  <c r="Z7" i="1"/>
  <c r="Z6" i="1"/>
  <c r="Z5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8" i="1"/>
  <c r="W7" i="1"/>
  <c r="W6" i="1"/>
  <c r="W5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8" i="1"/>
  <c r="T7" i="1"/>
  <c r="T6" i="1"/>
  <c r="T5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8" i="1"/>
  <c r="Q7" i="1"/>
  <c r="Q6" i="1"/>
  <c r="Q5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8" i="1"/>
  <c r="N7" i="1"/>
  <c r="N6" i="1"/>
  <c r="N5" i="1"/>
  <c r="K39" i="1"/>
  <c r="K37" i="1"/>
  <c r="K36" i="1"/>
  <c r="K35" i="1"/>
  <c r="K33" i="1"/>
  <c r="K32" i="1"/>
  <c r="K31" i="1"/>
  <c r="K30" i="1"/>
  <c r="K29" i="1"/>
  <c r="K28" i="1"/>
  <c r="K26" i="1"/>
  <c r="K25" i="1"/>
  <c r="K24" i="1"/>
  <c r="K23" i="1"/>
  <c r="K22" i="1"/>
  <c r="K21" i="1"/>
  <c r="K20" i="1"/>
  <c r="K18" i="1"/>
  <c r="K17" i="1"/>
  <c r="K16" i="1"/>
  <c r="K15" i="1"/>
  <c r="K13" i="1"/>
  <c r="K12" i="1"/>
  <c r="K11" i="1"/>
  <c r="K10" i="1"/>
  <c r="K8" i="1"/>
  <c r="K7" i="1"/>
  <c r="K6" i="1"/>
  <c r="K5" i="1"/>
  <c r="H39" i="1"/>
  <c r="H37" i="1"/>
  <c r="H36" i="1"/>
  <c r="H35" i="1"/>
  <c r="H33" i="1"/>
  <c r="H32" i="1"/>
  <c r="H31" i="1"/>
  <c r="H30" i="1"/>
  <c r="H29" i="1"/>
  <c r="H28" i="1"/>
  <c r="H26" i="1"/>
  <c r="H25" i="1"/>
  <c r="H24" i="1"/>
  <c r="H23" i="1"/>
  <c r="H22" i="1"/>
  <c r="H21" i="1"/>
  <c r="H20" i="1"/>
  <c r="H18" i="1"/>
  <c r="H17" i="1"/>
  <c r="H16" i="1"/>
  <c r="H15" i="1"/>
  <c r="H14" i="1"/>
  <c r="H13" i="1"/>
  <c r="H12" i="1"/>
  <c r="H11" i="1"/>
  <c r="H10" i="1"/>
  <c r="H8" i="1"/>
  <c r="H7" i="1"/>
  <c r="H6" i="1"/>
  <c r="H5" i="1"/>
  <c r="AL42" i="1" l="1"/>
  <c r="AR40" i="1"/>
  <c r="AI40" i="1"/>
  <c r="AF40" i="1"/>
  <c r="AC40" i="1"/>
  <c r="Z40" i="1"/>
  <c r="W40" i="1"/>
  <c r="T40" i="1"/>
  <c r="Q40" i="1"/>
  <c r="N40" i="1"/>
  <c r="K40" i="1"/>
  <c r="H40" i="1"/>
  <c r="E12" i="1"/>
  <c r="E13" i="1"/>
  <c r="E14" i="1"/>
  <c r="E15" i="1"/>
  <c r="E16" i="1"/>
  <c r="E17" i="1"/>
  <c r="E18" i="1"/>
  <c r="E20" i="1"/>
  <c r="E21" i="1"/>
  <c r="E22" i="1"/>
  <c r="E23" i="1"/>
  <c r="E24" i="1"/>
  <c r="E25" i="1"/>
  <c r="E26" i="1"/>
  <c r="E28" i="1"/>
  <c r="E29" i="1"/>
  <c r="E30" i="1"/>
  <c r="E31" i="1"/>
  <c r="E32" i="1"/>
  <c r="E33" i="1"/>
  <c r="E35" i="1"/>
  <c r="E36" i="1"/>
  <c r="E37" i="1"/>
  <c r="E39" i="1"/>
  <c r="E11" i="1"/>
  <c r="E10" i="1"/>
  <c r="E7" i="1"/>
  <c r="E8" i="1"/>
  <c r="E40" i="1" l="1"/>
</calcChain>
</file>

<file path=xl/sharedStrings.xml><?xml version="1.0" encoding="utf-8"?>
<sst xmlns="http://schemas.openxmlformats.org/spreadsheetml/2006/main" count="90" uniqueCount="49">
  <si>
    <t>VALOR UNITARIO</t>
  </si>
  <si>
    <t>No.</t>
  </si>
  <si>
    <t>Gerencial administrativo</t>
  </si>
  <si>
    <t>Evaluación Médica Laboral con Énfasis osteomuscular</t>
  </si>
  <si>
    <t>Optometría</t>
  </si>
  <si>
    <t>Glicemia</t>
  </si>
  <si>
    <t>Perfil lipídico</t>
  </si>
  <si>
    <t>Servicios Generales</t>
  </si>
  <si>
    <t>Paquete manejo alimentos</t>
  </si>
  <si>
    <t>Coprológico</t>
  </si>
  <si>
    <t xml:space="preserve">Frotis Faríngeo </t>
  </si>
  <si>
    <t>Refuerzo Tétano</t>
  </si>
  <si>
    <t>Vacuna Hepatitis B</t>
  </si>
  <si>
    <t>Conductor</t>
  </si>
  <si>
    <t>optometría</t>
  </si>
  <si>
    <t>Audiometría</t>
  </si>
  <si>
    <t>Espirómetria</t>
  </si>
  <si>
    <t>Prueba psicométrica</t>
  </si>
  <si>
    <t>Evaluaciones médicas laborales de Ingreso</t>
  </si>
  <si>
    <t>Evaluaciones médicas laborales de Egreso</t>
  </si>
  <si>
    <t>Análisis Puesto de Trabajo</t>
  </si>
  <si>
    <t>VALOR TOTAL DE LA PROPUESTA</t>
  </si>
  <si>
    <t xml:space="preserve">VALOR TOTAL </t>
  </si>
  <si>
    <t xml:space="preserve">Evaluacion Medicas Pos Incapacidad </t>
  </si>
  <si>
    <t xml:space="preserve">Conductor </t>
  </si>
  <si>
    <t xml:space="preserve">Servicios Generales </t>
  </si>
  <si>
    <t xml:space="preserve">Gerencial Administrativos </t>
  </si>
  <si>
    <t xml:space="preserve">ESTUDIO DE MERCADO </t>
  </si>
  <si>
    <t xml:space="preserve">CANTIDAD </t>
  </si>
  <si>
    <t xml:space="preserve">UNIDAD MEDICA DIAGNOSTICA ESPINOSA GOMEZ </t>
  </si>
  <si>
    <t xml:space="preserve">SERVICIOS REQUERIDOS </t>
  </si>
  <si>
    <t>REYVELT MEDICINA ESPECIALIZADA</t>
  </si>
  <si>
    <t xml:space="preserve"> HUMAN GROUP CORP IPS</t>
  </si>
  <si>
    <t>GLOBAL MEDICAL HSE SAS IPS</t>
  </si>
  <si>
    <t>SALUD OCUPACIONAL DE LOS ANDES LTDA</t>
  </si>
  <si>
    <t>CAJA DE COMPENSACIÓN FAMILIAR CAFAM</t>
  </si>
  <si>
    <t>CENASIT SAFETY S.A.S</t>
  </si>
  <si>
    <t>SALUD Y DIAGNOSTICO DIAMEDICAL LTDA</t>
  </si>
  <si>
    <t>INTERVENIR SALUD IPS SAS</t>
  </si>
  <si>
    <t xml:space="preserve">COMPENSAR </t>
  </si>
  <si>
    <t>PROMEDIO</t>
  </si>
  <si>
    <t>MEDIA GEOMÉTRICA</t>
  </si>
  <si>
    <t>TOTAL</t>
  </si>
  <si>
    <t>Promedio normalizado</t>
  </si>
  <si>
    <t>N</t>
  </si>
  <si>
    <t>Desviación estándar</t>
  </si>
  <si>
    <t>Límite superior</t>
  </si>
  <si>
    <t>Límite inferior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</si>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</sst>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(&quot;$&quot;\ * #,##0_);_(&quot;$&quot;\ * \(#,##0\);_(&quot;$&quot;\ * &quot;-&quot;??_);_(@_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rgb="FF000000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Arial"/>
      <family val="2"/>
    </font>
    <font>
      <i/>
      <sz val="8"/>
      <color rgb="FF00000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1"/>
      <color theme="1"/>
      <name val="Lucida Sans Unicode"/>
      <family val="2"/>
    </font>
  </fonts>
  <fills count="9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75">
    <xf numFmtId="0" fontId="0" fillId="0" borderId="0" xfId="0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0" xfId="0" applyAlignment="1">
      <alignment vertical="center"/>
    </xf>
    <xf numFmtId="164" fontId="0" fillId="0" borderId="1" xfId="1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165" fontId="1" fillId="4" borderId="6" xfId="0" applyNumberFormat="1" applyFont="1" applyFill="1" applyBorder="1" applyAlignment="1">
      <alignment vertical="center"/>
    </xf>
    <xf numFmtId="0" fontId="9" fillId="4" borderId="1" xfId="0" applyFont="1" applyFill="1" applyBorder="1" applyAlignment="1">
      <alignment vertical="center" wrapText="1"/>
    </xf>
    <xf numFmtId="0" fontId="10" fillId="0" borderId="0" xfId="0" applyFont="1" applyAlignment="1">
      <alignment horizontal="justify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64" fontId="0" fillId="0" borderId="0" xfId="0" applyNumberFormat="1" applyAlignment="1">
      <alignment vertical="center"/>
    </xf>
    <xf numFmtId="164" fontId="0" fillId="6" borderId="1" xfId="1" applyNumberFormat="1" applyFont="1" applyFill="1" applyBorder="1" applyAlignment="1">
      <alignment vertical="center"/>
    </xf>
    <xf numFmtId="0" fontId="0" fillId="7" borderId="0" xfId="0" applyFill="1" applyAlignment="1">
      <alignment vertical="center"/>
    </xf>
    <xf numFmtId="0" fontId="7" fillId="7" borderId="10" xfId="0" applyFont="1" applyFill="1" applyBorder="1" applyAlignment="1">
      <alignment vertical="center"/>
    </xf>
    <xf numFmtId="0" fontId="7" fillId="7" borderId="11" xfId="0" applyFont="1" applyFill="1" applyBorder="1" applyAlignment="1">
      <alignment vertical="center"/>
    </xf>
    <xf numFmtId="0" fontId="1" fillId="7" borderId="12" xfId="0" applyFont="1" applyFill="1" applyBorder="1" applyAlignment="1">
      <alignment vertical="center"/>
    </xf>
    <xf numFmtId="0" fontId="1" fillId="7" borderId="13" xfId="0" applyFont="1" applyFill="1" applyBorder="1" applyAlignment="1">
      <alignment vertical="center"/>
    </xf>
    <xf numFmtId="164" fontId="0" fillId="7" borderId="12" xfId="0" applyNumberFormat="1" applyFill="1" applyBorder="1" applyAlignment="1">
      <alignment vertical="center"/>
    </xf>
    <xf numFmtId="164" fontId="0" fillId="7" borderId="13" xfId="0" applyNumberFormat="1" applyFill="1" applyBorder="1" applyAlignment="1">
      <alignment vertical="center"/>
    </xf>
    <xf numFmtId="165" fontId="0" fillId="7" borderId="14" xfId="0" applyNumberFormat="1" applyFill="1" applyBorder="1" applyAlignment="1">
      <alignment vertical="center"/>
    </xf>
    <xf numFmtId="164" fontId="0" fillId="7" borderId="15" xfId="0" applyNumberFormat="1" applyFill="1" applyBorder="1" applyAlignment="1">
      <alignment vertical="center"/>
    </xf>
    <xf numFmtId="44" fontId="0" fillId="7" borderId="0" xfId="1" applyFont="1" applyFill="1" applyAlignment="1">
      <alignment vertical="center"/>
    </xf>
    <xf numFmtId="0" fontId="7" fillId="7" borderId="16" xfId="0" applyFont="1" applyFill="1" applyBorder="1" applyAlignment="1">
      <alignment vertical="center"/>
    </xf>
    <xf numFmtId="44" fontId="7" fillId="7" borderId="11" xfId="1" applyFont="1" applyFill="1" applyBorder="1" applyAlignment="1">
      <alignment vertical="center"/>
    </xf>
    <xf numFmtId="0" fontId="1" fillId="7" borderId="0" xfId="0" applyFont="1" applyFill="1" applyBorder="1" applyAlignment="1">
      <alignment vertical="center"/>
    </xf>
    <xf numFmtId="44" fontId="1" fillId="7" borderId="13" xfId="1" applyFont="1" applyFill="1" applyBorder="1" applyAlignment="1">
      <alignment vertical="center"/>
    </xf>
    <xf numFmtId="0" fontId="0" fillId="7" borderId="12" xfId="0" applyFill="1" applyBorder="1" applyAlignment="1">
      <alignment vertical="center"/>
    </xf>
    <xf numFmtId="164" fontId="0" fillId="7" borderId="0" xfId="0" applyNumberFormat="1" applyFill="1" applyBorder="1" applyAlignment="1">
      <alignment vertical="center"/>
    </xf>
    <xf numFmtId="44" fontId="0" fillId="7" borderId="13" xfId="1" applyFont="1" applyFill="1" applyBorder="1" applyAlignment="1">
      <alignment vertical="center"/>
    </xf>
    <xf numFmtId="0" fontId="0" fillId="7" borderId="0" xfId="0" applyFill="1" applyBorder="1" applyAlignment="1">
      <alignment vertical="center"/>
    </xf>
    <xf numFmtId="0" fontId="0" fillId="7" borderId="14" xfId="0" applyFill="1" applyBorder="1" applyAlignment="1">
      <alignment vertical="center"/>
    </xf>
    <xf numFmtId="0" fontId="0" fillId="7" borderId="17" xfId="0" applyFill="1" applyBorder="1" applyAlignment="1">
      <alignment vertical="center"/>
    </xf>
    <xf numFmtId="44" fontId="0" fillId="7" borderId="15" xfId="1" applyFont="1" applyFill="1" applyBorder="1" applyAlignment="1">
      <alignment vertical="center"/>
    </xf>
    <xf numFmtId="0" fontId="0" fillId="8" borderId="0" xfId="0" applyFill="1" applyAlignment="1">
      <alignment vertical="center"/>
    </xf>
    <xf numFmtId="0" fontId="7" fillId="8" borderId="10" xfId="0" applyFont="1" applyFill="1" applyBorder="1" applyAlignment="1">
      <alignment vertical="center"/>
    </xf>
    <xf numFmtId="0" fontId="7" fillId="8" borderId="11" xfId="0" applyFont="1" applyFill="1" applyBorder="1" applyAlignment="1">
      <alignment vertical="center"/>
    </xf>
    <xf numFmtId="0" fontId="1" fillId="8" borderId="12" xfId="0" applyFont="1" applyFill="1" applyBorder="1" applyAlignment="1">
      <alignment vertical="center"/>
    </xf>
    <xf numFmtId="44" fontId="1" fillId="8" borderId="13" xfId="1" applyFont="1" applyFill="1" applyBorder="1" applyAlignment="1">
      <alignment vertical="center"/>
    </xf>
    <xf numFmtId="164" fontId="0" fillId="8" borderId="12" xfId="0" applyNumberFormat="1" applyFill="1" applyBorder="1" applyAlignment="1">
      <alignment vertical="center"/>
    </xf>
    <xf numFmtId="44" fontId="0" fillId="8" borderId="13" xfId="1" applyFont="1" applyFill="1" applyBorder="1" applyAlignment="1">
      <alignment vertical="center"/>
    </xf>
    <xf numFmtId="0" fontId="0" fillId="8" borderId="14" xfId="0" applyFill="1" applyBorder="1" applyAlignment="1">
      <alignment vertical="center"/>
    </xf>
    <xf numFmtId="44" fontId="0" fillId="8" borderId="15" xfId="1" applyFont="1" applyFill="1" applyBorder="1" applyAlignment="1">
      <alignment vertical="center"/>
    </xf>
    <xf numFmtId="44" fontId="0" fillId="8" borderId="0" xfId="0" applyNumberFormat="1" applyFill="1" applyAlignment="1">
      <alignment vertical="center"/>
    </xf>
    <xf numFmtId="44" fontId="0" fillId="8" borderId="0" xfId="1" applyFont="1" applyFill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"/>
  <sheetViews>
    <sheetView tabSelected="1" zoomScaleNormal="100" workbookViewId="0">
      <pane xSplit="2" ySplit="4" topLeftCell="C14" activePane="bottomRight" state="frozen"/>
      <selection pane="topRight" activeCell="C1" sqref="C1"/>
      <selection pane="bottomLeft" activeCell="A5" sqref="A5"/>
      <selection pane="bottomRight" activeCell="I24" sqref="I24"/>
    </sheetView>
  </sheetViews>
  <sheetFormatPr baseColWidth="10" defaultRowHeight="15" x14ac:dyDescent="0.25"/>
  <cols>
    <col min="1" max="1" width="4" style="12" customWidth="1"/>
    <col min="2" max="2" width="46.42578125" style="12" customWidth="1"/>
    <col min="3" max="3" width="10.5703125" style="12" customWidth="1"/>
    <col min="4" max="4" width="16.42578125" style="12" customWidth="1"/>
    <col min="5" max="5" width="18.28515625" style="12" customWidth="1"/>
    <col min="6" max="6" width="12" style="12" customWidth="1"/>
    <col min="7" max="7" width="16.42578125" style="12" customWidth="1"/>
    <col min="8" max="8" width="13.42578125" style="12" customWidth="1"/>
    <col min="9" max="10" width="11.42578125" style="12" customWidth="1"/>
    <col min="11" max="11" width="13.42578125" style="12" customWidth="1"/>
    <col min="12" max="12" width="11.42578125" style="12" customWidth="1"/>
    <col min="13" max="13" width="15.5703125" style="12" customWidth="1"/>
    <col min="14" max="14" width="13.42578125" style="12" customWidth="1"/>
    <col min="15" max="15" width="11.42578125" style="12" customWidth="1"/>
    <col min="16" max="16" width="13.85546875" style="12" customWidth="1"/>
    <col min="17" max="17" width="13.42578125" style="12" customWidth="1"/>
    <col min="18" max="18" width="11.42578125" style="12" customWidth="1"/>
    <col min="19" max="19" width="13.85546875" style="12" customWidth="1"/>
    <col min="20" max="20" width="13.42578125" style="12" customWidth="1"/>
    <col min="21" max="21" width="11.42578125" style="12" customWidth="1"/>
    <col min="22" max="22" width="13" style="12" customWidth="1"/>
    <col min="23" max="23" width="13.42578125" style="12" customWidth="1"/>
    <col min="24" max="24" width="11.42578125" style="12" customWidth="1"/>
    <col min="25" max="25" width="19" style="12" customWidth="1"/>
    <col min="26" max="26" width="13.42578125" style="12" customWidth="1"/>
    <col min="27" max="27" width="11.42578125" style="12" customWidth="1"/>
    <col min="28" max="28" width="15" style="12" customWidth="1"/>
    <col min="29" max="29" width="13.42578125" style="12" customWidth="1"/>
    <col min="30" max="30" width="11.42578125" style="12" customWidth="1"/>
    <col min="31" max="31" width="14.28515625" style="12" customWidth="1"/>
    <col min="32" max="32" width="13.42578125" style="12" customWidth="1"/>
    <col min="33" max="33" width="4" style="12" customWidth="1"/>
    <col min="34" max="34" width="12.140625" style="32" customWidth="1"/>
    <col min="35" max="35" width="15.140625" style="32" customWidth="1"/>
    <col min="36" max="36" width="2" style="12" customWidth="1"/>
    <col min="37" max="37" width="14.28515625" style="53" customWidth="1"/>
    <col min="38" max="38" width="20.140625" style="53" customWidth="1"/>
    <col min="39" max="39" width="3.85546875" style="12" customWidth="1"/>
    <col min="40" max="40" width="17.5703125" style="32" bestFit="1" customWidth="1"/>
    <col min="41" max="41" width="13.7109375" style="32" bestFit="1" customWidth="1"/>
    <col min="42" max="42" width="14.42578125" style="32" bestFit="1" customWidth="1"/>
    <col min="43" max="43" width="27.140625" style="32" bestFit="1" customWidth="1"/>
    <col min="44" max="44" width="17.85546875" style="41" bestFit="1" customWidth="1"/>
    <col min="45" max="16384" width="11.42578125" style="12"/>
  </cols>
  <sheetData>
    <row r="1" spans="1:44" ht="39.75" customHeight="1" x14ac:dyDescent="0.25">
      <c r="A1" s="67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N1" s="32" t="s">
        <v>44</v>
      </c>
      <c r="AO1" s="32">
        <v>9</v>
      </c>
    </row>
    <row r="2" spans="1:44" ht="51" customHeight="1" thickBot="1" x14ac:dyDescent="0.3">
      <c r="A2" s="74"/>
      <c r="B2" s="74"/>
      <c r="C2" s="15"/>
      <c r="D2" s="14"/>
      <c r="E2" s="14"/>
    </row>
    <row r="3" spans="1:44" s="16" customFormat="1" ht="22.5" customHeight="1" thickBot="1" x14ac:dyDescent="0.3">
      <c r="A3" s="27" t="s">
        <v>1</v>
      </c>
      <c r="B3" s="28" t="s">
        <v>30</v>
      </c>
      <c r="C3" s="68" t="s">
        <v>29</v>
      </c>
      <c r="D3" s="68"/>
      <c r="E3" s="69"/>
      <c r="F3" s="68" t="s">
        <v>31</v>
      </c>
      <c r="G3" s="68"/>
      <c r="H3" s="69"/>
      <c r="I3" s="70" t="s">
        <v>32</v>
      </c>
      <c r="J3" s="70"/>
      <c r="K3" s="71"/>
      <c r="L3" s="72" t="s">
        <v>33</v>
      </c>
      <c r="M3" s="72"/>
      <c r="N3" s="73"/>
      <c r="O3" s="68" t="s">
        <v>34</v>
      </c>
      <c r="P3" s="68"/>
      <c r="Q3" s="69"/>
      <c r="R3" s="68" t="s">
        <v>35</v>
      </c>
      <c r="S3" s="68"/>
      <c r="T3" s="69"/>
      <c r="U3" s="68" t="s">
        <v>36</v>
      </c>
      <c r="V3" s="68"/>
      <c r="W3" s="69"/>
      <c r="X3" s="68" t="s">
        <v>37</v>
      </c>
      <c r="Y3" s="68"/>
      <c r="Z3" s="69"/>
      <c r="AA3" s="68" t="s">
        <v>38</v>
      </c>
      <c r="AB3" s="68"/>
      <c r="AC3" s="69"/>
      <c r="AD3" s="68" t="s">
        <v>39</v>
      </c>
      <c r="AE3" s="68"/>
      <c r="AF3" s="69"/>
      <c r="AH3" s="33" t="s">
        <v>40</v>
      </c>
      <c r="AI3" s="34" t="s">
        <v>42</v>
      </c>
      <c r="AK3" s="54" t="s">
        <v>41</v>
      </c>
      <c r="AL3" s="55"/>
      <c r="AN3" s="33" t="s">
        <v>43</v>
      </c>
      <c r="AO3" s="42"/>
      <c r="AP3" s="42"/>
      <c r="AQ3" s="42"/>
      <c r="AR3" s="43"/>
    </row>
    <row r="4" spans="1:44" s="14" customFormat="1" x14ac:dyDescent="0.25">
      <c r="A4" s="66">
        <v>1</v>
      </c>
      <c r="B4" s="26" t="s">
        <v>2</v>
      </c>
      <c r="C4" s="25" t="s">
        <v>28</v>
      </c>
      <c r="D4" s="29" t="s">
        <v>0</v>
      </c>
      <c r="E4" s="29" t="s">
        <v>22</v>
      </c>
      <c r="F4" s="25" t="s">
        <v>28</v>
      </c>
      <c r="G4" s="29" t="s">
        <v>0</v>
      </c>
      <c r="H4" s="29" t="s">
        <v>22</v>
      </c>
      <c r="I4" s="25" t="s">
        <v>28</v>
      </c>
      <c r="J4" s="29" t="s">
        <v>0</v>
      </c>
      <c r="K4" s="29" t="s">
        <v>22</v>
      </c>
      <c r="L4" s="25" t="s">
        <v>28</v>
      </c>
      <c r="M4" s="29" t="s">
        <v>0</v>
      </c>
      <c r="N4" s="29" t="s">
        <v>22</v>
      </c>
      <c r="O4" s="25" t="s">
        <v>28</v>
      </c>
      <c r="P4" s="29" t="s">
        <v>0</v>
      </c>
      <c r="Q4" s="29" t="s">
        <v>22</v>
      </c>
      <c r="R4" s="25" t="s">
        <v>28</v>
      </c>
      <c r="S4" s="29" t="s">
        <v>0</v>
      </c>
      <c r="T4" s="29" t="s">
        <v>22</v>
      </c>
      <c r="U4" s="25" t="s">
        <v>28</v>
      </c>
      <c r="V4" s="29" t="s">
        <v>0</v>
      </c>
      <c r="W4" s="29" t="s">
        <v>22</v>
      </c>
      <c r="X4" s="25" t="s">
        <v>28</v>
      </c>
      <c r="Y4" s="29" t="s">
        <v>0</v>
      </c>
      <c r="Z4" s="29" t="s">
        <v>22</v>
      </c>
      <c r="AA4" s="25" t="s">
        <v>28</v>
      </c>
      <c r="AB4" s="29" t="s">
        <v>0</v>
      </c>
      <c r="AC4" s="29" t="s">
        <v>22</v>
      </c>
      <c r="AD4" s="25" t="s">
        <v>28</v>
      </c>
      <c r="AE4" s="29" t="s">
        <v>0</v>
      </c>
      <c r="AF4" s="29" t="s">
        <v>22</v>
      </c>
      <c r="AH4" s="35"/>
      <c r="AI4" s="36"/>
      <c r="AK4" s="56"/>
      <c r="AL4" s="57"/>
      <c r="AN4" s="35" t="s">
        <v>45</v>
      </c>
      <c r="AO4" s="44" t="s">
        <v>47</v>
      </c>
      <c r="AP4" s="44" t="s">
        <v>46</v>
      </c>
      <c r="AQ4" s="44" t="s">
        <v>43</v>
      </c>
      <c r="AR4" s="45" t="s">
        <v>48</v>
      </c>
    </row>
    <row r="5" spans="1:44" x14ac:dyDescent="0.25">
      <c r="A5" s="66"/>
      <c r="B5" s="3" t="s">
        <v>3</v>
      </c>
      <c r="C5" s="1">
        <v>68</v>
      </c>
      <c r="D5" s="13">
        <v>60000</v>
      </c>
      <c r="E5" s="13">
        <f>SUM(D5*C5)</f>
        <v>4080000</v>
      </c>
      <c r="F5" s="1">
        <v>68</v>
      </c>
      <c r="G5" s="13">
        <v>22000</v>
      </c>
      <c r="H5" s="13">
        <f>SUM(G5*F5)</f>
        <v>1496000</v>
      </c>
      <c r="I5" s="1">
        <v>68</v>
      </c>
      <c r="J5" s="13">
        <v>25000</v>
      </c>
      <c r="K5" s="13">
        <f>SUM(J5*I5)</f>
        <v>1700000</v>
      </c>
      <c r="L5" s="1">
        <v>68</v>
      </c>
      <c r="M5" s="13">
        <v>24100</v>
      </c>
      <c r="N5" s="13">
        <f>SUM(M5*L5)</f>
        <v>1638800</v>
      </c>
      <c r="O5" s="1">
        <v>68</v>
      </c>
      <c r="P5" s="13">
        <v>26300</v>
      </c>
      <c r="Q5" s="13">
        <f>SUM(P5*O5)</f>
        <v>1788400</v>
      </c>
      <c r="R5" s="1">
        <v>68</v>
      </c>
      <c r="S5" s="13">
        <v>38720</v>
      </c>
      <c r="T5" s="13">
        <f>SUM(S5*R5)</f>
        <v>2632960</v>
      </c>
      <c r="U5" s="1">
        <v>68</v>
      </c>
      <c r="V5" s="13">
        <v>28500</v>
      </c>
      <c r="W5" s="13">
        <f>SUM(V5*U5)</f>
        <v>1938000</v>
      </c>
      <c r="X5" s="1">
        <v>68</v>
      </c>
      <c r="Y5" s="13">
        <v>40000</v>
      </c>
      <c r="Z5" s="13">
        <f>SUM(Y5*X5)</f>
        <v>2720000</v>
      </c>
      <c r="AA5" s="1">
        <v>68</v>
      </c>
      <c r="AB5" s="13">
        <v>26000</v>
      </c>
      <c r="AC5" s="13">
        <f>SUM(AB5*AA5)</f>
        <v>1768000</v>
      </c>
      <c r="AD5" s="1">
        <v>68</v>
      </c>
      <c r="AE5" s="13">
        <v>37850</v>
      </c>
      <c r="AF5" s="13">
        <f>SUM(AE5*AD5)</f>
        <v>2573800</v>
      </c>
      <c r="AH5" s="37">
        <f>+AVERAGE(AE5,AB5,Y5,V5,S5,P5,M5,G5,D5)</f>
        <v>33718.888888888891</v>
      </c>
      <c r="AI5" s="38">
        <f>+AH5*C5</f>
        <v>2292884.4444444445</v>
      </c>
      <c r="AJ5" s="30"/>
      <c r="AK5" s="58">
        <f>+GEOMEAN(D5,G5,M5,P5,S5,V5,Y5,AB5,AE5)</f>
        <v>32115.450400242724</v>
      </c>
      <c r="AL5" s="59">
        <f>+AK5*C5</f>
        <v>2183850.6272165054</v>
      </c>
      <c r="AN5" s="46">
        <f>+STDEVA(AE5,AB5,Y5,V5,S5,P5,M5,G5,D5)</f>
        <v>11957.945522166889</v>
      </c>
      <c r="AO5" s="47">
        <f>+AH5-AN5</f>
        <v>21760.943366722</v>
      </c>
      <c r="AP5" s="47">
        <f>+AH5+AN5</f>
        <v>45676.834411055781</v>
      </c>
      <c r="AQ5" s="47">
        <f>+AVERAGE(G5,M5,P5,S5,V5,Y5,AB5,AE5)</f>
        <v>30433.75</v>
      </c>
      <c r="AR5" s="48">
        <f>+AQ5*C5</f>
        <v>2069495</v>
      </c>
    </row>
    <row r="6" spans="1:44" x14ac:dyDescent="0.25">
      <c r="A6" s="66"/>
      <c r="B6" s="3" t="s">
        <v>4</v>
      </c>
      <c r="C6" s="1">
        <v>68</v>
      </c>
      <c r="D6" s="13">
        <v>25000</v>
      </c>
      <c r="E6" s="13">
        <f>SUM(D6*C6)</f>
        <v>1700000</v>
      </c>
      <c r="F6" s="1">
        <v>68</v>
      </c>
      <c r="G6" s="13">
        <v>19000</v>
      </c>
      <c r="H6" s="13">
        <f t="shared" ref="H6:H8" si="0">SUM(G6*F6)</f>
        <v>1292000</v>
      </c>
      <c r="I6" s="1">
        <v>68</v>
      </c>
      <c r="J6" s="13">
        <v>18000</v>
      </c>
      <c r="K6" s="13">
        <f t="shared" ref="K6:K8" si="1">SUM(J6*I6)</f>
        <v>1224000</v>
      </c>
      <c r="L6" s="1">
        <v>68</v>
      </c>
      <c r="M6" s="13">
        <v>17500</v>
      </c>
      <c r="N6" s="13">
        <f t="shared" ref="N6:N8" si="2">SUM(M6*L6)</f>
        <v>1190000</v>
      </c>
      <c r="O6" s="1">
        <v>68</v>
      </c>
      <c r="P6" s="13">
        <v>22000</v>
      </c>
      <c r="Q6" s="13">
        <f t="shared" ref="Q6:Q8" si="3">SUM(P6*O6)</f>
        <v>1496000</v>
      </c>
      <c r="R6" s="1">
        <v>68</v>
      </c>
      <c r="S6" s="13">
        <v>24100</v>
      </c>
      <c r="T6" s="13">
        <f t="shared" ref="T6:T8" si="4">SUM(S6*R6)</f>
        <v>1638800</v>
      </c>
      <c r="U6" s="1">
        <v>68</v>
      </c>
      <c r="V6" s="13">
        <v>23500</v>
      </c>
      <c r="W6" s="13">
        <f t="shared" ref="W6:W8" si="5">SUM(V6*U6)</f>
        <v>1598000</v>
      </c>
      <c r="X6" s="1">
        <v>68</v>
      </c>
      <c r="Y6" s="13">
        <v>30000</v>
      </c>
      <c r="Z6" s="13">
        <f t="shared" ref="Z6:Z8" si="6">SUM(Y6*X6)</f>
        <v>2040000</v>
      </c>
      <c r="AA6" s="1">
        <v>68</v>
      </c>
      <c r="AB6" s="13">
        <v>23000</v>
      </c>
      <c r="AC6" s="13">
        <f t="shared" ref="AC6:AC8" si="7">SUM(AB6*AA6)</f>
        <v>1564000</v>
      </c>
      <c r="AD6" s="1">
        <v>68</v>
      </c>
      <c r="AE6" s="13">
        <v>28500</v>
      </c>
      <c r="AF6" s="13">
        <f t="shared" ref="AF6:AF8" si="8">SUM(AE6*AD6)</f>
        <v>1938000</v>
      </c>
      <c r="AH6" s="37">
        <f t="shared" ref="AH6:AH8" si="9">+AVERAGE(AE6,AB6,Y6,V6,S6,P6,M6,G6,D6)</f>
        <v>23622.222222222223</v>
      </c>
      <c r="AI6" s="38">
        <f>+AH6*C6</f>
        <v>1606311.1111111112</v>
      </c>
      <c r="AJ6" s="30"/>
      <c r="AK6" s="58">
        <f t="shared" ref="AK6:AK8" si="10">+GEOMEAN(D6,G6,M6,P6,S6,V6,Y6,AB6,AE6)</f>
        <v>23316.279024721665</v>
      </c>
      <c r="AL6" s="59">
        <f t="shared" ref="AL6:AL39" si="11">+AK6*C6</f>
        <v>1585506.9736810732</v>
      </c>
      <c r="AN6" s="46">
        <f t="shared" ref="AN6:AN8" si="12">+STDEVA(AE6,AB6,Y6,V6,S6,P6,M6,G6,D6)</f>
        <v>4007.4236667021391</v>
      </c>
      <c r="AO6" s="47">
        <f t="shared" ref="AO6:AO8" si="13">+AH6-AN6</f>
        <v>19614.798555520083</v>
      </c>
      <c r="AP6" s="47">
        <f t="shared" ref="AP6:AP8" si="14">+AH6+AN6</f>
        <v>27629.645888924362</v>
      </c>
      <c r="AQ6" s="47">
        <f>+AVERAGE(D6,P6,S6,V6,AB6)</f>
        <v>23520</v>
      </c>
      <c r="AR6" s="48">
        <f t="shared" ref="AR6:AR8" si="15">+AQ6*C6</f>
        <v>1599360</v>
      </c>
    </row>
    <row r="7" spans="1:44" x14ac:dyDescent="0.25">
      <c r="A7" s="66"/>
      <c r="B7" s="3" t="s">
        <v>5</v>
      </c>
      <c r="C7" s="1">
        <v>68</v>
      </c>
      <c r="D7" s="13">
        <v>20000</v>
      </c>
      <c r="E7" s="13">
        <f t="shared" ref="E7:E8" si="16">SUM(D7*C7)</f>
        <v>1360000</v>
      </c>
      <c r="F7" s="1">
        <v>68</v>
      </c>
      <c r="G7" s="13">
        <v>14000</v>
      </c>
      <c r="H7" s="13">
        <f t="shared" si="0"/>
        <v>952000</v>
      </c>
      <c r="I7" s="1">
        <v>68</v>
      </c>
      <c r="J7" s="13">
        <v>4620</v>
      </c>
      <c r="K7" s="13">
        <f t="shared" si="1"/>
        <v>314160</v>
      </c>
      <c r="L7" s="1">
        <v>68</v>
      </c>
      <c r="M7" s="13">
        <v>8800</v>
      </c>
      <c r="N7" s="13">
        <f t="shared" si="2"/>
        <v>598400</v>
      </c>
      <c r="O7" s="1">
        <v>68</v>
      </c>
      <c r="P7" s="13">
        <v>12700</v>
      </c>
      <c r="Q7" s="13">
        <f t="shared" si="3"/>
        <v>863600</v>
      </c>
      <c r="R7" s="1">
        <v>68</v>
      </c>
      <c r="S7" s="13">
        <v>7700</v>
      </c>
      <c r="T7" s="13">
        <f t="shared" si="4"/>
        <v>523600</v>
      </c>
      <c r="U7" s="1">
        <v>68</v>
      </c>
      <c r="V7" s="13">
        <v>18000</v>
      </c>
      <c r="W7" s="13">
        <f t="shared" si="5"/>
        <v>1224000</v>
      </c>
      <c r="X7" s="1">
        <v>68</v>
      </c>
      <c r="Y7" s="13">
        <v>20000</v>
      </c>
      <c r="Z7" s="13">
        <f t="shared" si="6"/>
        <v>1360000</v>
      </c>
      <c r="AA7" s="1">
        <v>68</v>
      </c>
      <c r="AB7" s="13">
        <v>13000</v>
      </c>
      <c r="AC7" s="13">
        <f t="shared" si="7"/>
        <v>884000</v>
      </c>
      <c r="AD7" s="1">
        <v>68</v>
      </c>
      <c r="AE7" s="13">
        <v>10500</v>
      </c>
      <c r="AF7" s="13">
        <f t="shared" si="8"/>
        <v>714000</v>
      </c>
      <c r="AH7" s="37">
        <f t="shared" si="9"/>
        <v>13855.555555555555</v>
      </c>
      <c r="AI7" s="38">
        <f>+AH7*C7</f>
        <v>942177.77777777775</v>
      </c>
      <c r="AJ7" s="30"/>
      <c r="AK7" s="58">
        <f t="shared" si="10"/>
        <v>13160.226587874376</v>
      </c>
      <c r="AL7" s="59">
        <f t="shared" si="11"/>
        <v>894895.40797545761</v>
      </c>
      <c r="AN7" s="46">
        <f t="shared" si="12"/>
        <v>4602.7467644633452</v>
      </c>
      <c r="AO7" s="47">
        <f t="shared" si="13"/>
        <v>9252.8087910922095</v>
      </c>
      <c r="AP7" s="47">
        <f t="shared" si="14"/>
        <v>18458.302320018898</v>
      </c>
      <c r="AQ7" s="47">
        <f>+AVERAGE(G7,P7,V7,AB7,AE7)</f>
        <v>13640</v>
      </c>
      <c r="AR7" s="48">
        <f t="shared" si="15"/>
        <v>927520</v>
      </c>
    </row>
    <row r="8" spans="1:44" x14ac:dyDescent="0.25">
      <c r="A8" s="65"/>
      <c r="B8" s="4" t="s">
        <v>6</v>
      </c>
      <c r="C8" s="1">
        <v>68</v>
      </c>
      <c r="D8" s="13">
        <v>45000</v>
      </c>
      <c r="E8" s="13">
        <f t="shared" si="16"/>
        <v>3060000</v>
      </c>
      <c r="F8" s="1">
        <v>68</v>
      </c>
      <c r="G8" s="13">
        <v>29000</v>
      </c>
      <c r="H8" s="13">
        <f t="shared" si="0"/>
        <v>1972000</v>
      </c>
      <c r="I8" s="1">
        <v>68</v>
      </c>
      <c r="J8" s="13">
        <v>16000</v>
      </c>
      <c r="K8" s="13">
        <f t="shared" si="1"/>
        <v>1088000</v>
      </c>
      <c r="L8" s="1">
        <v>68</v>
      </c>
      <c r="M8" s="13">
        <v>29600</v>
      </c>
      <c r="N8" s="13">
        <f t="shared" si="2"/>
        <v>2012800</v>
      </c>
      <c r="O8" s="1">
        <v>68</v>
      </c>
      <c r="P8" s="13">
        <v>37800</v>
      </c>
      <c r="Q8" s="13">
        <f t="shared" si="3"/>
        <v>2570400</v>
      </c>
      <c r="R8" s="1">
        <v>68</v>
      </c>
      <c r="S8" s="13">
        <v>48290</v>
      </c>
      <c r="T8" s="13">
        <f t="shared" si="4"/>
        <v>3283720</v>
      </c>
      <c r="U8" s="1">
        <v>68</v>
      </c>
      <c r="V8" s="13">
        <v>38000</v>
      </c>
      <c r="W8" s="13">
        <f t="shared" si="5"/>
        <v>2584000</v>
      </c>
      <c r="X8" s="1">
        <v>68</v>
      </c>
      <c r="Y8" s="13">
        <v>55000</v>
      </c>
      <c r="Z8" s="13">
        <f t="shared" si="6"/>
        <v>3740000</v>
      </c>
      <c r="AA8" s="1">
        <v>68</v>
      </c>
      <c r="AB8" s="13">
        <v>50000</v>
      </c>
      <c r="AC8" s="13">
        <f t="shared" si="7"/>
        <v>3400000</v>
      </c>
      <c r="AD8" s="1">
        <v>68</v>
      </c>
      <c r="AE8" s="13">
        <v>40900</v>
      </c>
      <c r="AF8" s="13">
        <f t="shared" si="8"/>
        <v>2781200</v>
      </c>
      <c r="AH8" s="37">
        <f t="shared" si="9"/>
        <v>41510</v>
      </c>
      <c r="AI8" s="38">
        <f>+AH8*C8</f>
        <v>2822680</v>
      </c>
      <c r="AJ8" s="30"/>
      <c r="AK8" s="58">
        <f t="shared" si="10"/>
        <v>40624.485109303852</v>
      </c>
      <c r="AL8" s="59">
        <f t="shared" si="11"/>
        <v>2762464.9874326619</v>
      </c>
      <c r="AN8" s="46">
        <f t="shared" si="12"/>
        <v>8923.3766030578354</v>
      </c>
      <c r="AO8" s="47">
        <f t="shared" si="13"/>
        <v>32586.623396942166</v>
      </c>
      <c r="AP8" s="47">
        <f t="shared" si="14"/>
        <v>50433.376603057834</v>
      </c>
      <c r="AQ8" s="47">
        <f>+AVERAGE(P8,S8,V8,AB8,AE8)</f>
        <v>42998</v>
      </c>
      <c r="AR8" s="48">
        <f t="shared" si="15"/>
        <v>2923864</v>
      </c>
    </row>
    <row r="9" spans="1:44" x14ac:dyDescent="0.25">
      <c r="A9" s="64">
        <v>2</v>
      </c>
      <c r="B9" s="2" t="s">
        <v>7</v>
      </c>
      <c r="C9" s="18"/>
      <c r="D9" s="13"/>
      <c r="E9" s="13"/>
      <c r="F9" s="18"/>
      <c r="G9" s="13"/>
      <c r="H9" s="13"/>
      <c r="I9" s="18"/>
      <c r="J9" s="13"/>
      <c r="K9" s="13"/>
      <c r="L9" s="18"/>
      <c r="M9" s="13"/>
      <c r="N9" s="13"/>
      <c r="O9" s="18"/>
      <c r="P9" s="13"/>
      <c r="Q9" s="13"/>
      <c r="R9" s="18"/>
      <c r="S9" s="13"/>
      <c r="T9" s="13"/>
      <c r="U9" s="18"/>
      <c r="V9" s="13"/>
      <c r="W9" s="13"/>
      <c r="X9" s="18"/>
      <c r="Y9" s="13"/>
      <c r="Z9" s="13"/>
      <c r="AA9" s="18"/>
      <c r="AB9" s="13"/>
      <c r="AC9" s="13"/>
      <c r="AD9" s="18"/>
      <c r="AE9" s="13"/>
      <c r="AF9" s="13"/>
      <c r="AH9" s="37"/>
      <c r="AI9" s="38"/>
      <c r="AJ9" s="30"/>
      <c r="AK9" s="58"/>
      <c r="AL9" s="59"/>
      <c r="AN9" s="46"/>
      <c r="AO9" s="49"/>
      <c r="AP9" s="49"/>
      <c r="AQ9" s="49"/>
      <c r="AR9" s="48"/>
    </row>
    <row r="10" spans="1:44" x14ac:dyDescent="0.25">
      <c r="A10" s="66"/>
      <c r="B10" s="4" t="s">
        <v>3</v>
      </c>
      <c r="C10" s="1">
        <v>2</v>
      </c>
      <c r="D10" s="13">
        <v>60000</v>
      </c>
      <c r="E10" s="13">
        <f>SUM(D10*C10)</f>
        <v>120000</v>
      </c>
      <c r="F10" s="1">
        <v>2</v>
      </c>
      <c r="G10" s="13">
        <v>22000</v>
      </c>
      <c r="H10" s="13">
        <f>SUM(G10*F10)</f>
        <v>44000</v>
      </c>
      <c r="I10" s="1">
        <v>2</v>
      </c>
      <c r="J10" s="13">
        <v>25000</v>
      </c>
      <c r="K10" s="13">
        <f>SUM(J10*I10)</f>
        <v>50000</v>
      </c>
      <c r="L10" s="1">
        <v>2</v>
      </c>
      <c r="M10" s="13">
        <v>24100</v>
      </c>
      <c r="N10" s="13">
        <f>SUM(M10*L10)</f>
        <v>48200</v>
      </c>
      <c r="O10" s="1">
        <v>2</v>
      </c>
      <c r="P10" s="13">
        <v>26300</v>
      </c>
      <c r="Q10" s="13">
        <f>SUM(P10*O10)</f>
        <v>52600</v>
      </c>
      <c r="R10" s="1">
        <v>2</v>
      </c>
      <c r="S10" s="13">
        <v>38720</v>
      </c>
      <c r="T10" s="13">
        <f>SUM(S10*R10)</f>
        <v>77440</v>
      </c>
      <c r="U10" s="1">
        <v>2</v>
      </c>
      <c r="V10" s="13">
        <v>28500</v>
      </c>
      <c r="W10" s="13">
        <f>SUM(V10*U10)</f>
        <v>57000</v>
      </c>
      <c r="X10" s="1">
        <v>2</v>
      </c>
      <c r="Y10" s="13">
        <v>40000</v>
      </c>
      <c r="Z10" s="13">
        <f>SUM(Y10*X10)</f>
        <v>80000</v>
      </c>
      <c r="AA10" s="1">
        <v>2</v>
      </c>
      <c r="AB10" s="13">
        <v>26000</v>
      </c>
      <c r="AC10" s="13">
        <f>SUM(AB10*AA10)</f>
        <v>52000</v>
      </c>
      <c r="AD10" s="1">
        <v>2</v>
      </c>
      <c r="AE10" s="13">
        <v>37850</v>
      </c>
      <c r="AF10" s="13">
        <f>SUM(AE10*AD10)</f>
        <v>75700</v>
      </c>
      <c r="AH10" s="37">
        <f t="shared" ref="AH10:AH18" si="17">+AVERAGE(AE10,AB10,Y10,V10,S10,P10,M10,G10,D10)</f>
        <v>33718.888888888891</v>
      </c>
      <c r="AI10" s="38">
        <f>+AH10*C10</f>
        <v>67437.777777777781</v>
      </c>
      <c r="AJ10" s="30"/>
      <c r="AK10" s="58">
        <f t="shared" ref="AK10:AK18" si="18">+GEOMEAN(D10,G10,M10,P10,S10,V10,Y10,AB10,AE10)</f>
        <v>32115.450400242724</v>
      </c>
      <c r="AL10" s="59">
        <f t="shared" si="11"/>
        <v>64230.900800485448</v>
      </c>
      <c r="AN10" s="46">
        <f t="shared" ref="AN10:AN18" si="19">+STDEVA(AE10,AB10,Y10,V10,S10,P10,M10,G10,D10)</f>
        <v>11957.945522166889</v>
      </c>
      <c r="AO10" s="47">
        <f t="shared" ref="AO10:AO18" si="20">+AH10-AN10</f>
        <v>21760.943366722</v>
      </c>
      <c r="AP10" s="47">
        <f t="shared" ref="AP10:AP18" si="21">+AH10+AN10</f>
        <v>45676.834411055781</v>
      </c>
      <c r="AQ10" s="47">
        <f>+AVERAGE(G10,M10:M10,P10,S10,V10,Y10,AB10,AE10)</f>
        <v>30433.75</v>
      </c>
      <c r="AR10" s="48">
        <f t="shared" ref="AR10:AR18" si="22">+AQ10*C10</f>
        <v>60867.5</v>
      </c>
    </row>
    <row r="11" spans="1:44" x14ac:dyDescent="0.25">
      <c r="A11" s="66"/>
      <c r="B11" s="4" t="s">
        <v>4</v>
      </c>
      <c r="C11" s="1">
        <v>2</v>
      </c>
      <c r="D11" s="13">
        <v>25000</v>
      </c>
      <c r="E11" s="13">
        <f>SUM(D11*C11)</f>
        <v>50000</v>
      </c>
      <c r="F11" s="1">
        <v>2</v>
      </c>
      <c r="G11" s="13">
        <v>19000</v>
      </c>
      <c r="H11" s="13">
        <f>SUM(G11*F11)</f>
        <v>38000</v>
      </c>
      <c r="I11" s="1">
        <v>2</v>
      </c>
      <c r="J11" s="13">
        <v>18000</v>
      </c>
      <c r="K11" s="13">
        <f>SUM(J11*I11)</f>
        <v>36000</v>
      </c>
      <c r="L11" s="1">
        <v>2</v>
      </c>
      <c r="M11" s="13">
        <v>17500</v>
      </c>
      <c r="N11" s="13">
        <f>SUM(M11*L11)</f>
        <v>35000</v>
      </c>
      <c r="O11" s="1">
        <v>2</v>
      </c>
      <c r="P11" s="13">
        <v>22000</v>
      </c>
      <c r="Q11" s="13">
        <f>SUM(P11*O11)</f>
        <v>44000</v>
      </c>
      <c r="R11" s="1">
        <v>2</v>
      </c>
      <c r="S11" s="13">
        <v>24100</v>
      </c>
      <c r="T11" s="13">
        <f>SUM(S11*R11)</f>
        <v>48200</v>
      </c>
      <c r="U11" s="1">
        <v>2</v>
      </c>
      <c r="V11" s="13">
        <v>23500</v>
      </c>
      <c r="W11" s="13">
        <f>SUM(V11*U11)</f>
        <v>47000</v>
      </c>
      <c r="X11" s="1">
        <v>2</v>
      </c>
      <c r="Y11" s="13">
        <v>30000</v>
      </c>
      <c r="Z11" s="13">
        <f>SUM(Y11*X11)</f>
        <v>60000</v>
      </c>
      <c r="AA11" s="1">
        <v>2</v>
      </c>
      <c r="AB11" s="13">
        <v>23000</v>
      </c>
      <c r="AC11" s="13">
        <f>SUM(AB11*AA11)</f>
        <v>46000</v>
      </c>
      <c r="AD11" s="1">
        <v>2</v>
      </c>
      <c r="AE11" s="13">
        <v>28500</v>
      </c>
      <c r="AF11" s="13">
        <f>SUM(AE11*AD11)</f>
        <v>57000</v>
      </c>
      <c r="AH11" s="37">
        <f t="shared" si="17"/>
        <v>23622.222222222223</v>
      </c>
      <c r="AI11" s="38">
        <f>+AH11*C11</f>
        <v>47244.444444444445</v>
      </c>
      <c r="AJ11" s="30"/>
      <c r="AK11" s="58">
        <f t="shared" si="18"/>
        <v>23316.279024721665</v>
      </c>
      <c r="AL11" s="59">
        <f t="shared" si="11"/>
        <v>46632.558049443331</v>
      </c>
      <c r="AN11" s="46">
        <f t="shared" si="19"/>
        <v>4007.4236667021391</v>
      </c>
      <c r="AO11" s="47">
        <f t="shared" si="20"/>
        <v>19614.798555520083</v>
      </c>
      <c r="AP11" s="47">
        <f t="shared" si="21"/>
        <v>27629.645888924362</v>
      </c>
      <c r="AQ11" s="47">
        <f>+AVERAGE(D11,P11,S11,V11,AB11,)</f>
        <v>19600</v>
      </c>
      <c r="AR11" s="48">
        <f t="shared" si="22"/>
        <v>39200</v>
      </c>
    </row>
    <row r="12" spans="1:44" x14ac:dyDescent="0.25">
      <c r="A12" s="66"/>
      <c r="B12" s="4" t="s">
        <v>5</v>
      </c>
      <c r="C12" s="1">
        <v>2</v>
      </c>
      <c r="D12" s="13">
        <v>20000</v>
      </c>
      <c r="E12" s="13">
        <f t="shared" ref="E12:E39" si="23">SUM(D12*C12)</f>
        <v>40000</v>
      </c>
      <c r="F12" s="1">
        <v>2</v>
      </c>
      <c r="G12" s="13">
        <v>14000</v>
      </c>
      <c r="H12" s="13">
        <f t="shared" ref="H12:H39" si="24">SUM(G12*F12)</f>
        <v>28000</v>
      </c>
      <c r="I12" s="1">
        <v>2</v>
      </c>
      <c r="J12" s="13">
        <v>4620</v>
      </c>
      <c r="K12" s="13">
        <f t="shared" ref="K12:K39" si="25">SUM(J12*I12)</f>
        <v>9240</v>
      </c>
      <c r="L12" s="1">
        <v>2</v>
      </c>
      <c r="M12" s="13">
        <v>8800</v>
      </c>
      <c r="N12" s="13">
        <f t="shared" ref="N12:N39" si="26">SUM(M12*L12)</f>
        <v>17600</v>
      </c>
      <c r="O12" s="1">
        <v>2</v>
      </c>
      <c r="P12" s="13">
        <v>12700</v>
      </c>
      <c r="Q12" s="13">
        <f t="shared" ref="Q12:Q39" si="27">SUM(P12*O12)</f>
        <v>25400</v>
      </c>
      <c r="R12" s="1">
        <v>2</v>
      </c>
      <c r="S12" s="13">
        <v>7700</v>
      </c>
      <c r="T12" s="13">
        <f t="shared" ref="T12:T39" si="28">SUM(S12*R12)</f>
        <v>15400</v>
      </c>
      <c r="U12" s="1">
        <v>2</v>
      </c>
      <c r="V12" s="13">
        <v>18000</v>
      </c>
      <c r="W12" s="13">
        <f t="shared" ref="W12:W39" si="29">SUM(V12*U12)</f>
        <v>36000</v>
      </c>
      <c r="X12" s="1">
        <v>2</v>
      </c>
      <c r="Y12" s="13">
        <v>20000</v>
      </c>
      <c r="Z12" s="13">
        <f t="shared" ref="Z12:Z39" si="30">SUM(Y12*X12)</f>
        <v>40000</v>
      </c>
      <c r="AA12" s="1">
        <v>2</v>
      </c>
      <c r="AB12" s="13">
        <v>13000</v>
      </c>
      <c r="AC12" s="13">
        <f t="shared" ref="AC12:AC39" si="31">SUM(AB12*AA12)</f>
        <v>26000</v>
      </c>
      <c r="AD12" s="1">
        <v>2</v>
      </c>
      <c r="AE12" s="13">
        <v>10500</v>
      </c>
      <c r="AF12" s="13">
        <f t="shared" ref="AF12:AF39" si="32">SUM(AE12*AD12)</f>
        <v>21000</v>
      </c>
      <c r="AH12" s="37">
        <f t="shared" si="17"/>
        <v>13855.555555555555</v>
      </c>
      <c r="AI12" s="38">
        <f t="shared" ref="AI12:AI39" si="33">+AH12*C12</f>
        <v>27711.111111111109</v>
      </c>
      <c r="AJ12" s="30"/>
      <c r="AK12" s="58">
        <f t="shared" si="18"/>
        <v>13160.226587874376</v>
      </c>
      <c r="AL12" s="59">
        <f t="shared" si="11"/>
        <v>26320.453175748753</v>
      </c>
      <c r="AN12" s="46">
        <f t="shared" si="19"/>
        <v>4602.7467644633452</v>
      </c>
      <c r="AO12" s="47">
        <f t="shared" si="20"/>
        <v>9252.8087910922095</v>
      </c>
      <c r="AP12" s="47">
        <f t="shared" si="21"/>
        <v>18458.302320018898</v>
      </c>
      <c r="AQ12" s="47">
        <f>+AVERAGE(G12,P12,V12,AB12,AE12)</f>
        <v>13640</v>
      </c>
      <c r="AR12" s="48">
        <f t="shared" si="22"/>
        <v>27280</v>
      </c>
    </row>
    <row r="13" spans="1:44" x14ac:dyDescent="0.25">
      <c r="A13" s="66"/>
      <c r="B13" s="4" t="s">
        <v>6</v>
      </c>
      <c r="C13" s="1">
        <v>2</v>
      </c>
      <c r="D13" s="13">
        <v>45000</v>
      </c>
      <c r="E13" s="13">
        <f t="shared" si="23"/>
        <v>90000</v>
      </c>
      <c r="F13" s="1">
        <v>2</v>
      </c>
      <c r="G13" s="13">
        <v>29000</v>
      </c>
      <c r="H13" s="13">
        <f t="shared" si="24"/>
        <v>58000</v>
      </c>
      <c r="I13" s="1">
        <v>2</v>
      </c>
      <c r="J13" s="13">
        <v>16000</v>
      </c>
      <c r="K13" s="13">
        <f t="shared" si="25"/>
        <v>32000</v>
      </c>
      <c r="L13" s="1">
        <v>2</v>
      </c>
      <c r="M13" s="13">
        <v>29600</v>
      </c>
      <c r="N13" s="13">
        <f t="shared" si="26"/>
        <v>59200</v>
      </c>
      <c r="O13" s="1">
        <v>2</v>
      </c>
      <c r="P13" s="13">
        <v>37800</v>
      </c>
      <c r="Q13" s="13">
        <f t="shared" si="27"/>
        <v>75600</v>
      </c>
      <c r="R13" s="1">
        <v>2</v>
      </c>
      <c r="S13" s="13">
        <v>48290</v>
      </c>
      <c r="T13" s="13">
        <f t="shared" si="28"/>
        <v>96580</v>
      </c>
      <c r="U13" s="1">
        <v>2</v>
      </c>
      <c r="V13" s="13">
        <v>38000</v>
      </c>
      <c r="W13" s="13">
        <f t="shared" si="29"/>
        <v>76000</v>
      </c>
      <c r="X13" s="1">
        <v>2</v>
      </c>
      <c r="Y13" s="13">
        <v>55000</v>
      </c>
      <c r="Z13" s="13">
        <f t="shared" si="30"/>
        <v>110000</v>
      </c>
      <c r="AA13" s="1">
        <v>2</v>
      </c>
      <c r="AB13" s="13">
        <v>50000</v>
      </c>
      <c r="AC13" s="13">
        <f t="shared" si="31"/>
        <v>100000</v>
      </c>
      <c r="AD13" s="1">
        <v>2</v>
      </c>
      <c r="AE13" s="13">
        <v>40900</v>
      </c>
      <c r="AF13" s="13">
        <f t="shared" si="32"/>
        <v>81800</v>
      </c>
      <c r="AH13" s="37">
        <f t="shared" si="17"/>
        <v>41510</v>
      </c>
      <c r="AI13" s="38">
        <f t="shared" si="33"/>
        <v>83020</v>
      </c>
      <c r="AJ13" s="30"/>
      <c r="AK13" s="58">
        <f t="shared" si="18"/>
        <v>40624.485109303852</v>
      </c>
      <c r="AL13" s="59">
        <f t="shared" si="11"/>
        <v>81248.970218607705</v>
      </c>
      <c r="AN13" s="46">
        <f t="shared" si="19"/>
        <v>8923.3766030578354</v>
      </c>
      <c r="AO13" s="47">
        <f t="shared" si="20"/>
        <v>32586.623396942166</v>
      </c>
      <c r="AP13" s="47">
        <f t="shared" si="21"/>
        <v>50433.376603057834</v>
      </c>
      <c r="AQ13" s="47">
        <f>+AVERAGE(D13,P13,S13,V13,AB13,AE13)</f>
        <v>43331.666666666664</v>
      </c>
      <c r="AR13" s="48">
        <f t="shared" si="22"/>
        <v>86663.333333333328</v>
      </c>
    </row>
    <row r="14" spans="1:44" x14ac:dyDescent="0.25">
      <c r="A14" s="66"/>
      <c r="B14" s="11" t="s">
        <v>8</v>
      </c>
      <c r="C14" s="1">
        <v>2</v>
      </c>
      <c r="D14" s="13">
        <v>202000</v>
      </c>
      <c r="E14" s="13">
        <f t="shared" si="23"/>
        <v>404000</v>
      </c>
      <c r="F14" s="1">
        <v>2</v>
      </c>
      <c r="G14" s="13">
        <v>14000</v>
      </c>
      <c r="H14" s="13">
        <f t="shared" si="24"/>
        <v>28000</v>
      </c>
      <c r="I14" s="1">
        <v>2</v>
      </c>
      <c r="J14" s="13"/>
      <c r="K14" s="13"/>
      <c r="L14" s="1">
        <v>2</v>
      </c>
      <c r="M14" s="31">
        <f>54700/3</f>
        <v>18233.333333333332</v>
      </c>
      <c r="N14" s="13">
        <f t="shared" si="26"/>
        <v>36466.666666666664</v>
      </c>
      <c r="O14" s="1">
        <v>2</v>
      </c>
      <c r="P14" s="13">
        <v>11300</v>
      </c>
      <c r="Q14" s="13">
        <f t="shared" si="27"/>
        <v>22600</v>
      </c>
      <c r="R14" s="1">
        <v>2</v>
      </c>
      <c r="S14" s="13">
        <v>111120</v>
      </c>
      <c r="T14" s="13">
        <f t="shared" si="28"/>
        <v>222240</v>
      </c>
      <c r="U14" s="1">
        <v>2</v>
      </c>
      <c r="V14" s="13">
        <v>16000</v>
      </c>
      <c r="W14" s="13">
        <f t="shared" si="29"/>
        <v>32000</v>
      </c>
      <c r="X14" s="1">
        <v>2</v>
      </c>
      <c r="Y14" s="13">
        <v>50000</v>
      </c>
      <c r="Z14" s="13">
        <f t="shared" si="30"/>
        <v>100000</v>
      </c>
      <c r="AA14" s="1">
        <v>2</v>
      </c>
      <c r="AB14" s="13">
        <v>62000</v>
      </c>
      <c r="AC14" s="13">
        <f t="shared" si="31"/>
        <v>124000</v>
      </c>
      <c r="AD14" s="1">
        <v>2</v>
      </c>
      <c r="AE14" s="13">
        <v>82900</v>
      </c>
      <c r="AF14" s="13">
        <f t="shared" si="32"/>
        <v>165800</v>
      </c>
      <c r="AH14" s="37">
        <f t="shared" si="17"/>
        <v>63061.481481481474</v>
      </c>
      <c r="AI14" s="38">
        <f t="shared" si="33"/>
        <v>126122.96296296295</v>
      </c>
      <c r="AJ14" s="30"/>
      <c r="AK14" s="58">
        <f t="shared" si="18"/>
        <v>40068.752172679349</v>
      </c>
      <c r="AL14" s="59">
        <f t="shared" si="11"/>
        <v>80137.504345358699</v>
      </c>
      <c r="AN14" s="46">
        <f t="shared" si="19"/>
        <v>62738.997864856115</v>
      </c>
      <c r="AO14" s="47">
        <f t="shared" si="20"/>
        <v>322.48361662535899</v>
      </c>
      <c r="AP14" s="47">
        <f t="shared" si="21"/>
        <v>125800.47934633758</v>
      </c>
      <c r="AQ14" s="47">
        <f>+AVERAGE(G14,M14,P14,S14,V14,Y14,AB14,AE14)</f>
        <v>45694.166666666664</v>
      </c>
      <c r="AR14" s="48">
        <f t="shared" si="22"/>
        <v>91388.333333333328</v>
      </c>
    </row>
    <row r="15" spans="1:44" x14ac:dyDescent="0.25">
      <c r="A15" s="66"/>
      <c r="B15" s="4" t="s">
        <v>9</v>
      </c>
      <c r="C15" s="1">
        <v>2</v>
      </c>
      <c r="D15" s="13">
        <v>15000</v>
      </c>
      <c r="E15" s="13">
        <f t="shared" si="23"/>
        <v>30000</v>
      </c>
      <c r="F15" s="1">
        <v>2</v>
      </c>
      <c r="G15" s="13">
        <v>14000</v>
      </c>
      <c r="H15" s="13">
        <f t="shared" si="24"/>
        <v>28000</v>
      </c>
      <c r="I15" s="1">
        <v>2</v>
      </c>
      <c r="J15" s="13">
        <v>6765</v>
      </c>
      <c r="K15" s="13">
        <f t="shared" si="25"/>
        <v>13530</v>
      </c>
      <c r="L15" s="1">
        <v>2</v>
      </c>
      <c r="M15" s="31">
        <f>54700/3</f>
        <v>18233.333333333332</v>
      </c>
      <c r="N15" s="13">
        <f t="shared" si="26"/>
        <v>36466.666666666664</v>
      </c>
      <c r="O15" s="1">
        <v>2</v>
      </c>
      <c r="P15" s="13">
        <v>10000</v>
      </c>
      <c r="Q15" s="13">
        <f t="shared" si="27"/>
        <v>20000</v>
      </c>
      <c r="R15" s="1">
        <v>2</v>
      </c>
      <c r="S15" s="13">
        <v>9570</v>
      </c>
      <c r="T15" s="13">
        <f t="shared" si="28"/>
        <v>19140</v>
      </c>
      <c r="U15" s="1">
        <v>2</v>
      </c>
      <c r="V15" s="13">
        <v>16000</v>
      </c>
      <c r="W15" s="13">
        <f t="shared" si="29"/>
        <v>32000</v>
      </c>
      <c r="X15" s="1">
        <v>2</v>
      </c>
      <c r="Y15" s="13">
        <v>20000</v>
      </c>
      <c r="Z15" s="13">
        <f t="shared" si="30"/>
        <v>40000</v>
      </c>
      <c r="AA15" s="1">
        <v>2</v>
      </c>
      <c r="AB15" s="13">
        <v>12000</v>
      </c>
      <c r="AC15" s="13">
        <f t="shared" si="31"/>
        <v>24000</v>
      </c>
      <c r="AD15" s="1">
        <v>2</v>
      </c>
      <c r="AE15" s="13">
        <v>5100</v>
      </c>
      <c r="AF15" s="13">
        <f t="shared" si="32"/>
        <v>10200</v>
      </c>
      <c r="AH15" s="37">
        <f t="shared" si="17"/>
        <v>13322.592592592591</v>
      </c>
      <c r="AI15" s="38">
        <f t="shared" si="33"/>
        <v>26645.185185185182</v>
      </c>
      <c r="AJ15" s="30"/>
      <c r="AK15" s="58">
        <f t="shared" si="18"/>
        <v>12448.007922911002</v>
      </c>
      <c r="AL15" s="59">
        <f t="shared" si="11"/>
        <v>24896.015845822003</v>
      </c>
      <c r="AN15" s="46">
        <f t="shared" si="19"/>
        <v>4658.6758305152753</v>
      </c>
      <c r="AO15" s="47">
        <f t="shared" si="20"/>
        <v>8663.9167620773151</v>
      </c>
      <c r="AP15" s="47">
        <f t="shared" si="21"/>
        <v>17981.268423107867</v>
      </c>
      <c r="AQ15" s="47">
        <f>+AVERAGE(D15,G15,P15,S15,V15,AB15,)</f>
        <v>10938.571428571429</v>
      </c>
      <c r="AR15" s="48">
        <f t="shared" si="22"/>
        <v>21877.142857142859</v>
      </c>
    </row>
    <row r="16" spans="1:44" x14ac:dyDescent="0.25">
      <c r="A16" s="66"/>
      <c r="B16" s="4" t="s">
        <v>10</v>
      </c>
      <c r="C16" s="1">
        <v>2</v>
      </c>
      <c r="D16" s="13">
        <v>25000</v>
      </c>
      <c r="E16" s="13">
        <f t="shared" si="23"/>
        <v>50000</v>
      </c>
      <c r="F16" s="1">
        <v>2</v>
      </c>
      <c r="G16" s="13">
        <v>14000</v>
      </c>
      <c r="H16" s="13">
        <f t="shared" si="24"/>
        <v>28000</v>
      </c>
      <c r="I16" s="1">
        <v>2</v>
      </c>
      <c r="J16" s="13">
        <v>9075</v>
      </c>
      <c r="K16" s="13">
        <f t="shared" si="25"/>
        <v>18150</v>
      </c>
      <c r="L16" s="1">
        <v>2</v>
      </c>
      <c r="M16" s="31">
        <f>54700/3</f>
        <v>18233.333333333332</v>
      </c>
      <c r="N16" s="13">
        <f t="shared" si="26"/>
        <v>36466.666666666664</v>
      </c>
      <c r="O16" s="1">
        <v>2</v>
      </c>
      <c r="P16" s="13">
        <v>10000</v>
      </c>
      <c r="Q16" s="13">
        <f t="shared" si="27"/>
        <v>20000</v>
      </c>
      <c r="R16" s="1">
        <v>2</v>
      </c>
      <c r="S16" s="13">
        <v>9250</v>
      </c>
      <c r="T16" s="13">
        <f t="shared" si="28"/>
        <v>18500</v>
      </c>
      <c r="U16" s="1">
        <v>2</v>
      </c>
      <c r="V16" s="13">
        <v>16000</v>
      </c>
      <c r="W16" s="13">
        <f t="shared" si="29"/>
        <v>32000</v>
      </c>
      <c r="X16" s="1">
        <v>2</v>
      </c>
      <c r="Y16" s="13">
        <v>20000</v>
      </c>
      <c r="Z16" s="13">
        <f t="shared" si="30"/>
        <v>40000</v>
      </c>
      <c r="AA16" s="1">
        <v>2</v>
      </c>
      <c r="AB16" s="13">
        <v>12000</v>
      </c>
      <c r="AC16" s="13">
        <f t="shared" si="31"/>
        <v>24000</v>
      </c>
      <c r="AD16" s="1">
        <v>2</v>
      </c>
      <c r="AE16" s="13">
        <v>39100</v>
      </c>
      <c r="AF16" s="13">
        <f t="shared" si="32"/>
        <v>78200</v>
      </c>
      <c r="AH16" s="37">
        <f t="shared" si="17"/>
        <v>18175.925925925923</v>
      </c>
      <c r="AI16" s="38">
        <f t="shared" si="33"/>
        <v>36351.851851851847</v>
      </c>
      <c r="AJ16" s="30"/>
      <c r="AK16" s="58">
        <f t="shared" si="18"/>
        <v>16458.801344319301</v>
      </c>
      <c r="AL16" s="59">
        <f t="shared" si="11"/>
        <v>32917.602688638603</v>
      </c>
      <c r="AN16" s="46">
        <f t="shared" si="19"/>
        <v>9317.647202095397</v>
      </c>
      <c r="AO16" s="47">
        <f t="shared" si="20"/>
        <v>8858.2787238305264</v>
      </c>
      <c r="AP16" s="47">
        <f t="shared" si="21"/>
        <v>27493.573128021322</v>
      </c>
      <c r="AQ16" s="47">
        <f>+AVERAGE(D16,G16,M16,P16,S16,V16,Y16,AB16)</f>
        <v>15560.416666666666</v>
      </c>
      <c r="AR16" s="48">
        <f t="shared" si="22"/>
        <v>31120.833333333332</v>
      </c>
    </row>
    <row r="17" spans="1:44" x14ac:dyDescent="0.25">
      <c r="A17" s="66"/>
      <c r="B17" s="4" t="s">
        <v>11</v>
      </c>
      <c r="C17" s="1">
        <v>2</v>
      </c>
      <c r="D17" s="13">
        <v>50000</v>
      </c>
      <c r="E17" s="13">
        <f t="shared" si="23"/>
        <v>100000</v>
      </c>
      <c r="F17" s="1">
        <v>2</v>
      </c>
      <c r="G17" s="13">
        <v>18000</v>
      </c>
      <c r="H17" s="13">
        <f t="shared" si="24"/>
        <v>36000</v>
      </c>
      <c r="I17" s="1">
        <v>2</v>
      </c>
      <c r="J17" s="13">
        <v>25000</v>
      </c>
      <c r="K17" s="13">
        <f t="shared" si="25"/>
        <v>50000</v>
      </c>
      <c r="L17" s="1">
        <v>2</v>
      </c>
      <c r="M17" s="13">
        <v>19700</v>
      </c>
      <c r="N17" s="13">
        <f t="shared" si="26"/>
        <v>39400</v>
      </c>
      <c r="O17" s="1">
        <v>2</v>
      </c>
      <c r="P17" s="13">
        <v>20800</v>
      </c>
      <c r="Q17" s="13">
        <f t="shared" si="27"/>
        <v>41600</v>
      </c>
      <c r="R17" s="1">
        <v>2</v>
      </c>
      <c r="S17" s="13">
        <v>38600</v>
      </c>
      <c r="T17" s="13">
        <f t="shared" si="28"/>
        <v>77200</v>
      </c>
      <c r="U17" s="1">
        <v>2</v>
      </c>
      <c r="V17" s="13">
        <v>36000</v>
      </c>
      <c r="W17" s="13">
        <f t="shared" si="29"/>
        <v>72000</v>
      </c>
      <c r="X17" s="1">
        <v>2</v>
      </c>
      <c r="Y17" s="13">
        <v>55000</v>
      </c>
      <c r="Z17" s="13">
        <f t="shared" si="30"/>
        <v>110000</v>
      </c>
      <c r="AA17" s="1">
        <v>2</v>
      </c>
      <c r="AB17" s="13">
        <v>27000</v>
      </c>
      <c r="AC17" s="13">
        <f t="shared" si="31"/>
        <v>54000</v>
      </c>
      <c r="AD17" s="1">
        <v>2</v>
      </c>
      <c r="AE17" s="13">
        <v>36550</v>
      </c>
      <c r="AF17" s="13">
        <f t="shared" si="32"/>
        <v>73100</v>
      </c>
      <c r="AH17" s="37">
        <f t="shared" si="17"/>
        <v>33516.666666666664</v>
      </c>
      <c r="AI17" s="38">
        <f t="shared" si="33"/>
        <v>67033.333333333328</v>
      </c>
      <c r="AJ17" s="30"/>
      <c r="AK17" s="58">
        <f t="shared" si="18"/>
        <v>31175.139990058793</v>
      </c>
      <c r="AL17" s="59">
        <f t="shared" si="11"/>
        <v>62350.279980117586</v>
      </c>
      <c r="AN17" s="46">
        <f t="shared" si="19"/>
        <v>13277.283231143336</v>
      </c>
      <c r="AO17" s="47">
        <f t="shared" si="20"/>
        <v>20239.383435523327</v>
      </c>
      <c r="AP17" s="47">
        <f t="shared" si="21"/>
        <v>46793.949897810002</v>
      </c>
      <c r="AQ17" s="47">
        <f>+AVERAGE(P17,S17,V17,AB17,AE17)</f>
        <v>31790</v>
      </c>
      <c r="AR17" s="48">
        <f t="shared" si="22"/>
        <v>63580</v>
      </c>
    </row>
    <row r="18" spans="1:44" x14ac:dyDescent="0.25">
      <c r="A18" s="65"/>
      <c r="B18" s="4" t="s">
        <v>12</v>
      </c>
      <c r="C18" s="1">
        <v>2</v>
      </c>
      <c r="D18" s="13">
        <v>210000</v>
      </c>
      <c r="E18" s="13">
        <f t="shared" si="23"/>
        <v>420000</v>
      </c>
      <c r="F18" s="1">
        <v>2</v>
      </c>
      <c r="G18" s="13">
        <v>42000</v>
      </c>
      <c r="H18" s="13">
        <f t="shared" si="24"/>
        <v>84000</v>
      </c>
      <c r="I18" s="1">
        <v>2</v>
      </c>
      <c r="J18" s="13">
        <v>35000</v>
      </c>
      <c r="K18" s="13">
        <f t="shared" si="25"/>
        <v>70000</v>
      </c>
      <c r="L18" s="1">
        <v>2</v>
      </c>
      <c r="M18" s="13">
        <v>39400</v>
      </c>
      <c r="N18" s="13">
        <f t="shared" si="26"/>
        <v>78800</v>
      </c>
      <c r="O18" s="1">
        <v>2</v>
      </c>
      <c r="P18" s="13">
        <v>36500</v>
      </c>
      <c r="Q18" s="13">
        <f t="shared" si="27"/>
        <v>73000</v>
      </c>
      <c r="R18" s="1">
        <v>2</v>
      </c>
      <c r="S18" s="13">
        <v>42850</v>
      </c>
      <c r="T18" s="13">
        <f t="shared" si="28"/>
        <v>85700</v>
      </c>
      <c r="U18" s="1">
        <v>2</v>
      </c>
      <c r="V18" s="13">
        <v>52000</v>
      </c>
      <c r="W18" s="13">
        <f t="shared" si="29"/>
        <v>104000</v>
      </c>
      <c r="X18" s="1">
        <v>2</v>
      </c>
      <c r="Y18" s="13">
        <v>60000</v>
      </c>
      <c r="Z18" s="13">
        <f t="shared" si="30"/>
        <v>120000</v>
      </c>
      <c r="AA18" s="1">
        <v>2</v>
      </c>
      <c r="AB18" s="13">
        <v>43000</v>
      </c>
      <c r="AC18" s="13">
        <f t="shared" si="31"/>
        <v>86000</v>
      </c>
      <c r="AD18" s="1">
        <v>2</v>
      </c>
      <c r="AE18" s="13">
        <v>53400</v>
      </c>
      <c r="AF18" s="13">
        <f t="shared" si="32"/>
        <v>106800</v>
      </c>
      <c r="AH18" s="37">
        <f t="shared" si="17"/>
        <v>64350</v>
      </c>
      <c r="AI18" s="38">
        <f t="shared" si="33"/>
        <v>128700</v>
      </c>
      <c r="AJ18" s="30"/>
      <c r="AK18" s="58">
        <f t="shared" si="18"/>
        <v>53983.823989222896</v>
      </c>
      <c r="AL18" s="59">
        <f t="shared" si="11"/>
        <v>107967.64797844579</v>
      </c>
      <c r="AN18" s="46">
        <f t="shared" si="19"/>
        <v>55137.317218014876</v>
      </c>
      <c r="AO18" s="47">
        <f t="shared" si="20"/>
        <v>9212.6827819851242</v>
      </c>
      <c r="AP18" s="47">
        <f t="shared" si="21"/>
        <v>119487.31721801488</v>
      </c>
      <c r="AQ18" s="47">
        <f>+AVERAGE(G18,M18,P18,S18,V18,Y18,AB18,AE18)</f>
        <v>46143.75</v>
      </c>
      <c r="AR18" s="48">
        <f t="shared" si="22"/>
        <v>92287.5</v>
      </c>
    </row>
    <row r="19" spans="1:44" x14ac:dyDescent="0.25">
      <c r="A19" s="64">
        <v>3</v>
      </c>
      <c r="B19" s="2" t="s">
        <v>13</v>
      </c>
      <c r="C19" s="5"/>
      <c r="D19" s="13"/>
      <c r="E19" s="13"/>
      <c r="F19" s="5"/>
      <c r="G19" s="13"/>
      <c r="H19" s="13"/>
      <c r="I19" s="5"/>
      <c r="J19" s="13"/>
      <c r="K19" s="13"/>
      <c r="L19" s="5"/>
      <c r="M19" s="13"/>
      <c r="N19" s="13">
        <f t="shared" si="26"/>
        <v>0</v>
      </c>
      <c r="O19" s="5"/>
      <c r="P19" s="13"/>
      <c r="Q19" s="13">
        <f t="shared" si="27"/>
        <v>0</v>
      </c>
      <c r="R19" s="5"/>
      <c r="S19" s="13"/>
      <c r="T19" s="13">
        <f t="shared" si="28"/>
        <v>0</v>
      </c>
      <c r="U19" s="5"/>
      <c r="V19" s="13"/>
      <c r="W19" s="13">
        <f t="shared" si="29"/>
        <v>0</v>
      </c>
      <c r="X19" s="5"/>
      <c r="Y19" s="13"/>
      <c r="Z19" s="13">
        <f t="shared" si="30"/>
        <v>0</v>
      </c>
      <c r="AA19" s="5"/>
      <c r="AB19" s="13"/>
      <c r="AC19" s="13">
        <f t="shared" si="31"/>
        <v>0</v>
      </c>
      <c r="AD19" s="5"/>
      <c r="AE19" s="13"/>
      <c r="AF19" s="13">
        <f t="shared" si="32"/>
        <v>0</v>
      </c>
      <c r="AH19" s="37"/>
      <c r="AI19" s="38"/>
      <c r="AJ19" s="30"/>
      <c r="AK19" s="58"/>
      <c r="AL19" s="59"/>
      <c r="AN19" s="46"/>
      <c r="AO19" s="49"/>
      <c r="AP19" s="49"/>
      <c r="AQ19" s="49"/>
      <c r="AR19" s="48"/>
    </row>
    <row r="20" spans="1:44" x14ac:dyDescent="0.25">
      <c r="A20" s="66"/>
      <c r="B20" s="4" t="s">
        <v>3</v>
      </c>
      <c r="C20" s="6">
        <v>1</v>
      </c>
      <c r="D20" s="13">
        <v>60000</v>
      </c>
      <c r="E20" s="13">
        <f t="shared" si="23"/>
        <v>60000</v>
      </c>
      <c r="F20" s="6">
        <v>1</v>
      </c>
      <c r="G20" s="13">
        <v>22000</v>
      </c>
      <c r="H20" s="13">
        <f t="shared" si="24"/>
        <v>22000</v>
      </c>
      <c r="I20" s="6">
        <v>1</v>
      </c>
      <c r="J20" s="13">
        <v>25000</v>
      </c>
      <c r="K20" s="13">
        <f t="shared" si="25"/>
        <v>25000</v>
      </c>
      <c r="L20" s="6">
        <v>1</v>
      </c>
      <c r="M20" s="13">
        <v>24100</v>
      </c>
      <c r="N20" s="13">
        <f t="shared" si="26"/>
        <v>24100</v>
      </c>
      <c r="O20" s="6">
        <v>1</v>
      </c>
      <c r="P20" s="13">
        <v>26300</v>
      </c>
      <c r="Q20" s="13">
        <f t="shared" si="27"/>
        <v>26300</v>
      </c>
      <c r="R20" s="6">
        <v>1</v>
      </c>
      <c r="S20" s="13">
        <v>38720</v>
      </c>
      <c r="T20" s="13">
        <f t="shared" si="28"/>
        <v>38720</v>
      </c>
      <c r="U20" s="6">
        <v>1</v>
      </c>
      <c r="V20" s="13">
        <v>28500</v>
      </c>
      <c r="W20" s="13">
        <f t="shared" si="29"/>
        <v>28500</v>
      </c>
      <c r="X20" s="6">
        <v>1</v>
      </c>
      <c r="Y20" s="13">
        <v>40000</v>
      </c>
      <c r="Z20" s="13">
        <f t="shared" si="30"/>
        <v>40000</v>
      </c>
      <c r="AA20" s="6">
        <v>1</v>
      </c>
      <c r="AB20" s="13">
        <v>26000</v>
      </c>
      <c r="AC20" s="13">
        <f t="shared" si="31"/>
        <v>26000</v>
      </c>
      <c r="AD20" s="6">
        <v>1</v>
      </c>
      <c r="AE20" s="13">
        <v>37850</v>
      </c>
      <c r="AF20" s="13">
        <f t="shared" si="32"/>
        <v>37850</v>
      </c>
      <c r="AH20" s="37">
        <f t="shared" ref="AH20:AH26" si="34">+AVERAGE(AE20,AB20,Y20,V20,S20,P20,M20,G20,D20)</f>
        <v>33718.888888888891</v>
      </c>
      <c r="AI20" s="38">
        <f t="shared" si="33"/>
        <v>33718.888888888891</v>
      </c>
      <c r="AJ20" s="30"/>
      <c r="AK20" s="58">
        <f t="shared" ref="AK20:AK26" si="35">+GEOMEAN(D20,G20,M20,P20,S20,V20,Y20,AB20,AE20)</f>
        <v>32115.450400242724</v>
      </c>
      <c r="AL20" s="59">
        <f t="shared" si="11"/>
        <v>32115.450400242724</v>
      </c>
      <c r="AN20" s="46">
        <f t="shared" ref="AN20:AN26" si="36">+STDEVA(AE20,AB20,Y20,V20,S20,P20,M20,G20,D20)</f>
        <v>11957.945522166889</v>
      </c>
      <c r="AO20" s="47">
        <f t="shared" ref="AO20:AO26" si="37">+AH20-AN20</f>
        <v>21760.943366722</v>
      </c>
      <c r="AP20" s="47">
        <f t="shared" ref="AP20:AP26" si="38">+AH20+AN20</f>
        <v>45676.834411055781</v>
      </c>
      <c r="AQ20" s="47">
        <f>+AVERAGE(G20,M20,P20,S20,V20,Y20,AB20,AE20)</f>
        <v>30433.75</v>
      </c>
      <c r="AR20" s="48">
        <f t="shared" ref="AR20:AR26" si="39">+AQ20*C20</f>
        <v>30433.75</v>
      </c>
    </row>
    <row r="21" spans="1:44" x14ac:dyDescent="0.25">
      <c r="A21" s="66"/>
      <c r="B21" s="4" t="s">
        <v>14</v>
      </c>
      <c r="C21" s="6">
        <v>1</v>
      </c>
      <c r="D21" s="13">
        <v>25000</v>
      </c>
      <c r="E21" s="13">
        <f t="shared" si="23"/>
        <v>25000</v>
      </c>
      <c r="F21" s="6">
        <v>1</v>
      </c>
      <c r="G21" s="13">
        <v>19000</v>
      </c>
      <c r="H21" s="13">
        <f t="shared" si="24"/>
        <v>19000</v>
      </c>
      <c r="I21" s="6">
        <v>1</v>
      </c>
      <c r="J21" s="13">
        <v>18000</v>
      </c>
      <c r="K21" s="13">
        <f t="shared" si="25"/>
        <v>18000</v>
      </c>
      <c r="L21" s="6">
        <v>1</v>
      </c>
      <c r="M21" s="13">
        <v>17500</v>
      </c>
      <c r="N21" s="13">
        <f t="shared" si="26"/>
        <v>17500</v>
      </c>
      <c r="O21" s="6">
        <v>1</v>
      </c>
      <c r="P21" s="13">
        <v>22000</v>
      </c>
      <c r="Q21" s="13">
        <f t="shared" si="27"/>
        <v>22000</v>
      </c>
      <c r="R21" s="6">
        <v>1</v>
      </c>
      <c r="S21" s="13">
        <v>24100</v>
      </c>
      <c r="T21" s="13">
        <f t="shared" si="28"/>
        <v>24100</v>
      </c>
      <c r="U21" s="6">
        <v>1</v>
      </c>
      <c r="V21" s="13">
        <v>23500</v>
      </c>
      <c r="W21" s="13">
        <f t="shared" si="29"/>
        <v>23500</v>
      </c>
      <c r="X21" s="6">
        <v>1</v>
      </c>
      <c r="Y21" s="13">
        <v>30000</v>
      </c>
      <c r="Z21" s="13">
        <f t="shared" si="30"/>
        <v>30000</v>
      </c>
      <c r="AA21" s="6">
        <v>1</v>
      </c>
      <c r="AB21" s="13">
        <v>23000</v>
      </c>
      <c r="AC21" s="13">
        <f t="shared" si="31"/>
        <v>23000</v>
      </c>
      <c r="AD21" s="6">
        <v>1</v>
      </c>
      <c r="AE21" s="13">
        <v>28500</v>
      </c>
      <c r="AF21" s="13">
        <f t="shared" si="32"/>
        <v>28500</v>
      </c>
      <c r="AH21" s="37">
        <f t="shared" si="34"/>
        <v>23622.222222222223</v>
      </c>
      <c r="AI21" s="38">
        <f t="shared" si="33"/>
        <v>23622.222222222223</v>
      </c>
      <c r="AJ21" s="30"/>
      <c r="AK21" s="58">
        <f t="shared" si="35"/>
        <v>23316.279024721665</v>
      </c>
      <c r="AL21" s="59">
        <f t="shared" si="11"/>
        <v>23316.279024721665</v>
      </c>
      <c r="AN21" s="46">
        <f t="shared" si="36"/>
        <v>4007.4236667021391</v>
      </c>
      <c r="AO21" s="47">
        <f t="shared" si="37"/>
        <v>19614.798555520083</v>
      </c>
      <c r="AP21" s="47">
        <f t="shared" si="38"/>
        <v>27629.645888924362</v>
      </c>
      <c r="AQ21" s="47">
        <f>+AVERAGE(D21,P21,S21,V21,AB21,)</f>
        <v>19600</v>
      </c>
      <c r="AR21" s="48">
        <f t="shared" si="39"/>
        <v>19600</v>
      </c>
    </row>
    <row r="22" spans="1:44" x14ac:dyDescent="0.25">
      <c r="A22" s="66"/>
      <c r="B22" s="4" t="s">
        <v>5</v>
      </c>
      <c r="C22" s="6">
        <v>1</v>
      </c>
      <c r="D22" s="13">
        <v>20000</v>
      </c>
      <c r="E22" s="13">
        <f t="shared" si="23"/>
        <v>20000</v>
      </c>
      <c r="F22" s="6">
        <v>1</v>
      </c>
      <c r="G22" s="13">
        <v>14000</v>
      </c>
      <c r="H22" s="13">
        <f t="shared" si="24"/>
        <v>14000</v>
      </c>
      <c r="I22" s="6">
        <v>1</v>
      </c>
      <c r="J22" s="13">
        <v>4620</v>
      </c>
      <c r="K22" s="13">
        <f t="shared" si="25"/>
        <v>4620</v>
      </c>
      <c r="L22" s="6">
        <v>1</v>
      </c>
      <c r="M22" s="13">
        <v>8800</v>
      </c>
      <c r="N22" s="13">
        <f t="shared" si="26"/>
        <v>8800</v>
      </c>
      <c r="O22" s="6">
        <v>1</v>
      </c>
      <c r="P22" s="13">
        <v>12700</v>
      </c>
      <c r="Q22" s="13">
        <f t="shared" si="27"/>
        <v>12700</v>
      </c>
      <c r="R22" s="6">
        <v>1</v>
      </c>
      <c r="S22" s="13">
        <v>7700</v>
      </c>
      <c r="T22" s="13">
        <f t="shared" si="28"/>
        <v>7700</v>
      </c>
      <c r="U22" s="6">
        <v>1</v>
      </c>
      <c r="V22" s="13">
        <v>18000</v>
      </c>
      <c r="W22" s="13">
        <f t="shared" si="29"/>
        <v>18000</v>
      </c>
      <c r="X22" s="6">
        <v>1</v>
      </c>
      <c r="Y22" s="13">
        <v>20000</v>
      </c>
      <c r="Z22" s="13">
        <f t="shared" si="30"/>
        <v>20000</v>
      </c>
      <c r="AA22" s="6">
        <v>1</v>
      </c>
      <c r="AB22" s="13">
        <v>13000</v>
      </c>
      <c r="AC22" s="13">
        <f t="shared" si="31"/>
        <v>13000</v>
      </c>
      <c r="AD22" s="6">
        <v>1</v>
      </c>
      <c r="AE22" s="13">
        <v>10500</v>
      </c>
      <c r="AF22" s="13">
        <f t="shared" si="32"/>
        <v>10500</v>
      </c>
      <c r="AH22" s="37">
        <f t="shared" si="34"/>
        <v>13855.555555555555</v>
      </c>
      <c r="AI22" s="38">
        <f t="shared" si="33"/>
        <v>13855.555555555555</v>
      </c>
      <c r="AJ22" s="30"/>
      <c r="AK22" s="58">
        <f t="shared" si="35"/>
        <v>13160.226587874376</v>
      </c>
      <c r="AL22" s="59">
        <f t="shared" si="11"/>
        <v>13160.226587874376</v>
      </c>
      <c r="AN22" s="46">
        <f t="shared" si="36"/>
        <v>4602.7467644633452</v>
      </c>
      <c r="AO22" s="47">
        <f t="shared" si="37"/>
        <v>9252.8087910922095</v>
      </c>
      <c r="AP22" s="47">
        <f t="shared" si="38"/>
        <v>18458.302320018898</v>
      </c>
      <c r="AQ22" s="47">
        <f>+AVERAGE(G22,P22,V22,AB22,AE22)</f>
        <v>13640</v>
      </c>
      <c r="AR22" s="48">
        <f t="shared" si="39"/>
        <v>13640</v>
      </c>
    </row>
    <row r="23" spans="1:44" x14ac:dyDescent="0.25">
      <c r="A23" s="66"/>
      <c r="B23" s="4" t="s">
        <v>6</v>
      </c>
      <c r="C23" s="6">
        <v>1</v>
      </c>
      <c r="D23" s="13">
        <v>45000</v>
      </c>
      <c r="E23" s="13">
        <f t="shared" si="23"/>
        <v>45000</v>
      </c>
      <c r="F23" s="6">
        <v>1</v>
      </c>
      <c r="G23" s="13">
        <v>29000</v>
      </c>
      <c r="H23" s="13">
        <f t="shared" si="24"/>
        <v>29000</v>
      </c>
      <c r="I23" s="6">
        <v>1</v>
      </c>
      <c r="J23" s="13">
        <v>16000</v>
      </c>
      <c r="K23" s="13">
        <f t="shared" si="25"/>
        <v>16000</v>
      </c>
      <c r="L23" s="6">
        <v>1</v>
      </c>
      <c r="M23" s="13">
        <v>29600</v>
      </c>
      <c r="N23" s="13">
        <f t="shared" si="26"/>
        <v>29600</v>
      </c>
      <c r="O23" s="6">
        <v>1</v>
      </c>
      <c r="P23" s="13">
        <v>37800</v>
      </c>
      <c r="Q23" s="13">
        <f t="shared" si="27"/>
        <v>37800</v>
      </c>
      <c r="R23" s="6">
        <v>1</v>
      </c>
      <c r="S23" s="13">
        <v>48290</v>
      </c>
      <c r="T23" s="13">
        <f t="shared" si="28"/>
        <v>48290</v>
      </c>
      <c r="U23" s="6">
        <v>1</v>
      </c>
      <c r="V23" s="13">
        <v>38000</v>
      </c>
      <c r="W23" s="13">
        <f t="shared" si="29"/>
        <v>38000</v>
      </c>
      <c r="X23" s="6">
        <v>1</v>
      </c>
      <c r="Y23" s="13">
        <v>55000</v>
      </c>
      <c r="Z23" s="13">
        <f t="shared" si="30"/>
        <v>55000</v>
      </c>
      <c r="AA23" s="6">
        <v>1</v>
      </c>
      <c r="AB23" s="13">
        <v>50000</v>
      </c>
      <c r="AC23" s="13">
        <f t="shared" si="31"/>
        <v>50000</v>
      </c>
      <c r="AD23" s="6">
        <v>1</v>
      </c>
      <c r="AE23" s="13">
        <v>40900</v>
      </c>
      <c r="AF23" s="13">
        <f t="shared" si="32"/>
        <v>40900</v>
      </c>
      <c r="AH23" s="37">
        <f t="shared" si="34"/>
        <v>41510</v>
      </c>
      <c r="AI23" s="38">
        <f t="shared" si="33"/>
        <v>41510</v>
      </c>
      <c r="AJ23" s="30"/>
      <c r="AK23" s="58">
        <f t="shared" si="35"/>
        <v>40624.485109303852</v>
      </c>
      <c r="AL23" s="59">
        <f t="shared" si="11"/>
        <v>40624.485109303852</v>
      </c>
      <c r="AN23" s="46">
        <f t="shared" si="36"/>
        <v>8923.3766030578354</v>
      </c>
      <c r="AO23" s="47">
        <f t="shared" si="37"/>
        <v>32586.623396942166</v>
      </c>
      <c r="AP23" s="47">
        <f t="shared" si="38"/>
        <v>50433.376603057834</v>
      </c>
      <c r="AQ23" s="47">
        <f>+AVERAGE(D23,P23,S23,V23,AB23,AE23)</f>
        <v>43331.666666666664</v>
      </c>
      <c r="AR23" s="48">
        <f t="shared" si="39"/>
        <v>43331.666666666664</v>
      </c>
    </row>
    <row r="24" spans="1:44" x14ac:dyDescent="0.25">
      <c r="A24" s="66"/>
      <c r="B24" s="4" t="s">
        <v>15</v>
      </c>
      <c r="C24" s="6">
        <v>1</v>
      </c>
      <c r="D24" s="13">
        <v>25000</v>
      </c>
      <c r="E24" s="13">
        <f t="shared" si="23"/>
        <v>25000</v>
      </c>
      <c r="F24" s="6">
        <v>1</v>
      </c>
      <c r="G24" s="13">
        <v>18000</v>
      </c>
      <c r="H24" s="13">
        <f t="shared" si="24"/>
        <v>18000</v>
      </c>
      <c r="I24" s="6">
        <v>1</v>
      </c>
      <c r="J24" s="13">
        <v>18000</v>
      </c>
      <c r="K24" s="13">
        <f t="shared" si="25"/>
        <v>18000</v>
      </c>
      <c r="L24" s="6">
        <v>1</v>
      </c>
      <c r="M24" s="13">
        <v>17500</v>
      </c>
      <c r="N24" s="13">
        <f t="shared" si="26"/>
        <v>17500</v>
      </c>
      <c r="O24" s="6">
        <v>1</v>
      </c>
      <c r="P24" s="13">
        <v>19000</v>
      </c>
      <c r="Q24" s="13">
        <f t="shared" si="27"/>
        <v>19000</v>
      </c>
      <c r="R24" s="6">
        <v>1</v>
      </c>
      <c r="S24" s="13">
        <v>26510</v>
      </c>
      <c r="T24" s="13">
        <f t="shared" si="28"/>
        <v>26510</v>
      </c>
      <c r="U24" s="6">
        <v>1</v>
      </c>
      <c r="V24" s="13">
        <v>19000</v>
      </c>
      <c r="W24" s="13">
        <f t="shared" si="29"/>
        <v>19000</v>
      </c>
      <c r="X24" s="6">
        <v>1</v>
      </c>
      <c r="Y24" s="13">
        <v>30000</v>
      </c>
      <c r="Z24" s="13">
        <f t="shared" si="30"/>
        <v>30000</v>
      </c>
      <c r="AA24" s="6">
        <v>1</v>
      </c>
      <c r="AB24" s="13">
        <v>20000</v>
      </c>
      <c r="AC24" s="13">
        <f t="shared" si="31"/>
        <v>20000</v>
      </c>
      <c r="AD24" s="6">
        <v>1</v>
      </c>
      <c r="AE24" s="13">
        <v>27700</v>
      </c>
      <c r="AF24" s="13">
        <f t="shared" si="32"/>
        <v>27700</v>
      </c>
      <c r="AH24" s="37">
        <f t="shared" si="34"/>
        <v>22523.333333333332</v>
      </c>
      <c r="AI24" s="38">
        <f t="shared" si="33"/>
        <v>22523.333333333332</v>
      </c>
      <c r="AJ24" s="30"/>
      <c r="AK24" s="58">
        <f t="shared" si="35"/>
        <v>22090.209497273547</v>
      </c>
      <c r="AL24" s="59">
        <f t="shared" si="11"/>
        <v>22090.209497273547</v>
      </c>
      <c r="AN24" s="46">
        <f t="shared" si="36"/>
        <v>4764.6510890095615</v>
      </c>
      <c r="AO24" s="47">
        <f t="shared" si="37"/>
        <v>17758.682244323769</v>
      </c>
      <c r="AP24" s="47">
        <f t="shared" si="38"/>
        <v>27287.984422342895</v>
      </c>
      <c r="AQ24" s="47">
        <f>+AVERAGE(D24,G24,P24,S24,V24,AB24)</f>
        <v>21251.666666666668</v>
      </c>
      <c r="AR24" s="48">
        <f t="shared" si="39"/>
        <v>21251.666666666668</v>
      </c>
    </row>
    <row r="25" spans="1:44" x14ac:dyDescent="0.25">
      <c r="A25" s="66"/>
      <c r="B25" s="4" t="s">
        <v>16</v>
      </c>
      <c r="C25" s="6">
        <v>1</v>
      </c>
      <c r="D25" s="13">
        <v>35000</v>
      </c>
      <c r="E25" s="13">
        <f t="shared" si="23"/>
        <v>35000</v>
      </c>
      <c r="F25" s="6">
        <v>1</v>
      </c>
      <c r="G25" s="13">
        <v>18000</v>
      </c>
      <c r="H25" s="13">
        <f t="shared" si="24"/>
        <v>18000</v>
      </c>
      <c r="I25" s="6">
        <v>1</v>
      </c>
      <c r="J25" s="13">
        <v>18000</v>
      </c>
      <c r="K25" s="13">
        <f t="shared" si="25"/>
        <v>18000</v>
      </c>
      <c r="L25" s="6">
        <v>1</v>
      </c>
      <c r="M25" s="13">
        <v>17500</v>
      </c>
      <c r="N25" s="13">
        <f t="shared" si="26"/>
        <v>17500</v>
      </c>
      <c r="O25" s="6">
        <v>1</v>
      </c>
      <c r="P25" s="13">
        <v>17600</v>
      </c>
      <c r="Q25" s="13">
        <f t="shared" si="27"/>
        <v>17600</v>
      </c>
      <c r="R25" s="6">
        <v>1</v>
      </c>
      <c r="S25" s="13">
        <v>28400</v>
      </c>
      <c r="T25" s="13">
        <f t="shared" si="28"/>
        <v>28400</v>
      </c>
      <c r="U25" s="6">
        <v>1</v>
      </c>
      <c r="V25" s="13">
        <v>28000</v>
      </c>
      <c r="W25" s="13">
        <f t="shared" si="29"/>
        <v>28000</v>
      </c>
      <c r="X25" s="6">
        <v>1</v>
      </c>
      <c r="Y25" s="13">
        <v>38000</v>
      </c>
      <c r="Z25" s="13">
        <f t="shared" si="30"/>
        <v>38000</v>
      </c>
      <c r="AA25" s="6">
        <v>1</v>
      </c>
      <c r="AB25" s="13">
        <v>20000</v>
      </c>
      <c r="AC25" s="13">
        <f t="shared" si="31"/>
        <v>20000</v>
      </c>
      <c r="AD25" s="6">
        <v>1</v>
      </c>
      <c r="AE25" s="13">
        <v>28050</v>
      </c>
      <c r="AF25" s="13">
        <f t="shared" si="32"/>
        <v>28050</v>
      </c>
      <c r="AH25" s="37">
        <f t="shared" si="34"/>
        <v>25616.666666666668</v>
      </c>
      <c r="AI25" s="38">
        <f t="shared" si="33"/>
        <v>25616.666666666668</v>
      </c>
      <c r="AJ25" s="30"/>
      <c r="AK25" s="58">
        <f t="shared" si="35"/>
        <v>24591.807750836229</v>
      </c>
      <c r="AL25" s="59">
        <f t="shared" si="11"/>
        <v>24591.807750836229</v>
      </c>
      <c r="AN25" s="46">
        <f t="shared" si="36"/>
        <v>7749.5967637032572</v>
      </c>
      <c r="AO25" s="47">
        <f t="shared" si="37"/>
        <v>17867.069902963412</v>
      </c>
      <c r="AP25" s="47">
        <f t="shared" si="38"/>
        <v>33366.263430369923</v>
      </c>
      <c r="AQ25" s="47">
        <f>+AVERAGE(G25,S25,V25,AB25,AE25)</f>
        <v>24490</v>
      </c>
      <c r="AR25" s="48">
        <f t="shared" si="39"/>
        <v>24490</v>
      </c>
    </row>
    <row r="26" spans="1:44" x14ac:dyDescent="0.25">
      <c r="A26" s="65"/>
      <c r="B26" s="11" t="s">
        <v>17</v>
      </c>
      <c r="C26" s="6">
        <v>1</v>
      </c>
      <c r="D26" s="13">
        <v>75000</v>
      </c>
      <c r="E26" s="13">
        <f t="shared" si="23"/>
        <v>75000</v>
      </c>
      <c r="F26" s="6">
        <v>1</v>
      </c>
      <c r="G26" s="13">
        <v>32000</v>
      </c>
      <c r="H26" s="13">
        <f t="shared" si="24"/>
        <v>32000</v>
      </c>
      <c r="I26" s="6">
        <v>1</v>
      </c>
      <c r="J26" s="13">
        <v>30000</v>
      </c>
      <c r="K26" s="13">
        <f t="shared" si="25"/>
        <v>30000</v>
      </c>
      <c r="L26" s="6">
        <v>1</v>
      </c>
      <c r="M26" s="13">
        <v>38300</v>
      </c>
      <c r="N26" s="13">
        <f t="shared" si="26"/>
        <v>38300</v>
      </c>
      <c r="O26" s="6">
        <v>1</v>
      </c>
      <c r="P26" s="13">
        <v>80100</v>
      </c>
      <c r="Q26" s="13">
        <f t="shared" si="27"/>
        <v>80100</v>
      </c>
      <c r="R26" s="6">
        <v>1</v>
      </c>
      <c r="S26" s="13">
        <v>66600</v>
      </c>
      <c r="T26" s="13">
        <f t="shared" si="28"/>
        <v>66600</v>
      </c>
      <c r="U26" s="6">
        <v>1</v>
      </c>
      <c r="V26" s="13">
        <v>30000</v>
      </c>
      <c r="W26" s="13">
        <f t="shared" si="29"/>
        <v>30000</v>
      </c>
      <c r="X26" s="6">
        <v>1</v>
      </c>
      <c r="Y26" s="13">
        <v>70000</v>
      </c>
      <c r="Z26" s="13">
        <f t="shared" si="30"/>
        <v>70000</v>
      </c>
      <c r="AA26" s="6">
        <v>1</v>
      </c>
      <c r="AB26" s="13">
        <v>45000</v>
      </c>
      <c r="AC26" s="13">
        <f t="shared" si="31"/>
        <v>45000</v>
      </c>
      <c r="AD26" s="6">
        <v>1</v>
      </c>
      <c r="AE26" s="13">
        <v>65350</v>
      </c>
      <c r="AF26" s="13">
        <f t="shared" si="32"/>
        <v>65350</v>
      </c>
      <c r="AH26" s="37">
        <f t="shared" si="34"/>
        <v>55816.666666666664</v>
      </c>
      <c r="AI26" s="38">
        <f t="shared" si="33"/>
        <v>55816.666666666664</v>
      </c>
      <c r="AJ26" s="30"/>
      <c r="AK26" s="58">
        <f t="shared" si="35"/>
        <v>52496.782264628593</v>
      </c>
      <c r="AL26" s="59">
        <f t="shared" si="11"/>
        <v>52496.782264628593</v>
      </c>
      <c r="AN26" s="46">
        <f t="shared" si="36"/>
        <v>19440.871894027798</v>
      </c>
      <c r="AO26" s="47">
        <f t="shared" si="37"/>
        <v>36375.794772638867</v>
      </c>
      <c r="AP26" s="47">
        <f t="shared" si="38"/>
        <v>75257.538560694462</v>
      </c>
      <c r="AQ26" s="47">
        <f>+AVERAGE(D26,M26,S26,Y26,AB26,AE26)</f>
        <v>60041.666666666664</v>
      </c>
      <c r="AR26" s="48">
        <f t="shared" si="39"/>
        <v>60041.666666666664</v>
      </c>
    </row>
    <row r="27" spans="1:44" x14ac:dyDescent="0.25">
      <c r="A27" s="64">
        <v>4</v>
      </c>
      <c r="B27" s="7" t="s">
        <v>18</v>
      </c>
      <c r="C27" s="17"/>
      <c r="D27" s="13"/>
      <c r="E27" s="13"/>
      <c r="F27" s="17"/>
      <c r="G27" s="13"/>
      <c r="H27" s="13"/>
      <c r="I27" s="17"/>
      <c r="J27" s="13"/>
      <c r="K27" s="13"/>
      <c r="L27" s="17"/>
      <c r="M27" s="13"/>
      <c r="N27" s="13">
        <f t="shared" si="26"/>
        <v>0</v>
      </c>
      <c r="O27" s="17"/>
      <c r="P27" s="13"/>
      <c r="Q27" s="13">
        <f t="shared" si="27"/>
        <v>0</v>
      </c>
      <c r="R27" s="17"/>
      <c r="S27" s="13"/>
      <c r="T27" s="13">
        <f t="shared" si="28"/>
        <v>0</v>
      </c>
      <c r="U27" s="17"/>
      <c r="V27" s="13"/>
      <c r="W27" s="13">
        <f t="shared" si="29"/>
        <v>0</v>
      </c>
      <c r="X27" s="17"/>
      <c r="Y27" s="13"/>
      <c r="Z27" s="13">
        <f t="shared" si="30"/>
        <v>0</v>
      </c>
      <c r="AA27" s="17"/>
      <c r="AB27" s="13"/>
      <c r="AC27" s="13">
        <f t="shared" si="31"/>
        <v>0</v>
      </c>
      <c r="AD27" s="17"/>
      <c r="AE27" s="13"/>
      <c r="AF27" s="13">
        <f t="shared" si="32"/>
        <v>0</v>
      </c>
      <c r="AH27" s="37"/>
      <c r="AI27" s="38"/>
      <c r="AJ27" s="30"/>
      <c r="AK27" s="58"/>
      <c r="AL27" s="59"/>
      <c r="AN27" s="46"/>
      <c r="AO27" s="49"/>
      <c r="AP27" s="49"/>
      <c r="AQ27" s="49"/>
      <c r="AR27" s="48"/>
    </row>
    <row r="28" spans="1:44" x14ac:dyDescent="0.25">
      <c r="A28" s="66"/>
      <c r="B28" s="8" t="s">
        <v>3</v>
      </c>
      <c r="C28" s="6">
        <v>8</v>
      </c>
      <c r="D28" s="13">
        <v>60000</v>
      </c>
      <c r="E28" s="13">
        <f t="shared" si="23"/>
        <v>480000</v>
      </c>
      <c r="F28" s="6">
        <v>8</v>
      </c>
      <c r="G28" s="13">
        <v>22000</v>
      </c>
      <c r="H28" s="13">
        <f t="shared" si="24"/>
        <v>176000</v>
      </c>
      <c r="I28" s="6">
        <v>8</v>
      </c>
      <c r="J28" s="13">
        <v>25000</v>
      </c>
      <c r="K28" s="13">
        <f t="shared" si="25"/>
        <v>200000</v>
      </c>
      <c r="L28" s="6">
        <v>8</v>
      </c>
      <c r="M28" s="13">
        <v>24100</v>
      </c>
      <c r="N28" s="13">
        <f t="shared" si="26"/>
        <v>192800</v>
      </c>
      <c r="O28" s="6">
        <v>8</v>
      </c>
      <c r="P28" s="13">
        <v>26300</v>
      </c>
      <c r="Q28" s="13">
        <f t="shared" si="27"/>
        <v>210400</v>
      </c>
      <c r="R28" s="6">
        <v>8</v>
      </c>
      <c r="S28" s="13">
        <v>38720</v>
      </c>
      <c r="T28" s="13">
        <f t="shared" si="28"/>
        <v>309760</v>
      </c>
      <c r="U28" s="6">
        <v>8</v>
      </c>
      <c r="V28" s="13">
        <v>28500</v>
      </c>
      <c r="W28" s="13">
        <f t="shared" si="29"/>
        <v>228000</v>
      </c>
      <c r="X28" s="6">
        <v>8</v>
      </c>
      <c r="Y28" s="13">
        <v>40000</v>
      </c>
      <c r="Z28" s="13">
        <f t="shared" si="30"/>
        <v>320000</v>
      </c>
      <c r="AA28" s="6">
        <v>8</v>
      </c>
      <c r="AB28" s="13">
        <v>26000</v>
      </c>
      <c r="AC28" s="13">
        <f t="shared" si="31"/>
        <v>208000</v>
      </c>
      <c r="AD28" s="6">
        <v>8</v>
      </c>
      <c r="AE28" s="13">
        <v>35950</v>
      </c>
      <c r="AF28" s="13">
        <f t="shared" si="32"/>
        <v>287600</v>
      </c>
      <c r="AH28" s="37">
        <f>+AVERAGE(AE28,AB28,Y28,V28,S28,P28,M28,G28,D28)</f>
        <v>33507.777777777781</v>
      </c>
      <c r="AI28" s="38">
        <f>+AH28*C28</f>
        <v>268062.22222222225</v>
      </c>
      <c r="AJ28" s="30"/>
      <c r="AK28" s="58">
        <f>+GEOMEAN(D28,G28,M28,P28,S28,V28,Y28,AB28,AE28)</f>
        <v>31932.196720155072</v>
      </c>
      <c r="AL28" s="59">
        <f>+AK28*C28</f>
        <v>255457.57376124058</v>
      </c>
      <c r="AN28" s="46">
        <f t="shared" ref="AN28:AN31" si="40">+STDEVA(AE28,AB28,Y28,V28,S28,P28,M28,G28,D28)</f>
        <v>11892.488992824186</v>
      </c>
      <c r="AO28" s="47">
        <f t="shared" ref="AO28:AO31" si="41">+AH28-AN28</f>
        <v>21615.288784953595</v>
      </c>
      <c r="AP28" s="47">
        <f t="shared" ref="AP28:AP31" si="42">+AH28+AN28</f>
        <v>45400.266770601971</v>
      </c>
      <c r="AQ28" s="47">
        <f>+AVERAGE(G28,M28,P28,S28,V28,Y28,AB28,AE28)</f>
        <v>30196.25</v>
      </c>
      <c r="AR28" s="48">
        <f t="shared" ref="AR28:AR31" si="43">+AQ28*C28</f>
        <v>241570</v>
      </c>
    </row>
    <row r="29" spans="1:44" x14ac:dyDescent="0.25">
      <c r="A29" s="66"/>
      <c r="B29" s="8" t="s">
        <v>4</v>
      </c>
      <c r="C29" s="6">
        <v>8</v>
      </c>
      <c r="D29" s="13">
        <v>25000</v>
      </c>
      <c r="E29" s="13">
        <f t="shared" si="23"/>
        <v>200000</v>
      </c>
      <c r="F29" s="6">
        <v>8</v>
      </c>
      <c r="G29" s="13">
        <v>19000</v>
      </c>
      <c r="H29" s="13">
        <f t="shared" si="24"/>
        <v>152000</v>
      </c>
      <c r="I29" s="6">
        <v>8</v>
      </c>
      <c r="J29" s="13">
        <v>18000</v>
      </c>
      <c r="K29" s="13">
        <f t="shared" si="25"/>
        <v>144000</v>
      </c>
      <c r="L29" s="6">
        <v>8</v>
      </c>
      <c r="M29" s="13">
        <v>17500</v>
      </c>
      <c r="N29" s="13">
        <f t="shared" si="26"/>
        <v>140000</v>
      </c>
      <c r="O29" s="6">
        <v>8</v>
      </c>
      <c r="P29" s="13">
        <v>22000</v>
      </c>
      <c r="Q29" s="13">
        <f t="shared" si="27"/>
        <v>176000</v>
      </c>
      <c r="R29" s="6">
        <v>8</v>
      </c>
      <c r="S29" s="13">
        <v>24100</v>
      </c>
      <c r="T29" s="13">
        <f t="shared" si="28"/>
        <v>192800</v>
      </c>
      <c r="U29" s="6">
        <v>8</v>
      </c>
      <c r="V29" s="13">
        <v>23500</v>
      </c>
      <c r="W29" s="13">
        <f t="shared" si="29"/>
        <v>188000</v>
      </c>
      <c r="X29" s="6">
        <v>8</v>
      </c>
      <c r="Y29" s="13">
        <v>30000</v>
      </c>
      <c r="Z29" s="13">
        <f t="shared" si="30"/>
        <v>240000</v>
      </c>
      <c r="AA29" s="6">
        <v>8</v>
      </c>
      <c r="AB29" s="13">
        <v>23000</v>
      </c>
      <c r="AC29" s="13">
        <f t="shared" si="31"/>
        <v>184000</v>
      </c>
      <c r="AD29" s="6">
        <v>8</v>
      </c>
      <c r="AE29" s="13">
        <v>28500</v>
      </c>
      <c r="AF29" s="13">
        <f t="shared" si="32"/>
        <v>228000</v>
      </c>
      <c r="AH29" s="37">
        <f t="shared" ref="AH29:AH31" si="44">+AVERAGE(AE29,AB29,Y29,V29,S29,P29,M29,G29,D29)</f>
        <v>23622.222222222223</v>
      </c>
      <c r="AI29" s="38">
        <f t="shared" si="33"/>
        <v>188977.77777777778</v>
      </c>
      <c r="AJ29" s="30"/>
      <c r="AK29" s="58">
        <f t="shared" ref="AK29:AK31" si="45">+GEOMEAN(D29,G29,M29,P29,S29,V29,Y29,AB29,AE29)</f>
        <v>23316.279024721665</v>
      </c>
      <c r="AL29" s="59">
        <f t="shared" si="11"/>
        <v>186530.23219777332</v>
      </c>
      <c r="AN29" s="46">
        <f t="shared" si="40"/>
        <v>4007.4236667021391</v>
      </c>
      <c r="AO29" s="47">
        <f t="shared" si="41"/>
        <v>19614.798555520083</v>
      </c>
      <c r="AP29" s="47">
        <f t="shared" si="42"/>
        <v>27629.645888924362</v>
      </c>
      <c r="AQ29" s="47">
        <f>+AVERAGE(D29,P29,S29,V29,AB29)</f>
        <v>23520</v>
      </c>
      <c r="AR29" s="48">
        <f t="shared" si="43"/>
        <v>188160</v>
      </c>
    </row>
    <row r="30" spans="1:44" x14ac:dyDescent="0.25">
      <c r="A30" s="66"/>
      <c r="B30" s="8" t="s">
        <v>5</v>
      </c>
      <c r="C30" s="6">
        <v>8</v>
      </c>
      <c r="D30" s="13">
        <v>20000</v>
      </c>
      <c r="E30" s="13">
        <f t="shared" si="23"/>
        <v>160000</v>
      </c>
      <c r="F30" s="6">
        <v>8</v>
      </c>
      <c r="G30" s="13">
        <v>14000</v>
      </c>
      <c r="H30" s="13">
        <f t="shared" si="24"/>
        <v>112000</v>
      </c>
      <c r="I30" s="6">
        <v>8</v>
      </c>
      <c r="J30" s="13">
        <v>4620</v>
      </c>
      <c r="K30" s="13">
        <f t="shared" si="25"/>
        <v>36960</v>
      </c>
      <c r="L30" s="6">
        <v>8</v>
      </c>
      <c r="M30" s="13">
        <v>8800</v>
      </c>
      <c r="N30" s="13">
        <f t="shared" si="26"/>
        <v>70400</v>
      </c>
      <c r="O30" s="6">
        <v>8</v>
      </c>
      <c r="P30" s="13">
        <v>12700</v>
      </c>
      <c r="Q30" s="13">
        <f t="shared" si="27"/>
        <v>101600</v>
      </c>
      <c r="R30" s="6">
        <v>8</v>
      </c>
      <c r="S30" s="13">
        <v>7700</v>
      </c>
      <c r="T30" s="13">
        <f t="shared" si="28"/>
        <v>61600</v>
      </c>
      <c r="U30" s="6">
        <v>8</v>
      </c>
      <c r="V30" s="13">
        <v>18000</v>
      </c>
      <c r="W30" s="13">
        <f t="shared" si="29"/>
        <v>144000</v>
      </c>
      <c r="X30" s="6">
        <v>8</v>
      </c>
      <c r="Y30" s="13">
        <v>20000</v>
      </c>
      <c r="Z30" s="13">
        <f t="shared" si="30"/>
        <v>160000</v>
      </c>
      <c r="AA30" s="6">
        <v>8</v>
      </c>
      <c r="AB30" s="13">
        <v>13000</v>
      </c>
      <c r="AC30" s="13">
        <f t="shared" si="31"/>
        <v>104000</v>
      </c>
      <c r="AD30" s="6">
        <v>8</v>
      </c>
      <c r="AE30" s="13">
        <v>10500</v>
      </c>
      <c r="AF30" s="13">
        <f t="shared" si="32"/>
        <v>84000</v>
      </c>
      <c r="AH30" s="37">
        <f t="shared" si="44"/>
        <v>13855.555555555555</v>
      </c>
      <c r="AI30" s="38">
        <f t="shared" si="33"/>
        <v>110844.44444444444</v>
      </c>
      <c r="AJ30" s="30"/>
      <c r="AK30" s="58">
        <f t="shared" si="45"/>
        <v>13160.226587874376</v>
      </c>
      <c r="AL30" s="59">
        <f t="shared" si="11"/>
        <v>105281.81270299501</v>
      </c>
      <c r="AN30" s="46">
        <f t="shared" si="40"/>
        <v>4602.7467644633452</v>
      </c>
      <c r="AO30" s="47">
        <f t="shared" si="41"/>
        <v>9252.8087910922095</v>
      </c>
      <c r="AP30" s="47">
        <f t="shared" si="42"/>
        <v>18458.302320018898</v>
      </c>
      <c r="AQ30" s="47">
        <f>+AVERAGE(G30,P30,V30,AB30,AE30)</f>
        <v>13640</v>
      </c>
      <c r="AR30" s="48">
        <f t="shared" si="43"/>
        <v>109120</v>
      </c>
    </row>
    <row r="31" spans="1:44" x14ac:dyDescent="0.25">
      <c r="A31" s="65"/>
      <c r="B31" s="9" t="s">
        <v>6</v>
      </c>
      <c r="C31" s="6">
        <v>8</v>
      </c>
      <c r="D31" s="13">
        <v>45000</v>
      </c>
      <c r="E31" s="13">
        <f t="shared" si="23"/>
        <v>360000</v>
      </c>
      <c r="F31" s="6">
        <v>8</v>
      </c>
      <c r="G31" s="13">
        <v>29000</v>
      </c>
      <c r="H31" s="13">
        <f t="shared" si="24"/>
        <v>232000</v>
      </c>
      <c r="I31" s="6">
        <v>8</v>
      </c>
      <c r="J31" s="13">
        <v>16000</v>
      </c>
      <c r="K31" s="13">
        <f t="shared" si="25"/>
        <v>128000</v>
      </c>
      <c r="L31" s="6">
        <v>8</v>
      </c>
      <c r="M31" s="13">
        <v>29600</v>
      </c>
      <c r="N31" s="13">
        <f t="shared" si="26"/>
        <v>236800</v>
      </c>
      <c r="O31" s="6">
        <v>8</v>
      </c>
      <c r="P31" s="13">
        <v>37800</v>
      </c>
      <c r="Q31" s="13">
        <f t="shared" si="27"/>
        <v>302400</v>
      </c>
      <c r="R31" s="6">
        <v>8</v>
      </c>
      <c r="S31" s="13">
        <v>48290</v>
      </c>
      <c r="T31" s="13">
        <f t="shared" si="28"/>
        <v>386320</v>
      </c>
      <c r="U31" s="6">
        <v>8</v>
      </c>
      <c r="V31" s="13">
        <v>38000</v>
      </c>
      <c r="W31" s="13">
        <f t="shared" si="29"/>
        <v>304000</v>
      </c>
      <c r="X31" s="6">
        <v>8</v>
      </c>
      <c r="Y31" s="13">
        <v>55000</v>
      </c>
      <c r="Z31" s="13">
        <f t="shared" si="30"/>
        <v>440000</v>
      </c>
      <c r="AA31" s="6">
        <v>8</v>
      </c>
      <c r="AB31" s="13">
        <v>50000</v>
      </c>
      <c r="AC31" s="13">
        <f t="shared" si="31"/>
        <v>400000</v>
      </c>
      <c r="AD31" s="6">
        <v>8</v>
      </c>
      <c r="AE31" s="13">
        <v>40900</v>
      </c>
      <c r="AF31" s="13">
        <f t="shared" si="32"/>
        <v>327200</v>
      </c>
      <c r="AH31" s="37">
        <f t="shared" si="44"/>
        <v>41510</v>
      </c>
      <c r="AI31" s="38">
        <f t="shared" si="33"/>
        <v>332080</v>
      </c>
      <c r="AJ31" s="30"/>
      <c r="AK31" s="58">
        <f t="shared" si="45"/>
        <v>40624.485109303852</v>
      </c>
      <c r="AL31" s="59">
        <f t="shared" si="11"/>
        <v>324995.88087443082</v>
      </c>
      <c r="AN31" s="46">
        <f t="shared" si="40"/>
        <v>8923.3766030578354</v>
      </c>
      <c r="AO31" s="47">
        <f t="shared" si="41"/>
        <v>32586.623396942166</v>
      </c>
      <c r="AP31" s="47">
        <f t="shared" si="42"/>
        <v>50433.376603057834</v>
      </c>
      <c r="AQ31" s="47">
        <f>+AVERAGE(D31,P31,S31,V31,AB31,AE31)</f>
        <v>43331.666666666664</v>
      </c>
      <c r="AR31" s="48">
        <f t="shared" si="43"/>
        <v>346653.33333333331</v>
      </c>
    </row>
    <row r="32" spans="1:44" x14ac:dyDescent="0.25">
      <c r="A32" s="64">
        <v>5</v>
      </c>
      <c r="B32" s="2" t="s">
        <v>19</v>
      </c>
      <c r="C32" s="17"/>
      <c r="D32" s="13"/>
      <c r="E32" s="13">
        <f t="shared" si="23"/>
        <v>0</v>
      </c>
      <c r="F32" s="17"/>
      <c r="G32" s="13"/>
      <c r="H32" s="13">
        <f t="shared" si="24"/>
        <v>0</v>
      </c>
      <c r="I32" s="17"/>
      <c r="J32" s="13"/>
      <c r="K32" s="13">
        <f t="shared" si="25"/>
        <v>0</v>
      </c>
      <c r="L32" s="17"/>
      <c r="M32" s="13"/>
      <c r="N32" s="13">
        <f t="shared" si="26"/>
        <v>0</v>
      </c>
      <c r="O32" s="17"/>
      <c r="P32" s="13"/>
      <c r="Q32" s="13">
        <f t="shared" si="27"/>
        <v>0</v>
      </c>
      <c r="R32" s="17"/>
      <c r="S32" s="13"/>
      <c r="T32" s="13">
        <f t="shared" si="28"/>
        <v>0</v>
      </c>
      <c r="U32" s="17"/>
      <c r="V32" s="13"/>
      <c r="W32" s="13">
        <f t="shared" si="29"/>
        <v>0</v>
      </c>
      <c r="X32" s="17"/>
      <c r="Y32" s="13"/>
      <c r="Z32" s="13">
        <f t="shared" si="30"/>
        <v>0</v>
      </c>
      <c r="AA32" s="17"/>
      <c r="AB32" s="13"/>
      <c r="AC32" s="13">
        <f t="shared" si="31"/>
        <v>0</v>
      </c>
      <c r="AD32" s="17"/>
      <c r="AE32" s="13"/>
      <c r="AF32" s="13">
        <f t="shared" si="32"/>
        <v>0</v>
      </c>
      <c r="AH32" s="37"/>
      <c r="AI32" s="38"/>
      <c r="AJ32" s="30"/>
      <c r="AK32" s="58"/>
      <c r="AL32" s="59"/>
      <c r="AN32" s="46"/>
      <c r="AO32" s="49"/>
      <c r="AP32" s="49"/>
      <c r="AQ32" s="49"/>
      <c r="AR32" s="48"/>
    </row>
    <row r="33" spans="1:44" x14ac:dyDescent="0.25">
      <c r="A33" s="65"/>
      <c r="B33" s="4" t="s">
        <v>3</v>
      </c>
      <c r="C33" s="6">
        <v>5</v>
      </c>
      <c r="D33" s="13">
        <v>60000</v>
      </c>
      <c r="E33" s="13">
        <f t="shared" si="23"/>
        <v>300000</v>
      </c>
      <c r="F33" s="6">
        <v>3</v>
      </c>
      <c r="G33" s="13">
        <v>22000</v>
      </c>
      <c r="H33" s="13">
        <f t="shared" si="24"/>
        <v>66000</v>
      </c>
      <c r="I33" s="6">
        <v>3</v>
      </c>
      <c r="J33" s="13">
        <v>25000</v>
      </c>
      <c r="K33" s="13">
        <f t="shared" si="25"/>
        <v>75000</v>
      </c>
      <c r="L33" s="6">
        <v>3</v>
      </c>
      <c r="M33" s="13">
        <v>24100</v>
      </c>
      <c r="N33" s="13">
        <f t="shared" si="26"/>
        <v>72300</v>
      </c>
      <c r="O33" s="6">
        <v>3</v>
      </c>
      <c r="P33" s="13">
        <v>26300</v>
      </c>
      <c r="Q33" s="13">
        <f t="shared" si="27"/>
        <v>78900</v>
      </c>
      <c r="R33" s="6">
        <v>3</v>
      </c>
      <c r="S33" s="13">
        <v>38720</v>
      </c>
      <c r="T33" s="13">
        <f t="shared" si="28"/>
        <v>116160</v>
      </c>
      <c r="U33" s="6">
        <v>3</v>
      </c>
      <c r="V33" s="13">
        <v>28500</v>
      </c>
      <c r="W33" s="13">
        <f t="shared" si="29"/>
        <v>85500</v>
      </c>
      <c r="X33" s="6">
        <v>3</v>
      </c>
      <c r="Y33" s="13">
        <v>40000</v>
      </c>
      <c r="Z33" s="13">
        <f t="shared" si="30"/>
        <v>120000</v>
      </c>
      <c r="AA33" s="6">
        <v>3</v>
      </c>
      <c r="AB33" s="13">
        <v>26000</v>
      </c>
      <c r="AC33" s="13">
        <f t="shared" si="31"/>
        <v>78000</v>
      </c>
      <c r="AD33" s="6">
        <v>3</v>
      </c>
      <c r="AE33" s="13">
        <v>35950</v>
      </c>
      <c r="AF33" s="13">
        <f t="shared" si="32"/>
        <v>107850</v>
      </c>
      <c r="AH33" s="37">
        <f>+AVERAGE(AE33,AB33,Y33,V33,S33,P33,M33,G33,D33)</f>
        <v>33507.777777777781</v>
      </c>
      <c r="AI33" s="38">
        <f t="shared" si="33"/>
        <v>167538.88888888891</v>
      </c>
      <c r="AJ33" s="30"/>
      <c r="AK33" s="58">
        <f>+GEOMEAN(D33,G33,M33,P33,S33,V33,Y33,AB33,AE33)</f>
        <v>31932.196720155072</v>
      </c>
      <c r="AL33" s="59">
        <f t="shared" si="11"/>
        <v>159660.98360077536</v>
      </c>
      <c r="AN33" s="46">
        <f>+STDEVA(AE33,AB33,Y33,V33,S33,P33,M33,G33,D33)</f>
        <v>11892.488992824186</v>
      </c>
      <c r="AO33" s="47">
        <f>+AH33-AN33</f>
        <v>21615.288784953595</v>
      </c>
      <c r="AP33" s="47">
        <f>+AH33+AN33</f>
        <v>45400.266770601971</v>
      </c>
      <c r="AQ33" s="47">
        <f>+AVERAGE(G33,M33,P33,S33,V33,Y33,AB33,AE33)</f>
        <v>30196.25</v>
      </c>
      <c r="AR33" s="48">
        <f>+AQ33*C33</f>
        <v>150981.25</v>
      </c>
    </row>
    <row r="34" spans="1:44" x14ac:dyDescent="0.25">
      <c r="A34" s="21">
        <v>6</v>
      </c>
      <c r="B34" s="2" t="s">
        <v>23</v>
      </c>
      <c r="C34" s="6"/>
      <c r="D34" s="13"/>
      <c r="E34" s="13"/>
      <c r="F34" s="6"/>
      <c r="G34" s="13"/>
      <c r="H34" s="13"/>
      <c r="I34" s="6"/>
      <c r="J34" s="13"/>
      <c r="K34" s="13"/>
      <c r="L34" s="6"/>
      <c r="M34" s="13"/>
      <c r="N34" s="13">
        <f t="shared" si="26"/>
        <v>0</v>
      </c>
      <c r="O34" s="6"/>
      <c r="P34" s="13"/>
      <c r="Q34" s="13">
        <f t="shared" si="27"/>
        <v>0</v>
      </c>
      <c r="R34" s="6"/>
      <c r="S34" s="13"/>
      <c r="T34" s="13">
        <f t="shared" si="28"/>
        <v>0</v>
      </c>
      <c r="U34" s="6"/>
      <c r="V34" s="13"/>
      <c r="W34" s="13">
        <f t="shared" si="29"/>
        <v>0</v>
      </c>
      <c r="X34" s="6"/>
      <c r="Y34" s="13"/>
      <c r="Z34" s="13">
        <f t="shared" si="30"/>
        <v>0</v>
      </c>
      <c r="AA34" s="6"/>
      <c r="AB34" s="13"/>
      <c r="AC34" s="13">
        <f t="shared" si="31"/>
        <v>0</v>
      </c>
      <c r="AD34" s="6"/>
      <c r="AE34" s="13"/>
      <c r="AF34" s="13">
        <f t="shared" si="32"/>
        <v>0</v>
      </c>
      <c r="AH34" s="37"/>
      <c r="AI34" s="38"/>
      <c r="AJ34" s="30"/>
      <c r="AK34" s="58"/>
      <c r="AL34" s="59"/>
      <c r="AN34" s="46"/>
      <c r="AO34" s="49"/>
      <c r="AP34" s="49"/>
      <c r="AQ34" s="49"/>
      <c r="AR34" s="48"/>
    </row>
    <row r="35" spans="1:44" x14ac:dyDescent="0.25">
      <c r="A35" s="21"/>
      <c r="B35" s="23" t="s">
        <v>26</v>
      </c>
      <c r="C35" s="6">
        <v>1</v>
      </c>
      <c r="D35" s="13">
        <v>75000</v>
      </c>
      <c r="E35" s="13">
        <f t="shared" si="23"/>
        <v>75000</v>
      </c>
      <c r="F35" s="6">
        <v>1</v>
      </c>
      <c r="G35" s="13">
        <v>65000</v>
      </c>
      <c r="H35" s="13">
        <f t="shared" si="24"/>
        <v>65000</v>
      </c>
      <c r="I35" s="6">
        <v>1</v>
      </c>
      <c r="J35" s="13">
        <v>65000</v>
      </c>
      <c r="K35" s="13">
        <f t="shared" si="25"/>
        <v>65000</v>
      </c>
      <c r="L35" s="6">
        <v>1</v>
      </c>
      <c r="M35" s="13">
        <v>82000</v>
      </c>
      <c r="N35" s="13">
        <f t="shared" si="26"/>
        <v>82000</v>
      </c>
      <c r="O35" s="6">
        <v>1</v>
      </c>
      <c r="P35" s="13">
        <v>74000</v>
      </c>
      <c r="Q35" s="13">
        <f t="shared" si="27"/>
        <v>74000</v>
      </c>
      <c r="R35" s="6">
        <v>1</v>
      </c>
      <c r="S35" s="13">
        <v>124900</v>
      </c>
      <c r="T35" s="13">
        <f t="shared" si="28"/>
        <v>124900</v>
      </c>
      <c r="U35" s="6">
        <v>1</v>
      </c>
      <c r="V35" s="13">
        <v>32500</v>
      </c>
      <c r="W35" s="13">
        <f t="shared" si="29"/>
        <v>32500</v>
      </c>
      <c r="X35" s="6">
        <v>1</v>
      </c>
      <c r="Y35" s="13">
        <v>250000</v>
      </c>
      <c r="Z35" s="13">
        <f t="shared" si="30"/>
        <v>250000</v>
      </c>
      <c r="AA35" s="6">
        <v>1</v>
      </c>
      <c r="AB35" s="13">
        <v>112000</v>
      </c>
      <c r="AC35" s="13">
        <f t="shared" si="31"/>
        <v>112000</v>
      </c>
      <c r="AD35" s="6">
        <v>1</v>
      </c>
      <c r="AE35" s="13">
        <v>89600</v>
      </c>
      <c r="AF35" s="13">
        <f t="shared" si="32"/>
        <v>89600</v>
      </c>
      <c r="AH35" s="37">
        <f t="shared" ref="AH35:AH37" si="46">+AVERAGE(AE35,AB35,Y35,V35,S35,P35,M35,G35,D35)</f>
        <v>100555.55555555556</v>
      </c>
      <c r="AI35" s="38">
        <f t="shared" si="33"/>
        <v>100555.55555555556</v>
      </c>
      <c r="AJ35" s="30"/>
      <c r="AK35" s="58">
        <f t="shared" ref="AK35:AK37" si="47">+GEOMEAN(D35,G35,M35,P35,S35,V35,Y35,AB35,AE35)</f>
        <v>87519.244330714791</v>
      </c>
      <c r="AL35" s="59">
        <f t="shared" si="11"/>
        <v>87519.244330714791</v>
      </c>
      <c r="AN35" s="46">
        <f t="shared" ref="AN35:AN37" si="48">+STDEVA(AE35,AB35,Y35,V35,S35,P35,M35,G35,D35)</f>
        <v>62023.828306367694</v>
      </c>
      <c r="AO35" s="47">
        <f t="shared" ref="AO35:AO37" si="49">+AH35-AN35</f>
        <v>38531.727249187868</v>
      </c>
      <c r="AP35" s="47">
        <f t="shared" ref="AP35:AP37" si="50">+AH35+AN35</f>
        <v>162579.38386192324</v>
      </c>
      <c r="AQ35" s="47">
        <f>+AVERAGE(D35,G35,M35,P35,S35,AB35,AE35)</f>
        <v>88928.571428571435</v>
      </c>
      <c r="AR35" s="48">
        <f t="shared" ref="AR35:AR37" si="51">+AQ35*C35</f>
        <v>88928.571428571435</v>
      </c>
    </row>
    <row r="36" spans="1:44" x14ac:dyDescent="0.25">
      <c r="A36" s="21"/>
      <c r="B36" s="23" t="s">
        <v>24</v>
      </c>
      <c r="C36" s="6">
        <v>1</v>
      </c>
      <c r="D36" s="13">
        <v>75000</v>
      </c>
      <c r="E36" s="13">
        <f t="shared" si="23"/>
        <v>75000</v>
      </c>
      <c r="F36" s="6">
        <v>1</v>
      </c>
      <c r="G36" s="13">
        <v>65000</v>
      </c>
      <c r="H36" s="13">
        <f t="shared" si="24"/>
        <v>65000</v>
      </c>
      <c r="I36" s="6">
        <v>1</v>
      </c>
      <c r="J36" s="13">
        <v>65000</v>
      </c>
      <c r="K36" s="13">
        <f t="shared" si="25"/>
        <v>65000</v>
      </c>
      <c r="L36" s="6">
        <v>1</v>
      </c>
      <c r="M36" s="13">
        <v>82000</v>
      </c>
      <c r="N36" s="13">
        <f t="shared" si="26"/>
        <v>82000</v>
      </c>
      <c r="O36" s="6">
        <v>1</v>
      </c>
      <c r="P36" s="13">
        <v>74000</v>
      </c>
      <c r="Q36" s="13">
        <f t="shared" si="27"/>
        <v>74000</v>
      </c>
      <c r="R36" s="6">
        <v>1</v>
      </c>
      <c r="S36" s="13">
        <v>124900</v>
      </c>
      <c r="T36" s="13">
        <f t="shared" si="28"/>
        <v>124900</v>
      </c>
      <c r="U36" s="6">
        <v>1</v>
      </c>
      <c r="V36" s="13">
        <v>32500</v>
      </c>
      <c r="W36" s="13">
        <f t="shared" si="29"/>
        <v>32500</v>
      </c>
      <c r="X36" s="6">
        <v>1</v>
      </c>
      <c r="Y36" s="13">
        <v>280000</v>
      </c>
      <c r="Z36" s="13">
        <f t="shared" si="30"/>
        <v>280000</v>
      </c>
      <c r="AA36" s="6">
        <v>1</v>
      </c>
      <c r="AB36" s="13">
        <v>197000</v>
      </c>
      <c r="AC36" s="13">
        <f t="shared" si="31"/>
        <v>197000</v>
      </c>
      <c r="AD36" s="6">
        <v>1</v>
      </c>
      <c r="AE36" s="13">
        <v>89600</v>
      </c>
      <c r="AF36" s="13">
        <f t="shared" si="32"/>
        <v>89600</v>
      </c>
      <c r="AH36" s="37">
        <f t="shared" si="46"/>
        <v>113333.33333333333</v>
      </c>
      <c r="AI36" s="38">
        <f t="shared" si="33"/>
        <v>113333.33333333333</v>
      </c>
      <c r="AJ36" s="30"/>
      <c r="AK36" s="58">
        <f t="shared" si="47"/>
        <v>94367.408509100715</v>
      </c>
      <c r="AL36" s="59">
        <f t="shared" si="11"/>
        <v>94367.408509100715</v>
      </c>
      <c r="AN36" s="46">
        <f t="shared" si="48"/>
        <v>77736.268883964323</v>
      </c>
      <c r="AO36" s="47">
        <f t="shared" si="49"/>
        <v>35597.064449369005</v>
      </c>
      <c r="AP36" s="47">
        <f t="shared" si="50"/>
        <v>191069.60221729765</v>
      </c>
      <c r="AQ36" s="47">
        <f>+AVERAGE(D36,G36,M36,P36,S36,AE36)</f>
        <v>85083.333333333328</v>
      </c>
      <c r="AR36" s="48">
        <f t="shared" si="51"/>
        <v>85083.333333333328</v>
      </c>
    </row>
    <row r="37" spans="1:44" x14ac:dyDescent="0.25">
      <c r="A37" s="21"/>
      <c r="B37" s="23" t="s">
        <v>25</v>
      </c>
      <c r="C37" s="6">
        <v>1</v>
      </c>
      <c r="D37" s="13">
        <v>75000</v>
      </c>
      <c r="E37" s="13">
        <f t="shared" si="23"/>
        <v>75000</v>
      </c>
      <c r="F37" s="6">
        <v>1</v>
      </c>
      <c r="G37" s="13">
        <v>65000</v>
      </c>
      <c r="H37" s="13">
        <f t="shared" si="24"/>
        <v>65000</v>
      </c>
      <c r="I37" s="6">
        <v>1</v>
      </c>
      <c r="J37" s="13">
        <v>65000</v>
      </c>
      <c r="K37" s="13">
        <f t="shared" si="25"/>
        <v>65000</v>
      </c>
      <c r="L37" s="6">
        <v>1</v>
      </c>
      <c r="M37" s="13">
        <v>82000</v>
      </c>
      <c r="N37" s="13">
        <f t="shared" si="26"/>
        <v>82000</v>
      </c>
      <c r="O37" s="6">
        <v>1</v>
      </c>
      <c r="P37" s="13">
        <v>74000</v>
      </c>
      <c r="Q37" s="13">
        <f t="shared" si="27"/>
        <v>74000</v>
      </c>
      <c r="R37" s="6">
        <v>1</v>
      </c>
      <c r="S37" s="13">
        <v>124900</v>
      </c>
      <c r="T37" s="13">
        <f t="shared" si="28"/>
        <v>124900</v>
      </c>
      <c r="U37" s="6">
        <v>1</v>
      </c>
      <c r="V37" s="13">
        <v>32500</v>
      </c>
      <c r="W37" s="13">
        <f t="shared" si="29"/>
        <v>32500</v>
      </c>
      <c r="X37" s="6">
        <v>1</v>
      </c>
      <c r="Y37" s="13">
        <v>250000</v>
      </c>
      <c r="Z37" s="13">
        <f t="shared" si="30"/>
        <v>250000</v>
      </c>
      <c r="AA37" s="6">
        <v>1</v>
      </c>
      <c r="AB37" s="13">
        <v>206000</v>
      </c>
      <c r="AC37" s="13">
        <f t="shared" si="31"/>
        <v>206000</v>
      </c>
      <c r="AD37" s="6">
        <v>1</v>
      </c>
      <c r="AE37" s="13">
        <v>89600</v>
      </c>
      <c r="AF37" s="13">
        <f t="shared" si="32"/>
        <v>89600</v>
      </c>
      <c r="AH37" s="37">
        <f t="shared" si="46"/>
        <v>111000</v>
      </c>
      <c r="AI37" s="38">
        <f t="shared" si="33"/>
        <v>111000</v>
      </c>
      <c r="AJ37" s="30"/>
      <c r="AK37" s="58">
        <f t="shared" si="47"/>
        <v>93650.268224279673</v>
      </c>
      <c r="AL37" s="59">
        <f t="shared" si="11"/>
        <v>93650.268224279673</v>
      </c>
      <c r="AN37" s="46">
        <f t="shared" si="48"/>
        <v>71398.021681276296</v>
      </c>
      <c r="AO37" s="47">
        <f t="shared" si="49"/>
        <v>39601.978318723704</v>
      </c>
      <c r="AP37" s="47">
        <f t="shared" si="50"/>
        <v>182398.0216812763</v>
      </c>
      <c r="AQ37" s="47">
        <f>+AVERAGE(D37,G37,M37,P37,S37,AE37)</f>
        <v>85083.333333333328</v>
      </c>
      <c r="AR37" s="48">
        <f t="shared" si="51"/>
        <v>85083.333333333328</v>
      </c>
    </row>
    <row r="38" spans="1:44" x14ac:dyDescent="0.25">
      <c r="A38" s="64">
        <v>7</v>
      </c>
      <c r="B38" s="2" t="s">
        <v>20</v>
      </c>
      <c r="C38" s="17"/>
      <c r="D38" s="13"/>
      <c r="E38" s="13"/>
      <c r="F38" s="17"/>
      <c r="G38" s="13"/>
      <c r="H38" s="13"/>
      <c r="I38" s="17"/>
      <c r="J38" s="13"/>
      <c r="K38" s="13"/>
      <c r="L38" s="17"/>
      <c r="M38" s="13"/>
      <c r="N38" s="13">
        <f t="shared" si="26"/>
        <v>0</v>
      </c>
      <c r="O38" s="17"/>
      <c r="P38" s="13"/>
      <c r="Q38" s="13">
        <f t="shared" si="27"/>
        <v>0</v>
      </c>
      <c r="R38" s="17"/>
      <c r="S38" s="13"/>
      <c r="T38" s="13">
        <f t="shared" si="28"/>
        <v>0</v>
      </c>
      <c r="U38" s="17"/>
      <c r="V38" s="13"/>
      <c r="W38" s="13">
        <f t="shared" si="29"/>
        <v>0</v>
      </c>
      <c r="X38" s="17"/>
      <c r="Y38" s="13"/>
      <c r="Z38" s="13">
        <f t="shared" si="30"/>
        <v>0</v>
      </c>
      <c r="AA38" s="17"/>
      <c r="AB38" s="13"/>
      <c r="AC38" s="13">
        <f t="shared" si="31"/>
        <v>0</v>
      </c>
      <c r="AD38" s="17"/>
      <c r="AE38" s="13"/>
      <c r="AF38" s="13">
        <f t="shared" si="32"/>
        <v>0</v>
      </c>
      <c r="AH38" s="37"/>
      <c r="AI38" s="38"/>
      <c r="AJ38" s="30"/>
      <c r="AK38" s="58"/>
      <c r="AL38" s="59"/>
      <c r="AN38" s="46"/>
      <c r="AO38" s="49"/>
      <c r="AP38" s="49"/>
      <c r="AQ38" s="49"/>
      <c r="AR38" s="48"/>
    </row>
    <row r="39" spans="1:44" x14ac:dyDescent="0.25">
      <c r="A39" s="65"/>
      <c r="B39" s="10" t="s">
        <v>20</v>
      </c>
      <c r="C39" s="6">
        <v>1</v>
      </c>
      <c r="D39" s="13">
        <v>1600000</v>
      </c>
      <c r="E39" s="13">
        <f t="shared" si="23"/>
        <v>1600000</v>
      </c>
      <c r="F39" s="6">
        <v>1</v>
      </c>
      <c r="G39" s="13">
        <v>45000</v>
      </c>
      <c r="H39" s="13">
        <f t="shared" si="24"/>
        <v>45000</v>
      </c>
      <c r="I39" s="6">
        <v>1</v>
      </c>
      <c r="J39" s="13">
        <v>300000</v>
      </c>
      <c r="K39" s="13">
        <f t="shared" si="25"/>
        <v>300000</v>
      </c>
      <c r="L39" s="6">
        <v>1</v>
      </c>
      <c r="M39" s="13">
        <v>480000</v>
      </c>
      <c r="N39" s="13">
        <f t="shared" si="26"/>
        <v>480000</v>
      </c>
      <c r="O39" s="6">
        <v>1</v>
      </c>
      <c r="P39" s="13">
        <v>595000</v>
      </c>
      <c r="Q39" s="13">
        <f t="shared" si="27"/>
        <v>595000</v>
      </c>
      <c r="R39" s="6">
        <v>1</v>
      </c>
      <c r="S39" s="13">
        <v>824950</v>
      </c>
      <c r="T39" s="13">
        <f t="shared" si="28"/>
        <v>824950</v>
      </c>
      <c r="U39" s="6">
        <v>1</v>
      </c>
      <c r="V39" s="13">
        <v>550000</v>
      </c>
      <c r="W39" s="13">
        <f t="shared" si="29"/>
        <v>550000</v>
      </c>
      <c r="X39" s="6">
        <v>1</v>
      </c>
      <c r="Y39" s="13">
        <v>600000</v>
      </c>
      <c r="Z39" s="13">
        <f t="shared" si="30"/>
        <v>600000</v>
      </c>
      <c r="AA39" s="6">
        <v>1</v>
      </c>
      <c r="AB39" s="13">
        <v>1100000</v>
      </c>
      <c r="AC39" s="13">
        <f t="shared" si="31"/>
        <v>1100000</v>
      </c>
      <c r="AD39" s="6">
        <v>1</v>
      </c>
      <c r="AE39" s="13">
        <v>1933700</v>
      </c>
      <c r="AF39" s="13">
        <f t="shared" si="32"/>
        <v>1933700</v>
      </c>
      <c r="AH39" s="37">
        <f>+AVERAGE(AE39,AB39,Y39,V39,S39,P39,M39,G39,D39)</f>
        <v>858738.88888888888</v>
      </c>
      <c r="AI39" s="38">
        <f t="shared" si="33"/>
        <v>858738.88888888888</v>
      </c>
      <c r="AJ39" s="30"/>
      <c r="AK39" s="58">
        <f>+GEOMEAN(D39,G39,M39,P39,S39,V39,Y39,AB39,AE39)</f>
        <v>611225.63579348091</v>
      </c>
      <c r="AL39" s="59">
        <f t="shared" si="11"/>
        <v>611225.63579348091</v>
      </c>
      <c r="AN39" s="46">
        <f>+STDEVA(AE39,AB39,Y39,V39,S39,P39,M39,G39,D39)</f>
        <v>591797.67223360308</v>
      </c>
      <c r="AO39" s="47">
        <f>+AH39-AN39</f>
        <v>266941.2166552858</v>
      </c>
      <c r="AP39" s="47">
        <f>+AH39+AN39</f>
        <v>1450536.561122492</v>
      </c>
      <c r="AQ39" s="47">
        <f>+AVERAGE(M39,P39,S39,V39,Y39,AB39)</f>
        <v>691658.33333333337</v>
      </c>
      <c r="AR39" s="48">
        <f>+AQ39*C39</f>
        <v>691658.33333333337</v>
      </c>
    </row>
    <row r="40" spans="1:44" ht="15.75" thickBot="1" x14ac:dyDescent="0.3">
      <c r="B40" s="19" t="s">
        <v>21</v>
      </c>
      <c r="C40" s="20"/>
      <c r="D40" s="20"/>
      <c r="E40" s="22">
        <f>SUM(E4:E39)</f>
        <v>15114000</v>
      </c>
      <c r="F40" s="20"/>
      <c r="G40" s="20"/>
      <c r="H40" s="22">
        <f>SUM(H4:H39)</f>
        <v>7214000</v>
      </c>
      <c r="I40" s="20"/>
      <c r="J40" s="20"/>
      <c r="K40" s="22">
        <f>SUM(K4:K39)</f>
        <v>5813660</v>
      </c>
      <c r="L40" s="20"/>
      <c r="M40" s="20"/>
      <c r="N40" s="22">
        <f>SUM(N4:N39)</f>
        <v>7419200.0000000009</v>
      </c>
      <c r="O40" s="20"/>
      <c r="P40" s="20"/>
      <c r="Q40" s="22">
        <f>SUM(Q4:Q39)</f>
        <v>8995000</v>
      </c>
      <c r="R40" s="20"/>
      <c r="S40" s="20"/>
      <c r="T40" s="22">
        <f>SUM(T4:T39)</f>
        <v>11246090</v>
      </c>
      <c r="U40" s="20"/>
      <c r="V40" s="20"/>
      <c r="W40" s="22">
        <f>SUM(W4:W39)</f>
        <v>9614000</v>
      </c>
      <c r="X40" s="20"/>
      <c r="Y40" s="20"/>
      <c r="Z40" s="22">
        <f>SUM(Z4:Z39)</f>
        <v>13503000</v>
      </c>
      <c r="AA40" s="20"/>
      <c r="AB40" s="20"/>
      <c r="AC40" s="22">
        <f>SUM(AC4:AC39)</f>
        <v>10938000</v>
      </c>
      <c r="AD40" s="20"/>
      <c r="AE40" s="20"/>
      <c r="AF40" s="22">
        <f>SUM(AF4:AF39)</f>
        <v>12152600</v>
      </c>
      <c r="AH40" s="39"/>
      <c r="AI40" s="40">
        <f>+SUM(AI5:AI39)</f>
        <v>10742114.444444442</v>
      </c>
      <c r="AK40" s="60"/>
      <c r="AL40" s="61">
        <f>+SUM(AL5:AL39)</f>
        <v>10080504.210018037</v>
      </c>
      <c r="AN40" s="50"/>
      <c r="AO40" s="51"/>
      <c r="AP40" s="51"/>
      <c r="AQ40" s="51"/>
      <c r="AR40" s="52">
        <f>+SUM(AR5:AR39)</f>
        <v>10234530.547619049</v>
      </c>
    </row>
    <row r="41" spans="1:44" x14ac:dyDescent="0.25">
      <c r="AL41" s="63">
        <v>9000000</v>
      </c>
    </row>
    <row r="42" spans="1:44" x14ac:dyDescent="0.25">
      <c r="B42" s="24"/>
      <c r="AL42" s="62">
        <f>+AL40-AL41</f>
        <v>1080504.2100180369</v>
      </c>
    </row>
  </sheetData>
  <mergeCells count="18">
    <mergeCell ref="A1:AF1"/>
    <mergeCell ref="U3:W3"/>
    <mergeCell ref="X3:Z3"/>
    <mergeCell ref="AA3:AC3"/>
    <mergeCell ref="AD3:AF3"/>
    <mergeCell ref="F3:H3"/>
    <mergeCell ref="I3:K3"/>
    <mergeCell ref="L3:N3"/>
    <mergeCell ref="O3:Q3"/>
    <mergeCell ref="R3:T3"/>
    <mergeCell ref="A2:B2"/>
    <mergeCell ref="C3:E3"/>
    <mergeCell ref="A38:A39"/>
    <mergeCell ref="A4:A8"/>
    <mergeCell ref="A9:A18"/>
    <mergeCell ref="A19:A26"/>
    <mergeCell ref="A27:A31"/>
    <mergeCell ref="A32:A33"/>
  </mergeCells>
  <pageMargins left="0.25" right="0.25" top="0.75" bottom="0.75" header="0.3" footer="0.3"/>
  <pageSetup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PERSONERIA</dc:creator>
  <cp:lastModifiedBy>Johana Marcela Camargo Fandiño</cp:lastModifiedBy>
  <cp:lastPrinted>2023-03-02T18:16:10Z</cp:lastPrinted>
  <dcterms:created xsi:type="dcterms:W3CDTF">2020-10-16T21:23:49Z</dcterms:created>
  <dcterms:modified xsi:type="dcterms:W3CDTF">2024-01-29T22:40:25Z</dcterms:modified>
</cp:coreProperties>
</file>