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ffery.chiquillo\Desktop\CONTRATOS 2023\CONTRATO 098 RANCHO DE TROPA\CORTE 3 Y FINAL\CARPETA CONTRALORIA\"/>
    </mc:Choice>
  </mc:AlternateContent>
  <bookViews>
    <workbookView xWindow="0" yWindow="0" windowWidth="25125" windowHeight="11730"/>
  </bookViews>
  <sheets>
    <sheet name="GA-JELOG-FR-092" sheetId="1" r:id="rId1"/>
  </sheets>
  <definedNames>
    <definedName name="_xlnm.Print_Area" localSheetId="0">'GA-JELOG-FR-092'!$A$1:$W$123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89" i="1" l="1"/>
  <c r="H108" i="1"/>
  <c r="R16" i="1" l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95" i="1"/>
  <c r="R96" i="1"/>
  <c r="R97" i="1"/>
  <c r="R15" i="1"/>
  <c r="T15" i="1" s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95" i="1"/>
  <c r="P96" i="1"/>
  <c r="P97" i="1"/>
  <c r="P15" i="1"/>
  <c r="M15" i="1"/>
  <c r="P84" i="1" l="1"/>
  <c r="P85" i="1" s="1"/>
  <c r="P102" i="1"/>
  <c r="S15" i="1"/>
  <c r="P87" i="1" l="1"/>
  <c r="P88" i="1" s="1"/>
  <c r="P86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1" i="1"/>
  <c r="M32" i="1"/>
  <c r="M34" i="1"/>
  <c r="M36" i="1"/>
  <c r="M37" i="1"/>
  <c r="M38" i="1"/>
  <c r="M40" i="1"/>
  <c r="M41" i="1"/>
  <c r="M42" i="1"/>
  <c r="M44" i="1"/>
  <c r="M45" i="1"/>
  <c r="M46" i="1"/>
  <c r="M47" i="1"/>
  <c r="M48" i="1"/>
  <c r="M50" i="1"/>
  <c r="M51" i="1"/>
  <c r="M52" i="1"/>
  <c r="M54" i="1"/>
  <c r="M55" i="1"/>
  <c r="M57" i="1"/>
  <c r="M59" i="1"/>
  <c r="M61" i="1"/>
  <c r="M62" i="1"/>
  <c r="M63" i="1"/>
  <c r="M64" i="1"/>
  <c r="M65" i="1"/>
  <c r="M67" i="1"/>
  <c r="M68" i="1"/>
  <c r="M69" i="1"/>
  <c r="M71" i="1"/>
  <c r="M72" i="1"/>
  <c r="M74" i="1"/>
  <c r="M75" i="1"/>
  <c r="M77" i="1"/>
  <c r="M79" i="1"/>
  <c r="M80" i="1"/>
  <c r="M81" i="1"/>
  <c r="M83" i="1"/>
  <c r="M96" i="1"/>
  <c r="M97" i="1"/>
  <c r="K25" i="1"/>
  <c r="F81" i="1"/>
  <c r="K15" i="1"/>
  <c r="P89" i="1" l="1"/>
  <c r="M98" i="1"/>
  <c r="T26" i="1"/>
  <c r="U26" i="1" s="1"/>
  <c r="T61" i="1"/>
  <c r="U61" i="1" s="1"/>
  <c r="T71" i="1"/>
  <c r="U71" i="1" s="1"/>
  <c r="T81" i="1"/>
  <c r="U81" i="1" s="1"/>
  <c r="T83" i="1"/>
  <c r="U83" i="1" s="1"/>
  <c r="S26" i="1"/>
  <c r="S38" i="1"/>
  <c r="S48" i="1"/>
  <c r="S59" i="1"/>
  <c r="S61" i="1"/>
  <c r="S69" i="1"/>
  <c r="S83" i="1"/>
  <c r="T96" i="1"/>
  <c r="U96" i="1" s="1"/>
  <c r="T97" i="1"/>
  <c r="U97" i="1" s="1"/>
  <c r="S22" i="1"/>
  <c r="S23" i="1"/>
  <c r="S24" i="1"/>
  <c r="S25" i="1"/>
  <c r="T27" i="1"/>
  <c r="U27" i="1" s="1"/>
  <c r="T28" i="1"/>
  <c r="U28" i="1" s="1"/>
  <c r="S29" i="1"/>
  <c r="S31" i="1"/>
  <c r="S32" i="1"/>
  <c r="T34" i="1"/>
  <c r="U34" i="1" s="1"/>
  <c r="T36" i="1"/>
  <c r="U36" i="1" s="1"/>
  <c r="T37" i="1"/>
  <c r="U37" i="1" s="1"/>
  <c r="T38" i="1"/>
  <c r="U38" i="1" s="1"/>
  <c r="T40" i="1"/>
  <c r="U40" i="1" s="1"/>
  <c r="S41" i="1"/>
  <c r="S42" i="1"/>
  <c r="S44" i="1"/>
  <c r="T45" i="1"/>
  <c r="U45" i="1" s="1"/>
  <c r="S46" i="1"/>
  <c r="T47" i="1"/>
  <c r="U47" i="1" s="1"/>
  <c r="T48" i="1"/>
  <c r="U48" i="1" s="1"/>
  <c r="T50" i="1"/>
  <c r="U50" i="1" s="1"/>
  <c r="S51" i="1"/>
  <c r="S52" i="1"/>
  <c r="S54" i="1"/>
  <c r="T55" i="1"/>
  <c r="U55" i="1" s="1"/>
  <c r="T57" i="1"/>
  <c r="U57" i="1" s="1"/>
  <c r="T59" i="1"/>
  <c r="U59" i="1" s="1"/>
  <c r="T62" i="1"/>
  <c r="U62" i="1" s="1"/>
  <c r="T63" i="1"/>
  <c r="U63" i="1" s="1"/>
  <c r="T64" i="1"/>
  <c r="U64" i="1" s="1"/>
  <c r="T65" i="1"/>
  <c r="U65" i="1" s="1"/>
  <c r="T69" i="1"/>
  <c r="U69" i="1" s="1"/>
  <c r="S71" i="1"/>
  <c r="T72" i="1"/>
  <c r="U72" i="1" s="1"/>
  <c r="T74" i="1"/>
  <c r="U74" i="1" s="1"/>
  <c r="T75" i="1"/>
  <c r="U75" i="1" s="1"/>
  <c r="T77" i="1"/>
  <c r="U77" i="1" s="1"/>
  <c r="T79" i="1"/>
  <c r="U79" i="1" s="1"/>
  <c r="T80" i="1"/>
  <c r="U80" i="1" s="1"/>
  <c r="S81" i="1"/>
  <c r="S21" i="1"/>
  <c r="K16" i="1"/>
  <c r="K17" i="1"/>
  <c r="K18" i="1"/>
  <c r="K19" i="1"/>
  <c r="K20" i="1"/>
  <c r="K21" i="1"/>
  <c r="K22" i="1"/>
  <c r="K23" i="1"/>
  <c r="K24" i="1"/>
  <c r="K26" i="1"/>
  <c r="K27" i="1"/>
  <c r="K28" i="1"/>
  <c r="K29" i="1"/>
  <c r="K31" i="1"/>
  <c r="K32" i="1"/>
  <c r="K34" i="1"/>
  <c r="K36" i="1"/>
  <c r="K37" i="1"/>
  <c r="K38" i="1"/>
  <c r="K40" i="1"/>
  <c r="K41" i="1"/>
  <c r="K44" i="1"/>
  <c r="K45" i="1"/>
  <c r="K46" i="1"/>
  <c r="K47" i="1"/>
  <c r="K48" i="1"/>
  <c r="K50" i="1"/>
  <c r="K51" i="1"/>
  <c r="K52" i="1"/>
  <c r="K54" i="1"/>
  <c r="K55" i="1"/>
  <c r="K57" i="1"/>
  <c r="K59" i="1"/>
  <c r="K61" i="1"/>
  <c r="K62" i="1"/>
  <c r="K63" i="1"/>
  <c r="K64" i="1"/>
  <c r="K65" i="1"/>
  <c r="K67" i="1"/>
  <c r="K68" i="1"/>
  <c r="K69" i="1"/>
  <c r="K71" i="1"/>
  <c r="K72" i="1"/>
  <c r="K74" i="1"/>
  <c r="K75" i="1"/>
  <c r="K77" i="1"/>
  <c r="K79" i="1"/>
  <c r="K81" i="1"/>
  <c r="K83" i="1"/>
  <c r="K96" i="1"/>
  <c r="K97" i="1"/>
  <c r="J22" i="1"/>
  <c r="J23" i="1"/>
  <c r="J24" i="1"/>
  <c r="J25" i="1"/>
  <c r="J26" i="1"/>
  <c r="J27" i="1"/>
  <c r="J28" i="1"/>
  <c r="J29" i="1"/>
  <c r="J31" i="1"/>
  <c r="J32" i="1"/>
  <c r="J34" i="1"/>
  <c r="J36" i="1"/>
  <c r="J37" i="1"/>
  <c r="J38" i="1"/>
  <c r="J40" i="1"/>
  <c r="J41" i="1"/>
  <c r="J42" i="1"/>
  <c r="J44" i="1"/>
  <c r="J45" i="1"/>
  <c r="J46" i="1"/>
  <c r="J47" i="1"/>
  <c r="J48" i="1"/>
  <c r="J50" i="1"/>
  <c r="J51" i="1"/>
  <c r="J52" i="1"/>
  <c r="J54" i="1"/>
  <c r="J55" i="1"/>
  <c r="J57" i="1"/>
  <c r="J59" i="1"/>
  <c r="J61" i="1"/>
  <c r="J62" i="1"/>
  <c r="J63" i="1"/>
  <c r="J64" i="1"/>
  <c r="J65" i="1"/>
  <c r="J67" i="1"/>
  <c r="J68" i="1"/>
  <c r="J69" i="1"/>
  <c r="J71" i="1"/>
  <c r="J72" i="1"/>
  <c r="J74" i="1"/>
  <c r="J75" i="1"/>
  <c r="J77" i="1"/>
  <c r="J79" i="1"/>
  <c r="J80" i="1"/>
  <c r="J81" i="1"/>
  <c r="J83" i="1"/>
  <c r="J96" i="1"/>
  <c r="J97" i="1"/>
  <c r="J21" i="1"/>
  <c r="H22" i="1"/>
  <c r="H23" i="1"/>
  <c r="H24" i="1"/>
  <c r="H25" i="1"/>
  <c r="H26" i="1"/>
  <c r="H27" i="1"/>
  <c r="H28" i="1"/>
  <c r="H29" i="1"/>
  <c r="H31" i="1"/>
  <c r="H32" i="1"/>
  <c r="H34" i="1"/>
  <c r="H36" i="1"/>
  <c r="H37" i="1"/>
  <c r="H38" i="1"/>
  <c r="H40" i="1"/>
  <c r="H41" i="1"/>
  <c r="H42" i="1"/>
  <c r="H44" i="1"/>
  <c r="H45" i="1"/>
  <c r="H46" i="1"/>
  <c r="H47" i="1"/>
  <c r="H48" i="1"/>
  <c r="H50" i="1"/>
  <c r="H51" i="1"/>
  <c r="H52" i="1"/>
  <c r="H54" i="1"/>
  <c r="H55" i="1"/>
  <c r="H57" i="1"/>
  <c r="H59" i="1"/>
  <c r="H61" i="1"/>
  <c r="H62" i="1"/>
  <c r="H63" i="1"/>
  <c r="H64" i="1"/>
  <c r="H65" i="1"/>
  <c r="H67" i="1"/>
  <c r="H68" i="1"/>
  <c r="H69" i="1"/>
  <c r="H71" i="1"/>
  <c r="H72" i="1"/>
  <c r="H74" i="1"/>
  <c r="H75" i="1"/>
  <c r="H77" i="1"/>
  <c r="H79" i="1"/>
  <c r="H80" i="1"/>
  <c r="H81" i="1"/>
  <c r="H83" i="1"/>
  <c r="H96" i="1"/>
  <c r="H97" i="1"/>
  <c r="H98" i="1" l="1"/>
  <c r="J98" i="1"/>
  <c r="N83" i="1"/>
  <c r="Q83" i="1"/>
  <c r="N68" i="1"/>
  <c r="Q68" i="1"/>
  <c r="N46" i="1"/>
  <c r="Q46" i="1"/>
  <c r="N79" i="1"/>
  <c r="Q79" i="1"/>
  <c r="N67" i="1"/>
  <c r="Q67" i="1"/>
  <c r="N55" i="1"/>
  <c r="Q55" i="1"/>
  <c r="N34" i="1"/>
  <c r="Q34" i="1"/>
  <c r="N24" i="1"/>
  <c r="Q24" i="1"/>
  <c r="N77" i="1"/>
  <c r="Q77" i="1"/>
  <c r="N65" i="1"/>
  <c r="Q65" i="1"/>
  <c r="N54" i="1"/>
  <c r="Q54" i="1"/>
  <c r="N44" i="1"/>
  <c r="Q44" i="1"/>
  <c r="N32" i="1"/>
  <c r="Q32" i="1"/>
  <c r="N23" i="1"/>
  <c r="Q23" i="1"/>
  <c r="N97" i="1"/>
  <c r="Q97" i="1"/>
  <c r="N74" i="1"/>
  <c r="Q74" i="1"/>
  <c r="N63" i="1"/>
  <c r="Q63" i="1"/>
  <c r="N51" i="1"/>
  <c r="Q51" i="1"/>
  <c r="N41" i="1"/>
  <c r="Q41" i="1"/>
  <c r="N29" i="1"/>
  <c r="Q29" i="1"/>
  <c r="N96" i="1"/>
  <c r="Q96" i="1"/>
  <c r="N72" i="1"/>
  <c r="Q72" i="1"/>
  <c r="N62" i="1"/>
  <c r="Q62" i="1"/>
  <c r="N50" i="1"/>
  <c r="Q50" i="1"/>
  <c r="N40" i="1"/>
  <c r="Q40" i="1"/>
  <c r="N28" i="1"/>
  <c r="Q28" i="1"/>
  <c r="N64" i="1"/>
  <c r="Q64" i="1"/>
  <c r="N31" i="1"/>
  <c r="Q31" i="1"/>
  <c r="N71" i="1"/>
  <c r="Q71" i="1"/>
  <c r="N61" i="1"/>
  <c r="Q61" i="1"/>
  <c r="N48" i="1"/>
  <c r="Q48" i="1"/>
  <c r="N38" i="1"/>
  <c r="Q38" i="1"/>
  <c r="N27" i="1"/>
  <c r="Q27" i="1"/>
  <c r="N81" i="1"/>
  <c r="Q81" i="1"/>
  <c r="N69" i="1"/>
  <c r="Q69" i="1"/>
  <c r="N59" i="1"/>
  <c r="Q59" i="1"/>
  <c r="N47" i="1"/>
  <c r="Q47" i="1"/>
  <c r="N37" i="1"/>
  <c r="Q37" i="1"/>
  <c r="N26" i="1"/>
  <c r="Q26" i="1"/>
  <c r="N75" i="1"/>
  <c r="Q75" i="1"/>
  <c r="N52" i="1"/>
  <c r="Q52" i="1"/>
  <c r="N22" i="1"/>
  <c r="Q22" i="1"/>
  <c r="N57" i="1"/>
  <c r="Q57" i="1"/>
  <c r="N36" i="1"/>
  <c r="Q36" i="1"/>
  <c r="N25" i="1"/>
  <c r="Q25" i="1"/>
  <c r="S47" i="1"/>
  <c r="T68" i="1"/>
  <c r="U68" i="1" s="1"/>
  <c r="S37" i="1"/>
  <c r="T67" i="1"/>
  <c r="U67" i="1" s="1"/>
  <c r="S27" i="1"/>
  <c r="S80" i="1"/>
  <c r="S57" i="1"/>
  <c r="S36" i="1"/>
  <c r="T25" i="1"/>
  <c r="U25" i="1" s="1"/>
  <c r="S72" i="1"/>
  <c r="S50" i="1"/>
  <c r="S28" i="1"/>
  <c r="T46" i="1"/>
  <c r="U46" i="1" s="1"/>
  <c r="S68" i="1"/>
  <c r="S96" i="1"/>
  <c r="S62" i="1"/>
  <c r="S40" i="1"/>
  <c r="T24" i="1"/>
  <c r="U24" i="1" s="1"/>
  <c r="S79" i="1"/>
  <c r="S67" i="1"/>
  <c r="S55" i="1"/>
  <c r="S45" i="1"/>
  <c r="S34" i="1"/>
  <c r="T54" i="1"/>
  <c r="U54" i="1" s="1"/>
  <c r="T44" i="1"/>
  <c r="U44" i="1" s="1"/>
  <c r="T32" i="1"/>
  <c r="U32" i="1" s="1"/>
  <c r="T23" i="1"/>
  <c r="U23" i="1" s="1"/>
  <c r="S77" i="1"/>
  <c r="S65" i="1"/>
  <c r="T52" i="1"/>
  <c r="U52" i="1" s="1"/>
  <c r="T42" i="1"/>
  <c r="U42" i="1" s="1"/>
  <c r="T31" i="1"/>
  <c r="U31" i="1" s="1"/>
  <c r="T22" i="1"/>
  <c r="U22" i="1" s="1"/>
  <c r="S75" i="1"/>
  <c r="S64" i="1"/>
  <c r="T51" i="1"/>
  <c r="U51" i="1" s="1"/>
  <c r="T41" i="1"/>
  <c r="U41" i="1" s="1"/>
  <c r="T29" i="1"/>
  <c r="U29" i="1" s="1"/>
  <c r="S97" i="1"/>
  <c r="S98" i="1" s="1"/>
  <c r="S74" i="1"/>
  <c r="S63" i="1"/>
  <c r="T16" i="1"/>
  <c r="U16" i="1" s="1"/>
  <c r="S17" i="1"/>
  <c r="S18" i="1"/>
  <c r="T19" i="1"/>
  <c r="U19" i="1" s="1"/>
  <c r="S20" i="1"/>
  <c r="E114" i="1"/>
  <c r="E113" i="1"/>
  <c r="E112" i="1"/>
  <c r="E111" i="1"/>
  <c r="H109" i="1"/>
  <c r="H110" i="1" s="1"/>
  <c r="H21" i="1"/>
  <c r="J20" i="1"/>
  <c r="H20" i="1"/>
  <c r="J19" i="1"/>
  <c r="H19" i="1"/>
  <c r="J18" i="1"/>
  <c r="H18" i="1"/>
  <c r="J17" i="1"/>
  <c r="H17" i="1"/>
  <c r="J16" i="1"/>
  <c r="H16" i="1"/>
  <c r="J15" i="1"/>
  <c r="H15" i="1"/>
  <c r="H84" i="1" l="1"/>
  <c r="N17" i="1"/>
  <c r="Q17" i="1"/>
  <c r="N15" i="1"/>
  <c r="Q15" i="1"/>
  <c r="N21" i="1"/>
  <c r="Q21" i="1"/>
  <c r="N19" i="1"/>
  <c r="Q19" i="1"/>
  <c r="N16" i="1"/>
  <c r="Q16" i="1"/>
  <c r="N20" i="1"/>
  <c r="Q20" i="1"/>
  <c r="N18" i="1"/>
  <c r="Q18" i="1"/>
  <c r="U15" i="1"/>
  <c r="T18" i="1"/>
  <c r="U18" i="1" s="1"/>
  <c r="S19" i="1"/>
  <c r="T17" i="1"/>
  <c r="U17" i="1" s="1"/>
  <c r="S16" i="1"/>
  <c r="S84" i="1" s="1"/>
  <c r="M99" i="1"/>
  <c r="J99" i="1"/>
  <c r="T20" i="1"/>
  <c r="U20" i="1" s="1"/>
  <c r="T21" i="1"/>
  <c r="U21" i="1" s="1"/>
  <c r="S88" i="1" l="1"/>
  <c r="S87" i="1"/>
  <c r="S86" i="1"/>
  <c r="S85" i="1"/>
  <c r="H85" i="1"/>
  <c r="H87" i="1"/>
  <c r="H88" i="1" s="1"/>
  <c r="H86" i="1"/>
  <c r="S100" i="1"/>
  <c r="S102" i="1" s="1"/>
  <c r="H100" i="1"/>
  <c r="M100" i="1"/>
  <c r="J100" i="1"/>
  <c r="H89" i="1" l="1"/>
  <c r="K100" i="1"/>
  <c r="N100" i="1" s="1"/>
  <c r="Q89" i="1" l="1"/>
  <c r="H102" i="1"/>
  <c r="H111" i="1"/>
  <c r="H113" i="1" l="1"/>
  <c r="H114" i="1" s="1"/>
  <c r="H112" i="1"/>
  <c r="H115" i="1" s="1"/>
  <c r="H117" i="1" s="1"/>
  <c r="M86" i="1" l="1"/>
  <c r="M85" i="1"/>
  <c r="M87" i="1"/>
  <c r="M88" i="1"/>
  <c r="N89" i="1"/>
  <c r="M84" i="1"/>
  <c r="M89" i="1"/>
  <c r="M102" i="1"/>
  <c r="J85" i="1"/>
  <c r="J86" i="1"/>
  <c r="J89" i="1"/>
  <c r="K89" i="1"/>
  <c r="J84" i="1"/>
  <c r="J87" i="1"/>
  <c r="J88" i="1"/>
</calcChain>
</file>

<file path=xl/sharedStrings.xml><?xml version="1.0" encoding="utf-8"?>
<sst xmlns="http://schemas.openxmlformats.org/spreadsheetml/2006/main" count="289" uniqueCount="202">
  <si>
    <t>FUERZA AEROESPACIAL COLOMBIANA</t>
  </si>
  <si>
    <t>Código</t>
  </si>
  <si>
    <t>GA-JELOG-FR-092</t>
  </si>
  <si>
    <t xml:space="preserve">FORMATO BALANCE DE OBRA </t>
  </si>
  <si>
    <t>Versión</t>
  </si>
  <si>
    <t>Vigencia</t>
  </si>
  <si>
    <t>FECHA</t>
  </si>
  <si>
    <t>15 de Febrero de 2024</t>
  </si>
  <si>
    <t>CONTRATO No.</t>
  </si>
  <si>
    <t>098-00-D-CACOM-1- GRUAL-2023</t>
  </si>
  <si>
    <t>OBJETO  DEL CONTRATO</t>
  </si>
  <si>
    <t>MANTENIMIENTO INFRAESTRUCTURA Y SUMINISTRO DE DOTACION DEL RANCHO DE TROPA DEL GRUPO DE SEGURIDAD Y DEFENSA DE BASES AEREAS No. 15 DEL COMANDO AEREAO DE COMBATE No.1</t>
  </si>
  <si>
    <t>CONTRATISTA</t>
  </si>
  <si>
    <t xml:space="preserve">CubingeCol Ingenieria y Cubiertas sas </t>
  </si>
  <si>
    <t>INTERVENTOR Ó SUPERVISOR</t>
  </si>
  <si>
    <t>Subteniente Chiquillo Salamanca Jeffery</t>
  </si>
  <si>
    <t>ACTIVIDADES CONTRACTUALES</t>
  </si>
  <si>
    <t>No.</t>
  </si>
  <si>
    <t xml:space="preserve">DESCRIPCIÓN ACTIVIDAD </t>
  </si>
  <si>
    <t>UND</t>
  </si>
  <si>
    <t xml:space="preserve">PRESUPUESTO CONTRACTUAL </t>
  </si>
  <si>
    <t>CORTE No.1 (27/11/2023)</t>
  </si>
  <si>
    <t>CORTE No.2 (26/12/2023)</t>
  </si>
  <si>
    <t>CORTE No.3 (15/02/2024)</t>
  </si>
  <si>
    <t>BALANCE A LA FECHA</t>
  </si>
  <si>
    <t>Justificación Mayores o Menores Cantidades</t>
  </si>
  <si>
    <t>CANTIDAD</t>
  </si>
  <si>
    <t>VALOR UNITARIO</t>
  </si>
  <si>
    <t>VALOR PARCIAL</t>
  </si>
  <si>
    <t>CANTIDAD EJECUTADA</t>
  </si>
  <si>
    <t>VALOR PARCIAL EJECUTADO</t>
  </si>
  <si>
    <t>%EJECUTADO</t>
  </si>
  <si>
    <t>CANTIDAD REAL</t>
  </si>
  <si>
    <t>VALOR PARCIAL REAL</t>
  </si>
  <si>
    <t>MAYORES Y MENORES CANTIDADES</t>
  </si>
  <si>
    <t>PRELIMINARES</t>
  </si>
  <si>
    <t>1.1</t>
  </si>
  <si>
    <t>DEMOLICIÓN DE MUROS EN BLOQUE / LADRILLO / DRY WALL, INCLUYE RETIRO DEL MATERIAL</t>
  </si>
  <si>
    <t>m2</t>
  </si>
  <si>
    <t>1.2</t>
  </si>
  <si>
    <t>DESMONTE DE PUERTAS METALICAS INCLUYE EL MARCO Y TAPA LUCES., INCLUYE RETIRO</t>
  </si>
  <si>
    <t>1.3</t>
  </si>
  <si>
    <t>DESMONTE DE CIELO RASO, INCLUYE DESMONTE DE ESTRUCTURA Y RETIRO</t>
  </si>
  <si>
    <t>1.4</t>
  </si>
  <si>
    <t>DESMONTE DE VENTANERIA, INCLUYE VIDRIO Y ANGEOS</t>
  </si>
  <si>
    <t>1.5</t>
  </si>
  <si>
    <t>ESCARIFICADO DE PINTURA EN PAREDES</t>
  </si>
  <si>
    <t>1.6</t>
  </si>
  <si>
    <t>DESMONTE DE CUBIERTA, INCLUYE RETIRO DE SOBRANTES</t>
  </si>
  <si>
    <t>1.7</t>
  </si>
  <si>
    <t>DESMONTE, RETIRO Y TRANSPORTE A SITIO AUTORIZADO DE SALIDAS ELÉCTRICAS EXISTENTE EN CADA BIEN INMUEBLE O EDIFICACION A INTERVENIR (TABLERO, RED EXTERNA DE ALIMENTACIÒN O ACOMETIDA, TOMAS, LUMINARIAS, INTERRUPTORES, TUBERÍA, CABLEADO, CAJA, ETC.) DE ACUERDO A LA DESCRIPCIÓN EN LAS ESPECIFICACIONES TÉCNICAS, ESTOS ELEMENTOS DEBERÁN SER ENTREGADOS A LA UNIDAD MEDIANTE ACTA.</t>
  </si>
  <si>
    <t>gl</t>
  </si>
  <si>
    <t>1.8</t>
  </si>
  <si>
    <t>MANTENIMIENTO DE ESTRUCTURA METÁLICA DE CUBIERTA EXISTENTE</t>
  </si>
  <si>
    <t>kg</t>
  </si>
  <si>
    <t>1.9</t>
  </si>
  <si>
    <t>REMOCIÓN (DEMOLICIÓN) DE ACABADO DE PISO Y PAREDES, INCLUYE DEMOLICION DE ALISTADO EN PISOS Y DEMOLICION PAÑETE EN MUROS, RETIRO DE ESCOMBROS</t>
  </si>
  <si>
    <t>1.10</t>
  </si>
  <si>
    <t>SUMINISTRO E INSTALACIÓN DE CERRAMIENTO EN POLISOMBRA H= 2,00 MTS</t>
  </si>
  <si>
    <t>ml</t>
  </si>
  <si>
    <t>1.11</t>
  </si>
  <si>
    <t>DESMONTE DE EQUIPOS DE COCINA</t>
  </si>
  <si>
    <t>un</t>
  </si>
  <si>
    <t>1.12</t>
  </si>
  <si>
    <t>INSTALACIÓN DE EQUIPOS DE COCINA INCLUYE ACCESORIOS</t>
  </si>
  <si>
    <t>1.13</t>
  </si>
  <si>
    <t>DEMOLICION DE CAJAS DE INSPECCION, INCLUYE RETIRO</t>
  </si>
  <si>
    <t>1.14</t>
  </si>
  <si>
    <t>DEMOLICION DE MURO (INCLUYE REMOSION DE ENCHAPE SIN AFECTAR AREAS CERCANAS Y TRASLADO DE ESCOMBROS FUERA DEL EDIFICIO A SITIO AUTORIZADO)</t>
  </si>
  <si>
    <t>1.15</t>
  </si>
  <si>
    <t>REGATA DE 1" EN PISO INCLUYE MORTERO PARA REPARACION Y RETIRO DE SOBRANTES</t>
  </si>
  <si>
    <t>MOVIMIENTO DE TIERRAS</t>
  </si>
  <si>
    <t>2.1</t>
  </si>
  <si>
    <t>EXCAVACION MANUAL EN TERRENO CONSISTENTE, NO INCLUYE CARGUE, RETIRO Y DISPOCISION FINAL DE EXCAVACION</t>
  </si>
  <si>
    <t>m3</t>
  </si>
  <si>
    <t>2.2</t>
  </si>
  <si>
    <t>RELLENO Y COMPACTACIÓN CON MATERIAL DE EXCAVACIÓN SELECCIONADO</t>
  </si>
  <si>
    <t>CIMENTACIÓN</t>
  </si>
  <si>
    <t>3.1</t>
  </si>
  <si>
    <t>CONSTRUCCION DE PLACA DE CONTRAPISO EN CONCRETO DE 3.000 PSI IMPERMEABILIZADO. INCLUYE MANO DE OBRA, FORMALETAS, EQUIPOS Y HERRAMIENTAS NECESARIAS, E=0.10 M, NO INCLUYE ACERO DE REFUERZO</t>
  </si>
  <si>
    <t>ESTRUCTURA EN CONCRETO</t>
  </si>
  <si>
    <t>4.1</t>
  </si>
  <si>
    <t>CONSTRUCCION DE COLUMNA EN CONCRETO DE 4.000 PSI. INCLUYE MANO DE OBRA, FORMALETAS, EQUIPOS Y HERRAMIENTAS NECESARIAS, NO INCLUYE ACERO DE REFUERZO</t>
  </si>
  <si>
    <t>4.2</t>
  </si>
  <si>
    <t>SUMINISTRO E INSTALACION ACERO DE REFUERZO ESTRUCTURAL FY: 420 MPA GR 60 -NTC 2289 INCLUYE ALAMBRE NEGRO. TRASIEGO, MANEJO</t>
  </si>
  <si>
    <t>4.3</t>
  </si>
  <si>
    <t>CONSTRUCCION DE TRAMPA DE GRASAS EN CONCRETO DE 4.000 PSI IMPERMEABILIZADO. INCLUYE MANO DE OBRA, FORMALETAS, EQUIPOS Y HERRAMIENTAS NECESARIAS.</t>
  </si>
  <si>
    <t>MAMPOSTERIA</t>
  </si>
  <si>
    <t>5.1</t>
  </si>
  <si>
    <t>CONSTRUCCIÓN DE MURO EN BLOQUE DE ARCILLA NO.5 (0.33X0.115X0.23) MTS.</t>
  </si>
  <si>
    <t>5.2</t>
  </si>
  <si>
    <t>CONSTRUCCIÓN DE DINTELES CONCRETO DE 3000 PSI 0,15 X0,20, INCLUYE ACERO DE REFUERO</t>
  </si>
  <si>
    <t>5.3</t>
  </si>
  <si>
    <t>CONSTRUCCIÓN DE MURO SUPERBOARD 8MM INTEMPERIE CON ESTRUCTURA Y ACABADO 2 CARAS E= 0,12 MTS. (INCLUYE DOS CAPAS DE FRESCASA)</t>
  </si>
  <si>
    <t>INSTALACIONES HIDROSANITARIAS</t>
  </si>
  <si>
    <t>6.1</t>
  </si>
  <si>
    <t>SUMINISTRO E INSTALACIÓN DE TUBERÍA NOVAFORT 8", INCLUYE ACCESORIOS PARA SU CORRECTA INSTALACION</t>
  </si>
  <si>
    <t>6.2</t>
  </si>
  <si>
    <t>CONSTRUCCIÓN DE CAJA DE INSPECCIÓN 0.80 X 0.80 MTS.</t>
  </si>
  <si>
    <t>6.3</t>
  </si>
  <si>
    <t>SUMINISTRO E INSTALACIÓN DE PUNTO DE AGUA FRIA Ø 1/2", INCLUYE ACCESORIOS PARA SU CORRECTA INSTALACIÓN.</t>
  </si>
  <si>
    <t>6.4</t>
  </si>
  <si>
    <t>SUMINISTRO E INSTALACIÓN DE TUBERÍA PVC PRESIÓN RDE 13.5 Ø 1/2", INCLUYE ACCESORIOS PARA SU CORRECTA INSTALACIÓN.</t>
  </si>
  <si>
    <t>6.5</t>
  </si>
  <si>
    <t>SUMINISTRO E INSTALACION DE REGISTRO DE AGUA INCLUYE TAPA Y CAJA Ø 1/2"</t>
  </si>
  <si>
    <t>INSTALACIÓN E INFRAESTRUCTURA DE GAS NATURAL</t>
  </si>
  <si>
    <t>7.1</t>
  </si>
  <si>
    <t>TUBERIA DE COBRE TIPO "L" GAS 1/2"</t>
  </si>
  <si>
    <t>7.2</t>
  </si>
  <si>
    <t>VÁLVULA DE BOLA GAS Ø 1/2" (INCLUYE CAJA Y TAPA EN PVC)</t>
  </si>
  <si>
    <t>7.3</t>
  </si>
  <si>
    <t>PUNTO DE GAS 1/2"</t>
  </si>
  <si>
    <t>INSTALACIONES ELECTRICAS</t>
  </si>
  <si>
    <t>8.1</t>
  </si>
  <si>
    <t>SUMINISTRO INSTALACIÓN Y PUESTA EN SERVICIO DE LUMINARIA LED PANEL 60X60 40W, INCLUYE SALIDA EN CABLE DE COBRE 1N12 CU-AWG-HFFR-LS FASES + 1N12 CU- AWG-HFFR-LS NEUTRO + 1N12 CU-AWG-DESN TIERRA (LIBRE DE HALÓGENOS, RETARDANTE A LA LLAMA, BAJA EMISIÓN DE HUMOS), TUBERÍA EMT 3/4", CAJAS TIPO RADWELL, UNIONES, ACCESORIOS DE FIJACIÓN Y DE CONEXIÓN, TOMA, FACEPLATE, CLAVIJA Y TODOS LOS ACCESORIOS NECESARIOS PARA GARANTIZAR SU CORRECTA INSTALACIÓN Y PUESTA EN SERVICIO.</t>
  </si>
  <si>
    <t>8.2</t>
  </si>
  <si>
    <t>SUMINISTRO INSTALACIÓN Y PUESTA EN SERVICIO DE SALIDA CON LUMINARIA SYLVANIA PANEL LED REDONDO 18W, TEMPERATURA DE COLOR  3000K, FLUJO  LUMINOSO 1200 LM, TENSIÓN DE OPERACIÓN 100-277V, IP 20, MONTAJE DE INCRUSTAR, INCLUYE CABLEADO, DUCTERIA, CAJAS,   CURVAS    Y   TODO    LO    NECESARIO    PARA SU CORRECTO FUNCIONAMIENTO.</t>
  </si>
  <si>
    <t>Un</t>
  </si>
  <si>
    <t>PAÑETES</t>
  </si>
  <si>
    <t>9.1</t>
  </si>
  <si>
    <t>PAÑETE IMPERMEABILIZADO MUROS 1:3 - E= 15 MM. INCLUYE SU APLICACIÓN EN FILOS, CARTERAS Y DILATACIONES"</t>
  </si>
  <si>
    <t>CIELO RASO</t>
  </si>
  <si>
    <t>10.1</t>
  </si>
  <si>
    <t>SUMINISTRO E INSTALACIÓN DE CIELO RASO PVC 7 MM (INCLUYE ESTRUCTURA Y COMPUERTAS PARA INSPECCION) Y TODOS LOS ACCESORIOS PARA SU CORRECTA INSTALACIÓN</t>
  </si>
  <si>
    <t>ACABADOS E IMPERMEABILIZACIONES</t>
  </si>
  <si>
    <t>11.1</t>
  </si>
  <si>
    <t>ALISTADO DE PISO EN CONCRETO DE 3000 PSI E=0.05 MTS (PREPARACIÓN DE SUPERFICIE)</t>
  </si>
  <si>
    <t>11.2</t>
  </si>
  <si>
    <t>SUMINISTRO E INSTALACION DE BALDOSA GRANO DE MÁRMOL PERLATO CLARO NO. 5, DE 30 X 30.</t>
  </si>
  <si>
    <t>11.3</t>
  </si>
  <si>
    <t>SUMINISTRO E INSTALACION DE GUARDAESCOBA GRANO DE MÁRMOL PERLATO CLARO H=8 CM</t>
  </si>
  <si>
    <t>11.4</t>
  </si>
  <si>
    <t>DESTRONCADA, SELLADA, PULIDA, CRISTALIZADA Y BRILLADA PISO TABLON GRANO DE MÁRMOL.</t>
  </si>
  <si>
    <t>11.5</t>
  </si>
  <si>
    <t>SUMINISTRO E INSTALACION DE PINTURA EN EPÓXICA EN 3 CAPAS PARA LINEAS DE DEMARCACION EN SUPERFICIE PREVIAMENTE ALISTADA, (INCLUYE APLICACIÓN DE DESINCRUSTANTE DISEÑO DE ACUERDO A LA DISTRIBUCIÓN)</t>
  </si>
  <si>
    <t>ACABADOS DE MUROS PINTURA Y/O ENCHAPES</t>
  </si>
  <si>
    <t>12.1</t>
  </si>
  <si>
    <t>SUMINISTRO E INSTALACIÓN DE ESTUCO Y VINILO TIPO-1, 3 MANOS (INCLUYE ESTUCO, FILOS Y DILATACIONES)</t>
  </si>
  <si>
    <t>12.2</t>
  </si>
  <si>
    <t>SUMINISTRO E INSTALACIÓN DE PINTURA KORAZA SOBRE PAÑETE TRES MANOS (INCLUYE FILOS Y DILATACIONES)</t>
  </si>
  <si>
    <t>12.3</t>
  </si>
  <si>
    <t>SUMINISTRO E INSTALACIÓN DE ESTUCO Y PINTURA EPOXICA 3 MANOS (INCLUYE ESTUCO, FILOS Y DILATACIONES)</t>
  </si>
  <si>
    <t>CARPINTERIA METALICA</t>
  </si>
  <si>
    <t>13.1</t>
  </si>
  <si>
    <t>PUERTA ENTAMBORADA EN LÁMINA C.R. GALVANIZADA CAL.18, . INCLUYE MARCO, CERRADURA Y TODOS LOS ELEMENTOS PARA SU CORRECTO FUNCIONAMIENTO</t>
  </si>
  <si>
    <t>13.2</t>
  </si>
  <si>
    <t>DUCTOS EN LAMINA GALVANIZADA CAL. 16 PARA CAMPANA EXTRACTORA DE ACUERDO A MEDIDA EXISTENTE</t>
  </si>
  <si>
    <t>CARPINTERIA EN ALUMINIO Y VIDRIO</t>
  </si>
  <si>
    <t>14.1</t>
  </si>
  <si>
    <t>VENTANERIA TIPO PERSIANA ALUMINIO</t>
  </si>
  <si>
    <t>14.2</t>
  </si>
  <si>
    <t>VENTANA EN ALUMINIO ANONIZADO CON MALLA</t>
  </si>
  <si>
    <t>CARPINTERIA ACERO INOXIDABLE</t>
  </si>
  <si>
    <t>15.1</t>
  </si>
  <si>
    <t>SUMINISTRO E INSTALACIÓN DE MESÓN 0,60 MTS EN ACERO INOXIDABLE DE ACUERDO A MEDIDA Y DISEÑO EN SITIO</t>
  </si>
  <si>
    <t>CUBIERTAS</t>
  </si>
  <si>
    <t>16.1</t>
  </si>
  <si>
    <t>ESTRUCTURA DE CUBIERTA EN PERFILES METALICOS TIPO ACESCO O SIMILAR. INCLUYE TODOS LOS ELEMENTOS ESTRUCTURALES PARA SU MONTAJE Y CORRECTO FUNCIONAMIENTO COMO TEMPLETES, CONTRAVIENTOS Y OTROS ACCESORIOS, COMO TAMBIEN PINTURA EN ANTICORROSIVO Y ESMALTE.</t>
  </si>
  <si>
    <t>16.2</t>
  </si>
  <si>
    <t>TEJA EN LÁMINA SIN TRASLAPO COLOR EXTERIOR SEGÚN UMA Y BLANCO INTERIOR TIPO SANDWICH PANEL 2" HASTA 50 CM CAL 24 (INCLUYE STANDING S 0,61XML 26 V/B, CLIP TEJA STANDING, TRAXX 3-10-16 X3/4), RELLENO CON POLIESTIRENO     (ICOPOR) REMATES, LIMATESAS, FLANCHES Y TODO ACCESORIOS NECESARIOS PARA SU INSTALACIÓN Y CORRECTO FUNCIONAMIENTO.</t>
  </si>
  <si>
    <t>16.3</t>
  </si>
  <si>
    <t>SUMINISTRO E INTALACIÓN DE TEJA CANALETA METALICA ESTRUCTURAL 610 PREPINTADO CAL. 20 INCLUYE REMATES, LIMATESAS, FLANCHES Y TODO ACCESORIOS NECESARIOS PARA SU INSTALACIÓN Y CORRECTO FUNCIONAMIENTO.</t>
  </si>
  <si>
    <t>ASEO Y RETIRO DE ESCOMPROS</t>
  </si>
  <si>
    <t>17.1</t>
  </si>
  <si>
    <t>RETIRO DE SOBRANTES FUERA DE LA UNIDAD</t>
  </si>
  <si>
    <t>TOTAL COSTO DIRECTO OBRA</t>
  </si>
  <si>
    <t xml:space="preserve">ADMINISTRACIÓN  </t>
  </si>
  <si>
    <t xml:space="preserve">IMPREVISTOS  </t>
  </si>
  <si>
    <t xml:space="preserve">UTILIDADES  </t>
  </si>
  <si>
    <t xml:space="preserve">IVA SOBRE UTILIDAD </t>
  </si>
  <si>
    <t>TOTAL CONTRACTUAL</t>
  </si>
  <si>
    <t>SUBTOTAL 1</t>
  </si>
  <si>
    <t>SUBTOTAL 2</t>
  </si>
  <si>
    <t>SUBTOTAL 3</t>
  </si>
  <si>
    <t>EQUIPOS</t>
  </si>
  <si>
    <t>DESCRIPCION EQUIPO</t>
  </si>
  <si>
    <r>
      <t>CORTE No.1</t>
    </r>
    <r>
      <rPr>
        <b/>
        <sz val="10"/>
        <color indexed="10"/>
        <rFont val="Arial"/>
        <family val="2"/>
      </rPr>
      <t xml:space="preserve"> (Fecha)</t>
    </r>
  </si>
  <si>
    <r>
      <t>CORTE No.2</t>
    </r>
    <r>
      <rPr>
        <b/>
        <sz val="10"/>
        <color indexed="10"/>
        <rFont val="Arial"/>
        <family val="2"/>
      </rPr>
      <t xml:space="preserve"> (Fecha)</t>
    </r>
  </si>
  <si>
    <r>
      <t>CORTE No.3</t>
    </r>
    <r>
      <rPr>
        <b/>
        <sz val="10"/>
        <color indexed="10"/>
        <rFont val="Arial"/>
        <family val="2"/>
      </rPr>
      <t xml:space="preserve"> 15/02/2024</t>
    </r>
  </si>
  <si>
    <t xml:space="preserve">CANTIDAD EJECUTADA </t>
  </si>
  <si>
    <t>% EJECUTADO</t>
  </si>
  <si>
    <t>Suministro e instalación de campana extractora en acero inoxidable tipo 304 calibre 20 de acuerdo a especificaciones técnicas, inc. Extractor y ducteria</t>
  </si>
  <si>
    <t>Und</t>
  </si>
  <si>
    <t>Suministro e instalación de línea autoservicio de acuerdo a especificaciones técnicas</t>
  </si>
  <si>
    <t>TOTAL COSTO DIRECTO EQUIPOS</t>
  </si>
  <si>
    <t>IVA</t>
  </si>
  <si>
    <t>SUBTOTALES EQUIPOS</t>
  </si>
  <si>
    <t>TOTALES (OBRA + EQUIPOS) CONTRACTUAL</t>
  </si>
  <si>
    <t>ACTIVIDADES NO PREVISTAS</t>
  </si>
  <si>
    <t xml:space="preserve">DESCRIPCION ACTIVIDAD </t>
  </si>
  <si>
    <t>CANTIDADES REQUERIDAS</t>
  </si>
  <si>
    <t>19.1</t>
  </si>
  <si>
    <t>INDEPENDIZAR AGUAS NEGRAS - TRAMPA DE GRASA</t>
  </si>
  <si>
    <t>19.2</t>
  </si>
  <si>
    <t>SUMINISTRO E INSTALACION DE ZOCALO MEDIA CAÑA GRANO DE MÁRMOL DANTA GRIS CLARO H=8 CM</t>
  </si>
  <si>
    <t xml:space="preserve"> </t>
  </si>
  <si>
    <t>TOTAL COSTO DIRECTO ACTIVIDADES NO PREVISTAS</t>
  </si>
  <si>
    <t xml:space="preserve">ADMINISTRACIÓN </t>
  </si>
  <si>
    <t>UTILIDADES</t>
  </si>
  <si>
    <t>TOTAL BALANCE (OBRAS+EQUIPOS+NO PREVISTOS)</t>
  </si>
  <si>
    <t>Solicita: 
Representante Legal Contratista
Firma y postfirma</t>
  </si>
  <si>
    <t>Autorizó:
Representante Legal Interventoria o supervisor
Firma y postfirma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</si>
</sst>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[$$-240A]\ * #,##0.00_-;\-[$$-240A]\ * #,##0.00_-;_-[$$-240A]\ * &quot;-&quot;??_-;_-@_-"/>
    <numFmt numFmtId="166" formatCode="_-&quot;$&quot;* #,##0_-;\-&quot;$&quot;* #,##0_-;_-&quot;$&quot;* &quot;-&quot;_-;_-@_-"/>
    <numFmt numFmtId="167" formatCode="_-[$$-240A]\ * #,##0.0_-;\-[$$-240A]\ * #,##0.0_-;_-[$$-240A]\ * &quot;-&quot;??_-;_-@_-"/>
    <numFmt numFmtId="168" formatCode="0.0000000"/>
    <numFmt numFmtId="169" formatCode="_-[$$-240A]\ * #,##0.0_-;\-[$$-240A]\ * #,##0.0_-;_-[$$-240A]\ * &quot;-&quot;?_-;_-@_-"/>
    <numFmt numFmtId="170" formatCode="_-&quot;$&quot;* #,##0.00_-;\-&quot;$&quot;* #,##0.00_-;_-&quot;$&quot;* &quot;-&quot;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sz val="11"/>
      <color rgb="FF000000"/>
      <name val="Calibri"/>
      <family val="2"/>
      <charset val="204"/>
    </font>
    <font>
      <sz val="8"/>
      <name val="Calibri"/>
      <family val="2"/>
      <scheme val="minor"/>
    </font>
    <font>
      <sz val="10"/>
      <name val="Arial Narrow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6" fillId="0" borderId="0"/>
    <xf numFmtId="44" fontId="1" fillId="0" borderId="0" applyFont="0" applyFill="0" applyBorder="0" applyAlignment="0" applyProtection="0"/>
  </cellStyleXfs>
  <cellXfs count="386">
    <xf numFmtId="0" fontId="0" fillId="0" borderId="0" xfId="0"/>
    <xf numFmtId="0" fontId="7" fillId="0" borderId="1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vertical="center"/>
    </xf>
    <xf numFmtId="165" fontId="7" fillId="0" borderId="1" xfId="1" applyNumberFormat="1" applyFont="1" applyFill="1" applyBorder="1" applyAlignment="1">
      <alignment horizontal="right" vertical="center"/>
    </xf>
    <xf numFmtId="165" fontId="5" fillId="3" borderId="1" xfId="3" applyNumberFormat="1" applyFont="1" applyFill="1" applyBorder="1" applyAlignment="1">
      <alignment horizontal="justify" vertical="center"/>
    </xf>
    <xf numFmtId="164" fontId="7" fillId="3" borderId="1" xfId="1" applyNumberFormat="1" applyFont="1" applyFill="1" applyBorder="1" applyAlignment="1">
      <alignment horizontal="right" vertical="center"/>
    </xf>
    <xf numFmtId="164" fontId="7" fillId="3" borderId="1" xfId="1" applyNumberFormat="1" applyFont="1" applyFill="1" applyBorder="1" applyAlignment="1">
      <alignment vertical="center"/>
    </xf>
    <xf numFmtId="165" fontId="7" fillId="3" borderId="1" xfId="1" applyNumberFormat="1" applyFont="1" applyFill="1" applyBorder="1" applyAlignment="1">
      <alignment vertical="center"/>
    </xf>
    <xf numFmtId="165" fontId="9" fillId="0" borderId="1" xfId="3" applyNumberFormat="1" applyFont="1" applyFill="1" applyBorder="1" applyAlignment="1">
      <alignment horizontal="justify" vertical="center" wrapText="1"/>
    </xf>
    <xf numFmtId="164" fontId="7" fillId="0" borderId="1" xfId="1" applyNumberFormat="1" applyFont="1" applyFill="1" applyBorder="1" applyAlignment="1">
      <alignment vertical="center"/>
    </xf>
    <xf numFmtId="165" fontId="7" fillId="0" borderId="1" xfId="1" applyNumberFormat="1" applyFont="1" applyFill="1" applyBorder="1" applyAlignment="1">
      <alignment vertical="center"/>
    </xf>
    <xf numFmtId="9" fontId="5" fillId="3" borderId="1" xfId="2" applyFont="1" applyFill="1" applyBorder="1" applyAlignment="1">
      <alignment vertical="center"/>
    </xf>
    <xf numFmtId="165" fontId="5" fillId="3" borderId="1" xfId="2" applyNumberFormat="1" applyFont="1" applyFill="1" applyBorder="1" applyAlignment="1">
      <alignment vertical="center"/>
    </xf>
    <xf numFmtId="43" fontId="7" fillId="0" borderId="2" xfId="1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/>
    </xf>
    <xf numFmtId="166" fontId="9" fillId="3" borderId="1" xfId="3" applyFont="1" applyFill="1" applyBorder="1" applyAlignment="1">
      <alignment horizontal="justify" vertical="center" wrapText="1"/>
    </xf>
    <xf numFmtId="166" fontId="9" fillId="0" borderId="1" xfId="3" applyFont="1" applyFill="1" applyBorder="1" applyAlignment="1">
      <alignment horizontal="justify" vertical="center" wrapText="1"/>
    </xf>
    <xf numFmtId="0" fontId="8" fillId="3" borderId="1" xfId="0" applyFont="1" applyFill="1" applyBorder="1"/>
    <xf numFmtId="0" fontId="3" fillId="0" borderId="1" xfId="0" applyFont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center"/>
    </xf>
    <xf numFmtId="0" fontId="12" fillId="4" borderId="14" xfId="4" applyFont="1" applyFill="1" applyBorder="1" applyAlignment="1">
      <alignment horizontal="center" vertical="center" wrapText="1"/>
    </xf>
    <xf numFmtId="0" fontId="13" fillId="4" borderId="15" xfId="4" applyFont="1" applyFill="1" applyBorder="1" applyAlignment="1">
      <alignment horizontal="center" vertical="center" wrapText="1"/>
    </xf>
    <xf numFmtId="0" fontId="13" fillId="4" borderId="14" xfId="4" applyFont="1" applyFill="1" applyBorder="1" applyAlignment="1">
      <alignment horizontal="center" vertical="center" wrapText="1"/>
    </xf>
    <xf numFmtId="165" fontId="7" fillId="4" borderId="17" xfId="2" applyNumberFormat="1" applyFont="1" applyFill="1" applyBorder="1" applyAlignment="1">
      <alignment vertical="center"/>
    </xf>
    <xf numFmtId="0" fontId="14" fillId="2" borderId="18" xfId="4" applyFont="1" applyFill="1" applyBorder="1" applyAlignment="1">
      <alignment horizontal="center" vertical="center" wrapText="1"/>
    </xf>
    <xf numFmtId="0" fontId="14" fillId="2" borderId="8" xfId="4" applyFont="1" applyFill="1" applyBorder="1" applyAlignment="1">
      <alignment horizontal="center" vertical="center" wrapText="1"/>
    </xf>
    <xf numFmtId="2" fontId="14" fillId="2" borderId="18" xfId="4" applyNumberFormat="1" applyFont="1" applyFill="1" applyBorder="1" applyAlignment="1">
      <alignment horizontal="center" vertical="center" wrapText="1"/>
    </xf>
    <xf numFmtId="165" fontId="7" fillId="0" borderId="2" xfId="2" applyNumberFormat="1" applyFont="1" applyBorder="1" applyAlignment="1">
      <alignment vertical="center"/>
    </xf>
    <xf numFmtId="0" fontId="14" fillId="2" borderId="19" xfId="4" applyFont="1" applyFill="1" applyBorder="1" applyAlignment="1">
      <alignment horizontal="center" vertical="center" wrapText="1"/>
    </xf>
    <xf numFmtId="0" fontId="14" fillId="2" borderId="3" xfId="4" applyFont="1" applyFill="1" applyBorder="1" applyAlignment="1">
      <alignment horizontal="center" vertical="center" wrapText="1"/>
    </xf>
    <xf numFmtId="2" fontId="14" fillId="2" borderId="19" xfId="4" applyNumberFormat="1" applyFont="1" applyFill="1" applyBorder="1" applyAlignment="1">
      <alignment horizontal="center" vertical="center" wrapText="1"/>
    </xf>
    <xf numFmtId="165" fontId="7" fillId="0" borderId="1" xfId="2" applyNumberFormat="1" applyFont="1" applyBorder="1" applyAlignment="1">
      <alignment vertical="center"/>
    </xf>
    <xf numFmtId="0" fontId="14" fillId="2" borderId="20" xfId="4" applyFont="1" applyFill="1" applyBorder="1" applyAlignment="1">
      <alignment horizontal="center" vertical="center" wrapText="1"/>
    </xf>
    <xf numFmtId="0" fontId="14" fillId="2" borderId="6" xfId="4" applyFont="1" applyFill="1" applyBorder="1" applyAlignment="1">
      <alignment horizontal="center" vertical="center" wrapText="1"/>
    </xf>
    <xf numFmtId="2" fontId="14" fillId="2" borderId="20" xfId="4" applyNumberFormat="1" applyFont="1" applyFill="1" applyBorder="1" applyAlignment="1">
      <alignment horizontal="center" vertical="center" wrapText="1"/>
    </xf>
    <xf numFmtId="165" fontId="7" fillId="0" borderId="21" xfId="2" applyNumberFormat="1" applyFont="1" applyBorder="1" applyAlignment="1">
      <alignment vertical="center"/>
    </xf>
    <xf numFmtId="2" fontId="13" fillId="4" borderId="14" xfId="4" applyNumberFormat="1" applyFont="1" applyFill="1" applyBorder="1" applyAlignment="1">
      <alignment horizontal="center" vertical="center" wrapText="1"/>
    </xf>
    <xf numFmtId="0" fontId="14" fillId="0" borderId="22" xfId="4" applyFont="1" applyBorder="1" applyAlignment="1">
      <alignment horizontal="center" vertical="center" wrapText="1"/>
    </xf>
    <xf numFmtId="0" fontId="14" fillId="0" borderId="12" xfId="4" applyFont="1" applyBorder="1" applyAlignment="1">
      <alignment horizontal="center" vertical="center" wrapText="1"/>
    </xf>
    <xf numFmtId="2" fontId="14" fillId="0" borderId="22" xfId="4" applyNumberFormat="1" applyFont="1" applyBorder="1" applyAlignment="1">
      <alignment horizontal="center" vertical="center" wrapText="1"/>
    </xf>
    <xf numFmtId="165" fontId="7" fillId="0" borderId="23" xfId="2" applyNumberFormat="1" applyFont="1" applyBorder="1" applyAlignment="1">
      <alignment vertical="center"/>
    </xf>
    <xf numFmtId="0" fontId="14" fillId="0" borderId="8" xfId="4" applyFont="1" applyBorder="1" applyAlignment="1">
      <alignment horizontal="center" vertical="center" wrapText="1"/>
    </xf>
    <xf numFmtId="2" fontId="14" fillId="0" borderId="18" xfId="4" applyNumberFormat="1" applyFont="1" applyBorder="1" applyAlignment="1">
      <alignment horizontal="center" vertical="center" wrapText="1"/>
    </xf>
    <xf numFmtId="0" fontId="14" fillId="0" borderId="3" xfId="4" applyFont="1" applyBorder="1" applyAlignment="1">
      <alignment horizontal="center" vertical="center" wrapText="1"/>
    </xf>
    <xf numFmtId="2" fontId="14" fillId="0" borderId="19" xfId="4" applyNumberFormat="1" applyFont="1" applyBorder="1" applyAlignment="1">
      <alignment horizontal="center" vertical="center" wrapText="1"/>
    </xf>
    <xf numFmtId="0" fontId="14" fillId="0" borderId="18" xfId="4" applyFont="1" applyBorder="1" applyAlignment="1">
      <alignment horizontal="center" vertical="center" wrapText="1"/>
    </xf>
    <xf numFmtId="0" fontId="15" fillId="0" borderId="8" xfId="4" applyFont="1" applyBorder="1" applyAlignment="1">
      <alignment horizontal="center" vertical="center" wrapText="1"/>
    </xf>
    <xf numFmtId="0" fontId="14" fillId="0" borderId="19" xfId="4" applyFont="1" applyBorder="1" applyAlignment="1">
      <alignment horizontal="center" vertical="center" wrapText="1"/>
    </xf>
    <xf numFmtId="0" fontId="14" fillId="0" borderId="20" xfId="4" applyFont="1" applyBorder="1" applyAlignment="1">
      <alignment horizontal="center" vertical="center" wrapText="1"/>
    </xf>
    <xf numFmtId="0" fontId="14" fillId="0" borderId="6" xfId="4" applyFont="1" applyBorder="1" applyAlignment="1">
      <alignment horizontal="center" vertical="center" wrapText="1"/>
    </xf>
    <xf numFmtId="2" fontId="14" fillId="0" borderId="20" xfId="4" applyNumberFormat="1" applyFont="1" applyBorder="1" applyAlignment="1">
      <alignment horizontal="center" vertical="center" wrapText="1"/>
    </xf>
    <xf numFmtId="0" fontId="15" fillId="2" borderId="18" xfId="5" applyFont="1" applyFill="1" applyBorder="1" applyAlignment="1">
      <alignment horizontal="center" vertical="center" wrapText="1"/>
    </xf>
    <xf numFmtId="0" fontId="15" fillId="2" borderId="8" xfId="5" applyFont="1" applyFill="1" applyBorder="1" applyAlignment="1">
      <alignment horizontal="center" vertical="center" wrapText="1"/>
    </xf>
    <xf numFmtId="2" fontId="15" fillId="2" borderId="18" xfId="5" applyNumberFormat="1" applyFont="1" applyFill="1" applyBorder="1" applyAlignment="1">
      <alignment horizontal="center" vertical="center" wrapText="1"/>
    </xf>
    <xf numFmtId="0" fontId="15" fillId="0" borderId="19" xfId="5" applyFont="1" applyBorder="1" applyAlignment="1">
      <alignment horizontal="center" vertical="center" wrapText="1"/>
    </xf>
    <xf numFmtId="0" fontId="15" fillId="0" borderId="3" xfId="5" applyFont="1" applyBorder="1" applyAlignment="1">
      <alignment horizontal="center" vertical="center" wrapText="1"/>
    </xf>
    <xf numFmtId="2" fontId="15" fillId="0" borderId="19" xfId="5" applyNumberFormat="1" applyFont="1" applyBorder="1" applyAlignment="1">
      <alignment horizontal="center" vertical="center" wrapText="1"/>
    </xf>
    <xf numFmtId="0" fontId="15" fillId="0" borderId="20" xfId="5" applyFont="1" applyBorder="1" applyAlignment="1">
      <alignment horizontal="center" vertical="center" wrapText="1"/>
    </xf>
    <xf numFmtId="0" fontId="15" fillId="0" borderId="6" xfId="5" applyFont="1" applyBorder="1" applyAlignment="1">
      <alignment horizontal="center" vertical="center" wrapText="1"/>
    </xf>
    <xf numFmtId="2" fontId="15" fillId="0" borderId="20" xfId="5" applyNumberFormat="1" applyFont="1" applyBorder="1" applyAlignment="1">
      <alignment horizontal="center" vertical="center" wrapText="1"/>
    </xf>
    <xf numFmtId="0" fontId="12" fillId="4" borderId="14" xfId="5" applyFont="1" applyFill="1" applyBorder="1" applyAlignment="1">
      <alignment horizontal="center" vertical="center" wrapText="1"/>
    </xf>
    <xf numFmtId="0" fontId="12" fillId="4" borderId="15" xfId="5" applyFont="1" applyFill="1" applyBorder="1" applyAlignment="1">
      <alignment horizontal="center" vertical="center" wrapText="1"/>
    </xf>
    <xf numFmtId="2" fontId="12" fillId="4" borderId="14" xfId="5" applyNumberFormat="1" applyFont="1" applyFill="1" applyBorder="1" applyAlignment="1">
      <alignment horizontal="center" vertical="center" wrapText="1"/>
    </xf>
    <xf numFmtId="0" fontId="15" fillId="0" borderId="18" xfId="5" applyFont="1" applyBorder="1" applyAlignment="1">
      <alignment horizontal="center" vertical="center" wrapText="1"/>
    </xf>
    <xf numFmtId="0" fontId="15" fillId="0" borderId="8" xfId="5" applyFont="1" applyBorder="1" applyAlignment="1">
      <alignment horizontal="center" vertical="center" wrapText="1"/>
    </xf>
    <xf numFmtId="2" fontId="15" fillId="0" borderId="18" xfId="5" applyNumberFormat="1" applyFont="1" applyBorder="1" applyAlignment="1">
      <alignment horizontal="center" vertical="center" wrapText="1"/>
    </xf>
    <xf numFmtId="0" fontId="15" fillId="2" borderId="22" xfId="5" applyFont="1" applyFill="1" applyBorder="1" applyAlignment="1">
      <alignment horizontal="center" vertical="center" wrapText="1"/>
    </xf>
    <xf numFmtId="0" fontId="15" fillId="2" borderId="12" xfId="5" applyFont="1" applyFill="1" applyBorder="1" applyAlignment="1">
      <alignment horizontal="center" vertical="center" wrapText="1"/>
    </xf>
    <xf numFmtId="2" fontId="15" fillId="2" borderId="22" xfId="5" applyNumberFormat="1" applyFont="1" applyFill="1" applyBorder="1" applyAlignment="1">
      <alignment horizontal="center" vertical="center" wrapText="1"/>
    </xf>
    <xf numFmtId="0" fontId="15" fillId="0" borderId="22" xfId="5" applyFont="1" applyBorder="1" applyAlignment="1">
      <alignment horizontal="center" vertical="center" wrapText="1"/>
    </xf>
    <xf numFmtId="0" fontId="15" fillId="0" borderId="12" xfId="5" applyFont="1" applyBorder="1" applyAlignment="1">
      <alignment horizontal="center" vertical="center" wrapText="1"/>
    </xf>
    <xf numFmtId="2" fontId="15" fillId="0" borderId="22" xfId="5" applyNumberFormat="1" applyFont="1" applyBorder="1" applyAlignment="1">
      <alignment horizontal="center" vertical="center" wrapText="1"/>
    </xf>
    <xf numFmtId="0" fontId="15" fillId="4" borderId="15" xfId="5" applyFont="1" applyFill="1" applyBorder="1" applyAlignment="1">
      <alignment horizontal="center" vertical="center" wrapText="1"/>
    </xf>
    <xf numFmtId="0" fontId="15" fillId="0" borderId="24" xfId="5" applyFont="1" applyBorder="1" applyAlignment="1">
      <alignment horizontal="center" vertical="center" wrapText="1"/>
    </xf>
    <xf numFmtId="0" fontId="15" fillId="0" borderId="25" xfId="5" applyFont="1" applyBorder="1" applyAlignment="1">
      <alignment horizontal="center" vertical="center" wrapText="1"/>
    </xf>
    <xf numFmtId="165" fontId="9" fillId="0" borderId="21" xfId="3" applyNumberFormat="1" applyFont="1" applyFill="1" applyBorder="1" applyAlignment="1">
      <alignment vertical="center" wrapText="1"/>
    </xf>
    <xf numFmtId="166" fontId="9" fillId="0" borderId="21" xfId="3" applyFont="1" applyFill="1" applyBorder="1" applyAlignment="1">
      <alignment vertical="center" wrapText="1"/>
    </xf>
    <xf numFmtId="0" fontId="12" fillId="4" borderId="27" xfId="4" applyFont="1" applyFill="1" applyBorder="1" applyAlignment="1">
      <alignment horizontal="center" vertical="center" wrapText="1"/>
    </xf>
    <xf numFmtId="165" fontId="7" fillId="0" borderId="2" xfId="1" applyNumberFormat="1" applyFont="1" applyFill="1" applyBorder="1" applyAlignment="1">
      <alignment horizontal="right" vertical="center"/>
    </xf>
    <xf numFmtId="164" fontId="7" fillId="0" borderId="2" xfId="1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65" fontId="7" fillId="4" borderId="17" xfId="1" applyNumberFormat="1" applyFont="1" applyFill="1" applyBorder="1" applyAlignment="1">
      <alignment horizontal="right" vertical="center"/>
    </xf>
    <xf numFmtId="43" fontId="7" fillId="4" borderId="17" xfId="1" applyFont="1" applyFill="1" applyBorder="1" applyAlignment="1">
      <alignment horizontal="right" vertical="center"/>
    </xf>
    <xf numFmtId="164" fontId="7" fillId="4" borderId="17" xfId="1" applyNumberFormat="1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/>
    </xf>
    <xf numFmtId="165" fontId="7" fillId="0" borderId="21" xfId="1" applyNumberFormat="1" applyFont="1" applyFill="1" applyBorder="1" applyAlignment="1">
      <alignment horizontal="right" vertical="center"/>
    </xf>
    <xf numFmtId="43" fontId="7" fillId="0" borderId="23" xfId="1" applyFont="1" applyFill="1" applyBorder="1" applyAlignment="1">
      <alignment horizontal="right" vertical="center"/>
    </xf>
    <xf numFmtId="164" fontId="7" fillId="0" borderId="21" xfId="1" applyNumberFormat="1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/>
    </xf>
    <xf numFmtId="165" fontId="7" fillId="0" borderId="23" xfId="1" applyNumberFormat="1" applyFont="1" applyFill="1" applyBorder="1" applyAlignment="1">
      <alignment horizontal="right" vertical="center"/>
    </xf>
    <xf numFmtId="164" fontId="7" fillId="0" borderId="23" xfId="1" applyNumberFormat="1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/>
    </xf>
    <xf numFmtId="165" fontId="7" fillId="4" borderId="14" xfId="2" applyNumberFormat="1" applyFont="1" applyFill="1" applyBorder="1" applyAlignment="1">
      <alignment vertical="center"/>
    </xf>
    <xf numFmtId="44" fontId="14" fillId="0" borderId="30" xfId="4" applyNumberFormat="1" applyFont="1" applyBorder="1" applyAlignment="1">
      <alignment vertical="center"/>
    </xf>
    <xf numFmtId="44" fontId="18" fillId="0" borderId="3" xfId="4" applyNumberFormat="1" applyFont="1" applyBorder="1" applyAlignment="1">
      <alignment vertical="center"/>
    </xf>
    <xf numFmtId="2" fontId="18" fillId="0" borderId="19" xfId="5" applyNumberFormat="1" applyFont="1" applyBorder="1" applyAlignment="1">
      <alignment horizontal="center" vertical="center" wrapText="1"/>
    </xf>
    <xf numFmtId="168" fontId="15" fillId="0" borderId="19" xfId="5" applyNumberFormat="1" applyFont="1" applyBorder="1" applyAlignment="1">
      <alignment horizontal="center" vertical="center" wrapText="1"/>
    </xf>
    <xf numFmtId="0" fontId="15" fillId="0" borderId="13" xfId="5" applyFont="1" applyBorder="1" applyAlignment="1">
      <alignment horizontal="center" vertical="center" wrapText="1"/>
    </xf>
    <xf numFmtId="0" fontId="14" fillId="0" borderId="5" xfId="4" applyFont="1" applyBorder="1" applyAlignment="1">
      <alignment horizontal="center" vertical="center"/>
    </xf>
    <xf numFmtId="0" fontId="15" fillId="0" borderId="11" xfId="5" applyFont="1" applyBorder="1" applyAlignment="1">
      <alignment horizontal="center" vertical="center" wrapText="1"/>
    </xf>
    <xf numFmtId="0" fontId="14" fillId="0" borderId="23" xfId="4" applyFont="1" applyBorder="1" applyAlignment="1">
      <alignment horizontal="center"/>
    </xf>
    <xf numFmtId="0" fontId="15" fillId="0" borderId="31" xfId="5" applyFont="1" applyBorder="1" applyAlignment="1">
      <alignment horizontal="center" vertical="center" wrapText="1"/>
    </xf>
    <xf numFmtId="165" fontId="0" fillId="0" borderId="0" xfId="0" applyNumberFormat="1"/>
    <xf numFmtId="9" fontId="7" fillId="4" borderId="15" xfId="2" applyFont="1" applyFill="1" applyBorder="1" applyAlignment="1">
      <alignment horizontal="right" vertical="center"/>
    </xf>
    <xf numFmtId="9" fontId="7" fillId="0" borderId="8" xfId="2" applyFont="1" applyFill="1" applyBorder="1" applyAlignment="1">
      <alignment horizontal="right" vertical="center"/>
    </xf>
    <xf numFmtId="9" fontId="7" fillId="0" borderId="3" xfId="2" applyFont="1" applyFill="1" applyBorder="1" applyAlignment="1">
      <alignment horizontal="right" vertical="center"/>
    </xf>
    <xf numFmtId="9" fontId="7" fillId="0" borderId="6" xfId="2" applyFont="1" applyFill="1" applyBorder="1" applyAlignment="1">
      <alignment horizontal="right" vertical="center"/>
    </xf>
    <xf numFmtId="9" fontId="7" fillId="0" borderId="12" xfId="2" applyFont="1" applyFill="1" applyBorder="1" applyAlignment="1">
      <alignment horizontal="right" vertical="center"/>
    </xf>
    <xf numFmtId="166" fontId="9" fillId="3" borderId="3" xfId="3" applyFont="1" applyFill="1" applyBorder="1" applyAlignment="1">
      <alignment horizontal="justify" vertical="center" wrapText="1"/>
    </xf>
    <xf numFmtId="43" fontId="7" fillId="0" borderId="13" xfId="1" applyFont="1" applyFill="1" applyBorder="1" applyAlignment="1">
      <alignment horizontal="right" vertical="center"/>
    </xf>
    <xf numFmtId="43" fontId="7" fillId="4" borderId="14" xfId="1" applyFont="1" applyFill="1" applyBorder="1" applyAlignment="1">
      <alignment horizontal="right" vertical="center"/>
    </xf>
    <xf numFmtId="9" fontId="7" fillId="4" borderId="28" xfId="2" applyFont="1" applyFill="1" applyBorder="1" applyAlignment="1">
      <alignment horizontal="right" vertical="center"/>
    </xf>
    <xf numFmtId="43" fontId="7" fillId="0" borderId="18" xfId="1" applyFont="1" applyFill="1" applyBorder="1" applyAlignment="1">
      <alignment horizontal="right" vertical="center"/>
    </xf>
    <xf numFmtId="43" fontId="7" fillId="0" borderId="22" xfId="1" applyFont="1" applyFill="1" applyBorder="1" applyAlignment="1">
      <alignment horizontal="right" vertical="center"/>
    </xf>
    <xf numFmtId="166" fontId="9" fillId="3" borderId="19" xfId="3" applyFont="1" applyFill="1" applyBorder="1" applyAlignment="1">
      <alignment horizontal="justify" vertical="center" wrapText="1"/>
    </xf>
    <xf numFmtId="166" fontId="5" fillId="3" borderId="24" xfId="3" applyFont="1" applyFill="1" applyBorder="1" applyAlignment="1">
      <alignment horizontal="center"/>
    </xf>
    <xf numFmtId="9" fontId="0" fillId="0" borderId="0" xfId="0" applyNumberFormat="1"/>
    <xf numFmtId="169" fontId="0" fillId="0" borderId="0" xfId="0" applyNumberFormat="1"/>
    <xf numFmtId="170" fontId="0" fillId="0" borderId="0" xfId="0" applyNumberFormat="1"/>
    <xf numFmtId="170" fontId="5" fillId="3" borderId="36" xfId="3" applyNumberFormat="1" applyFont="1" applyFill="1" applyBorder="1" applyAlignment="1">
      <alignment horizontal="justify" vertical="center"/>
    </xf>
    <xf numFmtId="9" fontId="7" fillId="4" borderId="38" xfId="2" applyFont="1" applyFill="1" applyBorder="1" applyAlignment="1">
      <alignment horizontal="right" vertical="center"/>
    </xf>
    <xf numFmtId="44" fontId="7" fillId="0" borderId="1" xfId="6" applyFont="1" applyFill="1" applyBorder="1" applyAlignment="1">
      <alignment horizontal="right" vertical="center"/>
    </xf>
    <xf numFmtId="2" fontId="7" fillId="0" borderId="31" xfId="6" applyNumberFormat="1" applyFont="1" applyFill="1" applyBorder="1" applyAlignment="1">
      <alignment horizontal="center" vertical="center"/>
    </xf>
    <xf numFmtId="44" fontId="7" fillId="0" borderId="32" xfId="6" applyFont="1" applyFill="1" applyBorder="1" applyAlignment="1">
      <alignment horizontal="right" vertical="center"/>
    </xf>
    <xf numFmtId="9" fontId="7" fillId="0" borderId="33" xfId="2" applyFont="1" applyFill="1" applyBorder="1" applyAlignment="1">
      <alignment horizontal="right" vertical="center"/>
    </xf>
    <xf numFmtId="2" fontId="7" fillId="0" borderId="19" xfId="6" applyNumberFormat="1" applyFont="1" applyFill="1" applyBorder="1" applyAlignment="1">
      <alignment horizontal="center" vertical="center"/>
    </xf>
    <xf numFmtId="2" fontId="7" fillId="4" borderId="19" xfId="6" applyNumberFormat="1" applyFont="1" applyFill="1" applyBorder="1" applyAlignment="1">
      <alignment horizontal="center" vertical="center"/>
    </xf>
    <xf numFmtId="2" fontId="7" fillId="0" borderId="20" xfId="6" applyNumberFormat="1" applyFont="1" applyFill="1" applyBorder="1" applyAlignment="1">
      <alignment horizontal="center" vertical="center"/>
    </xf>
    <xf numFmtId="44" fontId="7" fillId="0" borderId="21" xfId="6" applyFont="1" applyFill="1" applyBorder="1" applyAlignment="1">
      <alignment horizontal="right" vertical="center"/>
    </xf>
    <xf numFmtId="9" fontId="7" fillId="0" borderId="35" xfId="2" applyFont="1" applyFill="1" applyBorder="1" applyAlignment="1">
      <alignment horizontal="right" vertical="center"/>
    </xf>
    <xf numFmtId="170" fontId="19" fillId="3" borderId="1" xfId="3" applyNumberFormat="1" applyFont="1" applyFill="1" applyBorder="1" applyAlignment="1">
      <alignment horizontal="justify" vertical="center" wrapText="1"/>
    </xf>
    <xf numFmtId="2" fontId="5" fillId="3" borderId="31" xfId="6" applyNumberFormat="1" applyFont="1" applyFill="1" applyBorder="1" applyAlignment="1">
      <alignment horizontal="center" vertical="center"/>
    </xf>
    <xf numFmtId="170" fontId="5" fillId="3" borderId="32" xfId="3" applyNumberFormat="1" applyFont="1" applyFill="1" applyBorder="1" applyAlignment="1">
      <alignment horizontal="justify" vertical="center"/>
    </xf>
    <xf numFmtId="2" fontId="9" fillId="3" borderId="19" xfId="6" applyNumberFormat="1" applyFont="1" applyFill="1" applyBorder="1" applyAlignment="1">
      <alignment horizontal="center" vertical="center" wrapText="1"/>
    </xf>
    <xf numFmtId="9" fontId="7" fillId="3" borderId="24" xfId="2" applyFont="1" applyFill="1" applyBorder="1" applyAlignment="1">
      <alignment horizontal="right" vertical="center"/>
    </xf>
    <xf numFmtId="170" fontId="5" fillId="3" borderId="36" xfId="2" applyNumberFormat="1" applyFont="1" applyFill="1" applyBorder="1" applyAlignment="1">
      <alignment horizontal="right" vertical="center"/>
    </xf>
    <xf numFmtId="2" fontId="7" fillId="0" borderId="18" xfId="6" applyNumberFormat="1" applyFont="1" applyFill="1" applyBorder="1" applyAlignment="1">
      <alignment horizontal="center" vertical="center"/>
    </xf>
    <xf numFmtId="44" fontId="7" fillId="0" borderId="2" xfId="6" applyFont="1" applyFill="1" applyBorder="1" applyAlignment="1">
      <alignment horizontal="right" vertical="center"/>
    </xf>
    <xf numFmtId="2" fontId="7" fillId="4" borderId="14" xfId="6" applyNumberFormat="1" applyFont="1" applyFill="1" applyBorder="1" applyAlignment="1">
      <alignment horizontal="center" vertical="center"/>
    </xf>
    <xf numFmtId="2" fontId="7" fillId="0" borderId="22" xfId="6" applyNumberFormat="1" applyFont="1" applyFill="1" applyBorder="1" applyAlignment="1">
      <alignment horizontal="center" vertical="center"/>
    </xf>
    <xf numFmtId="44" fontId="7" fillId="0" borderId="23" xfId="6" applyFont="1" applyFill="1" applyBorder="1" applyAlignment="1">
      <alignment horizontal="right" vertical="center"/>
    </xf>
    <xf numFmtId="165" fontId="7" fillId="4" borderId="16" xfId="1" applyNumberFormat="1" applyFont="1" applyFill="1" applyBorder="1" applyAlignment="1">
      <alignment horizontal="right" vertical="center"/>
    </xf>
    <xf numFmtId="43" fontId="7" fillId="4" borderId="29" xfId="1" applyFont="1" applyFill="1" applyBorder="1" applyAlignment="1">
      <alignment horizontal="right" vertical="center"/>
    </xf>
    <xf numFmtId="44" fontId="7" fillId="4" borderId="15" xfId="6" applyFont="1" applyFill="1" applyBorder="1" applyAlignment="1">
      <alignment horizontal="right" vertical="center"/>
    </xf>
    <xf numFmtId="9" fontId="7" fillId="4" borderId="39" xfId="2" applyFont="1" applyFill="1" applyBorder="1" applyAlignment="1">
      <alignment horizontal="right" vertical="center"/>
    </xf>
    <xf numFmtId="164" fontId="7" fillId="4" borderId="16" xfId="1" applyNumberFormat="1" applyFont="1" applyFill="1" applyBorder="1" applyAlignment="1">
      <alignment horizontal="center" vertical="center"/>
    </xf>
    <xf numFmtId="165" fontId="7" fillId="4" borderId="28" xfId="1" applyNumberFormat="1" applyFont="1" applyFill="1" applyBorder="1" applyAlignment="1">
      <alignment horizontal="right" vertical="center"/>
    </xf>
    <xf numFmtId="44" fontId="7" fillId="4" borderId="3" xfId="6" applyFont="1" applyFill="1" applyBorder="1" applyAlignment="1">
      <alignment horizontal="right" vertical="center"/>
    </xf>
    <xf numFmtId="0" fontId="15" fillId="0" borderId="30" xfId="5" applyFont="1" applyBorder="1" applyAlignment="1">
      <alignment horizontal="center" vertical="center" wrapText="1"/>
    </xf>
    <xf numFmtId="165" fontId="8" fillId="0" borderId="32" xfId="2" applyNumberFormat="1" applyFont="1" applyBorder="1" applyAlignment="1">
      <alignment vertical="center"/>
    </xf>
    <xf numFmtId="165" fontId="8" fillId="0" borderId="36" xfId="2" applyNumberFormat="1" applyFont="1" applyBorder="1" applyAlignment="1">
      <alignment vertical="center"/>
    </xf>
    <xf numFmtId="164" fontId="7" fillId="3" borderId="5" xfId="1" applyNumberFormat="1" applyFont="1" applyFill="1" applyBorder="1" applyAlignment="1">
      <alignment vertical="center"/>
    </xf>
    <xf numFmtId="164" fontId="7" fillId="0" borderId="5" xfId="1" applyNumberFormat="1" applyFont="1" applyFill="1" applyBorder="1" applyAlignment="1">
      <alignment vertical="center"/>
    </xf>
    <xf numFmtId="9" fontId="5" fillId="3" borderId="5" xfId="2" applyFont="1" applyFill="1" applyBorder="1" applyAlignment="1">
      <alignment vertical="center"/>
    </xf>
    <xf numFmtId="164" fontId="7" fillId="3" borderId="19" xfId="1" applyNumberFormat="1" applyFont="1" applyFill="1" applyBorder="1" applyAlignment="1">
      <alignment vertical="center"/>
    </xf>
    <xf numFmtId="164" fontId="7" fillId="3" borderId="34" xfId="1" applyNumberFormat="1" applyFont="1" applyFill="1" applyBorder="1" applyAlignment="1">
      <alignment vertical="center"/>
    </xf>
    <xf numFmtId="164" fontId="7" fillId="0" borderId="19" xfId="1" applyNumberFormat="1" applyFont="1" applyFill="1" applyBorder="1" applyAlignment="1">
      <alignment vertical="center"/>
    </xf>
    <xf numFmtId="164" fontId="7" fillId="0" borderId="34" xfId="1" applyNumberFormat="1" applyFont="1" applyFill="1" applyBorder="1" applyAlignment="1">
      <alignment vertical="center"/>
    </xf>
    <xf numFmtId="9" fontId="5" fillId="3" borderId="19" xfId="2" applyFont="1" applyFill="1" applyBorder="1" applyAlignment="1">
      <alignment vertical="center"/>
    </xf>
    <xf numFmtId="9" fontId="5" fillId="3" borderId="34" xfId="2" applyFont="1" applyFill="1" applyBorder="1" applyAlignment="1">
      <alignment vertical="center"/>
    </xf>
    <xf numFmtId="43" fontId="7" fillId="0" borderId="31" xfId="1" applyFont="1" applyFill="1" applyBorder="1" applyAlignment="1">
      <alignment horizontal="right" vertical="center"/>
    </xf>
    <xf numFmtId="165" fontId="7" fillId="0" borderId="32" xfId="1" applyNumberFormat="1" applyFont="1" applyFill="1" applyBorder="1" applyAlignment="1">
      <alignment horizontal="right" vertical="center"/>
    </xf>
    <xf numFmtId="9" fontId="7" fillId="0" borderId="40" xfId="2" applyFont="1" applyFill="1" applyBorder="1" applyAlignment="1">
      <alignment horizontal="right" vertical="center"/>
    </xf>
    <xf numFmtId="164" fontId="7" fillId="3" borderId="19" xfId="1" applyNumberFormat="1" applyFont="1" applyFill="1" applyBorder="1" applyAlignment="1">
      <alignment horizontal="right" vertical="center"/>
    </xf>
    <xf numFmtId="4" fontId="9" fillId="0" borderId="19" xfId="0" applyNumberFormat="1" applyFont="1" applyBorder="1" applyAlignment="1">
      <alignment horizontal="right" vertical="center" wrapText="1"/>
    </xf>
    <xf numFmtId="164" fontId="5" fillId="3" borderId="19" xfId="1" applyNumberFormat="1" applyFont="1" applyFill="1" applyBorder="1" applyAlignment="1">
      <alignment horizontal="right" vertical="center"/>
    </xf>
    <xf numFmtId="165" fontId="7" fillId="0" borderId="31" xfId="1" applyNumberFormat="1" applyFont="1" applyFill="1" applyBorder="1" applyAlignment="1">
      <alignment horizontal="right" vertical="center"/>
    </xf>
    <xf numFmtId="165" fontId="7" fillId="0" borderId="19" xfId="1" applyNumberFormat="1" applyFont="1" applyFill="1" applyBorder="1" applyAlignment="1">
      <alignment horizontal="right" vertical="center"/>
    </xf>
    <xf numFmtId="9" fontId="7" fillId="0" borderId="34" xfId="2" applyFont="1" applyFill="1" applyBorder="1" applyAlignment="1">
      <alignment horizontal="right" vertical="center"/>
    </xf>
    <xf numFmtId="165" fontId="5" fillId="3" borderId="19" xfId="3" applyNumberFormat="1" applyFont="1" applyFill="1" applyBorder="1" applyAlignment="1">
      <alignment horizontal="justify" vertical="center"/>
    </xf>
    <xf numFmtId="165" fontId="9" fillId="0" borderId="19" xfId="3" applyNumberFormat="1" applyFont="1" applyFill="1" applyBorder="1" applyAlignment="1">
      <alignment horizontal="justify" vertical="center" wrapText="1"/>
    </xf>
    <xf numFmtId="43" fontId="7" fillId="0" borderId="33" xfId="1" applyFont="1" applyFill="1" applyBorder="1" applyAlignment="1">
      <alignment horizontal="right" vertical="center"/>
    </xf>
    <xf numFmtId="164" fontId="5" fillId="3" borderId="34" xfId="1" applyNumberFormat="1" applyFont="1" applyFill="1" applyBorder="1" applyAlignment="1">
      <alignment horizontal="right" vertical="center"/>
    </xf>
    <xf numFmtId="165" fontId="7" fillId="0" borderId="36" xfId="1" applyNumberFormat="1" applyFont="1" applyFill="1" applyBorder="1" applyAlignment="1">
      <alignment horizontal="right" vertical="center"/>
    </xf>
    <xf numFmtId="43" fontId="7" fillId="0" borderId="42" xfId="1" applyFont="1" applyFill="1" applyBorder="1" applyAlignment="1">
      <alignment horizontal="right" vertical="center"/>
    </xf>
    <xf numFmtId="165" fontId="9" fillId="0" borderId="2" xfId="3" applyNumberFormat="1" applyFont="1" applyFill="1" applyBorder="1" applyAlignment="1">
      <alignment horizontal="justify" vertical="center" wrapText="1"/>
    </xf>
    <xf numFmtId="4" fontId="9" fillId="0" borderId="40" xfId="0" applyNumberFormat="1" applyFont="1" applyBorder="1" applyAlignment="1">
      <alignment horizontal="right" vertical="center" wrapText="1"/>
    </xf>
    <xf numFmtId="165" fontId="5" fillId="3" borderId="17" xfId="3" applyNumberFormat="1" applyFont="1" applyFill="1" applyBorder="1" applyAlignment="1">
      <alignment horizontal="justify" vertical="center"/>
    </xf>
    <xf numFmtId="164" fontId="7" fillId="3" borderId="28" xfId="1" applyNumberFormat="1" applyFont="1" applyFill="1" applyBorder="1" applyAlignment="1">
      <alignment horizontal="right" vertical="center"/>
    </xf>
    <xf numFmtId="0" fontId="5" fillId="0" borderId="21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165" fontId="5" fillId="3" borderId="17" xfId="0" applyNumberFormat="1" applyFont="1" applyFill="1" applyBorder="1" applyAlignment="1">
      <alignment horizontal="right" vertical="center" wrapText="1" shrinkToFit="1"/>
    </xf>
    <xf numFmtId="0" fontId="11" fillId="3" borderId="28" xfId="0" applyFont="1" applyFill="1" applyBorder="1"/>
    <xf numFmtId="0" fontId="5" fillId="0" borderId="20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165" fontId="5" fillId="3" borderId="14" xfId="0" applyNumberFormat="1" applyFont="1" applyFill="1" applyBorder="1" applyAlignment="1">
      <alignment vertical="center" wrapText="1" shrinkToFit="1"/>
    </xf>
    <xf numFmtId="10" fontId="5" fillId="3" borderId="28" xfId="2" applyNumberFormat="1" applyFont="1" applyFill="1" applyBorder="1" applyAlignment="1">
      <alignment vertical="center"/>
    </xf>
    <xf numFmtId="0" fontId="11" fillId="3" borderId="14" xfId="0" applyFont="1" applyFill="1" applyBorder="1"/>
    <xf numFmtId="165" fontId="5" fillId="3" borderId="17" xfId="0" applyNumberFormat="1" applyFont="1" applyFill="1" applyBorder="1" applyAlignment="1">
      <alignment vertical="center" wrapText="1" shrinkToFit="1"/>
    </xf>
    <xf numFmtId="9" fontId="5" fillId="3" borderId="28" xfId="2" applyFont="1" applyFill="1" applyBorder="1" applyAlignment="1">
      <alignment vertical="center"/>
    </xf>
    <xf numFmtId="44" fontId="5" fillId="3" borderId="17" xfId="2" applyNumberFormat="1" applyFont="1" applyFill="1" applyBorder="1" applyAlignment="1">
      <alignment vertical="center"/>
    </xf>
    <xf numFmtId="9" fontId="5" fillId="3" borderId="16" xfId="2" applyFont="1" applyFill="1" applyBorder="1" applyAlignment="1">
      <alignment vertical="center"/>
    </xf>
    <xf numFmtId="165" fontId="5" fillId="3" borderId="17" xfId="2" applyNumberFormat="1" applyFont="1" applyFill="1" applyBorder="1" applyAlignment="1">
      <alignment vertical="center"/>
    </xf>
    <xf numFmtId="9" fontId="5" fillId="3" borderId="17" xfId="2" applyFont="1" applyFill="1" applyBorder="1" applyAlignment="1">
      <alignment vertical="center"/>
    </xf>
    <xf numFmtId="10" fontId="7" fillId="3" borderId="25" xfId="2" applyNumberFormat="1" applyFont="1" applyFill="1" applyBorder="1" applyAlignment="1">
      <alignment horizontal="right" vertical="center"/>
    </xf>
    <xf numFmtId="165" fontId="5" fillId="3" borderId="32" xfId="3" applyNumberFormat="1" applyFont="1" applyFill="1" applyBorder="1" applyAlignment="1">
      <alignment horizontal="justify" vertical="center"/>
    </xf>
    <xf numFmtId="166" fontId="5" fillId="3" borderId="32" xfId="3" applyFont="1" applyFill="1" applyBorder="1" applyAlignment="1">
      <alignment horizontal="justify" vertical="center"/>
    </xf>
    <xf numFmtId="166" fontId="5" fillId="3" borderId="30" xfId="3" applyFont="1" applyFill="1" applyBorder="1" applyAlignment="1">
      <alignment horizontal="justify" vertical="center"/>
    </xf>
    <xf numFmtId="166" fontId="5" fillId="3" borderId="31" xfId="3" applyFont="1" applyFill="1" applyBorder="1" applyAlignment="1">
      <alignment horizontal="justify" vertical="center"/>
    </xf>
    <xf numFmtId="2" fontId="7" fillId="3" borderId="32" xfId="0" applyNumberFormat="1" applyFont="1" applyFill="1" applyBorder="1" applyAlignment="1">
      <alignment vertical="center"/>
    </xf>
    <xf numFmtId="167" fontId="5" fillId="3" borderId="36" xfId="3" applyNumberFormat="1" applyFont="1" applyFill="1" applyBorder="1" applyAlignment="1">
      <alignment horizontal="justify" vertical="center"/>
    </xf>
    <xf numFmtId="166" fontId="5" fillId="3" borderId="36" xfId="3" applyFont="1" applyFill="1" applyBorder="1" applyAlignment="1">
      <alignment horizontal="center"/>
    </xf>
    <xf numFmtId="44" fontId="5" fillId="3" borderId="36" xfId="6" applyFont="1" applyFill="1" applyBorder="1" applyAlignment="1">
      <alignment horizontal="justify" vertical="center"/>
    </xf>
    <xf numFmtId="164" fontId="7" fillId="3" borderId="36" xfId="1" applyNumberFormat="1" applyFont="1" applyFill="1" applyBorder="1" applyAlignment="1">
      <alignment horizontal="right" vertical="center"/>
    </xf>
    <xf numFmtId="0" fontId="5" fillId="3" borderId="36" xfId="0" applyFont="1" applyFill="1" applyBorder="1" applyAlignment="1">
      <alignment horizontal="center" vertical="center" wrapText="1"/>
    </xf>
    <xf numFmtId="44" fontId="0" fillId="0" borderId="0" xfId="6" applyFont="1"/>
    <xf numFmtId="9" fontId="7" fillId="0" borderId="30" xfId="2" applyFont="1" applyFill="1" applyBorder="1" applyAlignment="1">
      <alignment horizontal="right" vertical="center"/>
    </xf>
    <xf numFmtId="9" fontId="7" fillId="4" borderId="27" xfId="2" applyFont="1" applyFill="1" applyBorder="1" applyAlignment="1">
      <alignment horizontal="right" vertical="center"/>
    </xf>
    <xf numFmtId="43" fontId="7" fillId="4" borderId="39" xfId="1" applyFont="1" applyFill="1" applyBorder="1" applyAlignment="1">
      <alignment horizontal="right" vertical="center"/>
    </xf>
    <xf numFmtId="164" fontId="7" fillId="3" borderId="31" xfId="1" applyNumberFormat="1" applyFont="1" applyFill="1" applyBorder="1" applyAlignment="1">
      <alignment horizontal="right" vertical="center"/>
    </xf>
    <xf numFmtId="4" fontId="9" fillId="3" borderId="19" xfId="0" applyNumberFormat="1" applyFont="1" applyFill="1" applyBorder="1" applyAlignment="1">
      <alignment horizontal="right" vertical="center" wrapText="1"/>
    </xf>
    <xf numFmtId="164" fontId="5" fillId="3" borderId="24" xfId="1" applyNumberFormat="1" applyFont="1" applyFill="1" applyBorder="1" applyAlignment="1">
      <alignment horizontal="center" vertical="center"/>
    </xf>
    <xf numFmtId="164" fontId="7" fillId="0" borderId="8" xfId="1" applyNumberFormat="1" applyFont="1" applyFill="1" applyBorder="1" applyAlignment="1">
      <alignment horizontal="center" vertical="center"/>
    </xf>
    <xf numFmtId="164" fontId="7" fillId="0" borderId="47" xfId="1" applyNumberFormat="1" applyFont="1" applyFill="1" applyBorder="1" applyAlignment="1">
      <alignment horizontal="center" vertical="center"/>
    </xf>
    <xf numFmtId="164" fontId="7" fillId="0" borderId="6" xfId="1" applyNumberFormat="1" applyFont="1" applyFill="1" applyBorder="1" applyAlignment="1">
      <alignment horizontal="center" vertical="center"/>
    </xf>
    <xf numFmtId="164" fontId="7" fillId="0" borderId="46" xfId="1" applyNumberFormat="1" applyFont="1" applyFill="1" applyBorder="1" applyAlignment="1">
      <alignment horizontal="center" vertical="center"/>
    </xf>
    <xf numFmtId="164" fontId="7" fillId="4" borderId="15" xfId="1" applyNumberFormat="1" applyFont="1" applyFill="1" applyBorder="1" applyAlignment="1">
      <alignment horizontal="center" vertical="center"/>
    </xf>
    <xf numFmtId="164" fontId="7" fillId="4" borderId="29" xfId="1" applyNumberFormat="1" applyFont="1" applyFill="1" applyBorder="1" applyAlignment="1">
      <alignment horizontal="center" vertical="center"/>
    </xf>
    <xf numFmtId="164" fontId="7" fillId="0" borderId="3" xfId="1" applyNumberFormat="1" applyFont="1" applyFill="1" applyBorder="1" applyAlignment="1">
      <alignment horizontal="center" vertical="center"/>
    </xf>
    <xf numFmtId="164" fontId="7" fillId="0" borderId="45" xfId="1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64" fontId="7" fillId="0" borderId="12" xfId="1" applyNumberFormat="1" applyFont="1" applyFill="1" applyBorder="1" applyAlignment="1">
      <alignment horizontal="center" vertical="center"/>
    </xf>
    <xf numFmtId="164" fontId="7" fillId="0" borderId="48" xfId="1" applyNumberFormat="1" applyFont="1" applyFill="1" applyBorder="1" applyAlignment="1">
      <alignment horizontal="center" vertical="center"/>
    </xf>
    <xf numFmtId="164" fontId="7" fillId="3" borderId="1" xfId="1" applyNumberFormat="1" applyFont="1" applyFill="1" applyBorder="1" applyAlignment="1">
      <alignment horizontal="center" vertical="center"/>
    </xf>
    <xf numFmtId="164" fontId="7" fillId="3" borderId="34" xfId="1" applyNumberFormat="1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9" fontId="5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164" fontId="7" fillId="0" borderId="4" xfId="1" applyNumberFormat="1" applyFont="1" applyFill="1" applyBorder="1" applyAlignment="1">
      <alignment horizontal="center" vertical="center"/>
    </xf>
    <xf numFmtId="164" fontId="7" fillId="0" borderId="5" xfId="1" applyNumberFormat="1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right" vertical="center" wrapText="1"/>
    </xf>
    <xf numFmtId="0" fontId="5" fillId="3" borderId="36" xfId="0" applyFont="1" applyFill="1" applyBorder="1" applyAlignment="1">
      <alignment horizontal="right" vertical="center" wrapText="1"/>
    </xf>
    <xf numFmtId="164" fontId="7" fillId="3" borderId="36" xfId="1" applyNumberFormat="1" applyFont="1" applyFill="1" applyBorder="1" applyAlignment="1">
      <alignment horizontal="center" vertical="center"/>
    </xf>
    <xf numFmtId="164" fontId="7" fillId="3" borderId="37" xfId="1" applyNumberFormat="1" applyFont="1" applyFill="1" applyBorder="1" applyAlignment="1">
      <alignment horizontal="center" vertical="center"/>
    </xf>
    <xf numFmtId="0" fontId="4" fillId="0" borderId="3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 shrinkToFit="1"/>
    </xf>
    <xf numFmtId="0" fontId="5" fillId="3" borderId="1" xfId="0" applyFont="1" applyFill="1" applyBorder="1" applyAlignment="1">
      <alignment horizontal="center" vertical="center" wrapText="1" shrinkToFit="1"/>
    </xf>
    <xf numFmtId="0" fontId="5" fillId="3" borderId="34" xfId="0" applyFont="1" applyFill="1" applyBorder="1" applyAlignment="1">
      <alignment horizontal="center" vertical="center" wrapText="1" shrinkToFit="1"/>
    </xf>
    <xf numFmtId="0" fontId="5" fillId="3" borderId="19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7" fillId="3" borderId="3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164" fontId="7" fillId="3" borderId="3" xfId="1" applyNumberFormat="1" applyFont="1" applyFill="1" applyBorder="1" applyAlignment="1">
      <alignment horizontal="center" vertical="center"/>
    </xf>
    <xf numFmtId="164" fontId="7" fillId="3" borderId="4" xfId="1" applyNumberFormat="1" applyFont="1" applyFill="1" applyBorder="1" applyAlignment="1">
      <alignment horizontal="center" vertical="center"/>
    </xf>
    <xf numFmtId="164" fontId="7" fillId="3" borderId="5" xfId="1" applyNumberFormat="1" applyFont="1" applyFill="1" applyBorder="1" applyAlignment="1">
      <alignment horizontal="center" vertical="center"/>
    </xf>
    <xf numFmtId="165" fontId="5" fillId="0" borderId="3" xfId="3" applyNumberFormat="1" applyFont="1" applyFill="1" applyBorder="1" applyAlignment="1">
      <alignment horizontal="justify" vertical="center"/>
    </xf>
    <xf numFmtId="165" fontId="5" fillId="0" borderId="5" xfId="3" applyNumberFormat="1" applyFont="1" applyFill="1" applyBorder="1" applyAlignment="1">
      <alignment horizontal="justify" vertical="center"/>
    </xf>
    <xf numFmtId="165" fontId="5" fillId="3" borderId="3" xfId="3" applyNumberFormat="1" applyFont="1" applyFill="1" applyBorder="1" applyAlignment="1">
      <alignment horizontal="justify" vertical="center"/>
    </xf>
    <xf numFmtId="165" fontId="5" fillId="3" borderId="5" xfId="3" applyNumberFormat="1" applyFont="1" applyFill="1" applyBorder="1" applyAlignment="1">
      <alignment horizontal="justify" vertical="center"/>
    </xf>
    <xf numFmtId="165" fontId="7" fillId="0" borderId="3" xfId="1" applyNumberFormat="1" applyFont="1" applyFill="1" applyBorder="1" applyAlignment="1">
      <alignment horizontal="center" vertical="center"/>
    </xf>
    <xf numFmtId="165" fontId="7" fillId="0" borderId="5" xfId="1" applyNumberFormat="1" applyFont="1" applyFill="1" applyBorder="1" applyAlignment="1">
      <alignment horizontal="center" vertical="center"/>
    </xf>
    <xf numFmtId="165" fontId="5" fillId="3" borderId="3" xfId="3" applyNumberFormat="1" applyFont="1" applyFill="1" applyBorder="1" applyAlignment="1">
      <alignment horizontal="justify" vertical="center" wrapText="1"/>
    </xf>
    <xf numFmtId="165" fontId="5" fillId="3" borderId="5" xfId="3" applyNumberFormat="1" applyFont="1" applyFill="1" applyBorder="1" applyAlignment="1">
      <alignment horizontal="justify" vertical="center" wrapText="1"/>
    </xf>
    <xf numFmtId="0" fontId="7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5" fillId="3" borderId="31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3" borderId="1" xfId="3" applyNumberFormat="1" applyFont="1" applyFill="1" applyBorder="1" applyAlignment="1">
      <alignment horizontal="center" vertical="center"/>
    </xf>
    <xf numFmtId="166" fontId="5" fillId="3" borderId="3" xfId="3" applyFont="1" applyFill="1" applyBorder="1" applyAlignment="1">
      <alignment horizontal="center" vertical="center"/>
    </xf>
    <xf numFmtId="166" fontId="5" fillId="3" borderId="4" xfId="3" applyFont="1" applyFill="1" applyBorder="1" applyAlignment="1">
      <alignment horizontal="center" vertical="center"/>
    </xf>
    <xf numFmtId="166" fontId="5" fillId="3" borderId="5" xfId="3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9" fontId="5" fillId="0" borderId="2" xfId="0" applyNumberFormat="1" applyFont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 wrapText="1"/>
    </xf>
    <xf numFmtId="0" fontId="5" fillId="3" borderId="44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65" fontId="5" fillId="3" borderId="3" xfId="3" applyNumberFormat="1" applyFont="1" applyFill="1" applyBorder="1" applyAlignment="1">
      <alignment horizontal="center" vertical="center"/>
    </xf>
    <xf numFmtId="165" fontId="5" fillId="3" borderId="5" xfId="3" applyNumberFormat="1" applyFont="1" applyFill="1" applyBorder="1" applyAlignment="1">
      <alignment horizontal="center" vertical="center"/>
    </xf>
    <xf numFmtId="165" fontId="9" fillId="0" borderId="3" xfId="3" applyNumberFormat="1" applyFont="1" applyFill="1" applyBorder="1" applyAlignment="1">
      <alignment horizontal="center" vertical="center" wrapText="1"/>
    </xf>
    <xf numFmtId="165" fontId="9" fillId="0" borderId="5" xfId="3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9" fontId="5" fillId="3" borderId="15" xfId="2" applyFont="1" applyFill="1" applyBorder="1" applyAlignment="1">
      <alignment horizontal="center" vertical="center"/>
    </xf>
    <xf numFmtId="9" fontId="5" fillId="3" borderId="29" xfId="2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164" fontId="7" fillId="3" borderId="32" xfId="1" applyNumberFormat="1" applyFont="1" applyFill="1" applyBorder="1" applyAlignment="1">
      <alignment horizontal="center" vertical="center"/>
    </xf>
    <xf numFmtId="164" fontId="7" fillId="3" borderId="33" xfId="1" applyNumberFormat="1" applyFont="1" applyFill="1" applyBorder="1" applyAlignment="1">
      <alignment horizontal="center" vertical="center"/>
    </xf>
    <xf numFmtId="9" fontId="5" fillId="0" borderId="1" xfId="2" applyFont="1" applyFill="1" applyBorder="1" applyAlignment="1">
      <alignment horizontal="center" vertical="center"/>
    </xf>
    <xf numFmtId="0" fontId="15" fillId="0" borderId="25" xfId="5" applyFont="1" applyBorder="1" applyAlignment="1">
      <alignment horizontal="left" vertical="center"/>
    </xf>
    <xf numFmtId="0" fontId="15" fillId="0" borderId="26" xfId="5" applyFont="1" applyBorder="1" applyAlignment="1">
      <alignment horizontal="left" vertical="center"/>
    </xf>
    <xf numFmtId="0" fontId="5" fillId="3" borderId="37" xfId="0" applyFont="1" applyFill="1" applyBorder="1" applyAlignment="1">
      <alignment horizontal="center" vertical="center" wrapText="1"/>
    </xf>
    <xf numFmtId="0" fontId="15" fillId="0" borderId="12" xfId="5" applyFont="1" applyBorder="1" applyAlignment="1">
      <alignment horizontal="left" vertical="center"/>
    </xf>
    <xf numFmtId="0" fontId="15" fillId="0" borderId="10" xfId="5" applyFont="1" applyBorder="1" applyAlignment="1">
      <alignment horizontal="left" vertical="center"/>
    </xf>
    <xf numFmtId="0" fontId="12" fillId="4" borderId="15" xfId="5" applyFont="1" applyFill="1" applyBorder="1" applyAlignment="1">
      <alignment horizontal="left" vertical="center"/>
    </xf>
    <xf numFmtId="0" fontId="12" fillId="4" borderId="16" xfId="5" applyFont="1" applyFill="1" applyBorder="1" applyAlignment="1">
      <alignment horizontal="left" vertical="center"/>
    </xf>
    <xf numFmtId="0" fontId="15" fillId="0" borderId="30" xfId="5" applyFont="1" applyBorder="1" applyAlignment="1">
      <alignment horizontal="left" vertical="center"/>
    </xf>
    <xf numFmtId="0" fontId="15" fillId="0" borderId="41" xfId="5" applyFont="1" applyBorder="1" applyAlignment="1">
      <alignment horizontal="left" vertical="center"/>
    </xf>
    <xf numFmtId="164" fontId="7" fillId="0" borderId="13" xfId="1" applyNumberFormat="1" applyFont="1" applyFill="1" applyBorder="1" applyAlignment="1">
      <alignment horizontal="center" vertical="center"/>
    </xf>
    <xf numFmtId="0" fontId="14" fillId="2" borderId="3" xfId="4" applyFont="1" applyFill="1" applyBorder="1" applyAlignment="1">
      <alignment horizontal="left" vertical="center"/>
    </xf>
    <xf numFmtId="0" fontId="14" fillId="2" borderId="5" xfId="4" applyFont="1" applyFill="1" applyBorder="1" applyAlignment="1">
      <alignment horizontal="left" vertical="center"/>
    </xf>
    <xf numFmtId="164" fontId="7" fillId="0" borderId="1" xfId="1" applyNumberFormat="1" applyFont="1" applyFill="1" applyBorder="1" applyAlignment="1">
      <alignment horizontal="center" vertical="center"/>
    </xf>
    <xf numFmtId="164" fontId="7" fillId="0" borderId="34" xfId="1" applyNumberFormat="1" applyFont="1" applyFill="1" applyBorder="1" applyAlignment="1">
      <alignment horizontal="center" vertical="center"/>
    </xf>
    <xf numFmtId="0" fontId="14" fillId="2" borderId="3" xfId="4" applyFont="1" applyFill="1" applyBorder="1" applyAlignment="1">
      <alignment horizontal="left" vertical="center" wrapText="1"/>
    </xf>
    <xf numFmtId="0" fontId="14" fillId="2" borderId="5" xfId="4" applyFont="1" applyFill="1" applyBorder="1" applyAlignment="1">
      <alignment horizontal="left" vertical="center" wrapText="1"/>
    </xf>
    <xf numFmtId="0" fontId="14" fillId="2" borderId="6" xfId="4" applyFont="1" applyFill="1" applyBorder="1" applyAlignment="1">
      <alignment horizontal="left" vertical="center" wrapText="1"/>
    </xf>
    <xf numFmtId="0" fontId="14" fillId="2" borderId="11" xfId="4" applyFont="1" applyFill="1" applyBorder="1" applyAlignment="1">
      <alignment horizontal="left" vertical="center" wrapText="1"/>
    </xf>
    <xf numFmtId="0" fontId="12" fillId="4" borderId="27" xfId="4" applyFont="1" applyFill="1" applyBorder="1" applyAlignment="1">
      <alignment horizontal="left" vertical="center"/>
    </xf>
    <xf numFmtId="0" fontId="12" fillId="4" borderId="16" xfId="4" applyFont="1" applyFill="1" applyBorder="1" applyAlignment="1">
      <alignment horizontal="left" vertical="center"/>
    </xf>
    <xf numFmtId="0" fontId="14" fillId="2" borderId="8" xfId="4" applyFont="1" applyFill="1" applyBorder="1" applyAlignment="1">
      <alignment horizontal="left" vertical="center" wrapText="1"/>
    </xf>
    <xf numFmtId="0" fontId="14" fillId="2" borderId="13" xfId="4" applyFont="1" applyFill="1" applyBorder="1" applyAlignment="1">
      <alignment horizontal="left" vertical="center" wrapText="1"/>
    </xf>
    <xf numFmtId="0" fontId="14" fillId="2" borderId="6" xfId="4" applyFont="1" applyFill="1" applyBorder="1" applyAlignment="1">
      <alignment horizontal="left" vertical="center"/>
    </xf>
    <xf numFmtId="0" fontId="14" fillId="2" borderId="11" xfId="4" applyFont="1" applyFill="1" applyBorder="1" applyAlignment="1">
      <alignment horizontal="left" vertical="center"/>
    </xf>
    <xf numFmtId="0" fontId="12" fillId="4" borderId="15" xfId="4" applyFont="1" applyFill="1" applyBorder="1" applyAlignment="1">
      <alignment horizontal="left" vertical="center"/>
    </xf>
    <xf numFmtId="0" fontId="14" fillId="0" borderId="12" xfId="4" applyFont="1" applyBorder="1" applyAlignment="1">
      <alignment horizontal="left" vertical="center" wrapText="1"/>
    </xf>
    <xf numFmtId="0" fontId="14" fillId="0" borderId="10" xfId="4" applyFont="1" applyBorder="1" applyAlignment="1">
      <alignment horizontal="left" vertical="center" wrapText="1"/>
    </xf>
    <xf numFmtId="0" fontId="14" fillId="0" borderId="8" xfId="4" applyFont="1" applyBorder="1" applyAlignment="1">
      <alignment horizontal="left" vertical="center" wrapText="1"/>
    </xf>
    <xf numFmtId="0" fontId="14" fillId="0" borderId="13" xfId="4" applyFont="1" applyBorder="1" applyAlignment="1">
      <alignment horizontal="left" vertical="center" wrapText="1"/>
    </xf>
    <xf numFmtId="0" fontId="14" fillId="0" borderId="3" xfId="4" applyFont="1" applyBorder="1" applyAlignment="1">
      <alignment horizontal="left" vertical="center" wrapText="1"/>
    </xf>
    <xf numFmtId="0" fontId="14" fillId="0" borderId="5" xfId="4" applyFont="1" applyBorder="1" applyAlignment="1">
      <alignment horizontal="left" vertical="center" wrapText="1"/>
    </xf>
    <xf numFmtId="0" fontId="12" fillId="4" borderId="27" xfId="4" applyFont="1" applyFill="1" applyBorder="1" applyAlignment="1">
      <alignment horizontal="left" vertical="center" wrapText="1"/>
    </xf>
    <xf numFmtId="0" fontId="12" fillId="4" borderId="16" xfId="4" applyFont="1" applyFill="1" applyBorder="1" applyAlignment="1">
      <alignment horizontal="left" vertical="center" wrapText="1"/>
    </xf>
    <xf numFmtId="164" fontId="7" fillId="4" borderId="17" xfId="1" applyNumberFormat="1" applyFont="1" applyFill="1" applyBorder="1" applyAlignment="1">
      <alignment horizontal="center" vertical="center"/>
    </xf>
    <xf numFmtId="164" fontId="7" fillId="4" borderId="28" xfId="1" applyNumberFormat="1" applyFont="1" applyFill="1" applyBorder="1" applyAlignment="1">
      <alignment horizontal="center" vertical="center"/>
    </xf>
    <xf numFmtId="164" fontId="7" fillId="0" borderId="2" xfId="1" applyNumberFormat="1" applyFont="1" applyFill="1" applyBorder="1" applyAlignment="1">
      <alignment horizontal="center" vertical="center"/>
    </xf>
    <xf numFmtId="164" fontId="7" fillId="0" borderId="40" xfId="1" applyNumberFormat="1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/>
    </xf>
    <xf numFmtId="0" fontId="14" fillId="0" borderId="6" xfId="4" applyFont="1" applyBorder="1" applyAlignment="1">
      <alignment horizontal="left" vertical="center" wrapText="1"/>
    </xf>
    <xf numFmtId="0" fontId="14" fillId="0" borderId="11" xfId="4" applyFont="1" applyBorder="1" applyAlignment="1">
      <alignment horizontal="left" vertical="center" wrapText="1"/>
    </xf>
    <xf numFmtId="0" fontId="14" fillId="0" borderId="8" xfId="4" applyFont="1" applyBorder="1" applyAlignment="1">
      <alignment horizontal="left" vertical="center"/>
    </xf>
    <xf numFmtId="0" fontId="14" fillId="0" borderId="13" xfId="4" applyFont="1" applyBorder="1" applyAlignment="1">
      <alignment horizontal="left" vertical="center"/>
    </xf>
    <xf numFmtId="0" fontId="14" fillId="0" borderId="3" xfId="4" applyFont="1" applyBorder="1" applyAlignment="1">
      <alignment horizontal="left" vertical="center"/>
    </xf>
    <xf numFmtId="0" fontId="14" fillId="0" borderId="5" xfId="4" applyFont="1" applyBorder="1" applyAlignment="1">
      <alignment horizontal="left" vertical="center"/>
    </xf>
    <xf numFmtId="0" fontId="15" fillId="2" borderId="8" xfId="5" applyFont="1" applyFill="1" applyBorder="1" applyAlignment="1">
      <alignment horizontal="left" vertical="center"/>
    </xf>
    <xf numFmtId="0" fontId="15" fillId="2" borderId="13" xfId="5" applyFont="1" applyFill="1" applyBorder="1" applyAlignment="1">
      <alignment horizontal="left" vertical="center"/>
    </xf>
    <xf numFmtId="0" fontId="15" fillId="0" borderId="3" xfId="5" applyFont="1" applyBorder="1" applyAlignment="1">
      <alignment horizontal="left" vertical="center"/>
    </xf>
    <xf numFmtId="0" fontId="15" fillId="0" borderId="5" xfId="5" applyFont="1" applyBorder="1" applyAlignment="1">
      <alignment horizontal="left" vertical="center"/>
    </xf>
    <xf numFmtId="0" fontId="15" fillId="0" borderId="6" xfId="5" applyFont="1" applyBorder="1" applyAlignment="1">
      <alignment horizontal="left" vertical="center"/>
    </xf>
    <xf numFmtId="0" fontId="15" fillId="0" borderId="11" xfId="5" applyFont="1" applyBorder="1" applyAlignment="1">
      <alignment horizontal="left" vertical="center"/>
    </xf>
    <xf numFmtId="0" fontId="15" fillId="0" borderId="8" xfId="5" applyFont="1" applyBorder="1" applyAlignment="1">
      <alignment horizontal="left" vertical="center"/>
    </xf>
    <xf numFmtId="0" fontId="15" fillId="0" borderId="13" xfId="5" applyFont="1" applyBorder="1" applyAlignment="1">
      <alignment horizontal="left" vertical="center"/>
    </xf>
    <xf numFmtId="0" fontId="15" fillId="2" borderId="12" xfId="5" applyFont="1" applyFill="1" applyBorder="1" applyAlignment="1">
      <alignment horizontal="left" vertical="center"/>
    </xf>
    <xf numFmtId="0" fontId="15" fillId="2" borderId="10" xfId="5" applyFont="1" applyFill="1" applyBorder="1" applyAlignment="1">
      <alignment horizontal="left" vertical="center"/>
    </xf>
    <xf numFmtId="0" fontId="12" fillId="4" borderId="15" xfId="5" applyFont="1" applyFill="1" applyBorder="1" applyAlignment="1">
      <alignment horizontal="center" vertical="center"/>
    </xf>
    <xf numFmtId="0" fontId="12" fillId="4" borderId="16" xfId="5" applyFont="1" applyFill="1" applyBorder="1" applyAlignment="1">
      <alignment horizontal="center" vertical="center"/>
    </xf>
    <xf numFmtId="0" fontId="15" fillId="0" borderId="8" xfId="5" applyFont="1" applyBorder="1" applyAlignment="1">
      <alignment horizontal="left" vertical="center" wrapText="1"/>
    </xf>
    <xf numFmtId="0" fontId="15" fillId="0" borderId="13" xfId="5" applyFont="1" applyBorder="1" applyAlignment="1">
      <alignment horizontal="left" vertical="center" wrapText="1"/>
    </xf>
  </cellXfs>
  <cellStyles count="7">
    <cellStyle name="Millares" xfId="1" builtinId="3"/>
    <cellStyle name="Moneda" xfId="6" builtinId="4"/>
    <cellStyle name="Moneda [0] 2" xfId="3"/>
    <cellStyle name="Normal" xfId="0" builtinId="0"/>
    <cellStyle name="Normal 2" xfId="4"/>
    <cellStyle name="Normal 3" xfId="5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707232</xdr:colOff>
      <xdr:row>1</xdr:row>
      <xdr:rowOff>35718</xdr:rowOff>
    </xdr:from>
    <xdr:to>
      <xdr:col>3</xdr:col>
      <xdr:colOff>238126</xdr:colOff>
      <xdr:row>3</xdr:row>
      <xdr:rowOff>178974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4420" y="226218"/>
          <a:ext cx="1054894" cy="94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Y127"/>
  <sheetViews>
    <sheetView tabSelected="1" view="pageBreakPreview" topLeftCell="A94" zoomScale="90" zoomScaleNormal="90" zoomScaleSheetLayoutView="90" workbookViewId="0">
      <selection activeCell="G118" sqref="G118:J123"/>
    </sheetView>
  </sheetViews>
  <sheetFormatPr baseColWidth="10" defaultColWidth="11.42578125" defaultRowHeight="15" x14ac:dyDescent="0.25"/>
  <cols>
    <col min="1" max="1" width="5.28515625" customWidth="1"/>
    <col min="4" max="4" width="54.140625" customWidth="1"/>
    <col min="6" max="6" width="17.140625" customWidth="1"/>
    <col min="7" max="7" width="22" customWidth="1"/>
    <col min="8" max="8" width="24" customWidth="1"/>
    <col min="9" max="9" width="15.7109375" customWidth="1"/>
    <col min="10" max="10" width="29.28515625" customWidth="1"/>
    <col min="11" max="11" width="21.28515625" customWidth="1"/>
    <col min="12" max="12" width="16" customWidth="1"/>
    <col min="13" max="13" width="28.5703125" customWidth="1"/>
    <col min="14" max="15" width="17.42578125" customWidth="1"/>
    <col min="16" max="16" width="20" customWidth="1"/>
    <col min="17" max="17" width="17.42578125" customWidth="1"/>
    <col min="18" max="18" width="18.140625" bestFit="1" customWidth="1"/>
    <col min="19" max="19" width="24" customWidth="1"/>
    <col min="23" max="23" width="12.42578125" customWidth="1"/>
    <col min="25" max="25" width="22.28515625" customWidth="1"/>
  </cols>
  <sheetData>
    <row r="2" spans="2:23" ht="47.25" customHeight="1" x14ac:dyDescent="0.25">
      <c r="B2" s="282"/>
      <c r="C2" s="282"/>
      <c r="D2" s="282"/>
      <c r="E2" s="236" t="s">
        <v>0</v>
      </c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240"/>
      <c r="S2" s="240"/>
      <c r="T2" s="237"/>
      <c r="U2" s="18" t="s">
        <v>1</v>
      </c>
      <c r="V2" s="236" t="s">
        <v>2</v>
      </c>
      <c r="W2" s="237"/>
    </row>
    <row r="3" spans="2:23" ht="15.75" customHeight="1" x14ac:dyDescent="0.25">
      <c r="B3" s="282"/>
      <c r="C3" s="282"/>
      <c r="D3" s="282"/>
      <c r="E3" s="241" t="s">
        <v>3</v>
      </c>
      <c r="F3" s="242"/>
      <c r="G3" s="242"/>
      <c r="H3" s="242"/>
      <c r="I3" s="242"/>
      <c r="J3" s="242"/>
      <c r="K3" s="242"/>
      <c r="L3" s="242"/>
      <c r="M3" s="242"/>
      <c r="N3" s="242"/>
      <c r="O3" s="242"/>
      <c r="P3" s="242"/>
      <c r="Q3" s="242"/>
      <c r="R3" s="242"/>
      <c r="S3" s="242"/>
      <c r="T3" s="243"/>
      <c r="U3" s="18" t="s">
        <v>4</v>
      </c>
      <c r="V3" s="236">
        <v>4</v>
      </c>
      <c r="W3" s="237"/>
    </row>
    <row r="4" spans="2:23" ht="15.75" x14ac:dyDescent="0.25">
      <c r="B4" s="282"/>
      <c r="C4" s="282"/>
      <c r="D4" s="282"/>
      <c r="E4" s="244"/>
      <c r="F4" s="245"/>
      <c r="G4" s="245"/>
      <c r="H4" s="245"/>
      <c r="I4" s="245"/>
      <c r="J4" s="245"/>
      <c r="K4" s="245"/>
      <c r="L4" s="245"/>
      <c r="M4" s="245"/>
      <c r="N4" s="245"/>
      <c r="O4" s="245"/>
      <c r="P4" s="245"/>
      <c r="Q4" s="245"/>
      <c r="R4" s="245"/>
      <c r="S4" s="245"/>
      <c r="T4" s="246"/>
      <c r="U4" s="18" t="s">
        <v>5</v>
      </c>
      <c r="V4" s="238">
        <v>45204</v>
      </c>
      <c r="W4" s="239"/>
    </row>
    <row r="5" spans="2:23" ht="15.75" x14ac:dyDescent="0.25">
      <c r="B5" s="227" t="s">
        <v>6</v>
      </c>
      <c r="C5" s="227"/>
      <c r="D5" s="227"/>
      <c r="E5" s="228" t="s">
        <v>7</v>
      </c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8"/>
    </row>
    <row r="6" spans="2:23" ht="15.75" x14ac:dyDescent="0.25">
      <c r="B6" s="227" t="s">
        <v>8</v>
      </c>
      <c r="C6" s="227"/>
      <c r="D6" s="227"/>
      <c r="E6" s="228" t="s">
        <v>9</v>
      </c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8"/>
      <c r="T6" s="228"/>
      <c r="U6" s="228"/>
      <c r="V6" s="228"/>
      <c r="W6" s="228"/>
    </row>
    <row r="7" spans="2:23" ht="15.75" x14ac:dyDescent="0.25">
      <c r="B7" s="227" t="s">
        <v>10</v>
      </c>
      <c r="C7" s="227"/>
      <c r="D7" s="227"/>
      <c r="E7" s="228" t="s">
        <v>11</v>
      </c>
      <c r="F7" s="228"/>
      <c r="G7" s="228"/>
      <c r="H7" s="228"/>
      <c r="I7" s="228"/>
      <c r="J7" s="228"/>
      <c r="K7" s="228"/>
      <c r="L7" s="228"/>
      <c r="M7" s="228"/>
      <c r="N7" s="228"/>
      <c r="O7" s="228"/>
      <c r="P7" s="228"/>
      <c r="Q7" s="228"/>
      <c r="R7" s="228"/>
      <c r="S7" s="228"/>
      <c r="T7" s="228"/>
      <c r="U7" s="228"/>
      <c r="V7" s="228"/>
      <c r="W7" s="228"/>
    </row>
    <row r="8" spans="2:23" ht="15.75" x14ac:dyDescent="0.25">
      <c r="B8" s="227" t="s">
        <v>12</v>
      </c>
      <c r="C8" s="227"/>
      <c r="D8" s="227"/>
      <c r="E8" s="228" t="s">
        <v>13</v>
      </c>
      <c r="F8" s="228"/>
      <c r="G8" s="228"/>
      <c r="H8" s="228"/>
      <c r="I8" s="228"/>
      <c r="J8" s="228"/>
      <c r="K8" s="228"/>
      <c r="L8" s="228"/>
      <c r="M8" s="228"/>
      <c r="N8" s="228"/>
      <c r="O8" s="228"/>
      <c r="P8" s="228"/>
      <c r="Q8" s="228"/>
      <c r="R8" s="228"/>
      <c r="S8" s="228"/>
      <c r="T8" s="228"/>
      <c r="U8" s="228"/>
      <c r="V8" s="228"/>
      <c r="W8" s="228"/>
    </row>
    <row r="9" spans="2:23" ht="15.75" x14ac:dyDescent="0.25">
      <c r="B9" s="227" t="s">
        <v>14</v>
      </c>
      <c r="C9" s="227"/>
      <c r="D9" s="227"/>
      <c r="E9" s="228" t="s">
        <v>15</v>
      </c>
      <c r="F9" s="228"/>
      <c r="G9" s="228"/>
      <c r="H9" s="228"/>
      <c r="I9" s="228"/>
      <c r="J9" s="228"/>
      <c r="K9" s="228"/>
      <c r="L9" s="228"/>
      <c r="M9" s="228"/>
      <c r="N9" s="228"/>
      <c r="O9" s="228"/>
      <c r="P9" s="228"/>
      <c r="Q9" s="228"/>
      <c r="R9" s="228"/>
      <c r="S9" s="228"/>
      <c r="T9" s="228"/>
      <c r="U9" s="228"/>
      <c r="V9" s="228"/>
      <c r="W9" s="228"/>
    </row>
    <row r="10" spans="2:23" ht="15.75" thickBot="1" x14ac:dyDescent="0.3">
      <c r="B10" s="220" t="s">
        <v>16</v>
      </c>
      <c r="C10" s="220"/>
      <c r="D10" s="220"/>
      <c r="E10" s="220"/>
      <c r="F10" s="220"/>
      <c r="G10" s="220"/>
      <c r="H10" s="220"/>
      <c r="I10" s="220"/>
      <c r="J10" s="220"/>
      <c r="K10" s="220"/>
      <c r="L10" s="225"/>
      <c r="M10" s="225"/>
      <c r="N10" s="225"/>
      <c r="O10" s="225"/>
      <c r="P10" s="225"/>
      <c r="Q10" s="225"/>
      <c r="R10" s="225"/>
      <c r="S10" s="225"/>
      <c r="T10" s="225"/>
      <c r="U10" s="225"/>
      <c r="V10" s="225"/>
      <c r="W10" s="225"/>
    </row>
    <row r="11" spans="2:23" x14ac:dyDescent="0.25">
      <c r="B11" s="220" t="s">
        <v>17</v>
      </c>
      <c r="C11" s="220" t="s">
        <v>18</v>
      </c>
      <c r="D11" s="220"/>
      <c r="E11" s="220" t="s">
        <v>19</v>
      </c>
      <c r="F11" s="268" t="s">
        <v>20</v>
      </c>
      <c r="G11" s="268"/>
      <c r="H11" s="268"/>
      <c r="I11" s="268" t="s">
        <v>21</v>
      </c>
      <c r="J11" s="268"/>
      <c r="K11" s="316"/>
      <c r="L11" s="283" t="s">
        <v>22</v>
      </c>
      <c r="M11" s="284"/>
      <c r="N11" s="285"/>
      <c r="O11" s="283" t="s">
        <v>23</v>
      </c>
      <c r="P11" s="284"/>
      <c r="Q11" s="365"/>
      <c r="R11" s="283" t="s">
        <v>24</v>
      </c>
      <c r="S11" s="284"/>
      <c r="T11" s="284"/>
      <c r="U11" s="284"/>
      <c r="V11" s="321" t="s">
        <v>25</v>
      </c>
      <c r="W11" s="364"/>
    </row>
    <row r="12" spans="2:23" x14ac:dyDescent="0.25">
      <c r="B12" s="220"/>
      <c r="C12" s="220"/>
      <c r="D12" s="220"/>
      <c r="E12" s="226"/>
      <c r="F12" s="220" t="s">
        <v>26</v>
      </c>
      <c r="G12" s="220" t="s">
        <v>27</v>
      </c>
      <c r="H12" s="220" t="s">
        <v>28</v>
      </c>
      <c r="I12" s="220" t="s">
        <v>29</v>
      </c>
      <c r="J12" s="220" t="s">
        <v>30</v>
      </c>
      <c r="K12" s="363" t="s">
        <v>31</v>
      </c>
      <c r="L12" s="264" t="s">
        <v>29</v>
      </c>
      <c r="M12" s="220" t="s">
        <v>30</v>
      </c>
      <c r="N12" s="287" t="s">
        <v>31</v>
      </c>
      <c r="O12" s="264" t="s">
        <v>29</v>
      </c>
      <c r="P12" s="220" t="s">
        <v>30</v>
      </c>
      <c r="Q12" s="363" t="s">
        <v>31</v>
      </c>
      <c r="R12" s="264" t="s">
        <v>32</v>
      </c>
      <c r="S12" s="220" t="s">
        <v>33</v>
      </c>
      <c r="T12" s="220" t="s">
        <v>34</v>
      </c>
      <c r="U12" s="220"/>
      <c r="V12" s="220"/>
      <c r="W12" s="287"/>
    </row>
    <row r="13" spans="2:23" ht="33" customHeight="1" thickBot="1" x14ac:dyDescent="0.3">
      <c r="B13" s="226"/>
      <c r="C13" s="225"/>
      <c r="D13" s="225"/>
      <c r="E13" s="362"/>
      <c r="F13" s="362"/>
      <c r="G13" s="362"/>
      <c r="H13" s="362"/>
      <c r="I13" s="225"/>
      <c r="J13" s="225"/>
      <c r="K13" s="229"/>
      <c r="L13" s="286"/>
      <c r="M13" s="225"/>
      <c r="N13" s="288"/>
      <c r="O13" s="286"/>
      <c r="P13" s="225"/>
      <c r="Q13" s="229"/>
      <c r="R13" s="286"/>
      <c r="S13" s="362"/>
      <c r="T13" s="225"/>
      <c r="U13" s="225"/>
      <c r="V13" s="225"/>
      <c r="W13" s="288"/>
    </row>
    <row r="14" spans="2:23" ht="15.75" thickBot="1" x14ac:dyDescent="0.3">
      <c r="B14" s="77">
        <v>1</v>
      </c>
      <c r="C14" s="356" t="s">
        <v>35</v>
      </c>
      <c r="D14" s="357"/>
      <c r="E14" s="21"/>
      <c r="F14" s="22"/>
      <c r="G14" s="23"/>
      <c r="H14" s="81"/>
      <c r="I14" s="82"/>
      <c r="J14" s="81"/>
      <c r="K14" s="103"/>
      <c r="L14" s="110"/>
      <c r="M14" s="81"/>
      <c r="N14" s="111"/>
      <c r="O14" s="120"/>
      <c r="P14" s="120"/>
      <c r="Q14" s="120"/>
      <c r="R14" s="110"/>
      <c r="S14" s="81"/>
      <c r="T14" s="83"/>
      <c r="U14" s="84"/>
      <c r="V14" s="358"/>
      <c r="W14" s="359"/>
    </row>
    <row r="15" spans="2:23" ht="42.75" customHeight="1" x14ac:dyDescent="0.25">
      <c r="B15" s="24" t="s">
        <v>36</v>
      </c>
      <c r="C15" s="345" t="s">
        <v>37</v>
      </c>
      <c r="D15" s="346"/>
      <c r="E15" s="25" t="s">
        <v>38</v>
      </c>
      <c r="F15" s="26">
        <v>54.54</v>
      </c>
      <c r="G15" s="27">
        <v>20931.0734360809</v>
      </c>
      <c r="H15" s="78">
        <f t="shared" ref="H15:H83" si="0">F15*G15</f>
        <v>1141580.7452038522</v>
      </c>
      <c r="I15" s="13">
        <v>48.410000000000004</v>
      </c>
      <c r="J15" s="78">
        <f t="shared" ref="J15:J20" si="1">I15*G15</f>
        <v>1013273.2650406765</v>
      </c>
      <c r="K15" s="104">
        <f>+I15/F15</f>
        <v>0.88760542720938773</v>
      </c>
      <c r="L15" s="112">
        <v>6.13</v>
      </c>
      <c r="M15" s="78">
        <f>+L15*G15</f>
        <v>128307.48016317592</v>
      </c>
      <c r="N15" s="104">
        <f>+M15/H15</f>
        <v>0.11239457279061241</v>
      </c>
      <c r="O15" s="122">
        <v>49.106999999999999</v>
      </c>
      <c r="P15" s="123">
        <f>+O15*G15</f>
        <v>1027862.2232256248</v>
      </c>
      <c r="Q15" s="206">
        <f>+P15/H15</f>
        <v>0.90038503850385043</v>
      </c>
      <c r="R15" s="112">
        <f>+I15+L15+O15</f>
        <v>103.64700000000001</v>
      </c>
      <c r="S15" s="78">
        <f>G15*R15</f>
        <v>2169442.968429477</v>
      </c>
      <c r="T15" s="79">
        <f>R15-F15</f>
        <v>49.107000000000006</v>
      </c>
      <c r="U15" s="80" t="str">
        <f t="shared" ref="U15:U83" si="2">IF(T15&gt;0,"MAYOR","MENOR")</f>
        <v>MAYOR</v>
      </c>
      <c r="V15" s="360"/>
      <c r="W15" s="361"/>
    </row>
    <row r="16" spans="2:23" ht="35.25" customHeight="1" x14ac:dyDescent="0.25">
      <c r="B16" s="28" t="s">
        <v>39</v>
      </c>
      <c r="C16" s="339" t="s">
        <v>40</v>
      </c>
      <c r="D16" s="340"/>
      <c r="E16" s="29" t="s">
        <v>38</v>
      </c>
      <c r="F16" s="30">
        <v>23.6</v>
      </c>
      <c r="G16" s="31">
        <v>13400.093916209806</v>
      </c>
      <c r="H16" s="3">
        <f t="shared" si="0"/>
        <v>316242.21642255143</v>
      </c>
      <c r="I16" s="13">
        <v>18.880000000000003</v>
      </c>
      <c r="J16" s="3">
        <f t="shared" si="1"/>
        <v>252993.77313804117</v>
      </c>
      <c r="K16" s="105">
        <f t="shared" ref="K16:K79" si="3">+I16/F16</f>
        <v>0.8</v>
      </c>
      <c r="L16" s="112">
        <v>4.72</v>
      </c>
      <c r="M16" s="78">
        <f t="shared" ref="M16:M79" si="4">+L16*G16</f>
        <v>63248.443284510278</v>
      </c>
      <c r="N16" s="104">
        <f t="shared" ref="N16:N79" si="5">+M16/H16</f>
        <v>0.19999999999999998</v>
      </c>
      <c r="O16" s="125"/>
      <c r="P16" s="121">
        <f t="shared" ref="P16:P79" si="6">+O16*G16</f>
        <v>0</v>
      </c>
      <c r="Q16" s="105">
        <f t="shared" ref="Q16:Q79" si="7">+P16/H16</f>
        <v>0</v>
      </c>
      <c r="R16" s="112">
        <f t="shared" ref="R16:R79" si="8">+I16+L16+O16</f>
        <v>23.6</v>
      </c>
      <c r="S16" s="3">
        <f t="shared" ref="S16:S20" si="9">G16*R16</f>
        <v>316242.21642255143</v>
      </c>
      <c r="T16" s="19">
        <f t="shared" ref="T16:T83" si="10">R16-F16</f>
        <v>0</v>
      </c>
      <c r="U16" s="14" t="str">
        <f t="shared" si="2"/>
        <v>MENOR</v>
      </c>
      <c r="V16" s="337"/>
      <c r="W16" s="338"/>
    </row>
    <row r="17" spans="2:23" ht="38.25" customHeight="1" x14ac:dyDescent="0.25">
      <c r="B17" s="28" t="s">
        <v>41</v>
      </c>
      <c r="C17" s="339" t="s">
        <v>42</v>
      </c>
      <c r="D17" s="340"/>
      <c r="E17" s="29" t="s">
        <v>38</v>
      </c>
      <c r="F17" s="30">
        <v>223.16</v>
      </c>
      <c r="G17" s="31">
        <v>11741.041801736665</v>
      </c>
      <c r="H17" s="3">
        <f t="shared" si="0"/>
        <v>2620130.8884755541</v>
      </c>
      <c r="I17" s="13">
        <v>223.15999999999997</v>
      </c>
      <c r="J17" s="3">
        <f t="shared" si="1"/>
        <v>2620130.8884755536</v>
      </c>
      <c r="K17" s="105">
        <f t="shared" si="3"/>
        <v>0.99999999999999989</v>
      </c>
      <c r="L17" s="112"/>
      <c r="M17" s="78">
        <f t="shared" si="4"/>
        <v>0</v>
      </c>
      <c r="N17" s="104">
        <f t="shared" si="5"/>
        <v>0</v>
      </c>
      <c r="O17" s="125"/>
      <c r="P17" s="121">
        <f t="shared" si="6"/>
        <v>0</v>
      </c>
      <c r="Q17" s="105">
        <f t="shared" si="7"/>
        <v>0</v>
      </c>
      <c r="R17" s="112">
        <f t="shared" si="8"/>
        <v>223.15999999999997</v>
      </c>
      <c r="S17" s="3">
        <f t="shared" si="9"/>
        <v>2620130.8884755536</v>
      </c>
      <c r="T17" s="19">
        <f t="shared" si="10"/>
        <v>0</v>
      </c>
      <c r="U17" s="14" t="str">
        <f t="shared" si="2"/>
        <v>MENOR</v>
      </c>
      <c r="V17" s="337"/>
      <c r="W17" s="338"/>
    </row>
    <row r="18" spans="2:23" ht="33" customHeight="1" x14ac:dyDescent="0.25">
      <c r="B18" s="28" t="s">
        <v>43</v>
      </c>
      <c r="C18" s="335" t="s">
        <v>44</v>
      </c>
      <c r="D18" s="336"/>
      <c r="E18" s="29" t="s">
        <v>38</v>
      </c>
      <c r="F18" s="30">
        <v>34.869999999999997</v>
      </c>
      <c r="G18" s="31">
        <v>14334.059359814848</v>
      </c>
      <c r="H18" s="3">
        <f t="shared" si="0"/>
        <v>499828.64987674373</v>
      </c>
      <c r="I18" s="13">
        <v>21.757000000000001</v>
      </c>
      <c r="J18" s="3">
        <f t="shared" si="1"/>
        <v>311866.12949149165</v>
      </c>
      <c r="K18" s="105">
        <f t="shared" si="3"/>
        <v>0.62394608546028119</v>
      </c>
      <c r="L18" s="112">
        <v>13.110000000000001</v>
      </c>
      <c r="M18" s="78">
        <f t="shared" si="4"/>
        <v>187919.51820717269</v>
      </c>
      <c r="N18" s="104">
        <f t="shared" si="5"/>
        <v>0.37596788069974196</v>
      </c>
      <c r="O18" s="125"/>
      <c r="P18" s="121">
        <f t="shared" si="6"/>
        <v>0</v>
      </c>
      <c r="Q18" s="105">
        <f t="shared" si="7"/>
        <v>0</v>
      </c>
      <c r="R18" s="112">
        <f t="shared" si="8"/>
        <v>34.867000000000004</v>
      </c>
      <c r="S18" s="3">
        <f t="shared" si="9"/>
        <v>499785.6476986644</v>
      </c>
      <c r="T18" s="19">
        <f t="shared" si="10"/>
        <v>-2.9999999999930083E-3</v>
      </c>
      <c r="U18" s="14" t="str">
        <f t="shared" si="2"/>
        <v>MENOR</v>
      </c>
      <c r="V18" s="337"/>
      <c r="W18" s="338"/>
    </row>
    <row r="19" spans="2:23" x14ac:dyDescent="0.25">
      <c r="B19" s="28" t="s">
        <v>45</v>
      </c>
      <c r="C19" s="335" t="s">
        <v>46</v>
      </c>
      <c r="D19" s="336"/>
      <c r="E19" s="29" t="s">
        <v>38</v>
      </c>
      <c r="F19" s="30">
        <v>801.52</v>
      </c>
      <c r="G19" s="31">
        <v>5189.0771162815226</v>
      </c>
      <c r="H19" s="3">
        <f t="shared" si="0"/>
        <v>4159149.0902419658</v>
      </c>
      <c r="I19" s="13">
        <v>630.12</v>
      </c>
      <c r="J19" s="3">
        <f t="shared" si="1"/>
        <v>3269741.2725113132</v>
      </c>
      <c r="K19" s="105">
        <f t="shared" si="3"/>
        <v>0.78615630302425399</v>
      </c>
      <c r="L19" s="112">
        <v>171.4</v>
      </c>
      <c r="M19" s="78">
        <f t="shared" si="4"/>
        <v>889407.81773065298</v>
      </c>
      <c r="N19" s="104">
        <f t="shared" si="5"/>
        <v>0.21384369697574609</v>
      </c>
      <c r="O19" s="125"/>
      <c r="P19" s="121">
        <f t="shared" si="6"/>
        <v>0</v>
      </c>
      <c r="Q19" s="105">
        <f t="shared" si="7"/>
        <v>0</v>
      </c>
      <c r="R19" s="112">
        <f t="shared" si="8"/>
        <v>801.52</v>
      </c>
      <c r="S19" s="3">
        <f t="shared" si="9"/>
        <v>4159149.0902419658</v>
      </c>
      <c r="T19" s="19">
        <f t="shared" si="10"/>
        <v>0</v>
      </c>
      <c r="U19" s="14" t="str">
        <f t="shared" si="2"/>
        <v>MENOR</v>
      </c>
      <c r="V19" s="337"/>
      <c r="W19" s="338"/>
    </row>
    <row r="20" spans="2:23" x14ac:dyDescent="0.25">
      <c r="B20" s="28" t="s">
        <v>47</v>
      </c>
      <c r="C20" s="335" t="s">
        <v>48</v>
      </c>
      <c r="D20" s="336"/>
      <c r="E20" s="29" t="s">
        <v>38</v>
      </c>
      <c r="F20" s="30">
        <v>1035</v>
      </c>
      <c r="G20" s="31">
        <v>13750.023272891864</v>
      </c>
      <c r="H20" s="3">
        <f t="shared" si="0"/>
        <v>14231274.087443078</v>
      </c>
      <c r="I20" s="13">
        <v>621.74</v>
      </c>
      <c r="J20" s="10">
        <f t="shared" si="1"/>
        <v>8548939.4696877878</v>
      </c>
      <c r="K20" s="105">
        <f t="shared" si="3"/>
        <v>0.60071497584541067</v>
      </c>
      <c r="L20" s="112">
        <v>413.26</v>
      </c>
      <c r="M20" s="78">
        <f t="shared" si="4"/>
        <v>5682334.6177552911</v>
      </c>
      <c r="N20" s="104">
        <f t="shared" si="5"/>
        <v>0.39928502415458939</v>
      </c>
      <c r="O20" s="125"/>
      <c r="P20" s="121">
        <f t="shared" si="6"/>
        <v>0</v>
      </c>
      <c r="Q20" s="105">
        <f t="shared" si="7"/>
        <v>0</v>
      </c>
      <c r="R20" s="112">
        <f t="shared" si="8"/>
        <v>1035</v>
      </c>
      <c r="S20" s="3">
        <f t="shared" si="9"/>
        <v>14231274.087443078</v>
      </c>
      <c r="T20" s="19">
        <f t="shared" si="10"/>
        <v>0</v>
      </c>
      <c r="U20" s="14" t="str">
        <f t="shared" si="2"/>
        <v>MENOR</v>
      </c>
      <c r="V20" s="337"/>
      <c r="W20" s="338"/>
    </row>
    <row r="21" spans="2:23" ht="90" customHeight="1" x14ac:dyDescent="0.25">
      <c r="B21" s="28" t="s">
        <v>49</v>
      </c>
      <c r="C21" s="339" t="s">
        <v>50</v>
      </c>
      <c r="D21" s="340"/>
      <c r="E21" s="29" t="s">
        <v>51</v>
      </c>
      <c r="F21" s="30">
        <v>1</v>
      </c>
      <c r="G21" s="31">
        <v>424949.00788733718</v>
      </c>
      <c r="H21" s="3">
        <f t="shared" si="0"/>
        <v>424949.00788733718</v>
      </c>
      <c r="I21" s="13">
        <v>1</v>
      </c>
      <c r="J21" s="3">
        <f>I21*G21</f>
        <v>424949.00788733718</v>
      </c>
      <c r="K21" s="105">
        <f t="shared" si="3"/>
        <v>1</v>
      </c>
      <c r="L21" s="112"/>
      <c r="M21" s="78">
        <f t="shared" si="4"/>
        <v>0</v>
      </c>
      <c r="N21" s="104">
        <f t="shared" si="5"/>
        <v>0</v>
      </c>
      <c r="O21" s="125"/>
      <c r="P21" s="121">
        <f t="shared" si="6"/>
        <v>0</v>
      </c>
      <c r="Q21" s="105">
        <f t="shared" si="7"/>
        <v>0</v>
      </c>
      <c r="R21" s="112">
        <f t="shared" si="8"/>
        <v>1</v>
      </c>
      <c r="S21" s="3">
        <f>G21*R21</f>
        <v>424949.00788733718</v>
      </c>
      <c r="T21" s="19">
        <f t="shared" si="10"/>
        <v>0</v>
      </c>
      <c r="U21" s="14" t="str">
        <f t="shared" si="2"/>
        <v>MENOR</v>
      </c>
      <c r="V21" s="337"/>
      <c r="W21" s="338"/>
    </row>
    <row r="22" spans="2:23" ht="33" customHeight="1" x14ac:dyDescent="0.25">
      <c r="B22" s="28" t="s">
        <v>52</v>
      </c>
      <c r="C22" s="335" t="s">
        <v>53</v>
      </c>
      <c r="D22" s="336"/>
      <c r="E22" s="29" t="s">
        <v>54</v>
      </c>
      <c r="F22" s="30">
        <v>330</v>
      </c>
      <c r="G22" s="31">
        <v>3360.0226820136868</v>
      </c>
      <c r="H22" s="3">
        <f t="shared" si="0"/>
        <v>1108807.4850645165</v>
      </c>
      <c r="I22" s="13">
        <v>0</v>
      </c>
      <c r="J22" s="3">
        <f t="shared" ref="J22:J83" si="11">I22*G22</f>
        <v>0</v>
      </c>
      <c r="K22" s="105">
        <f t="shared" si="3"/>
        <v>0</v>
      </c>
      <c r="L22" s="112"/>
      <c r="M22" s="78">
        <f t="shared" si="4"/>
        <v>0</v>
      </c>
      <c r="N22" s="104">
        <f t="shared" si="5"/>
        <v>0</v>
      </c>
      <c r="O22" s="125">
        <v>330</v>
      </c>
      <c r="P22" s="121">
        <f t="shared" si="6"/>
        <v>1108807.4850645165</v>
      </c>
      <c r="Q22" s="105">
        <f t="shared" si="7"/>
        <v>1</v>
      </c>
      <c r="R22" s="112">
        <f t="shared" si="8"/>
        <v>330</v>
      </c>
      <c r="S22" s="3">
        <f t="shared" ref="S22:S83" si="12">G22*R22</f>
        <v>1108807.4850645165</v>
      </c>
      <c r="T22" s="19">
        <f t="shared" si="10"/>
        <v>0</v>
      </c>
      <c r="U22" s="14" t="str">
        <f t="shared" si="2"/>
        <v>MENOR</v>
      </c>
      <c r="V22" s="218"/>
      <c r="W22" s="219"/>
    </row>
    <row r="23" spans="2:23" ht="46.5" customHeight="1" x14ac:dyDescent="0.25">
      <c r="B23" s="28" t="s">
        <v>55</v>
      </c>
      <c r="C23" s="339" t="s">
        <v>56</v>
      </c>
      <c r="D23" s="340"/>
      <c r="E23" s="29" t="s">
        <v>38</v>
      </c>
      <c r="F23" s="30">
        <v>503.25</v>
      </c>
      <c r="G23" s="31">
        <v>15867.056052413987</v>
      </c>
      <c r="H23" s="3">
        <f t="shared" si="0"/>
        <v>7985095.9583773389</v>
      </c>
      <c r="I23" s="13">
        <v>490.57999999999993</v>
      </c>
      <c r="J23" s="3">
        <f t="shared" si="11"/>
        <v>7784060.3581932532</v>
      </c>
      <c r="K23" s="105">
        <f t="shared" si="3"/>
        <v>0.97482364629905605</v>
      </c>
      <c r="L23" s="112">
        <v>12.670000000000002</v>
      </c>
      <c r="M23" s="78">
        <f t="shared" si="4"/>
        <v>201035.60018408526</v>
      </c>
      <c r="N23" s="104">
        <f t="shared" si="5"/>
        <v>2.5176353700943871E-2</v>
      </c>
      <c r="O23" s="125"/>
      <c r="P23" s="121">
        <f t="shared" si="6"/>
        <v>0</v>
      </c>
      <c r="Q23" s="105">
        <f t="shared" si="7"/>
        <v>0</v>
      </c>
      <c r="R23" s="112">
        <f t="shared" si="8"/>
        <v>503.24999999999994</v>
      </c>
      <c r="S23" s="3">
        <f t="shared" si="12"/>
        <v>7985095.958377338</v>
      </c>
      <c r="T23" s="19">
        <f t="shared" si="10"/>
        <v>0</v>
      </c>
      <c r="U23" s="14" t="str">
        <f t="shared" si="2"/>
        <v>MENOR</v>
      </c>
      <c r="V23" s="218"/>
      <c r="W23" s="219"/>
    </row>
    <row r="24" spans="2:23" ht="32.25" customHeight="1" x14ac:dyDescent="0.25">
      <c r="B24" s="28" t="s">
        <v>57</v>
      </c>
      <c r="C24" s="335" t="s">
        <v>58</v>
      </c>
      <c r="D24" s="336"/>
      <c r="E24" s="29" t="s">
        <v>59</v>
      </c>
      <c r="F24" s="30">
        <v>180</v>
      </c>
      <c r="G24" s="31">
        <v>18565.01407424768</v>
      </c>
      <c r="H24" s="3">
        <f t="shared" si="0"/>
        <v>3341702.5333645823</v>
      </c>
      <c r="I24" s="13">
        <v>180</v>
      </c>
      <c r="J24" s="3">
        <f t="shared" si="11"/>
        <v>3341702.5333645823</v>
      </c>
      <c r="K24" s="105">
        <f t="shared" si="3"/>
        <v>1</v>
      </c>
      <c r="L24" s="112"/>
      <c r="M24" s="78">
        <f t="shared" si="4"/>
        <v>0</v>
      </c>
      <c r="N24" s="104">
        <f t="shared" si="5"/>
        <v>0</v>
      </c>
      <c r="O24" s="125"/>
      <c r="P24" s="121">
        <f t="shared" si="6"/>
        <v>0</v>
      </c>
      <c r="Q24" s="105">
        <f t="shared" si="7"/>
        <v>0</v>
      </c>
      <c r="R24" s="112">
        <f t="shared" si="8"/>
        <v>180</v>
      </c>
      <c r="S24" s="3">
        <f t="shared" si="12"/>
        <v>3341702.5333645823</v>
      </c>
      <c r="T24" s="19">
        <f t="shared" si="10"/>
        <v>0</v>
      </c>
      <c r="U24" s="14" t="str">
        <f t="shared" si="2"/>
        <v>MENOR</v>
      </c>
      <c r="V24" s="218"/>
      <c r="W24" s="219"/>
    </row>
    <row r="25" spans="2:23" x14ac:dyDescent="0.25">
      <c r="B25" s="28" t="s">
        <v>60</v>
      </c>
      <c r="C25" s="335" t="s">
        <v>61</v>
      </c>
      <c r="D25" s="336"/>
      <c r="E25" s="29" t="s">
        <v>62</v>
      </c>
      <c r="F25" s="30">
        <v>10</v>
      </c>
      <c r="G25" s="31">
        <v>16712.010201210513</v>
      </c>
      <c r="H25" s="3">
        <f t="shared" si="0"/>
        <v>167120.10201210511</v>
      </c>
      <c r="I25" s="13">
        <v>10</v>
      </c>
      <c r="J25" s="3">
        <f t="shared" si="11"/>
        <v>167120.10201210511</v>
      </c>
      <c r="K25" s="105">
        <f>+I25/F25</f>
        <v>1</v>
      </c>
      <c r="L25" s="112"/>
      <c r="M25" s="78">
        <f t="shared" si="4"/>
        <v>0</v>
      </c>
      <c r="N25" s="104">
        <f t="shared" si="5"/>
        <v>0</v>
      </c>
      <c r="O25" s="125"/>
      <c r="P25" s="121">
        <f t="shared" si="6"/>
        <v>0</v>
      </c>
      <c r="Q25" s="105">
        <f t="shared" si="7"/>
        <v>0</v>
      </c>
      <c r="R25" s="112">
        <f t="shared" si="8"/>
        <v>10</v>
      </c>
      <c r="S25" s="3">
        <f t="shared" si="12"/>
        <v>167120.10201210511</v>
      </c>
      <c r="T25" s="19">
        <f t="shared" si="10"/>
        <v>0</v>
      </c>
      <c r="U25" s="14" t="str">
        <f t="shared" si="2"/>
        <v>MENOR</v>
      </c>
      <c r="V25" s="218"/>
      <c r="W25" s="219"/>
    </row>
    <row r="26" spans="2:23" x14ac:dyDescent="0.25">
      <c r="B26" s="28" t="s">
        <v>63</v>
      </c>
      <c r="C26" s="335" t="s">
        <v>64</v>
      </c>
      <c r="D26" s="336"/>
      <c r="E26" s="29" t="s">
        <v>62</v>
      </c>
      <c r="F26" s="30">
        <v>10</v>
      </c>
      <c r="G26" s="31">
        <v>106508.00075801302</v>
      </c>
      <c r="H26" s="3">
        <f t="shared" si="0"/>
        <v>1065080.0075801301</v>
      </c>
      <c r="I26" s="13">
        <v>0</v>
      </c>
      <c r="J26" s="3">
        <f t="shared" si="11"/>
        <v>0</v>
      </c>
      <c r="K26" s="105">
        <f t="shared" si="3"/>
        <v>0</v>
      </c>
      <c r="L26" s="112">
        <v>0</v>
      </c>
      <c r="M26" s="78">
        <f t="shared" si="4"/>
        <v>0</v>
      </c>
      <c r="N26" s="104">
        <f t="shared" si="5"/>
        <v>0</v>
      </c>
      <c r="O26" s="125">
        <v>10</v>
      </c>
      <c r="P26" s="121">
        <f t="shared" si="6"/>
        <v>1065080.0075801301</v>
      </c>
      <c r="Q26" s="105">
        <f t="shared" si="7"/>
        <v>1</v>
      </c>
      <c r="R26" s="112">
        <f t="shared" si="8"/>
        <v>10</v>
      </c>
      <c r="S26" s="3">
        <f t="shared" si="12"/>
        <v>1065080.0075801301</v>
      </c>
      <c r="T26" s="19">
        <f t="shared" si="10"/>
        <v>0</v>
      </c>
      <c r="U26" s="14" t="str">
        <f t="shared" si="2"/>
        <v>MENOR</v>
      </c>
      <c r="V26" s="218"/>
      <c r="W26" s="219"/>
    </row>
    <row r="27" spans="2:23" x14ac:dyDescent="0.25">
      <c r="B27" s="28" t="s">
        <v>65</v>
      </c>
      <c r="C27" s="335" t="s">
        <v>66</v>
      </c>
      <c r="D27" s="336"/>
      <c r="E27" s="29" t="s">
        <v>62</v>
      </c>
      <c r="F27" s="30">
        <v>1</v>
      </c>
      <c r="G27" s="31">
        <v>28064.003844444785</v>
      </c>
      <c r="H27" s="3">
        <f t="shared" si="0"/>
        <v>28064.003844444785</v>
      </c>
      <c r="I27" s="13">
        <v>1</v>
      </c>
      <c r="J27" s="3">
        <f t="shared" si="11"/>
        <v>28064.003844444785</v>
      </c>
      <c r="K27" s="105">
        <f t="shared" si="3"/>
        <v>1</v>
      </c>
      <c r="L27" s="112"/>
      <c r="M27" s="78">
        <f t="shared" si="4"/>
        <v>0</v>
      </c>
      <c r="N27" s="104">
        <f t="shared" si="5"/>
        <v>0</v>
      </c>
      <c r="O27" s="125"/>
      <c r="P27" s="121">
        <f t="shared" si="6"/>
        <v>0</v>
      </c>
      <c r="Q27" s="105">
        <f t="shared" si="7"/>
        <v>0</v>
      </c>
      <c r="R27" s="112">
        <f t="shared" si="8"/>
        <v>1</v>
      </c>
      <c r="S27" s="3">
        <f t="shared" si="12"/>
        <v>28064.003844444785</v>
      </c>
      <c r="T27" s="19">
        <f t="shared" si="10"/>
        <v>0</v>
      </c>
      <c r="U27" s="14" t="str">
        <f t="shared" si="2"/>
        <v>MENOR</v>
      </c>
      <c r="V27" s="218"/>
      <c r="W27" s="219"/>
    </row>
    <row r="28" spans="2:23" ht="45" customHeight="1" x14ac:dyDescent="0.25">
      <c r="B28" s="28" t="s">
        <v>67</v>
      </c>
      <c r="C28" s="339" t="s">
        <v>68</v>
      </c>
      <c r="D28" s="340"/>
      <c r="E28" s="29" t="s">
        <v>38</v>
      </c>
      <c r="F28" s="30">
        <v>7.7</v>
      </c>
      <c r="G28" s="31">
        <v>26396.01847845997</v>
      </c>
      <c r="H28" s="3">
        <f t="shared" si="0"/>
        <v>203249.34228414178</v>
      </c>
      <c r="I28" s="13">
        <v>7.6999999999999993</v>
      </c>
      <c r="J28" s="3">
        <f t="shared" si="11"/>
        <v>203249.34228414175</v>
      </c>
      <c r="K28" s="105">
        <f t="shared" si="3"/>
        <v>0.99999999999999989</v>
      </c>
      <c r="L28" s="112"/>
      <c r="M28" s="78">
        <f t="shared" si="4"/>
        <v>0</v>
      </c>
      <c r="N28" s="104">
        <f t="shared" si="5"/>
        <v>0</v>
      </c>
      <c r="O28" s="125"/>
      <c r="P28" s="121">
        <f t="shared" si="6"/>
        <v>0</v>
      </c>
      <c r="Q28" s="105">
        <f t="shared" si="7"/>
        <v>0</v>
      </c>
      <c r="R28" s="112">
        <f t="shared" si="8"/>
        <v>7.6999999999999993</v>
      </c>
      <c r="S28" s="3">
        <f t="shared" si="12"/>
        <v>203249.34228414175</v>
      </c>
      <c r="T28" s="19">
        <f t="shared" si="10"/>
        <v>0</v>
      </c>
      <c r="U28" s="14" t="str">
        <f t="shared" si="2"/>
        <v>MENOR</v>
      </c>
      <c r="V28" s="218"/>
      <c r="W28" s="219"/>
    </row>
    <row r="29" spans="2:23" ht="35.25" customHeight="1" thickBot="1" x14ac:dyDescent="0.3">
      <c r="B29" s="32" t="s">
        <v>69</v>
      </c>
      <c r="C29" s="341" t="s">
        <v>70</v>
      </c>
      <c r="D29" s="342"/>
      <c r="E29" s="33" t="s">
        <v>59</v>
      </c>
      <c r="F29" s="34">
        <v>50</v>
      </c>
      <c r="G29" s="35">
        <v>10249.016393738868</v>
      </c>
      <c r="H29" s="85">
        <f t="shared" si="0"/>
        <v>512450.81968694337</v>
      </c>
      <c r="I29" s="86">
        <v>11.21</v>
      </c>
      <c r="J29" s="85">
        <f t="shared" si="11"/>
        <v>114891.47377381272</v>
      </c>
      <c r="K29" s="106">
        <f t="shared" si="3"/>
        <v>0.22420000000000001</v>
      </c>
      <c r="L29" s="113">
        <v>32.07</v>
      </c>
      <c r="M29" s="89">
        <f t="shared" si="4"/>
        <v>328685.95574720547</v>
      </c>
      <c r="N29" s="107">
        <f t="shared" si="5"/>
        <v>0.64139999999999997</v>
      </c>
      <c r="O29" s="125"/>
      <c r="P29" s="121">
        <f t="shared" si="6"/>
        <v>0</v>
      </c>
      <c r="Q29" s="106">
        <f t="shared" si="7"/>
        <v>0</v>
      </c>
      <c r="R29" s="113">
        <f t="shared" si="8"/>
        <v>43.28</v>
      </c>
      <c r="S29" s="85">
        <f t="shared" si="12"/>
        <v>443577.42952101823</v>
      </c>
      <c r="T29" s="87">
        <f t="shared" si="10"/>
        <v>-6.7199999999999989</v>
      </c>
      <c r="U29" s="88" t="str">
        <f t="shared" si="2"/>
        <v>MENOR</v>
      </c>
      <c r="V29" s="214"/>
      <c r="W29" s="215"/>
    </row>
    <row r="30" spans="2:23" ht="15.75" thickBot="1" x14ac:dyDescent="0.3">
      <c r="B30" s="77">
        <v>2</v>
      </c>
      <c r="C30" s="343" t="s">
        <v>71</v>
      </c>
      <c r="D30" s="344"/>
      <c r="E30" s="21"/>
      <c r="F30" s="36"/>
      <c r="G30" s="23"/>
      <c r="H30" s="81"/>
      <c r="I30" s="82"/>
      <c r="J30" s="81"/>
      <c r="K30" s="103"/>
      <c r="L30" s="110"/>
      <c r="M30" s="81"/>
      <c r="N30" s="103"/>
      <c r="O30" s="126"/>
      <c r="P30" s="147">
        <f t="shared" si="6"/>
        <v>0</v>
      </c>
      <c r="Q30" s="207"/>
      <c r="R30" s="208">
        <f t="shared" si="8"/>
        <v>0</v>
      </c>
      <c r="S30" s="141"/>
      <c r="T30" s="83"/>
      <c r="U30" s="84"/>
      <c r="V30" s="216"/>
      <c r="W30" s="217"/>
    </row>
    <row r="31" spans="2:23" ht="45" customHeight="1" x14ac:dyDescent="0.25">
      <c r="B31" s="24" t="s">
        <v>72</v>
      </c>
      <c r="C31" s="345" t="s">
        <v>73</v>
      </c>
      <c r="D31" s="346"/>
      <c r="E31" s="25" t="s">
        <v>74</v>
      </c>
      <c r="F31" s="26">
        <v>22.36</v>
      </c>
      <c r="G31" s="27">
        <v>21919.015109473796</v>
      </c>
      <c r="H31" s="78">
        <f t="shared" si="0"/>
        <v>490109.17784783407</v>
      </c>
      <c r="I31" s="13">
        <v>10.64</v>
      </c>
      <c r="J31" s="78">
        <f t="shared" si="11"/>
        <v>233218.3207648012</v>
      </c>
      <c r="K31" s="104">
        <f t="shared" si="3"/>
        <v>0.47584973166368522</v>
      </c>
      <c r="L31" s="112">
        <v>11.720000000000002</v>
      </c>
      <c r="M31" s="78">
        <f t="shared" si="4"/>
        <v>256890.85708303293</v>
      </c>
      <c r="N31" s="104">
        <f t="shared" si="5"/>
        <v>0.52415026833631495</v>
      </c>
      <c r="O31" s="125"/>
      <c r="P31" s="121">
        <f t="shared" si="6"/>
        <v>0</v>
      </c>
      <c r="Q31" s="104">
        <f t="shared" si="7"/>
        <v>0</v>
      </c>
      <c r="R31" s="112">
        <f t="shared" si="8"/>
        <v>22.360000000000003</v>
      </c>
      <c r="S31" s="78">
        <f t="shared" si="12"/>
        <v>490109.17784783413</v>
      </c>
      <c r="T31" s="79">
        <f t="shared" si="10"/>
        <v>0</v>
      </c>
      <c r="U31" s="80" t="str">
        <f t="shared" si="2"/>
        <v>MENOR</v>
      </c>
      <c r="V31" s="212"/>
      <c r="W31" s="213"/>
    </row>
    <row r="32" spans="2:23" ht="34.5" customHeight="1" thickBot="1" x14ac:dyDescent="0.3">
      <c r="B32" s="32" t="s">
        <v>75</v>
      </c>
      <c r="C32" s="347" t="s">
        <v>76</v>
      </c>
      <c r="D32" s="348"/>
      <c r="E32" s="33" t="s">
        <v>74</v>
      </c>
      <c r="F32" s="34">
        <v>29.59</v>
      </c>
      <c r="G32" s="35">
        <v>19702.015908290523</v>
      </c>
      <c r="H32" s="85">
        <f t="shared" si="0"/>
        <v>582982.65072631661</v>
      </c>
      <c r="I32" s="86">
        <v>10.64</v>
      </c>
      <c r="J32" s="85">
        <f t="shared" si="11"/>
        <v>209629.44926421117</v>
      </c>
      <c r="K32" s="106">
        <f t="shared" si="3"/>
        <v>0.35958093950659009</v>
      </c>
      <c r="L32" s="113">
        <v>18.95</v>
      </c>
      <c r="M32" s="89">
        <f t="shared" si="4"/>
        <v>373353.20146210538</v>
      </c>
      <c r="N32" s="107">
        <f t="shared" si="5"/>
        <v>0.6404190604934098</v>
      </c>
      <c r="O32" s="125"/>
      <c r="P32" s="121">
        <f t="shared" si="6"/>
        <v>0</v>
      </c>
      <c r="Q32" s="106">
        <f t="shared" si="7"/>
        <v>0</v>
      </c>
      <c r="R32" s="113">
        <f t="shared" si="8"/>
        <v>29.59</v>
      </c>
      <c r="S32" s="85">
        <f t="shared" si="12"/>
        <v>582982.65072631661</v>
      </c>
      <c r="T32" s="87">
        <f t="shared" si="10"/>
        <v>0</v>
      </c>
      <c r="U32" s="88" t="str">
        <f t="shared" si="2"/>
        <v>MENOR</v>
      </c>
      <c r="V32" s="214"/>
      <c r="W32" s="215"/>
    </row>
    <row r="33" spans="2:23" ht="15.75" thickBot="1" x14ac:dyDescent="0.3">
      <c r="B33" s="20">
        <v>3</v>
      </c>
      <c r="C33" s="349" t="s">
        <v>77</v>
      </c>
      <c r="D33" s="344"/>
      <c r="E33" s="21"/>
      <c r="F33" s="36"/>
      <c r="G33" s="23"/>
      <c r="H33" s="81"/>
      <c r="I33" s="82"/>
      <c r="J33" s="81"/>
      <c r="K33" s="103"/>
      <c r="L33" s="110"/>
      <c r="M33" s="81"/>
      <c r="N33" s="103"/>
      <c r="O33" s="126"/>
      <c r="P33" s="147">
        <f t="shared" si="6"/>
        <v>0</v>
      </c>
      <c r="Q33" s="207"/>
      <c r="R33" s="208">
        <f t="shared" si="8"/>
        <v>0</v>
      </c>
      <c r="S33" s="141"/>
      <c r="T33" s="83"/>
      <c r="U33" s="84"/>
      <c r="V33" s="216"/>
      <c r="W33" s="217"/>
    </row>
    <row r="34" spans="2:23" ht="52.5" customHeight="1" thickBot="1" x14ac:dyDescent="0.3">
      <c r="B34" s="37" t="s">
        <v>78</v>
      </c>
      <c r="C34" s="350" t="s">
        <v>79</v>
      </c>
      <c r="D34" s="351"/>
      <c r="E34" s="38" t="s">
        <v>38</v>
      </c>
      <c r="F34" s="39">
        <v>15.68</v>
      </c>
      <c r="G34" s="40">
        <v>131505.0069874379</v>
      </c>
      <c r="H34" s="89">
        <f t="shared" si="0"/>
        <v>2061998.5095630263</v>
      </c>
      <c r="I34" s="86">
        <v>6.4</v>
      </c>
      <c r="J34" s="89">
        <f t="shared" si="11"/>
        <v>841632.04471960256</v>
      </c>
      <c r="K34" s="107">
        <f t="shared" si="3"/>
        <v>0.40816326530612246</v>
      </c>
      <c r="L34" s="113">
        <v>9.2800000000000011</v>
      </c>
      <c r="M34" s="89">
        <f t="shared" si="4"/>
        <v>1220366.4648434238</v>
      </c>
      <c r="N34" s="107">
        <f t="shared" si="5"/>
        <v>0.59183673469387765</v>
      </c>
      <c r="O34" s="127">
        <v>9.2800000000000011</v>
      </c>
      <c r="P34" s="128">
        <f t="shared" si="6"/>
        <v>1220366.4648434238</v>
      </c>
      <c r="Q34" s="107">
        <f t="shared" si="7"/>
        <v>0.59183673469387765</v>
      </c>
      <c r="R34" s="113">
        <f t="shared" si="8"/>
        <v>24.96</v>
      </c>
      <c r="S34" s="89">
        <f t="shared" si="12"/>
        <v>3282364.9744064501</v>
      </c>
      <c r="T34" s="90">
        <f t="shared" si="10"/>
        <v>9.2800000000000011</v>
      </c>
      <c r="U34" s="91" t="str">
        <f t="shared" si="2"/>
        <v>MAYOR</v>
      </c>
      <c r="V34" s="221"/>
      <c r="W34" s="222"/>
    </row>
    <row r="35" spans="2:23" ht="15.75" thickBot="1" x14ac:dyDescent="0.3">
      <c r="B35" s="20">
        <v>4</v>
      </c>
      <c r="C35" s="349" t="s">
        <v>80</v>
      </c>
      <c r="D35" s="344"/>
      <c r="E35" s="21"/>
      <c r="F35" s="36"/>
      <c r="G35" s="23"/>
      <c r="H35" s="81"/>
      <c r="I35" s="82"/>
      <c r="J35" s="81"/>
      <c r="K35" s="103"/>
      <c r="L35" s="110"/>
      <c r="M35" s="81"/>
      <c r="N35" s="103"/>
      <c r="O35" s="138"/>
      <c r="P35" s="143">
        <f t="shared" si="6"/>
        <v>0</v>
      </c>
      <c r="Q35" s="207"/>
      <c r="R35" s="208">
        <f t="shared" si="8"/>
        <v>0</v>
      </c>
      <c r="S35" s="141"/>
      <c r="T35" s="83"/>
      <c r="U35" s="84"/>
      <c r="V35" s="216"/>
      <c r="W35" s="217"/>
    </row>
    <row r="36" spans="2:23" ht="42" customHeight="1" x14ac:dyDescent="0.25">
      <c r="B36" s="24" t="s">
        <v>81</v>
      </c>
      <c r="C36" s="352" t="s">
        <v>82</v>
      </c>
      <c r="D36" s="353"/>
      <c r="E36" s="41" t="s">
        <v>74</v>
      </c>
      <c r="F36" s="42">
        <v>6.2</v>
      </c>
      <c r="G36" s="27">
        <v>915976.00210694189</v>
      </c>
      <c r="H36" s="78">
        <f t="shared" si="0"/>
        <v>5679051.2130630398</v>
      </c>
      <c r="I36" s="13">
        <v>0</v>
      </c>
      <c r="J36" s="78">
        <f t="shared" si="11"/>
        <v>0</v>
      </c>
      <c r="K36" s="104">
        <f t="shared" si="3"/>
        <v>0</v>
      </c>
      <c r="L36" s="112">
        <v>6.2000000000000011</v>
      </c>
      <c r="M36" s="78">
        <f t="shared" si="4"/>
        <v>5679051.2130630407</v>
      </c>
      <c r="N36" s="104">
        <f t="shared" si="5"/>
        <v>1.0000000000000002</v>
      </c>
      <c r="O36" s="136"/>
      <c r="P36" s="137">
        <f t="shared" si="6"/>
        <v>0</v>
      </c>
      <c r="Q36" s="104">
        <f t="shared" si="7"/>
        <v>0</v>
      </c>
      <c r="R36" s="112">
        <f t="shared" si="8"/>
        <v>6.2000000000000011</v>
      </c>
      <c r="S36" s="78">
        <f t="shared" si="12"/>
        <v>5679051.2130630407</v>
      </c>
      <c r="T36" s="79">
        <f t="shared" si="10"/>
        <v>0</v>
      </c>
      <c r="U36" s="80" t="str">
        <f t="shared" si="2"/>
        <v>MENOR</v>
      </c>
      <c r="V36" s="212"/>
      <c r="W36" s="213"/>
    </row>
    <row r="37" spans="2:23" ht="36" customHeight="1" x14ac:dyDescent="0.25">
      <c r="B37" s="28" t="s">
        <v>83</v>
      </c>
      <c r="C37" s="354" t="s">
        <v>84</v>
      </c>
      <c r="D37" s="355"/>
      <c r="E37" s="43" t="s">
        <v>54</v>
      </c>
      <c r="F37" s="44">
        <v>454.05</v>
      </c>
      <c r="G37" s="31">
        <v>6117.009695087655</v>
      </c>
      <c r="H37" s="3">
        <f t="shared" si="0"/>
        <v>2777428.2520545498</v>
      </c>
      <c r="I37" s="13">
        <v>0</v>
      </c>
      <c r="J37" s="3">
        <f t="shared" si="11"/>
        <v>0</v>
      </c>
      <c r="K37" s="105">
        <f t="shared" si="3"/>
        <v>0</v>
      </c>
      <c r="L37" s="112">
        <v>454.05439999999993</v>
      </c>
      <c r="M37" s="78">
        <f t="shared" si="4"/>
        <v>2777455.1668972075</v>
      </c>
      <c r="N37" s="104">
        <f t="shared" si="5"/>
        <v>1.0000096905627132</v>
      </c>
      <c r="O37" s="125"/>
      <c r="P37" s="121">
        <f t="shared" si="6"/>
        <v>0</v>
      </c>
      <c r="Q37" s="105">
        <f t="shared" si="7"/>
        <v>0</v>
      </c>
      <c r="R37" s="112">
        <f t="shared" si="8"/>
        <v>454.05439999999993</v>
      </c>
      <c r="S37" s="3">
        <f t="shared" si="12"/>
        <v>2777455.1668972075</v>
      </c>
      <c r="T37" s="19">
        <f t="shared" si="10"/>
        <v>4.3999999999186912E-3</v>
      </c>
      <c r="U37" s="14" t="str">
        <f t="shared" si="2"/>
        <v>MAYOR</v>
      </c>
      <c r="V37" s="218"/>
      <c r="W37" s="219"/>
    </row>
    <row r="38" spans="2:23" ht="41.25" customHeight="1" thickBot="1" x14ac:dyDescent="0.3">
      <c r="B38" s="32" t="s">
        <v>85</v>
      </c>
      <c r="C38" s="341" t="s">
        <v>86</v>
      </c>
      <c r="D38" s="342"/>
      <c r="E38" s="33" t="s">
        <v>74</v>
      </c>
      <c r="F38" s="34">
        <v>1</v>
      </c>
      <c r="G38" s="35">
        <v>1004538.9890184682</v>
      </c>
      <c r="H38" s="85">
        <f t="shared" si="0"/>
        <v>1004538.9890184682</v>
      </c>
      <c r="I38" s="86">
        <v>1</v>
      </c>
      <c r="J38" s="85">
        <f t="shared" si="11"/>
        <v>1004538.9890184682</v>
      </c>
      <c r="K38" s="106">
        <f t="shared" si="3"/>
        <v>1</v>
      </c>
      <c r="L38" s="113"/>
      <c r="M38" s="89">
        <f t="shared" si="4"/>
        <v>0</v>
      </c>
      <c r="N38" s="107">
        <f t="shared" si="5"/>
        <v>0</v>
      </c>
      <c r="O38" s="127"/>
      <c r="P38" s="128">
        <f t="shared" si="6"/>
        <v>0</v>
      </c>
      <c r="Q38" s="106">
        <f t="shared" si="7"/>
        <v>0</v>
      </c>
      <c r="R38" s="113">
        <f t="shared" si="8"/>
        <v>1</v>
      </c>
      <c r="S38" s="85">
        <f t="shared" si="12"/>
        <v>1004538.9890184682</v>
      </c>
      <c r="T38" s="87">
        <f t="shared" si="10"/>
        <v>0</v>
      </c>
      <c r="U38" s="88" t="str">
        <f t="shared" si="2"/>
        <v>MENOR</v>
      </c>
      <c r="V38" s="214"/>
      <c r="W38" s="215"/>
    </row>
    <row r="39" spans="2:23" ht="15.75" thickBot="1" x14ac:dyDescent="0.3">
      <c r="B39" s="20">
        <v>5</v>
      </c>
      <c r="C39" s="349" t="s">
        <v>87</v>
      </c>
      <c r="D39" s="344"/>
      <c r="E39" s="21"/>
      <c r="F39" s="36"/>
      <c r="G39" s="23"/>
      <c r="H39" s="81"/>
      <c r="I39" s="82"/>
      <c r="J39" s="81"/>
      <c r="K39" s="103"/>
      <c r="L39" s="110"/>
      <c r="M39" s="81"/>
      <c r="N39" s="103"/>
      <c r="O39" s="138"/>
      <c r="P39" s="143">
        <f t="shared" si="6"/>
        <v>0</v>
      </c>
      <c r="Q39" s="207"/>
      <c r="R39" s="208">
        <f t="shared" si="8"/>
        <v>0</v>
      </c>
      <c r="S39" s="141"/>
      <c r="T39" s="83"/>
      <c r="U39" s="84"/>
      <c r="V39" s="216"/>
      <c r="W39" s="217"/>
    </row>
    <row r="40" spans="2:23" ht="28.5" customHeight="1" x14ac:dyDescent="0.25">
      <c r="B40" s="45" t="s">
        <v>88</v>
      </c>
      <c r="C40" s="352" t="s">
        <v>89</v>
      </c>
      <c r="D40" s="353"/>
      <c r="E40" s="46" t="s">
        <v>38</v>
      </c>
      <c r="F40" s="42">
        <v>105.64</v>
      </c>
      <c r="G40" s="27">
        <v>47378.007239195649</v>
      </c>
      <c r="H40" s="78">
        <f t="shared" si="0"/>
        <v>5005012.6847486282</v>
      </c>
      <c r="I40" s="13">
        <v>0</v>
      </c>
      <c r="J40" s="78">
        <f t="shared" si="11"/>
        <v>0</v>
      </c>
      <c r="K40" s="104">
        <f t="shared" si="3"/>
        <v>0</v>
      </c>
      <c r="L40" s="112">
        <v>34.322500000000005</v>
      </c>
      <c r="M40" s="78">
        <f t="shared" si="4"/>
        <v>1626131.6534672929</v>
      </c>
      <c r="N40" s="104">
        <f t="shared" si="5"/>
        <v>0.32490060583112462</v>
      </c>
      <c r="O40" s="136">
        <v>23.155999999999999</v>
      </c>
      <c r="P40" s="137">
        <f t="shared" si="6"/>
        <v>1097085.1356308144</v>
      </c>
      <c r="Q40" s="104">
        <f t="shared" si="7"/>
        <v>0.21919727375993941</v>
      </c>
      <c r="R40" s="112">
        <f t="shared" si="8"/>
        <v>57.478500000000004</v>
      </c>
      <c r="S40" s="78">
        <f t="shared" si="12"/>
        <v>2723216.7890981073</v>
      </c>
      <c r="T40" s="79">
        <f t="shared" si="10"/>
        <v>-48.161499999999997</v>
      </c>
      <c r="U40" s="80" t="str">
        <f t="shared" si="2"/>
        <v>MENOR</v>
      </c>
      <c r="V40" s="212"/>
      <c r="W40" s="213"/>
    </row>
    <row r="41" spans="2:23" ht="27" customHeight="1" x14ac:dyDescent="0.25">
      <c r="B41" s="47" t="s">
        <v>90</v>
      </c>
      <c r="C41" s="354" t="s">
        <v>91</v>
      </c>
      <c r="D41" s="355"/>
      <c r="E41" s="43" t="s">
        <v>59</v>
      </c>
      <c r="F41" s="44">
        <v>8.92</v>
      </c>
      <c r="G41" s="31">
        <v>80614.000124261744</v>
      </c>
      <c r="H41" s="3">
        <f t="shared" si="0"/>
        <v>719076.88110841473</v>
      </c>
      <c r="I41" s="13">
        <v>0</v>
      </c>
      <c r="J41" s="3">
        <f t="shared" si="11"/>
        <v>0</v>
      </c>
      <c r="K41" s="105">
        <f t="shared" si="3"/>
        <v>0</v>
      </c>
      <c r="L41" s="112">
        <v>8.92</v>
      </c>
      <c r="M41" s="78">
        <f t="shared" si="4"/>
        <v>719076.88110841473</v>
      </c>
      <c r="N41" s="104">
        <f t="shared" si="5"/>
        <v>1</v>
      </c>
      <c r="O41" s="125"/>
      <c r="P41" s="121">
        <f t="shared" si="6"/>
        <v>0</v>
      </c>
      <c r="Q41" s="105">
        <f t="shared" si="7"/>
        <v>0</v>
      </c>
      <c r="R41" s="112">
        <f t="shared" si="8"/>
        <v>8.92</v>
      </c>
      <c r="S41" s="3">
        <f t="shared" si="12"/>
        <v>719076.88110841473</v>
      </c>
      <c r="T41" s="19">
        <f t="shared" si="10"/>
        <v>0</v>
      </c>
      <c r="U41" s="14" t="str">
        <f t="shared" si="2"/>
        <v>MENOR</v>
      </c>
      <c r="V41" s="218"/>
      <c r="W41" s="219"/>
    </row>
    <row r="42" spans="2:23" ht="48" customHeight="1" thickBot="1" x14ac:dyDescent="0.3">
      <c r="B42" s="48" t="s">
        <v>92</v>
      </c>
      <c r="C42" s="366" t="s">
        <v>93</v>
      </c>
      <c r="D42" s="367"/>
      <c r="E42" s="49" t="s">
        <v>38</v>
      </c>
      <c r="F42" s="50"/>
      <c r="G42" s="35">
        <v>140732.00380383426</v>
      </c>
      <c r="H42" s="85">
        <f t="shared" si="0"/>
        <v>0</v>
      </c>
      <c r="I42" s="86">
        <v>0</v>
      </c>
      <c r="J42" s="85">
        <f t="shared" si="11"/>
        <v>0</v>
      </c>
      <c r="K42" s="106"/>
      <c r="L42" s="113">
        <v>0</v>
      </c>
      <c r="M42" s="89">
        <f t="shared" si="4"/>
        <v>0</v>
      </c>
      <c r="N42" s="107"/>
      <c r="O42" s="127">
        <v>0</v>
      </c>
      <c r="P42" s="128">
        <f t="shared" si="6"/>
        <v>0</v>
      </c>
      <c r="Q42" s="106"/>
      <c r="R42" s="113">
        <f t="shared" si="8"/>
        <v>0</v>
      </c>
      <c r="S42" s="85">
        <f t="shared" si="12"/>
        <v>0</v>
      </c>
      <c r="T42" s="87">
        <f t="shared" si="10"/>
        <v>0</v>
      </c>
      <c r="U42" s="88" t="str">
        <f t="shared" si="2"/>
        <v>MENOR</v>
      </c>
      <c r="V42" s="214"/>
      <c r="W42" s="215"/>
    </row>
    <row r="43" spans="2:23" ht="15.75" thickBot="1" x14ac:dyDescent="0.3">
      <c r="B43" s="20">
        <v>6</v>
      </c>
      <c r="C43" s="349" t="s">
        <v>94</v>
      </c>
      <c r="D43" s="344"/>
      <c r="E43" s="21"/>
      <c r="F43" s="36"/>
      <c r="G43" s="23"/>
      <c r="H43" s="81"/>
      <c r="I43" s="82"/>
      <c r="J43" s="81"/>
      <c r="K43" s="103"/>
      <c r="L43" s="110"/>
      <c r="M43" s="81"/>
      <c r="N43" s="103"/>
      <c r="O43" s="138"/>
      <c r="P43" s="143">
        <f t="shared" si="6"/>
        <v>0</v>
      </c>
      <c r="Q43" s="207"/>
      <c r="R43" s="208">
        <f t="shared" si="8"/>
        <v>0</v>
      </c>
      <c r="S43" s="141"/>
      <c r="T43" s="83"/>
      <c r="U43" s="84"/>
      <c r="V43" s="216"/>
      <c r="W43" s="217"/>
    </row>
    <row r="44" spans="2:23" x14ac:dyDescent="0.25">
      <c r="B44" s="24" t="s">
        <v>95</v>
      </c>
      <c r="C44" s="368" t="s">
        <v>96</v>
      </c>
      <c r="D44" s="369"/>
      <c r="E44" s="25" t="s">
        <v>59</v>
      </c>
      <c r="F44" s="26">
        <v>12</v>
      </c>
      <c r="G44" s="27">
        <v>114472.02019065482</v>
      </c>
      <c r="H44" s="78">
        <f t="shared" si="0"/>
        <v>1373664.2422878579</v>
      </c>
      <c r="I44" s="13">
        <v>12</v>
      </c>
      <c r="J44" s="78">
        <f t="shared" si="11"/>
        <v>1373664.2422878579</v>
      </c>
      <c r="K44" s="104">
        <f t="shared" si="3"/>
        <v>1</v>
      </c>
      <c r="L44" s="112"/>
      <c r="M44" s="78">
        <f t="shared" si="4"/>
        <v>0</v>
      </c>
      <c r="N44" s="104">
        <f t="shared" si="5"/>
        <v>0</v>
      </c>
      <c r="O44" s="136"/>
      <c r="P44" s="137">
        <f t="shared" si="6"/>
        <v>0</v>
      </c>
      <c r="Q44" s="104">
        <f t="shared" si="7"/>
        <v>0</v>
      </c>
      <c r="R44" s="112">
        <f t="shared" si="8"/>
        <v>12</v>
      </c>
      <c r="S44" s="78">
        <f t="shared" si="12"/>
        <v>1373664.2422878579</v>
      </c>
      <c r="T44" s="79">
        <f t="shared" si="10"/>
        <v>0</v>
      </c>
      <c r="U44" s="80" t="str">
        <f t="shared" si="2"/>
        <v>MENOR</v>
      </c>
      <c r="V44" s="212"/>
      <c r="W44" s="213"/>
    </row>
    <row r="45" spans="2:23" x14ac:dyDescent="0.25">
      <c r="B45" s="28" t="s">
        <v>97</v>
      </c>
      <c r="C45" s="370" t="s">
        <v>98</v>
      </c>
      <c r="D45" s="371"/>
      <c r="E45" s="29" t="s">
        <v>62</v>
      </c>
      <c r="F45" s="30"/>
      <c r="G45" s="31">
        <v>565161.03425082029</v>
      </c>
      <c r="H45" s="3">
        <f t="shared" si="0"/>
        <v>0</v>
      </c>
      <c r="I45" s="13">
        <v>0</v>
      </c>
      <c r="J45" s="3">
        <f t="shared" si="11"/>
        <v>0</v>
      </c>
      <c r="K45" s="105" t="e">
        <f t="shared" si="3"/>
        <v>#DIV/0!</v>
      </c>
      <c r="L45" s="112">
        <v>0</v>
      </c>
      <c r="M45" s="78">
        <f t="shared" si="4"/>
        <v>0</v>
      </c>
      <c r="N45" s="104"/>
      <c r="O45" s="125">
        <v>0</v>
      </c>
      <c r="P45" s="121">
        <f t="shared" si="6"/>
        <v>0</v>
      </c>
      <c r="Q45" s="105"/>
      <c r="R45" s="112">
        <f t="shared" si="8"/>
        <v>0</v>
      </c>
      <c r="S45" s="3">
        <f t="shared" si="12"/>
        <v>0</v>
      </c>
      <c r="T45" s="19">
        <f t="shared" si="10"/>
        <v>0</v>
      </c>
      <c r="U45" s="14" t="str">
        <f t="shared" si="2"/>
        <v>MENOR</v>
      </c>
      <c r="V45" s="218"/>
      <c r="W45" s="219"/>
    </row>
    <row r="46" spans="2:23" x14ac:dyDescent="0.25">
      <c r="B46" s="28" t="s">
        <v>99</v>
      </c>
      <c r="C46" s="335" t="s">
        <v>100</v>
      </c>
      <c r="D46" s="336"/>
      <c r="E46" s="29" t="s">
        <v>62</v>
      </c>
      <c r="F46" s="30">
        <v>18</v>
      </c>
      <c r="G46" s="31">
        <v>46769.021491515887</v>
      </c>
      <c r="H46" s="3">
        <f t="shared" si="0"/>
        <v>841842.38684728602</v>
      </c>
      <c r="I46" s="13">
        <v>9</v>
      </c>
      <c r="J46" s="3">
        <f t="shared" si="11"/>
        <v>420921.19342364301</v>
      </c>
      <c r="K46" s="105">
        <f t="shared" si="3"/>
        <v>0.5</v>
      </c>
      <c r="L46" s="112"/>
      <c r="M46" s="78">
        <f t="shared" si="4"/>
        <v>0</v>
      </c>
      <c r="N46" s="104">
        <f t="shared" si="5"/>
        <v>0</v>
      </c>
      <c r="O46" s="125"/>
      <c r="P46" s="121">
        <f t="shared" si="6"/>
        <v>0</v>
      </c>
      <c r="Q46" s="105">
        <f t="shared" si="7"/>
        <v>0</v>
      </c>
      <c r="R46" s="112">
        <f t="shared" si="8"/>
        <v>9</v>
      </c>
      <c r="S46" s="3">
        <f t="shared" si="12"/>
        <v>420921.19342364301</v>
      </c>
      <c r="T46" s="19">
        <f t="shared" si="10"/>
        <v>-9</v>
      </c>
      <c r="U46" s="14" t="str">
        <f t="shared" si="2"/>
        <v>MENOR</v>
      </c>
      <c r="V46" s="218"/>
      <c r="W46" s="219"/>
    </row>
    <row r="47" spans="2:23" x14ac:dyDescent="0.25">
      <c r="B47" s="28" t="s">
        <v>101</v>
      </c>
      <c r="C47" s="335" t="s">
        <v>102</v>
      </c>
      <c r="D47" s="336"/>
      <c r="E47" s="29" t="s">
        <v>59</v>
      </c>
      <c r="F47" s="30">
        <v>48</v>
      </c>
      <c r="G47" s="31">
        <v>16468.00925658573</v>
      </c>
      <c r="H47" s="3">
        <f t="shared" si="0"/>
        <v>790464.444316115</v>
      </c>
      <c r="I47" s="13">
        <v>48</v>
      </c>
      <c r="J47" s="3">
        <f t="shared" si="11"/>
        <v>790464.444316115</v>
      </c>
      <c r="K47" s="105">
        <f t="shared" si="3"/>
        <v>1</v>
      </c>
      <c r="L47" s="112"/>
      <c r="M47" s="78">
        <f t="shared" si="4"/>
        <v>0</v>
      </c>
      <c r="N47" s="104">
        <f t="shared" si="5"/>
        <v>0</v>
      </c>
      <c r="O47" s="125"/>
      <c r="P47" s="121">
        <f t="shared" si="6"/>
        <v>0</v>
      </c>
      <c r="Q47" s="105">
        <f t="shared" si="7"/>
        <v>0</v>
      </c>
      <c r="R47" s="112">
        <f t="shared" si="8"/>
        <v>48</v>
      </c>
      <c r="S47" s="3">
        <f t="shared" si="12"/>
        <v>790464.444316115</v>
      </c>
      <c r="T47" s="19">
        <f t="shared" si="10"/>
        <v>0</v>
      </c>
      <c r="U47" s="14" t="str">
        <f t="shared" si="2"/>
        <v>MENOR</v>
      </c>
      <c r="V47" s="218"/>
      <c r="W47" s="219"/>
    </row>
    <row r="48" spans="2:23" ht="15.75" thickBot="1" x14ac:dyDescent="0.3">
      <c r="B48" s="32" t="s">
        <v>103</v>
      </c>
      <c r="C48" s="347" t="s">
        <v>104</v>
      </c>
      <c r="D48" s="348"/>
      <c r="E48" s="33" t="s">
        <v>59</v>
      </c>
      <c r="F48" s="34">
        <v>18</v>
      </c>
      <c r="G48" s="35">
        <v>93301.026437611319</v>
      </c>
      <c r="H48" s="85">
        <f t="shared" si="0"/>
        <v>1679418.4758770037</v>
      </c>
      <c r="I48" s="86">
        <v>18</v>
      </c>
      <c r="J48" s="85">
        <f t="shared" si="11"/>
        <v>1679418.4758770037</v>
      </c>
      <c r="K48" s="106">
        <f t="shared" si="3"/>
        <v>1</v>
      </c>
      <c r="L48" s="113"/>
      <c r="M48" s="89">
        <f t="shared" si="4"/>
        <v>0</v>
      </c>
      <c r="N48" s="107">
        <f t="shared" si="5"/>
        <v>0</v>
      </c>
      <c r="O48" s="127"/>
      <c r="P48" s="128">
        <f t="shared" si="6"/>
        <v>0</v>
      </c>
      <c r="Q48" s="106">
        <f t="shared" si="7"/>
        <v>0</v>
      </c>
      <c r="R48" s="113">
        <f t="shared" si="8"/>
        <v>18</v>
      </c>
      <c r="S48" s="85">
        <f t="shared" si="12"/>
        <v>1679418.4758770037</v>
      </c>
      <c r="T48" s="87">
        <f t="shared" si="10"/>
        <v>0</v>
      </c>
      <c r="U48" s="88" t="str">
        <f t="shared" si="2"/>
        <v>MENOR</v>
      </c>
      <c r="V48" s="214"/>
      <c r="W48" s="215"/>
    </row>
    <row r="49" spans="2:23" ht="15.75" thickBot="1" x14ac:dyDescent="0.3">
      <c r="B49" s="20">
        <v>7</v>
      </c>
      <c r="C49" s="349" t="s">
        <v>105</v>
      </c>
      <c r="D49" s="344"/>
      <c r="E49" s="21"/>
      <c r="F49" s="36"/>
      <c r="G49" s="23"/>
      <c r="H49" s="81"/>
      <c r="I49" s="82"/>
      <c r="J49" s="81"/>
      <c r="K49" s="103"/>
      <c r="L49" s="110"/>
      <c r="M49" s="81"/>
      <c r="N49" s="103"/>
      <c r="O49" s="138"/>
      <c r="P49" s="143">
        <f t="shared" si="6"/>
        <v>0</v>
      </c>
      <c r="Q49" s="207"/>
      <c r="R49" s="208">
        <f t="shared" si="8"/>
        <v>0</v>
      </c>
      <c r="S49" s="141"/>
      <c r="T49" s="83"/>
      <c r="U49" s="84"/>
      <c r="V49" s="216"/>
      <c r="W49" s="217"/>
    </row>
    <row r="50" spans="2:23" x14ac:dyDescent="0.25">
      <c r="B50" s="51" t="s">
        <v>106</v>
      </c>
      <c r="C50" s="372" t="s">
        <v>107</v>
      </c>
      <c r="D50" s="373"/>
      <c r="E50" s="52" t="s">
        <v>59</v>
      </c>
      <c r="F50" s="53">
        <v>50</v>
      </c>
      <c r="G50" s="27">
        <v>40245.017949517205</v>
      </c>
      <c r="H50" s="78">
        <f t="shared" si="0"/>
        <v>2012250.8974758603</v>
      </c>
      <c r="I50" s="13">
        <v>50</v>
      </c>
      <c r="J50" s="78">
        <f t="shared" si="11"/>
        <v>2012250.8974758603</v>
      </c>
      <c r="K50" s="104">
        <f t="shared" si="3"/>
        <v>1</v>
      </c>
      <c r="L50" s="112"/>
      <c r="M50" s="78">
        <f t="shared" si="4"/>
        <v>0</v>
      </c>
      <c r="N50" s="104">
        <f t="shared" si="5"/>
        <v>0</v>
      </c>
      <c r="O50" s="136"/>
      <c r="P50" s="137">
        <f t="shared" si="6"/>
        <v>0</v>
      </c>
      <c r="Q50" s="104">
        <f t="shared" si="7"/>
        <v>0</v>
      </c>
      <c r="R50" s="112">
        <f t="shared" si="8"/>
        <v>50</v>
      </c>
      <c r="S50" s="78">
        <f t="shared" si="12"/>
        <v>2012250.8974758603</v>
      </c>
      <c r="T50" s="79">
        <f t="shared" si="10"/>
        <v>0</v>
      </c>
      <c r="U50" s="80" t="str">
        <f t="shared" si="2"/>
        <v>MENOR</v>
      </c>
      <c r="V50" s="212"/>
      <c r="W50" s="213"/>
    </row>
    <row r="51" spans="2:23" x14ac:dyDescent="0.25">
      <c r="B51" s="54" t="s">
        <v>108</v>
      </c>
      <c r="C51" s="374" t="s">
        <v>109</v>
      </c>
      <c r="D51" s="375"/>
      <c r="E51" s="55" t="s">
        <v>62</v>
      </c>
      <c r="F51" s="56">
        <v>1</v>
      </c>
      <c r="G51" s="31">
        <v>66387.002024936723</v>
      </c>
      <c r="H51" s="3">
        <f t="shared" si="0"/>
        <v>66387.002024936723</v>
      </c>
      <c r="I51" s="13">
        <v>0</v>
      </c>
      <c r="J51" s="3">
        <f t="shared" si="11"/>
        <v>0</v>
      </c>
      <c r="K51" s="105">
        <f t="shared" si="3"/>
        <v>0</v>
      </c>
      <c r="L51" s="112">
        <v>1</v>
      </c>
      <c r="M51" s="78">
        <f t="shared" si="4"/>
        <v>66387.002024936723</v>
      </c>
      <c r="N51" s="104">
        <f t="shared" si="5"/>
        <v>1</v>
      </c>
      <c r="O51" s="125"/>
      <c r="P51" s="121">
        <f t="shared" si="6"/>
        <v>0</v>
      </c>
      <c r="Q51" s="105">
        <f t="shared" si="7"/>
        <v>0</v>
      </c>
      <c r="R51" s="112">
        <f t="shared" si="8"/>
        <v>1</v>
      </c>
      <c r="S51" s="3">
        <f t="shared" si="12"/>
        <v>66387.002024936723</v>
      </c>
      <c r="T51" s="19">
        <f t="shared" si="10"/>
        <v>0</v>
      </c>
      <c r="U51" s="14" t="str">
        <f t="shared" si="2"/>
        <v>MENOR</v>
      </c>
      <c r="V51" s="218"/>
      <c r="W51" s="219"/>
    </row>
    <row r="52" spans="2:23" ht="15.75" thickBot="1" x14ac:dyDescent="0.3">
      <c r="B52" s="57" t="s">
        <v>110</v>
      </c>
      <c r="C52" s="376" t="s">
        <v>111</v>
      </c>
      <c r="D52" s="377"/>
      <c r="E52" s="58" t="s">
        <v>62</v>
      </c>
      <c r="F52" s="59">
        <v>4</v>
      </c>
      <c r="G52" s="35">
        <v>50593.005503421773</v>
      </c>
      <c r="H52" s="85">
        <f t="shared" si="0"/>
        <v>202372.02201368709</v>
      </c>
      <c r="I52" s="86">
        <v>0</v>
      </c>
      <c r="J52" s="85">
        <f t="shared" si="11"/>
        <v>0</v>
      </c>
      <c r="K52" s="106">
        <f t="shared" si="3"/>
        <v>0</v>
      </c>
      <c r="L52" s="113">
        <v>4</v>
      </c>
      <c r="M52" s="89">
        <f t="shared" si="4"/>
        <v>202372.02201368709</v>
      </c>
      <c r="N52" s="107">
        <f t="shared" si="5"/>
        <v>1</v>
      </c>
      <c r="O52" s="127"/>
      <c r="P52" s="128">
        <f t="shared" si="6"/>
        <v>0</v>
      </c>
      <c r="Q52" s="106">
        <f t="shared" si="7"/>
        <v>0</v>
      </c>
      <c r="R52" s="113">
        <f t="shared" si="8"/>
        <v>4</v>
      </c>
      <c r="S52" s="85">
        <f t="shared" si="12"/>
        <v>202372.02201368709</v>
      </c>
      <c r="T52" s="87">
        <f t="shared" si="10"/>
        <v>0</v>
      </c>
      <c r="U52" s="88" t="str">
        <f t="shared" si="2"/>
        <v>MENOR</v>
      </c>
      <c r="V52" s="214"/>
      <c r="W52" s="215"/>
    </row>
    <row r="53" spans="2:23" ht="15.75" thickBot="1" x14ac:dyDescent="0.3">
      <c r="B53" s="60">
        <v>8</v>
      </c>
      <c r="C53" s="330" t="s">
        <v>112</v>
      </c>
      <c r="D53" s="331"/>
      <c r="E53" s="61"/>
      <c r="F53" s="62"/>
      <c r="G53" s="23"/>
      <c r="H53" s="81"/>
      <c r="I53" s="82"/>
      <c r="J53" s="81"/>
      <c r="K53" s="103"/>
      <c r="L53" s="110"/>
      <c r="M53" s="81"/>
      <c r="N53" s="103"/>
      <c r="O53" s="138"/>
      <c r="P53" s="143">
        <f t="shared" si="6"/>
        <v>0</v>
      </c>
      <c r="Q53" s="207"/>
      <c r="R53" s="208">
        <f t="shared" si="8"/>
        <v>0</v>
      </c>
      <c r="S53" s="141"/>
      <c r="T53" s="83"/>
      <c r="U53" s="84"/>
      <c r="V53" s="216"/>
      <c r="W53" s="217"/>
    </row>
    <row r="54" spans="2:23" x14ac:dyDescent="0.25">
      <c r="B54" s="63" t="s">
        <v>113</v>
      </c>
      <c r="C54" s="378" t="s">
        <v>114</v>
      </c>
      <c r="D54" s="379"/>
      <c r="E54" s="64" t="s">
        <v>62</v>
      </c>
      <c r="F54" s="65">
        <v>6</v>
      </c>
      <c r="G54" s="27">
        <v>379776.02179760009</v>
      </c>
      <c r="H54" s="78">
        <f t="shared" si="0"/>
        <v>2278656.1307856003</v>
      </c>
      <c r="I54" s="13">
        <v>0</v>
      </c>
      <c r="J54" s="78">
        <f t="shared" si="11"/>
        <v>0</v>
      </c>
      <c r="K54" s="104">
        <f t="shared" si="3"/>
        <v>0</v>
      </c>
      <c r="L54" s="112">
        <v>4</v>
      </c>
      <c r="M54" s="78">
        <f t="shared" si="4"/>
        <v>1519104.0871904003</v>
      </c>
      <c r="N54" s="104">
        <f t="shared" si="5"/>
        <v>0.66666666666666674</v>
      </c>
      <c r="O54" s="136"/>
      <c r="P54" s="137">
        <f t="shared" si="6"/>
        <v>0</v>
      </c>
      <c r="Q54" s="104">
        <f t="shared" si="7"/>
        <v>0</v>
      </c>
      <c r="R54" s="112">
        <f t="shared" si="8"/>
        <v>4</v>
      </c>
      <c r="S54" s="78">
        <f t="shared" si="12"/>
        <v>1519104.0871904003</v>
      </c>
      <c r="T54" s="79">
        <f t="shared" si="10"/>
        <v>-2</v>
      </c>
      <c r="U54" s="80" t="str">
        <f t="shared" si="2"/>
        <v>MENOR</v>
      </c>
      <c r="V54" s="212"/>
      <c r="W54" s="213"/>
    </row>
    <row r="55" spans="2:23" ht="15.75" thickBot="1" x14ac:dyDescent="0.3">
      <c r="B55" s="57" t="s">
        <v>115</v>
      </c>
      <c r="C55" s="376" t="s">
        <v>116</v>
      </c>
      <c r="D55" s="377"/>
      <c r="E55" s="58" t="s">
        <v>117</v>
      </c>
      <c r="F55" s="59">
        <v>30</v>
      </c>
      <c r="G55" s="35">
        <v>168086.01581044341</v>
      </c>
      <c r="H55" s="85">
        <f t="shared" si="0"/>
        <v>5042580.474313302</v>
      </c>
      <c r="I55" s="86">
        <v>0</v>
      </c>
      <c r="J55" s="85">
        <f t="shared" si="11"/>
        <v>0</v>
      </c>
      <c r="K55" s="106">
        <f t="shared" si="3"/>
        <v>0</v>
      </c>
      <c r="L55" s="113">
        <v>30</v>
      </c>
      <c r="M55" s="89">
        <f t="shared" si="4"/>
        <v>5042580.474313302</v>
      </c>
      <c r="N55" s="107">
        <f t="shared" si="5"/>
        <v>1</v>
      </c>
      <c r="O55" s="127">
        <v>3</v>
      </c>
      <c r="P55" s="128">
        <f t="shared" si="6"/>
        <v>504258.0474313302</v>
      </c>
      <c r="Q55" s="106">
        <f t="shared" si="7"/>
        <v>0.1</v>
      </c>
      <c r="R55" s="113">
        <f t="shared" si="8"/>
        <v>33</v>
      </c>
      <c r="S55" s="85">
        <f t="shared" si="12"/>
        <v>5546838.5217446322</v>
      </c>
      <c r="T55" s="87">
        <f t="shared" si="10"/>
        <v>3</v>
      </c>
      <c r="U55" s="88" t="str">
        <f t="shared" si="2"/>
        <v>MAYOR</v>
      </c>
      <c r="V55" s="214"/>
      <c r="W55" s="215"/>
    </row>
    <row r="56" spans="2:23" ht="15.75" thickBot="1" x14ac:dyDescent="0.3">
      <c r="B56" s="60">
        <v>9</v>
      </c>
      <c r="C56" s="330" t="s">
        <v>118</v>
      </c>
      <c r="D56" s="331"/>
      <c r="E56" s="61"/>
      <c r="F56" s="62"/>
      <c r="G56" s="23"/>
      <c r="H56" s="81"/>
      <c r="I56" s="82"/>
      <c r="J56" s="81"/>
      <c r="K56" s="103"/>
      <c r="L56" s="110"/>
      <c r="M56" s="81"/>
      <c r="N56" s="103"/>
      <c r="O56" s="138"/>
      <c r="P56" s="143">
        <f t="shared" si="6"/>
        <v>0</v>
      </c>
      <c r="Q56" s="207"/>
      <c r="R56" s="208">
        <f t="shared" si="8"/>
        <v>0</v>
      </c>
      <c r="S56" s="141"/>
      <c r="T56" s="83"/>
      <c r="U56" s="84"/>
      <c r="V56" s="216"/>
      <c r="W56" s="217"/>
    </row>
    <row r="57" spans="2:23" ht="15.75" thickBot="1" x14ac:dyDescent="0.3">
      <c r="B57" s="66" t="s">
        <v>119</v>
      </c>
      <c r="C57" s="380" t="s">
        <v>120</v>
      </c>
      <c r="D57" s="381"/>
      <c r="E57" s="67" t="s">
        <v>38</v>
      </c>
      <c r="F57" s="68">
        <v>285.23</v>
      </c>
      <c r="G57" s="40">
        <v>25721.01039261273</v>
      </c>
      <c r="H57" s="89">
        <f t="shared" si="0"/>
        <v>7336403.7942849295</v>
      </c>
      <c r="I57" s="86">
        <v>285.23</v>
      </c>
      <c r="J57" s="89">
        <f t="shared" si="11"/>
        <v>7336403.7942849295</v>
      </c>
      <c r="K57" s="107">
        <f t="shared" si="3"/>
        <v>1</v>
      </c>
      <c r="L57" s="113">
        <v>38.530500000000004</v>
      </c>
      <c r="M57" s="89">
        <f t="shared" si="4"/>
        <v>991043.39093256486</v>
      </c>
      <c r="N57" s="107">
        <f t="shared" si="5"/>
        <v>0.13508572029590155</v>
      </c>
      <c r="O57" s="139">
        <v>28.949999999999996</v>
      </c>
      <c r="P57" s="140">
        <f t="shared" si="6"/>
        <v>744623.25086613838</v>
      </c>
      <c r="Q57" s="107">
        <f t="shared" si="7"/>
        <v>0.10149703747852608</v>
      </c>
      <c r="R57" s="113">
        <f t="shared" si="8"/>
        <v>352.71050000000002</v>
      </c>
      <c r="S57" s="89">
        <f t="shared" si="12"/>
        <v>9072070.4360836335</v>
      </c>
      <c r="T57" s="90">
        <f t="shared" si="10"/>
        <v>67.480500000000006</v>
      </c>
      <c r="U57" s="91" t="str">
        <f t="shared" si="2"/>
        <v>MAYOR</v>
      </c>
      <c r="V57" s="221"/>
      <c r="W57" s="222"/>
    </row>
    <row r="58" spans="2:23" ht="15.75" thickBot="1" x14ac:dyDescent="0.3">
      <c r="B58" s="60">
        <v>10</v>
      </c>
      <c r="C58" s="330" t="s">
        <v>121</v>
      </c>
      <c r="D58" s="331"/>
      <c r="E58" s="61"/>
      <c r="F58" s="62"/>
      <c r="G58" s="23"/>
      <c r="H58" s="81"/>
      <c r="I58" s="82"/>
      <c r="J58" s="81"/>
      <c r="K58" s="103"/>
      <c r="L58" s="110"/>
      <c r="M58" s="81"/>
      <c r="N58" s="103"/>
      <c r="O58" s="138"/>
      <c r="P58" s="143">
        <f t="shared" si="6"/>
        <v>0</v>
      </c>
      <c r="Q58" s="207"/>
      <c r="R58" s="208">
        <f t="shared" si="8"/>
        <v>0</v>
      </c>
      <c r="S58" s="141"/>
      <c r="T58" s="83"/>
      <c r="U58" s="84"/>
      <c r="V58" s="216"/>
      <c r="W58" s="217"/>
    </row>
    <row r="59" spans="2:23" ht="15.75" thickBot="1" x14ac:dyDescent="0.3">
      <c r="B59" s="69" t="s">
        <v>122</v>
      </c>
      <c r="C59" s="328" t="s">
        <v>123</v>
      </c>
      <c r="D59" s="329"/>
      <c r="E59" s="70" t="s">
        <v>38</v>
      </c>
      <c r="F59" s="71">
        <v>789.73199999999997</v>
      </c>
      <c r="G59" s="40">
        <v>79014.034445017343</v>
      </c>
      <c r="H59" s="89">
        <f t="shared" si="0"/>
        <v>62399911.450332433</v>
      </c>
      <c r="I59" s="86"/>
      <c r="J59" s="89">
        <f t="shared" si="11"/>
        <v>0</v>
      </c>
      <c r="K59" s="107">
        <f t="shared" si="3"/>
        <v>0</v>
      </c>
      <c r="L59" s="113">
        <v>778.91620000000012</v>
      </c>
      <c r="M59" s="89">
        <f t="shared" si="4"/>
        <v>61545311.456582025</v>
      </c>
      <c r="N59" s="107">
        <f t="shared" si="5"/>
        <v>0.98630446784478798</v>
      </c>
      <c r="O59" s="139">
        <v>71.515300000000011</v>
      </c>
      <c r="P59" s="140">
        <f t="shared" si="6"/>
        <v>5650712.3775457498</v>
      </c>
      <c r="Q59" s="107">
        <f t="shared" si="7"/>
        <v>9.0556416607152829E-2</v>
      </c>
      <c r="R59" s="113">
        <f t="shared" si="8"/>
        <v>850.43150000000014</v>
      </c>
      <c r="S59" s="89">
        <f t="shared" si="12"/>
        <v>67196023.834127784</v>
      </c>
      <c r="T59" s="90">
        <f>R59-F59</f>
        <v>60.699500000000171</v>
      </c>
      <c r="U59" s="91" t="str">
        <f t="shared" si="2"/>
        <v>MAYOR</v>
      </c>
      <c r="V59" s="221"/>
      <c r="W59" s="222"/>
    </row>
    <row r="60" spans="2:23" ht="15.75" thickBot="1" x14ac:dyDescent="0.3">
      <c r="B60" s="60">
        <v>11</v>
      </c>
      <c r="C60" s="330" t="s">
        <v>124</v>
      </c>
      <c r="D60" s="331"/>
      <c r="E60" s="61"/>
      <c r="F60" s="62"/>
      <c r="G60" s="92"/>
      <c r="H60" s="81"/>
      <c r="I60" s="82"/>
      <c r="J60" s="81"/>
      <c r="K60" s="103"/>
      <c r="L60" s="110"/>
      <c r="M60" s="81"/>
      <c r="N60" s="103"/>
      <c r="O60" s="138"/>
      <c r="P60" s="143">
        <f t="shared" si="6"/>
        <v>0</v>
      </c>
      <c r="Q60" s="207"/>
      <c r="R60" s="208">
        <f t="shared" si="8"/>
        <v>0</v>
      </c>
      <c r="S60" s="141"/>
      <c r="T60" s="83"/>
      <c r="U60" s="84"/>
      <c r="V60" s="216"/>
      <c r="W60" s="217"/>
    </row>
    <row r="61" spans="2:23" x14ac:dyDescent="0.25">
      <c r="B61" s="63" t="s">
        <v>125</v>
      </c>
      <c r="C61" s="378" t="s">
        <v>126</v>
      </c>
      <c r="D61" s="379"/>
      <c r="E61" s="64" t="s">
        <v>38</v>
      </c>
      <c r="F61" s="65">
        <v>306.77</v>
      </c>
      <c r="G61" s="27">
        <v>35914.995705392335</v>
      </c>
      <c r="H61" s="78">
        <f t="shared" si="0"/>
        <v>11017643.232543206</v>
      </c>
      <c r="I61" s="13">
        <v>306.77200000000005</v>
      </c>
      <c r="J61" s="78">
        <f t="shared" si="11"/>
        <v>11017715.062534619</v>
      </c>
      <c r="K61" s="104">
        <f t="shared" si="3"/>
        <v>1.0000065195423284</v>
      </c>
      <c r="L61" s="112"/>
      <c r="M61" s="78">
        <f t="shared" si="4"/>
        <v>0</v>
      </c>
      <c r="N61" s="104">
        <f t="shared" si="5"/>
        <v>0</v>
      </c>
      <c r="O61" s="136"/>
      <c r="P61" s="137">
        <f t="shared" si="6"/>
        <v>0</v>
      </c>
      <c r="Q61" s="104">
        <f t="shared" si="7"/>
        <v>0</v>
      </c>
      <c r="R61" s="112">
        <f t="shared" si="8"/>
        <v>306.77200000000005</v>
      </c>
      <c r="S61" s="78">
        <f t="shared" si="12"/>
        <v>11017715.062534619</v>
      </c>
      <c r="T61" s="79">
        <f t="shared" si="10"/>
        <v>2.0000000000663931E-3</v>
      </c>
      <c r="U61" s="80" t="str">
        <f t="shared" si="2"/>
        <v>MAYOR</v>
      </c>
      <c r="V61" s="212"/>
      <c r="W61" s="213"/>
    </row>
    <row r="62" spans="2:23" x14ac:dyDescent="0.25">
      <c r="B62" s="54" t="s">
        <v>127</v>
      </c>
      <c r="C62" s="374" t="s">
        <v>128</v>
      </c>
      <c r="D62" s="375"/>
      <c r="E62" s="55" t="s">
        <v>38</v>
      </c>
      <c r="F62" s="56">
        <v>306.77</v>
      </c>
      <c r="G62" s="31">
        <v>133150.96612074625</v>
      </c>
      <c r="H62" s="3">
        <f t="shared" si="0"/>
        <v>40846721.876861326</v>
      </c>
      <c r="I62" s="13">
        <v>306.77200000000005</v>
      </c>
      <c r="J62" s="3">
        <f t="shared" si="11"/>
        <v>40846988.178793572</v>
      </c>
      <c r="K62" s="105">
        <f t="shared" si="3"/>
        <v>1.0000065195423284</v>
      </c>
      <c r="L62" s="112"/>
      <c r="M62" s="78">
        <f t="shared" si="4"/>
        <v>0</v>
      </c>
      <c r="N62" s="104">
        <f t="shared" si="5"/>
        <v>0</v>
      </c>
      <c r="O62" s="125">
        <v>3.84</v>
      </c>
      <c r="P62" s="121">
        <f t="shared" si="6"/>
        <v>511299.70990366559</v>
      </c>
      <c r="Q62" s="105">
        <f t="shared" si="7"/>
        <v>1.2517521270006845E-2</v>
      </c>
      <c r="R62" s="112">
        <f t="shared" si="8"/>
        <v>310.61200000000002</v>
      </c>
      <c r="S62" s="3">
        <f t="shared" si="12"/>
        <v>41358287.888697237</v>
      </c>
      <c r="T62" s="19">
        <f t="shared" si="10"/>
        <v>3.8420000000000414</v>
      </c>
      <c r="U62" s="14" t="str">
        <f t="shared" si="2"/>
        <v>MAYOR</v>
      </c>
      <c r="V62" s="218"/>
      <c r="W62" s="219"/>
    </row>
    <row r="63" spans="2:23" x14ac:dyDescent="0.25">
      <c r="B63" s="54" t="s">
        <v>129</v>
      </c>
      <c r="C63" s="374" t="s">
        <v>130</v>
      </c>
      <c r="D63" s="375"/>
      <c r="E63" s="55" t="s">
        <v>59</v>
      </c>
      <c r="F63" s="56">
        <v>72</v>
      </c>
      <c r="G63" s="31">
        <v>41267.005861535581</v>
      </c>
      <c r="H63" s="3">
        <f t="shared" si="0"/>
        <v>2971224.4220305616</v>
      </c>
      <c r="I63" s="13">
        <v>72</v>
      </c>
      <c r="J63" s="3">
        <f t="shared" si="11"/>
        <v>2971224.4220305616</v>
      </c>
      <c r="K63" s="105">
        <f t="shared" si="3"/>
        <v>1</v>
      </c>
      <c r="L63" s="112">
        <v>0</v>
      </c>
      <c r="M63" s="78">
        <f t="shared" si="4"/>
        <v>0</v>
      </c>
      <c r="N63" s="104">
        <f t="shared" si="5"/>
        <v>0</v>
      </c>
      <c r="O63" s="125">
        <v>0</v>
      </c>
      <c r="P63" s="121">
        <f t="shared" si="6"/>
        <v>0</v>
      </c>
      <c r="Q63" s="105">
        <f t="shared" si="7"/>
        <v>0</v>
      </c>
      <c r="R63" s="112">
        <f t="shared" si="8"/>
        <v>72</v>
      </c>
      <c r="S63" s="3">
        <f t="shared" si="12"/>
        <v>2971224.4220305616</v>
      </c>
      <c r="T63" s="19">
        <f t="shared" si="10"/>
        <v>0</v>
      </c>
      <c r="U63" s="14" t="str">
        <f t="shared" si="2"/>
        <v>MENOR</v>
      </c>
      <c r="V63" s="218"/>
      <c r="W63" s="219"/>
    </row>
    <row r="64" spans="2:23" x14ac:dyDescent="0.25">
      <c r="B64" s="54" t="s">
        <v>131</v>
      </c>
      <c r="C64" s="374" t="s">
        <v>132</v>
      </c>
      <c r="D64" s="375"/>
      <c r="E64" s="55" t="s">
        <v>38</v>
      </c>
      <c r="F64" s="95">
        <v>751.774</v>
      </c>
      <c r="G64" s="31">
        <v>32342.98659463767</v>
      </c>
      <c r="H64" s="3">
        <f t="shared" si="0"/>
        <v>24314616.404197142</v>
      </c>
      <c r="I64" s="13">
        <v>0</v>
      </c>
      <c r="J64" s="3">
        <f t="shared" si="11"/>
        <v>0</v>
      </c>
      <c r="K64" s="105">
        <f t="shared" si="3"/>
        <v>0</v>
      </c>
      <c r="L64" s="112">
        <v>0</v>
      </c>
      <c r="M64" s="78">
        <f t="shared" si="4"/>
        <v>0</v>
      </c>
      <c r="N64" s="104">
        <f t="shared" si="5"/>
        <v>0</v>
      </c>
      <c r="O64" s="125">
        <v>755.13070000000005</v>
      </c>
      <c r="P64" s="121">
        <f t="shared" si="6"/>
        <v>24423182.107299361</v>
      </c>
      <c r="Q64" s="105">
        <f t="shared" si="7"/>
        <v>1.0044650386951397</v>
      </c>
      <c r="R64" s="112">
        <f t="shared" si="8"/>
        <v>755.13070000000005</v>
      </c>
      <c r="S64" s="3">
        <f t="shared" si="12"/>
        <v>24423182.107299361</v>
      </c>
      <c r="T64" s="19">
        <f t="shared" si="10"/>
        <v>3.3567000000000462</v>
      </c>
      <c r="U64" s="14" t="str">
        <f t="shared" si="2"/>
        <v>MAYOR</v>
      </c>
      <c r="V64" s="218"/>
      <c r="W64" s="219"/>
    </row>
    <row r="65" spans="2:23" ht="15.75" thickBot="1" x14ac:dyDescent="0.3">
      <c r="B65" s="57" t="s">
        <v>133</v>
      </c>
      <c r="C65" s="376" t="s">
        <v>134</v>
      </c>
      <c r="D65" s="377"/>
      <c r="E65" s="58" t="s">
        <v>59</v>
      </c>
      <c r="F65" s="59">
        <v>180</v>
      </c>
      <c r="G65" s="35">
        <v>31862.96284634855</v>
      </c>
      <c r="H65" s="85">
        <f t="shared" si="0"/>
        <v>5735333.3123427387</v>
      </c>
      <c r="I65" s="86">
        <v>0</v>
      </c>
      <c r="J65" s="85">
        <f t="shared" si="11"/>
        <v>0</v>
      </c>
      <c r="K65" s="106">
        <f t="shared" si="3"/>
        <v>0</v>
      </c>
      <c r="L65" s="113">
        <v>0</v>
      </c>
      <c r="M65" s="89">
        <f t="shared" si="4"/>
        <v>0</v>
      </c>
      <c r="N65" s="107">
        <f t="shared" si="5"/>
        <v>0</v>
      </c>
      <c r="O65" s="127">
        <v>76.610000000000014</v>
      </c>
      <c r="P65" s="128">
        <f t="shared" si="6"/>
        <v>2441021.5836587627</v>
      </c>
      <c r="Q65" s="106">
        <f t="shared" si="7"/>
        <v>0.42561111111111116</v>
      </c>
      <c r="R65" s="113">
        <f t="shared" si="8"/>
        <v>76.610000000000014</v>
      </c>
      <c r="S65" s="85">
        <f t="shared" si="12"/>
        <v>2441021.5836587627</v>
      </c>
      <c r="T65" s="87">
        <f t="shared" si="10"/>
        <v>-103.38999999999999</v>
      </c>
      <c r="U65" s="88" t="str">
        <f t="shared" si="2"/>
        <v>MENOR</v>
      </c>
      <c r="V65" s="214"/>
      <c r="W65" s="215"/>
    </row>
    <row r="66" spans="2:23" ht="15.75" thickBot="1" x14ac:dyDescent="0.3">
      <c r="B66" s="60">
        <v>12</v>
      </c>
      <c r="C66" s="330" t="s">
        <v>135</v>
      </c>
      <c r="D66" s="331"/>
      <c r="E66" s="61"/>
      <c r="F66" s="62"/>
      <c r="G66" s="92"/>
      <c r="H66" s="81"/>
      <c r="I66" s="82"/>
      <c r="J66" s="81"/>
      <c r="K66" s="103"/>
      <c r="L66" s="110"/>
      <c r="M66" s="81"/>
      <c r="N66" s="103"/>
      <c r="O66" s="138"/>
      <c r="P66" s="143">
        <f t="shared" si="6"/>
        <v>0</v>
      </c>
      <c r="Q66" s="207"/>
      <c r="R66" s="208">
        <f t="shared" si="8"/>
        <v>0</v>
      </c>
      <c r="S66" s="141"/>
      <c r="T66" s="83"/>
      <c r="U66" s="84"/>
      <c r="V66" s="216"/>
      <c r="W66" s="217"/>
    </row>
    <row r="67" spans="2:23" x14ac:dyDescent="0.25">
      <c r="B67" s="63" t="s">
        <v>136</v>
      </c>
      <c r="C67" s="378" t="s">
        <v>137</v>
      </c>
      <c r="D67" s="379"/>
      <c r="E67" s="64" t="s">
        <v>38</v>
      </c>
      <c r="F67" s="65">
        <v>178.72</v>
      </c>
      <c r="G67" s="27">
        <v>22920.995153745193</v>
      </c>
      <c r="H67" s="78">
        <f t="shared" si="0"/>
        <v>4096440.2538773408</v>
      </c>
      <c r="I67" s="13">
        <v>0</v>
      </c>
      <c r="J67" s="78">
        <f t="shared" si="11"/>
        <v>0</v>
      </c>
      <c r="K67" s="104">
        <f t="shared" si="3"/>
        <v>0</v>
      </c>
      <c r="L67" s="112">
        <v>0</v>
      </c>
      <c r="M67" s="78">
        <f t="shared" si="4"/>
        <v>0</v>
      </c>
      <c r="N67" s="104">
        <f t="shared" si="5"/>
        <v>0</v>
      </c>
      <c r="O67" s="136">
        <v>292.14024999999992</v>
      </c>
      <c r="P67" s="137">
        <f t="shared" si="6"/>
        <v>6696145.2544639073</v>
      </c>
      <c r="Q67" s="104">
        <f t="shared" si="7"/>
        <v>1.6346253916741267</v>
      </c>
      <c r="R67" s="112">
        <f t="shared" si="8"/>
        <v>292.14024999999992</v>
      </c>
      <c r="S67" s="78">
        <f t="shared" si="12"/>
        <v>6696145.2544639073</v>
      </c>
      <c r="T67" s="79">
        <f>R67-F67</f>
        <v>113.42024999999992</v>
      </c>
      <c r="U67" s="80" t="str">
        <f t="shared" si="2"/>
        <v>MAYOR</v>
      </c>
      <c r="V67" s="212"/>
      <c r="W67" s="213"/>
    </row>
    <row r="68" spans="2:23" x14ac:dyDescent="0.25">
      <c r="B68" s="54" t="s">
        <v>138</v>
      </c>
      <c r="C68" s="374" t="s">
        <v>139</v>
      </c>
      <c r="D68" s="375"/>
      <c r="E68" s="55" t="s">
        <v>38</v>
      </c>
      <c r="F68" s="96">
        <v>943.29138180500001</v>
      </c>
      <c r="G68" s="31">
        <v>21888.005349286581</v>
      </c>
      <c r="H68" s="3">
        <f t="shared" si="0"/>
        <v>20646766.810883772</v>
      </c>
      <c r="I68" s="13">
        <v>0</v>
      </c>
      <c r="J68" s="3">
        <f t="shared" si="11"/>
        <v>0</v>
      </c>
      <c r="K68" s="105">
        <f t="shared" si="3"/>
        <v>0</v>
      </c>
      <c r="L68" s="112">
        <v>0</v>
      </c>
      <c r="M68" s="78">
        <f t="shared" si="4"/>
        <v>0</v>
      </c>
      <c r="N68" s="104">
        <f t="shared" si="5"/>
        <v>0</v>
      </c>
      <c r="O68" s="125">
        <v>525.21825000000001</v>
      </c>
      <c r="P68" s="121">
        <f t="shared" si="6"/>
        <v>11495979.865542937</v>
      </c>
      <c r="Q68" s="105">
        <f t="shared" si="7"/>
        <v>0.55679322437462353</v>
      </c>
      <c r="R68" s="112">
        <f t="shared" si="8"/>
        <v>525.21825000000001</v>
      </c>
      <c r="S68" s="3">
        <f t="shared" si="12"/>
        <v>11495979.865542937</v>
      </c>
      <c r="T68" s="19">
        <f>R68-F68</f>
        <v>-418.073131805</v>
      </c>
      <c r="U68" s="14" t="str">
        <f t="shared" si="2"/>
        <v>MENOR</v>
      </c>
      <c r="V68" s="218"/>
      <c r="W68" s="219"/>
    </row>
    <row r="69" spans="2:23" ht="15.75" thickBot="1" x14ac:dyDescent="0.3">
      <c r="B69" s="57" t="s">
        <v>140</v>
      </c>
      <c r="C69" s="376" t="s">
        <v>141</v>
      </c>
      <c r="D69" s="377"/>
      <c r="E69" s="58" t="s">
        <v>38</v>
      </c>
      <c r="F69" s="59">
        <v>680</v>
      </c>
      <c r="G69" s="35">
        <v>31854.977592340863</v>
      </c>
      <c r="H69" s="85">
        <f t="shared" si="0"/>
        <v>21661384.762791786</v>
      </c>
      <c r="I69" s="86">
        <v>0</v>
      </c>
      <c r="J69" s="85">
        <f t="shared" si="11"/>
        <v>0</v>
      </c>
      <c r="K69" s="106">
        <f t="shared" si="3"/>
        <v>0</v>
      </c>
      <c r="L69" s="113">
        <v>0</v>
      </c>
      <c r="M69" s="89">
        <f t="shared" si="4"/>
        <v>0</v>
      </c>
      <c r="N69" s="107">
        <f t="shared" si="5"/>
        <v>0</v>
      </c>
      <c r="O69" s="127">
        <v>409.48928333333333</v>
      </c>
      <c r="P69" s="128">
        <f t="shared" si="6"/>
        <v>13044271.944887051</v>
      </c>
      <c r="Q69" s="106">
        <f t="shared" si="7"/>
        <v>0.6021901225490196</v>
      </c>
      <c r="R69" s="113">
        <f t="shared" si="8"/>
        <v>409.48928333333333</v>
      </c>
      <c r="S69" s="85">
        <f t="shared" si="12"/>
        <v>13044271.944887051</v>
      </c>
      <c r="T69" s="87">
        <f t="shared" si="10"/>
        <v>-270.51071666666667</v>
      </c>
      <c r="U69" s="88" t="str">
        <f t="shared" si="2"/>
        <v>MENOR</v>
      </c>
      <c r="V69" s="214"/>
      <c r="W69" s="215"/>
    </row>
    <row r="70" spans="2:23" ht="15.75" thickBot="1" x14ac:dyDescent="0.3">
      <c r="B70" s="60">
        <v>13</v>
      </c>
      <c r="C70" s="330" t="s">
        <v>142</v>
      </c>
      <c r="D70" s="331"/>
      <c r="E70" s="72"/>
      <c r="F70" s="60"/>
      <c r="G70" s="92"/>
      <c r="H70" s="81"/>
      <c r="I70" s="82"/>
      <c r="J70" s="81"/>
      <c r="K70" s="103"/>
      <c r="L70" s="110"/>
      <c r="M70" s="81"/>
      <c r="N70" s="103"/>
      <c r="O70" s="138"/>
      <c r="P70" s="143">
        <f t="shared" si="6"/>
        <v>0</v>
      </c>
      <c r="Q70" s="207"/>
      <c r="R70" s="208">
        <f t="shared" si="8"/>
        <v>0</v>
      </c>
      <c r="S70" s="141"/>
      <c r="T70" s="83"/>
      <c r="U70" s="84"/>
      <c r="V70" s="216"/>
      <c r="W70" s="217"/>
    </row>
    <row r="71" spans="2:23" ht="38.25" customHeight="1" x14ac:dyDescent="0.25">
      <c r="B71" s="63" t="s">
        <v>143</v>
      </c>
      <c r="C71" s="384" t="s">
        <v>144</v>
      </c>
      <c r="D71" s="385"/>
      <c r="E71" s="64" t="s">
        <v>38</v>
      </c>
      <c r="F71" s="63">
        <v>20</v>
      </c>
      <c r="G71" s="27">
        <v>688343.98983945826</v>
      </c>
      <c r="H71" s="78">
        <f t="shared" si="0"/>
        <v>13766879.796789166</v>
      </c>
      <c r="I71" s="13">
        <v>0</v>
      </c>
      <c r="J71" s="78">
        <f t="shared" si="11"/>
        <v>0</v>
      </c>
      <c r="K71" s="104">
        <f t="shared" si="3"/>
        <v>0</v>
      </c>
      <c r="L71" s="112">
        <v>0</v>
      </c>
      <c r="M71" s="78">
        <f t="shared" si="4"/>
        <v>0</v>
      </c>
      <c r="N71" s="104">
        <f t="shared" si="5"/>
        <v>0</v>
      </c>
      <c r="O71" s="136">
        <v>17.538700000000002</v>
      </c>
      <c r="P71" s="137">
        <f t="shared" si="6"/>
        <v>12072658.734597309</v>
      </c>
      <c r="Q71" s="104">
        <f t="shared" si="7"/>
        <v>0.87693500000000013</v>
      </c>
      <c r="R71" s="112">
        <f t="shared" si="8"/>
        <v>17.538700000000002</v>
      </c>
      <c r="S71" s="78">
        <f t="shared" si="12"/>
        <v>12072658.734597309</v>
      </c>
      <c r="T71" s="79">
        <f t="shared" si="10"/>
        <v>-2.4612999999999978</v>
      </c>
      <c r="U71" s="80" t="str">
        <f t="shared" si="2"/>
        <v>MENOR</v>
      </c>
      <c r="V71" s="212"/>
      <c r="W71" s="213"/>
    </row>
    <row r="72" spans="2:23" ht="15.75" thickBot="1" x14ac:dyDescent="0.3">
      <c r="B72" s="57" t="s">
        <v>145</v>
      </c>
      <c r="C72" s="376" t="s">
        <v>146</v>
      </c>
      <c r="D72" s="377"/>
      <c r="E72" s="58" t="s">
        <v>59</v>
      </c>
      <c r="F72" s="57">
        <v>30</v>
      </c>
      <c r="G72" s="35">
        <v>117731.99888347238</v>
      </c>
      <c r="H72" s="85">
        <f t="shared" si="0"/>
        <v>3531959.9665041715</v>
      </c>
      <c r="I72" s="86">
        <v>0</v>
      </c>
      <c r="J72" s="85">
        <f t="shared" si="11"/>
        <v>0</v>
      </c>
      <c r="K72" s="106">
        <f t="shared" si="3"/>
        <v>0</v>
      </c>
      <c r="L72" s="113">
        <v>0</v>
      </c>
      <c r="M72" s="89">
        <f t="shared" si="4"/>
        <v>0</v>
      </c>
      <c r="N72" s="107">
        <f t="shared" si="5"/>
        <v>0</v>
      </c>
      <c r="O72" s="127">
        <v>20</v>
      </c>
      <c r="P72" s="128">
        <f t="shared" si="6"/>
        <v>2354639.9776694477</v>
      </c>
      <c r="Q72" s="106">
        <f t="shared" si="7"/>
        <v>0.66666666666666663</v>
      </c>
      <c r="R72" s="113">
        <f t="shared" si="8"/>
        <v>20</v>
      </c>
      <c r="S72" s="85">
        <f t="shared" si="12"/>
        <v>2354639.9776694477</v>
      </c>
      <c r="T72" s="87">
        <f t="shared" si="10"/>
        <v>-10</v>
      </c>
      <c r="U72" s="88" t="str">
        <f t="shared" si="2"/>
        <v>MENOR</v>
      </c>
      <c r="V72" s="214"/>
      <c r="W72" s="215"/>
    </row>
    <row r="73" spans="2:23" ht="15.75" thickBot="1" x14ac:dyDescent="0.3">
      <c r="B73" s="60">
        <v>14</v>
      </c>
      <c r="C73" s="330" t="s">
        <v>147</v>
      </c>
      <c r="D73" s="331"/>
      <c r="E73" s="72"/>
      <c r="F73" s="60"/>
      <c r="G73" s="92"/>
      <c r="H73" s="81"/>
      <c r="I73" s="82"/>
      <c r="J73" s="81"/>
      <c r="K73" s="103"/>
      <c r="L73" s="110"/>
      <c r="M73" s="81"/>
      <c r="N73" s="103"/>
      <c r="O73" s="138"/>
      <c r="P73" s="143">
        <f t="shared" si="6"/>
        <v>0</v>
      </c>
      <c r="Q73" s="207"/>
      <c r="R73" s="208">
        <f t="shared" si="8"/>
        <v>0</v>
      </c>
      <c r="S73" s="141"/>
      <c r="T73" s="83"/>
      <c r="U73" s="84"/>
      <c r="V73" s="216"/>
      <c r="W73" s="217"/>
    </row>
    <row r="74" spans="2:23" x14ac:dyDescent="0.25">
      <c r="B74" s="63" t="s">
        <v>148</v>
      </c>
      <c r="C74" s="378" t="s">
        <v>149</v>
      </c>
      <c r="D74" s="379"/>
      <c r="E74" s="64" t="s">
        <v>38</v>
      </c>
      <c r="F74" s="63">
        <v>21.19</v>
      </c>
      <c r="G74" s="27">
        <v>321088.98662463675</v>
      </c>
      <c r="H74" s="78">
        <f t="shared" si="0"/>
        <v>6803875.626576053</v>
      </c>
      <c r="I74" s="13">
        <v>0</v>
      </c>
      <c r="J74" s="78">
        <f t="shared" si="11"/>
        <v>0</v>
      </c>
      <c r="K74" s="104">
        <f t="shared" si="3"/>
        <v>0</v>
      </c>
      <c r="L74" s="112">
        <v>0</v>
      </c>
      <c r="M74" s="78">
        <f t="shared" si="4"/>
        <v>0</v>
      </c>
      <c r="N74" s="104">
        <f t="shared" si="5"/>
        <v>0</v>
      </c>
      <c r="O74" s="136">
        <v>16.077750000000002</v>
      </c>
      <c r="P74" s="137">
        <f t="shared" si="6"/>
        <v>5162388.4547042539</v>
      </c>
      <c r="Q74" s="104">
        <f t="shared" si="7"/>
        <v>0.75874233128834356</v>
      </c>
      <c r="R74" s="112">
        <f t="shared" si="8"/>
        <v>16.077750000000002</v>
      </c>
      <c r="S74" s="78">
        <f t="shared" si="12"/>
        <v>5162388.4547042539</v>
      </c>
      <c r="T74" s="79">
        <f t="shared" si="10"/>
        <v>-5.1122499999999995</v>
      </c>
      <c r="U74" s="80" t="str">
        <f t="shared" si="2"/>
        <v>MENOR</v>
      </c>
      <c r="V74" s="212"/>
      <c r="W74" s="213"/>
    </row>
    <row r="75" spans="2:23" ht="15.75" thickBot="1" x14ac:dyDescent="0.3">
      <c r="B75" s="57" t="s">
        <v>150</v>
      </c>
      <c r="C75" s="376" t="s">
        <v>151</v>
      </c>
      <c r="D75" s="377"/>
      <c r="E75" s="58" t="s">
        <v>38</v>
      </c>
      <c r="F75" s="57">
        <v>24</v>
      </c>
      <c r="G75" s="35">
        <v>277858.97594450176</v>
      </c>
      <c r="H75" s="85">
        <f t="shared" si="0"/>
        <v>6668615.4226680417</v>
      </c>
      <c r="I75" s="86">
        <v>0</v>
      </c>
      <c r="J75" s="85">
        <f t="shared" si="11"/>
        <v>0</v>
      </c>
      <c r="K75" s="106">
        <f t="shared" si="3"/>
        <v>0</v>
      </c>
      <c r="L75" s="113">
        <v>0</v>
      </c>
      <c r="M75" s="89">
        <f t="shared" si="4"/>
        <v>0</v>
      </c>
      <c r="N75" s="107">
        <f t="shared" si="5"/>
        <v>0</v>
      </c>
      <c r="O75" s="127">
        <v>24.9575125</v>
      </c>
      <c r="P75" s="128">
        <f t="shared" si="6"/>
        <v>6934668.8653721018</v>
      </c>
      <c r="Q75" s="106">
        <f t="shared" si="7"/>
        <v>1.0398963541666668</v>
      </c>
      <c r="R75" s="113">
        <f t="shared" si="8"/>
        <v>24.9575125</v>
      </c>
      <c r="S75" s="85">
        <f t="shared" si="12"/>
        <v>6934668.8653721018</v>
      </c>
      <c r="T75" s="87">
        <f t="shared" si="10"/>
        <v>0.95751249999999999</v>
      </c>
      <c r="U75" s="88" t="str">
        <f t="shared" si="2"/>
        <v>MAYOR</v>
      </c>
      <c r="V75" s="214"/>
      <c r="W75" s="215"/>
    </row>
    <row r="76" spans="2:23" ht="15.75" thickBot="1" x14ac:dyDescent="0.3">
      <c r="B76" s="60">
        <v>15</v>
      </c>
      <c r="C76" s="330" t="s">
        <v>152</v>
      </c>
      <c r="D76" s="331"/>
      <c r="E76" s="72"/>
      <c r="F76" s="60"/>
      <c r="G76" s="92"/>
      <c r="H76" s="81"/>
      <c r="I76" s="82"/>
      <c r="J76" s="81"/>
      <c r="K76" s="103"/>
      <c r="L76" s="110"/>
      <c r="M76" s="81"/>
      <c r="N76" s="103"/>
      <c r="O76" s="138"/>
      <c r="P76" s="143">
        <f t="shared" si="6"/>
        <v>0</v>
      </c>
      <c r="Q76" s="207"/>
      <c r="R76" s="208">
        <f t="shared" si="8"/>
        <v>0</v>
      </c>
      <c r="S76" s="141"/>
      <c r="T76" s="83"/>
      <c r="U76" s="84"/>
      <c r="V76" s="216"/>
      <c r="W76" s="217"/>
    </row>
    <row r="77" spans="2:23" ht="15.75" thickBot="1" x14ac:dyDescent="0.3">
      <c r="B77" s="69" t="s">
        <v>153</v>
      </c>
      <c r="C77" s="328" t="s">
        <v>154</v>
      </c>
      <c r="D77" s="329"/>
      <c r="E77" s="70" t="s">
        <v>59</v>
      </c>
      <c r="F77" s="69">
        <v>12</v>
      </c>
      <c r="G77" s="40">
        <v>405136.99819068157</v>
      </c>
      <c r="H77" s="89">
        <f t="shared" si="0"/>
        <v>4861643.9782881793</v>
      </c>
      <c r="I77" s="86">
        <v>0</v>
      </c>
      <c r="J77" s="89">
        <f t="shared" si="11"/>
        <v>0</v>
      </c>
      <c r="K77" s="107">
        <f t="shared" si="3"/>
        <v>0</v>
      </c>
      <c r="L77" s="113">
        <v>0</v>
      </c>
      <c r="M77" s="89">
        <f t="shared" si="4"/>
        <v>0</v>
      </c>
      <c r="N77" s="107">
        <f t="shared" si="5"/>
        <v>0</v>
      </c>
      <c r="O77" s="139">
        <v>2.5</v>
      </c>
      <c r="P77" s="140">
        <f t="shared" si="6"/>
        <v>1012842.4954767039</v>
      </c>
      <c r="Q77" s="107">
        <f t="shared" si="7"/>
        <v>0.20833333333333331</v>
      </c>
      <c r="R77" s="113">
        <f t="shared" si="8"/>
        <v>2.5</v>
      </c>
      <c r="S77" s="89">
        <f t="shared" si="12"/>
        <v>1012842.4954767039</v>
      </c>
      <c r="T77" s="90">
        <f t="shared" si="10"/>
        <v>-9.5</v>
      </c>
      <c r="U77" s="91" t="str">
        <f t="shared" si="2"/>
        <v>MENOR</v>
      </c>
      <c r="V77" s="221"/>
      <c r="W77" s="222"/>
    </row>
    <row r="78" spans="2:23" ht="15.75" thickBot="1" x14ac:dyDescent="0.3">
      <c r="B78" s="60">
        <v>16</v>
      </c>
      <c r="C78" s="382" t="s">
        <v>155</v>
      </c>
      <c r="D78" s="383"/>
      <c r="E78" s="72"/>
      <c r="F78" s="60"/>
      <c r="G78" s="92"/>
      <c r="H78" s="81"/>
      <c r="I78" s="82"/>
      <c r="J78" s="81"/>
      <c r="K78" s="103"/>
      <c r="L78" s="110"/>
      <c r="M78" s="81"/>
      <c r="N78" s="103"/>
      <c r="O78" s="138"/>
      <c r="P78" s="143">
        <f t="shared" si="6"/>
        <v>0</v>
      </c>
      <c r="Q78" s="207"/>
      <c r="R78" s="208">
        <f t="shared" si="8"/>
        <v>0</v>
      </c>
      <c r="S78" s="141"/>
      <c r="T78" s="83"/>
      <c r="U78" s="84"/>
      <c r="V78" s="216"/>
      <c r="W78" s="217"/>
    </row>
    <row r="79" spans="2:23" x14ac:dyDescent="0.25">
      <c r="B79" s="63" t="s">
        <v>156</v>
      </c>
      <c r="C79" s="378" t="s">
        <v>157</v>
      </c>
      <c r="D79" s="379"/>
      <c r="E79" s="64" t="s">
        <v>54</v>
      </c>
      <c r="F79" s="97">
        <v>9600</v>
      </c>
      <c r="G79" s="27">
        <v>22262.808000000001</v>
      </c>
      <c r="H79" s="78">
        <f t="shared" si="0"/>
        <v>213722956.80000001</v>
      </c>
      <c r="I79" s="13">
        <v>0</v>
      </c>
      <c r="J79" s="78">
        <f t="shared" si="11"/>
        <v>0</v>
      </c>
      <c r="K79" s="104">
        <f t="shared" si="3"/>
        <v>0</v>
      </c>
      <c r="L79" s="112">
        <v>9574.34</v>
      </c>
      <c r="M79" s="78">
        <f t="shared" si="4"/>
        <v>213151693.14672002</v>
      </c>
      <c r="N79" s="104">
        <f t="shared" si="5"/>
        <v>0.99732708333333342</v>
      </c>
      <c r="O79" s="136">
        <v>932.32784040000001</v>
      </c>
      <c r="P79" s="137">
        <f t="shared" si="6"/>
        <v>20756235.703879844</v>
      </c>
      <c r="Q79" s="104">
        <f t="shared" si="7"/>
        <v>9.7117483374999994E-2</v>
      </c>
      <c r="R79" s="112">
        <f t="shared" si="8"/>
        <v>10506.667840399999</v>
      </c>
      <c r="S79" s="78">
        <f t="shared" si="12"/>
        <v>233907928.85059986</v>
      </c>
      <c r="T79" s="79">
        <f t="shared" si="10"/>
        <v>906.66784039999948</v>
      </c>
      <c r="U79" s="80" t="str">
        <f t="shared" si="2"/>
        <v>MAYOR</v>
      </c>
      <c r="V79" s="212"/>
      <c r="W79" s="213"/>
    </row>
    <row r="80" spans="2:23" x14ac:dyDescent="0.25">
      <c r="B80" s="54" t="s">
        <v>158</v>
      </c>
      <c r="C80" s="374" t="s">
        <v>159</v>
      </c>
      <c r="D80" s="375"/>
      <c r="E80" s="55" t="s">
        <v>38</v>
      </c>
      <c r="F80" s="98"/>
      <c r="G80" s="31"/>
      <c r="H80" s="3">
        <f t="shared" si="0"/>
        <v>0</v>
      </c>
      <c r="I80" s="13"/>
      <c r="J80" s="3">
        <f t="shared" si="11"/>
        <v>0</v>
      </c>
      <c r="K80" s="105"/>
      <c r="L80" s="112"/>
      <c r="M80" s="78">
        <f t="shared" ref="M80:M83" si="13">+L80*G80</f>
        <v>0</v>
      </c>
      <c r="N80" s="104"/>
      <c r="O80" s="125"/>
      <c r="P80" s="121">
        <f t="shared" ref="P80:P83" si="14">+O80*G80</f>
        <v>0</v>
      </c>
      <c r="Q80" s="105"/>
      <c r="R80" s="112">
        <f t="shared" ref="R80:R83" si="15">+I80+L80+O80</f>
        <v>0</v>
      </c>
      <c r="S80" s="3">
        <f t="shared" si="12"/>
        <v>0</v>
      </c>
      <c r="T80" s="19">
        <f t="shared" si="10"/>
        <v>0</v>
      </c>
      <c r="U80" s="14" t="str">
        <f t="shared" si="2"/>
        <v>MENOR</v>
      </c>
      <c r="V80" s="218"/>
      <c r="W80" s="219"/>
    </row>
    <row r="81" spans="2:25" ht="15.75" thickBot="1" x14ac:dyDescent="0.3">
      <c r="B81" s="57" t="s">
        <v>160</v>
      </c>
      <c r="C81" s="376" t="s">
        <v>161</v>
      </c>
      <c r="D81" s="377"/>
      <c r="E81" s="58" t="s">
        <v>38</v>
      </c>
      <c r="F81" s="99">
        <f>524.3527+575.6473</f>
        <v>1100</v>
      </c>
      <c r="G81" s="35">
        <v>176597.92964751102</v>
      </c>
      <c r="H81" s="85">
        <f t="shared" si="0"/>
        <v>194257722.61226213</v>
      </c>
      <c r="I81" s="86">
        <v>647</v>
      </c>
      <c r="J81" s="85">
        <f t="shared" si="11"/>
        <v>114258860.48193963</v>
      </c>
      <c r="K81" s="106">
        <f t="shared" ref="K81:K83" si="16">+I81/F81</f>
        <v>0.58818181818181814</v>
      </c>
      <c r="L81" s="113">
        <v>453</v>
      </c>
      <c r="M81" s="89">
        <f t="shared" si="13"/>
        <v>79998862.130322486</v>
      </c>
      <c r="N81" s="107">
        <f t="shared" ref="N81:N83" si="17">+M81/H81</f>
        <v>0.41181818181818175</v>
      </c>
      <c r="O81" s="127"/>
      <c r="P81" s="128">
        <f t="shared" si="14"/>
        <v>0</v>
      </c>
      <c r="Q81" s="106">
        <f t="shared" ref="Q81:Q83" si="18">+P81/H81</f>
        <v>0</v>
      </c>
      <c r="R81" s="113">
        <f t="shared" si="15"/>
        <v>1100</v>
      </c>
      <c r="S81" s="85">
        <f t="shared" si="12"/>
        <v>194257722.61226213</v>
      </c>
      <c r="T81" s="87">
        <f t="shared" si="10"/>
        <v>0</v>
      </c>
      <c r="U81" s="88" t="str">
        <f t="shared" si="2"/>
        <v>MENOR</v>
      </c>
      <c r="V81" s="214"/>
      <c r="W81" s="215"/>
    </row>
    <row r="82" spans="2:25" ht="15.75" thickBot="1" x14ac:dyDescent="0.3">
      <c r="B82" s="60">
        <v>17</v>
      </c>
      <c r="C82" s="330" t="s">
        <v>162</v>
      </c>
      <c r="D82" s="331"/>
      <c r="E82" s="72"/>
      <c r="F82" s="60"/>
      <c r="G82" s="92"/>
      <c r="H82" s="81"/>
      <c r="I82" s="82"/>
      <c r="J82" s="81"/>
      <c r="K82" s="103"/>
      <c r="L82" s="110"/>
      <c r="M82" s="81"/>
      <c r="N82" s="103"/>
      <c r="O82" s="138"/>
      <c r="P82" s="143">
        <f t="shared" si="14"/>
        <v>0</v>
      </c>
      <c r="Q82" s="207"/>
      <c r="R82" s="110">
        <f t="shared" si="15"/>
        <v>0</v>
      </c>
      <c r="S82" s="146"/>
      <c r="T82" s="145"/>
      <c r="U82" s="84"/>
      <c r="V82" s="216"/>
      <c r="W82" s="217"/>
    </row>
    <row r="83" spans="2:25" ht="15.75" thickBot="1" x14ac:dyDescent="0.3">
      <c r="B83" s="69" t="s">
        <v>163</v>
      </c>
      <c r="C83" s="328" t="s">
        <v>164</v>
      </c>
      <c r="D83" s="329"/>
      <c r="E83" s="70" t="s">
        <v>74</v>
      </c>
      <c r="F83" s="100">
        <v>140</v>
      </c>
      <c r="G83" s="40">
        <v>48375.078794235022</v>
      </c>
      <c r="H83" s="89">
        <f t="shared" si="0"/>
        <v>6772511.0311929034</v>
      </c>
      <c r="I83" s="86">
        <v>0</v>
      </c>
      <c r="J83" s="89">
        <f t="shared" si="11"/>
        <v>0</v>
      </c>
      <c r="K83" s="107">
        <f t="shared" si="16"/>
        <v>0</v>
      </c>
      <c r="L83" s="113">
        <v>0</v>
      </c>
      <c r="M83" s="89">
        <f t="shared" si="13"/>
        <v>0</v>
      </c>
      <c r="N83" s="107">
        <f t="shared" si="17"/>
        <v>0</v>
      </c>
      <c r="O83" s="139">
        <v>140</v>
      </c>
      <c r="P83" s="140">
        <f t="shared" si="14"/>
        <v>6772511.0311929034</v>
      </c>
      <c r="Q83" s="107">
        <f t="shared" si="18"/>
        <v>1</v>
      </c>
      <c r="R83" s="113">
        <f t="shared" si="15"/>
        <v>140</v>
      </c>
      <c r="S83" s="89">
        <f t="shared" si="12"/>
        <v>6772511.0311929034</v>
      </c>
      <c r="T83" s="90">
        <f t="shared" si="10"/>
        <v>0</v>
      </c>
      <c r="U83" s="91" t="str">
        <f t="shared" si="2"/>
        <v>MENOR</v>
      </c>
      <c r="V83" s="221"/>
      <c r="W83" s="222"/>
    </row>
    <row r="84" spans="2:25" x14ac:dyDescent="0.25">
      <c r="B84" s="320" t="s">
        <v>165</v>
      </c>
      <c r="C84" s="321"/>
      <c r="D84" s="321"/>
      <c r="E84" s="321"/>
      <c r="F84" s="321"/>
      <c r="G84" s="321"/>
      <c r="H84" s="195">
        <f>SUM(H14:H83)</f>
        <v>721825170.92626309</v>
      </c>
      <c r="I84" s="196"/>
      <c r="J84" s="196">
        <f ca="1">SUM(J14:J97)</f>
        <v>213077911.61643541</v>
      </c>
      <c r="K84" s="197"/>
      <c r="L84" s="198"/>
      <c r="M84" s="196">
        <f ca="1">SUM(M15:M97)</f>
        <v>382650618.58109605</v>
      </c>
      <c r="N84" s="197"/>
      <c r="O84" s="131"/>
      <c r="P84" s="132">
        <f>SUM(P15:P83)</f>
        <v>126096640.72083598</v>
      </c>
      <c r="Q84" s="197"/>
      <c r="R84" s="209"/>
      <c r="S84" s="195">
        <f>SUM(S14:S83)</f>
        <v>721825170.91836751</v>
      </c>
      <c r="T84" s="199"/>
      <c r="U84" s="199"/>
      <c r="V84" s="322"/>
      <c r="W84" s="323"/>
      <c r="Y84" s="205"/>
    </row>
    <row r="85" spans="2:25" x14ac:dyDescent="0.25">
      <c r="B85" s="233" t="s">
        <v>166</v>
      </c>
      <c r="C85" s="234"/>
      <c r="D85" s="234"/>
      <c r="E85" s="324">
        <v>0.18</v>
      </c>
      <c r="F85" s="324"/>
      <c r="G85" s="324"/>
      <c r="H85" s="75">
        <f>+H84*E85</f>
        <v>129928530.76672736</v>
      </c>
      <c r="I85" s="15"/>
      <c r="J85" s="76">
        <f ca="1">+J$84*E85</f>
        <v>38354024.090958372</v>
      </c>
      <c r="K85" s="108"/>
      <c r="L85" s="114"/>
      <c r="M85" s="16">
        <f ca="1">+M$84*E85</f>
        <v>68877111.34459728</v>
      </c>
      <c r="N85" s="108"/>
      <c r="O85" s="133"/>
      <c r="P85" s="130">
        <f>+P$84*E85</f>
        <v>22697395.329750475</v>
      </c>
      <c r="Q85" s="108"/>
      <c r="R85" s="210"/>
      <c r="S85" s="75">
        <f>+S$84*E85</f>
        <v>129928530.76530614</v>
      </c>
      <c r="T85" s="5"/>
      <c r="U85" s="17"/>
      <c r="V85" s="223"/>
      <c r="W85" s="224"/>
    </row>
    <row r="86" spans="2:25" x14ac:dyDescent="0.25">
      <c r="B86" s="233" t="s">
        <v>167</v>
      </c>
      <c r="C86" s="234"/>
      <c r="D86" s="234"/>
      <c r="E86" s="324">
        <v>0.01</v>
      </c>
      <c r="F86" s="324"/>
      <c r="G86" s="324"/>
      <c r="H86" s="75">
        <f>+H84*E86</f>
        <v>7218251.7092626309</v>
      </c>
      <c r="I86" s="15"/>
      <c r="J86" s="76">
        <f ca="1">+J$84*E86</f>
        <v>2130779.1161643541</v>
      </c>
      <c r="K86" s="108"/>
      <c r="L86" s="114"/>
      <c r="M86" s="16">
        <f t="shared" ref="M86" ca="1" si="19">+M$84*E86</f>
        <v>3826506.1858109608</v>
      </c>
      <c r="N86" s="108"/>
      <c r="O86" s="133"/>
      <c r="P86" s="130">
        <f t="shared" ref="P86:P87" si="20">+P$84*E86</f>
        <v>1260966.4072083598</v>
      </c>
      <c r="Q86" s="108"/>
      <c r="R86" s="210"/>
      <c r="S86" s="75">
        <f>+S$84*E86</f>
        <v>7218251.7091836752</v>
      </c>
      <c r="T86" s="5"/>
      <c r="U86" s="17"/>
      <c r="V86" s="223"/>
      <c r="W86" s="224"/>
    </row>
    <row r="87" spans="2:25" x14ac:dyDescent="0.25">
      <c r="B87" s="233" t="s">
        <v>168</v>
      </c>
      <c r="C87" s="234"/>
      <c r="D87" s="234"/>
      <c r="E87" s="324">
        <v>0.04</v>
      </c>
      <c r="F87" s="324"/>
      <c r="G87" s="324"/>
      <c r="H87" s="75">
        <f>+H84*E87</f>
        <v>28873006.837050524</v>
      </c>
      <c r="I87" s="15"/>
      <c r="J87" s="76">
        <f ca="1">+J$84*E87</f>
        <v>8523116.4646574166</v>
      </c>
      <c r="K87" s="108"/>
      <c r="L87" s="114"/>
      <c r="M87" s="16">
        <f ca="1">+M$84*E87</f>
        <v>15306024.743243843</v>
      </c>
      <c r="N87" s="108"/>
      <c r="O87" s="114"/>
      <c r="P87" s="130">
        <f t="shared" si="20"/>
        <v>5043865.6288334392</v>
      </c>
      <c r="Q87" s="108"/>
      <c r="R87" s="210"/>
      <c r="S87" s="75">
        <f>+S$84*E87</f>
        <v>28873006.836734701</v>
      </c>
      <c r="T87" s="5"/>
      <c r="U87" s="17"/>
      <c r="V87" s="223"/>
      <c r="W87" s="224"/>
    </row>
    <row r="88" spans="2:25" x14ac:dyDescent="0.25">
      <c r="B88" s="233" t="s">
        <v>169</v>
      </c>
      <c r="C88" s="234"/>
      <c r="D88" s="234"/>
      <c r="E88" s="235">
        <v>0.19</v>
      </c>
      <c r="F88" s="235"/>
      <c r="G88" s="235"/>
      <c r="H88" s="8">
        <f>+H87*E88</f>
        <v>5485871.2990395995</v>
      </c>
      <c r="I88" s="15"/>
      <c r="J88" s="8">
        <f ca="1">+J87*E88</f>
        <v>1619392.1282849091</v>
      </c>
      <c r="K88" s="108"/>
      <c r="L88" s="114"/>
      <c r="M88" s="16">
        <f ca="1">+M87*E88</f>
        <v>2908144.7012163303</v>
      </c>
      <c r="N88" s="108"/>
      <c r="O88" s="114"/>
      <c r="P88" s="130">
        <f>+P87*E88</f>
        <v>958334.46947835351</v>
      </c>
      <c r="Q88" s="108"/>
      <c r="R88" s="210"/>
      <c r="S88" s="8">
        <f>+(S84*0.04)*19%</f>
        <v>5485871.2989795934</v>
      </c>
      <c r="T88" s="5"/>
      <c r="U88" s="17"/>
      <c r="V88" s="223"/>
      <c r="W88" s="224"/>
    </row>
    <row r="89" spans="2:25" ht="15.75" thickBot="1" x14ac:dyDescent="0.3">
      <c r="B89" s="254" t="s">
        <v>170</v>
      </c>
      <c r="C89" s="255"/>
      <c r="D89" s="255"/>
      <c r="E89" s="255"/>
      <c r="F89" s="255"/>
      <c r="G89" s="255"/>
      <c r="H89" s="200">
        <f>SUM(H84:H88)</f>
        <v>893330831.53834319</v>
      </c>
      <c r="I89" s="201" t="s">
        <v>171</v>
      </c>
      <c r="J89" s="119">
        <f ca="1">SUM(J84:J88)</f>
        <v>263705223.41650045</v>
      </c>
      <c r="K89" s="194">
        <f ca="1">+J89/H89</f>
        <v>0.27420351576957552</v>
      </c>
      <c r="L89" s="115" t="s">
        <v>172</v>
      </c>
      <c r="M89" s="119">
        <f ca="1">SUM(M84:M88)</f>
        <v>473568405.55596447</v>
      </c>
      <c r="N89" s="194">
        <f ca="1">+M89/H89</f>
        <v>0.49242150033465154</v>
      </c>
      <c r="O89" s="134"/>
      <c r="P89" s="135">
        <f>SUM(P84:P88)+P96+P97</f>
        <v>224439873.03318292</v>
      </c>
      <c r="Q89" s="194">
        <f>+P89/H89</f>
        <v>0.25123936744317954</v>
      </c>
      <c r="R89" s="211" t="s">
        <v>173</v>
      </c>
      <c r="S89" s="202">
        <f>721825170.92+129928530.77+7218251.71+28873006.84+5485871.3</f>
        <v>893330831.53999996</v>
      </c>
      <c r="T89" s="203"/>
      <c r="U89" s="203"/>
      <c r="V89" s="256"/>
      <c r="W89" s="257"/>
      <c r="X89" s="116"/>
      <c r="Y89" s="205"/>
    </row>
    <row r="90" spans="2:25" x14ac:dyDescent="0.25">
      <c r="B90" s="258"/>
      <c r="C90" s="259"/>
      <c r="D90" s="259"/>
      <c r="E90" s="259"/>
      <c r="F90" s="259"/>
      <c r="G90" s="259"/>
      <c r="H90" s="259"/>
      <c r="I90" s="259"/>
      <c r="J90" s="259"/>
      <c r="K90" s="259"/>
      <c r="L90" s="259"/>
      <c r="M90" s="259"/>
      <c r="N90" s="259"/>
      <c r="O90" s="259"/>
      <c r="P90" s="259"/>
      <c r="Q90" s="259"/>
      <c r="R90" s="259"/>
      <c r="S90" s="259"/>
      <c r="T90" s="259"/>
      <c r="U90" s="259"/>
      <c r="V90" s="259"/>
      <c r="W90" s="260"/>
    </row>
    <row r="91" spans="2:25" x14ac:dyDescent="0.25">
      <c r="B91" s="261" t="s">
        <v>174</v>
      </c>
      <c r="C91" s="262"/>
      <c r="D91" s="262"/>
      <c r="E91" s="262"/>
      <c r="F91" s="262"/>
      <c r="G91" s="262"/>
      <c r="H91" s="262"/>
      <c r="I91" s="262"/>
      <c r="J91" s="262"/>
      <c r="K91" s="262"/>
      <c r="L91" s="262"/>
      <c r="M91" s="262"/>
      <c r="N91" s="262"/>
      <c r="O91" s="262"/>
      <c r="P91" s="262"/>
      <c r="Q91" s="262"/>
      <c r="R91" s="262"/>
      <c r="S91" s="262"/>
      <c r="T91" s="262"/>
      <c r="U91" s="262"/>
      <c r="V91" s="262"/>
      <c r="W91" s="263"/>
      <c r="Y91" s="118"/>
    </row>
    <row r="92" spans="2:25" x14ac:dyDescent="0.25">
      <c r="B92" s="264" t="s">
        <v>17</v>
      </c>
      <c r="C92" s="220" t="s">
        <v>175</v>
      </c>
      <c r="D92" s="220"/>
      <c r="E92" s="220" t="s">
        <v>19</v>
      </c>
      <c r="F92" s="268" t="s">
        <v>20</v>
      </c>
      <c r="G92" s="268"/>
      <c r="H92" s="268"/>
      <c r="I92" s="220" t="s">
        <v>176</v>
      </c>
      <c r="J92" s="220"/>
      <c r="K92" s="220"/>
      <c r="L92" s="220" t="s">
        <v>177</v>
      </c>
      <c r="M92" s="220"/>
      <c r="N92" s="220"/>
      <c r="O92" s="220" t="s">
        <v>178</v>
      </c>
      <c r="P92" s="220"/>
      <c r="Q92" s="220"/>
      <c r="R92" s="268" t="s">
        <v>24</v>
      </c>
      <c r="S92" s="268"/>
      <c r="T92" s="268"/>
      <c r="U92" s="268"/>
      <c r="V92" s="220" t="s">
        <v>25</v>
      </c>
      <c r="W92" s="287"/>
    </row>
    <row r="93" spans="2:25" x14ac:dyDescent="0.25">
      <c r="B93" s="264"/>
      <c r="C93" s="220"/>
      <c r="D93" s="220"/>
      <c r="E93" s="226"/>
      <c r="F93" s="220" t="s">
        <v>26</v>
      </c>
      <c r="G93" s="220" t="s">
        <v>27</v>
      </c>
      <c r="H93" s="220" t="s">
        <v>28</v>
      </c>
      <c r="I93" s="220"/>
      <c r="J93" s="220"/>
      <c r="K93" s="220"/>
      <c r="L93" s="220"/>
      <c r="M93" s="220"/>
      <c r="N93" s="220"/>
      <c r="O93" s="220"/>
      <c r="P93" s="220"/>
      <c r="Q93" s="220"/>
      <c r="R93" s="268"/>
      <c r="S93" s="268"/>
      <c r="T93" s="268"/>
      <c r="U93" s="268"/>
      <c r="V93" s="220"/>
      <c r="W93" s="287"/>
    </row>
    <row r="94" spans="2:25" ht="26.25" thickBot="1" x14ac:dyDescent="0.3">
      <c r="B94" s="265"/>
      <c r="C94" s="266"/>
      <c r="D94" s="266"/>
      <c r="E94" s="267"/>
      <c r="F94" s="266"/>
      <c r="G94" s="266"/>
      <c r="H94" s="266"/>
      <c r="I94" s="204" t="s">
        <v>179</v>
      </c>
      <c r="J94" s="204" t="s">
        <v>30</v>
      </c>
      <c r="K94" s="204" t="s">
        <v>180</v>
      </c>
      <c r="L94" s="204" t="s">
        <v>179</v>
      </c>
      <c r="M94" s="204" t="s">
        <v>30</v>
      </c>
      <c r="N94" s="204" t="s">
        <v>180</v>
      </c>
      <c r="O94" s="204" t="s">
        <v>179</v>
      </c>
      <c r="P94" s="204" t="s">
        <v>30</v>
      </c>
      <c r="Q94" s="204" t="s">
        <v>180</v>
      </c>
      <c r="R94" s="204" t="s">
        <v>32</v>
      </c>
      <c r="S94" s="204" t="s">
        <v>33</v>
      </c>
      <c r="T94" s="266" t="s">
        <v>34</v>
      </c>
      <c r="U94" s="266"/>
      <c r="V94" s="266"/>
      <c r="W94" s="327"/>
    </row>
    <row r="95" spans="2:25" ht="15.75" thickBot="1" x14ac:dyDescent="0.3">
      <c r="B95" s="60">
        <v>18</v>
      </c>
      <c r="C95" s="330" t="s">
        <v>174</v>
      </c>
      <c r="D95" s="331"/>
      <c r="E95" s="72"/>
      <c r="F95" s="60"/>
      <c r="G95" s="92"/>
      <c r="H95" s="81"/>
      <c r="I95" s="82"/>
      <c r="J95" s="81"/>
      <c r="K95" s="103"/>
      <c r="L95" s="110"/>
      <c r="M95" s="81"/>
      <c r="N95" s="103"/>
      <c r="O95" s="138"/>
      <c r="P95" s="143">
        <f>+O95*G95</f>
        <v>0</v>
      </c>
      <c r="Q95" s="144"/>
      <c r="R95" s="142">
        <f>+I95+L95+O95</f>
        <v>0</v>
      </c>
      <c r="S95" s="141"/>
      <c r="T95" s="83"/>
      <c r="U95" s="84"/>
      <c r="V95" s="216"/>
      <c r="W95" s="217"/>
    </row>
    <row r="96" spans="2:25" ht="44.25" customHeight="1" x14ac:dyDescent="0.25">
      <c r="B96" s="101">
        <v>18.100000000000001</v>
      </c>
      <c r="C96" s="332" t="s">
        <v>181</v>
      </c>
      <c r="D96" s="333"/>
      <c r="E96" s="148" t="s">
        <v>182</v>
      </c>
      <c r="F96" s="101">
        <v>1</v>
      </c>
      <c r="G96" s="149">
        <v>39145890.140000001</v>
      </c>
      <c r="H96" s="161">
        <f>F96*G96</f>
        <v>39145890.140000001</v>
      </c>
      <c r="I96" s="171"/>
      <c r="J96" s="166">
        <f>I96*G96</f>
        <v>0</v>
      </c>
      <c r="K96" s="124">
        <f>+I96/F96</f>
        <v>0</v>
      </c>
      <c r="L96" s="160"/>
      <c r="M96" s="161">
        <f>+L96*G96</f>
        <v>0</v>
      </c>
      <c r="N96" s="124">
        <f>+M96/H96</f>
        <v>0</v>
      </c>
      <c r="O96" s="122">
        <v>1</v>
      </c>
      <c r="P96" s="123">
        <f>+O96*G96</f>
        <v>39145890.140000001</v>
      </c>
      <c r="Q96" s="124">
        <f>+P96/H96</f>
        <v>1</v>
      </c>
      <c r="R96" s="109">
        <f>+I96+L96+O96</f>
        <v>1</v>
      </c>
      <c r="S96" s="78">
        <f>G96*R96</f>
        <v>39145890.140000001</v>
      </c>
      <c r="T96" s="79">
        <f>R96-F96</f>
        <v>0</v>
      </c>
      <c r="U96" s="80" t="str">
        <f>IF(T96&gt;0,"MAYOR","MENOR")</f>
        <v>MENOR</v>
      </c>
      <c r="V96" s="212"/>
      <c r="W96" s="334"/>
    </row>
    <row r="97" spans="2:25" ht="40.5" customHeight="1" thickBot="1" x14ac:dyDescent="0.3">
      <c r="B97" s="73">
        <v>18.2</v>
      </c>
      <c r="C97" s="325" t="s">
        <v>183</v>
      </c>
      <c r="D97" s="326"/>
      <c r="E97" s="74" t="s">
        <v>182</v>
      </c>
      <c r="F97" s="73">
        <v>1</v>
      </c>
      <c r="G97" s="150">
        <v>29236780.34</v>
      </c>
      <c r="H97" s="173">
        <f>F97*G97</f>
        <v>29236780.34</v>
      </c>
      <c r="I97" s="174"/>
      <c r="J97" s="167">
        <f t="shared" ref="J97" si="21">I97*G97</f>
        <v>0</v>
      </c>
      <c r="K97" s="168">
        <f>+I97/F97</f>
        <v>0</v>
      </c>
      <c r="L97" s="112"/>
      <c r="M97" s="78">
        <f>+L97*G97</f>
        <v>0</v>
      </c>
      <c r="N97" s="162">
        <f>+M97/H97</f>
        <v>0</v>
      </c>
      <c r="O97" s="127">
        <v>0.99999999989999999</v>
      </c>
      <c r="P97" s="128">
        <f>+O97*G97</f>
        <v>29236780.337076321</v>
      </c>
      <c r="Q97" s="129">
        <f>+P97/H97</f>
        <v>0.99999999989999999</v>
      </c>
      <c r="R97" s="109">
        <f>+I97+L97+O97</f>
        <v>0.99999999989999999</v>
      </c>
      <c r="S97" s="3">
        <f t="shared" ref="S97" si="22">G97*R97</f>
        <v>29236780.337076321</v>
      </c>
      <c r="T97" s="19">
        <f>R97-F97</f>
        <v>-1.000000082740371E-10</v>
      </c>
      <c r="U97" s="14" t="str">
        <f>IF(T97&gt;0,"MAYOR","MENOR")</f>
        <v>MENOR</v>
      </c>
      <c r="V97" s="218"/>
      <c r="W97" s="253"/>
    </row>
    <row r="98" spans="2:25" ht="15.75" thickBot="1" x14ac:dyDescent="0.3">
      <c r="B98" s="298" t="s">
        <v>184</v>
      </c>
      <c r="C98" s="299"/>
      <c r="D98" s="299"/>
      <c r="E98" s="299"/>
      <c r="F98" s="299"/>
      <c r="G98" s="299"/>
      <c r="H98" s="177">
        <f>SUM(H96:H97)</f>
        <v>68382670.480000004</v>
      </c>
      <c r="I98" s="178"/>
      <c r="J98" s="169">
        <f>SUM(J96:J97)</f>
        <v>0</v>
      </c>
      <c r="K98" s="155"/>
      <c r="L98" s="163"/>
      <c r="M98" s="4">
        <f>SUM(M96:M97)</f>
        <v>0</v>
      </c>
      <c r="N98" s="155"/>
      <c r="O98" s="154"/>
      <c r="P98" s="6"/>
      <c r="Q98" s="155"/>
      <c r="R98" s="151"/>
      <c r="S98" s="7">
        <f>SUM(S96:S97)</f>
        <v>68382670.477076322</v>
      </c>
      <c r="T98" s="6"/>
      <c r="U98" s="6"/>
      <c r="V98" s="309"/>
      <c r="W98" s="310"/>
    </row>
    <row r="99" spans="2:25" x14ac:dyDescent="0.25">
      <c r="B99" s="300" t="s">
        <v>185</v>
      </c>
      <c r="C99" s="301"/>
      <c r="D99" s="301"/>
      <c r="E99" s="302">
        <v>0.19</v>
      </c>
      <c r="F99" s="302"/>
      <c r="G99" s="302"/>
      <c r="H99" s="175"/>
      <c r="I99" s="176"/>
      <c r="J99" s="170">
        <f>J98*$E$99</f>
        <v>0</v>
      </c>
      <c r="K99" s="157"/>
      <c r="L99" s="164"/>
      <c r="M99" s="8">
        <f>M98*$E$99</f>
        <v>0</v>
      </c>
      <c r="N99" s="157"/>
      <c r="O99" s="156"/>
      <c r="P99" s="9"/>
      <c r="Q99" s="157"/>
      <c r="R99" s="152"/>
      <c r="S99" s="10"/>
      <c r="T99" s="9"/>
      <c r="U99" s="9"/>
      <c r="V99" s="311"/>
      <c r="W99" s="312"/>
    </row>
    <row r="100" spans="2:25" x14ac:dyDescent="0.25">
      <c r="B100" s="264" t="s">
        <v>186</v>
      </c>
      <c r="C100" s="220"/>
      <c r="D100" s="220"/>
      <c r="E100" s="220"/>
      <c r="F100" s="220"/>
      <c r="G100" s="220"/>
      <c r="H100" s="4">
        <f>SUM(H98:H99)</f>
        <v>68382670.480000004</v>
      </c>
      <c r="I100" s="172"/>
      <c r="J100" s="169">
        <f>SUM(J98:J99)</f>
        <v>0</v>
      </c>
      <c r="K100" s="159" t="str">
        <f>IFERROR(H100/J100,"")</f>
        <v/>
      </c>
      <c r="L100" s="165"/>
      <c r="M100" s="4">
        <f>SUM(M98:M99)</f>
        <v>0</v>
      </c>
      <c r="N100" s="159" t="str">
        <f>IFERROR(K100/M100,"")</f>
        <v/>
      </c>
      <c r="O100" s="158"/>
      <c r="P100" s="11"/>
      <c r="Q100" s="159"/>
      <c r="R100" s="153"/>
      <c r="S100" s="12">
        <f>SUM(S98:S99)</f>
        <v>68382670.477076322</v>
      </c>
      <c r="T100" s="11"/>
      <c r="U100" s="11"/>
      <c r="V100" s="309"/>
      <c r="W100" s="310"/>
    </row>
    <row r="101" spans="2:25" ht="15.75" thickBot="1" x14ac:dyDescent="0.3">
      <c r="B101" s="306"/>
      <c r="C101" s="307"/>
      <c r="D101" s="307"/>
      <c r="E101" s="307"/>
      <c r="F101" s="307"/>
      <c r="G101" s="308"/>
      <c r="H101" s="179"/>
      <c r="I101" s="180"/>
      <c r="J101" s="183"/>
      <c r="K101" s="180"/>
      <c r="L101" s="183"/>
      <c r="M101" s="179"/>
      <c r="N101" s="180"/>
      <c r="O101" s="183"/>
      <c r="P101" s="179"/>
      <c r="Q101" s="180"/>
      <c r="R101" s="184"/>
      <c r="S101" s="179"/>
      <c r="T101" s="179"/>
      <c r="U101" s="179"/>
      <c r="V101" s="313"/>
      <c r="W101" s="308"/>
    </row>
    <row r="102" spans="2:25" ht="15" customHeight="1" thickBot="1" x14ac:dyDescent="0.3">
      <c r="B102" s="303" t="s">
        <v>187</v>
      </c>
      <c r="C102" s="304"/>
      <c r="D102" s="304"/>
      <c r="E102" s="304"/>
      <c r="F102" s="304"/>
      <c r="G102" s="305"/>
      <c r="H102" s="181">
        <f>H89+H100</f>
        <v>961713502.01834321</v>
      </c>
      <c r="I102" s="182" t="s">
        <v>171</v>
      </c>
      <c r="J102" s="185"/>
      <c r="K102" s="186"/>
      <c r="L102" s="187" t="s">
        <v>172</v>
      </c>
      <c r="M102" s="188">
        <f ca="1">M89+M100</f>
        <v>0</v>
      </c>
      <c r="N102" s="189"/>
      <c r="O102" s="187" t="s">
        <v>173</v>
      </c>
      <c r="P102" s="190">
        <f>SUM(P95:P101)</f>
        <v>68382670.477076322</v>
      </c>
      <c r="Q102" s="189"/>
      <c r="R102" s="191" t="s">
        <v>173</v>
      </c>
      <c r="S102" s="192">
        <f>+S89+S100</f>
        <v>961713502.01707625</v>
      </c>
      <c r="T102" s="193"/>
      <c r="U102" s="193"/>
      <c r="V102" s="314"/>
      <c r="W102" s="315"/>
    </row>
    <row r="103" spans="2:25" x14ac:dyDescent="0.25">
      <c r="B103" s="301"/>
      <c r="C103" s="301"/>
      <c r="D103" s="301"/>
      <c r="E103" s="301"/>
      <c r="F103" s="301"/>
      <c r="G103" s="301"/>
      <c r="H103" s="301"/>
      <c r="I103" s="301"/>
      <c r="J103" s="301"/>
      <c r="K103" s="301"/>
      <c r="L103" s="301"/>
      <c r="M103" s="301"/>
      <c r="N103" s="301"/>
      <c r="O103" s="301"/>
      <c r="P103" s="301"/>
      <c r="Q103" s="301"/>
      <c r="R103" s="301"/>
      <c r="S103" s="301"/>
      <c r="T103" s="301"/>
      <c r="U103" s="301"/>
      <c r="V103" s="301"/>
      <c r="W103" s="301"/>
      <c r="Y103" s="102"/>
    </row>
    <row r="104" spans="2:25" x14ac:dyDescent="0.25">
      <c r="B104" s="220" t="s">
        <v>188</v>
      </c>
      <c r="C104" s="220"/>
      <c r="D104" s="220"/>
      <c r="E104" s="220"/>
      <c r="F104" s="220"/>
      <c r="G104" s="220"/>
      <c r="H104" s="220"/>
      <c r="I104" s="220"/>
      <c r="J104" s="220"/>
      <c r="K104" s="220"/>
      <c r="L104" s="220"/>
      <c r="M104" s="220"/>
      <c r="N104" s="220"/>
      <c r="O104" s="220"/>
      <c r="P104" s="220"/>
      <c r="Q104" s="220"/>
      <c r="R104" s="220"/>
      <c r="S104" s="220"/>
      <c r="T104" s="220"/>
      <c r="U104" s="220"/>
      <c r="V104" s="220"/>
      <c r="W104" s="220"/>
    </row>
    <row r="105" spans="2:25" ht="15" customHeight="1" x14ac:dyDescent="0.25">
      <c r="B105" s="220" t="s">
        <v>17</v>
      </c>
      <c r="C105" s="220" t="s">
        <v>189</v>
      </c>
      <c r="D105" s="220"/>
      <c r="E105" s="220" t="s">
        <v>19</v>
      </c>
      <c r="F105" s="316" t="s">
        <v>190</v>
      </c>
      <c r="G105" s="317"/>
      <c r="H105" s="317"/>
      <c r="I105" s="318"/>
      <c r="J105" s="229" t="s">
        <v>25</v>
      </c>
      <c r="K105" s="247"/>
      <c r="L105" s="247"/>
      <c r="M105" s="247"/>
      <c r="N105" s="247"/>
      <c r="O105" s="247"/>
      <c r="P105" s="247"/>
      <c r="Q105" s="247"/>
      <c r="R105" s="247"/>
      <c r="S105" s="247"/>
      <c r="T105" s="247"/>
      <c r="U105" s="247"/>
      <c r="V105" s="247"/>
      <c r="W105" s="230"/>
    </row>
    <row r="106" spans="2:25" ht="15" customHeight="1" x14ac:dyDescent="0.25">
      <c r="B106" s="220"/>
      <c r="C106" s="220"/>
      <c r="D106" s="220"/>
      <c r="E106" s="226"/>
      <c r="F106" s="220" t="s">
        <v>26</v>
      </c>
      <c r="G106" s="220" t="s">
        <v>27</v>
      </c>
      <c r="H106" s="229" t="s">
        <v>28</v>
      </c>
      <c r="I106" s="230"/>
      <c r="J106" s="248"/>
      <c r="K106" s="249"/>
      <c r="L106" s="249"/>
      <c r="M106" s="249"/>
      <c r="N106" s="249"/>
      <c r="O106" s="249"/>
      <c r="P106" s="249"/>
      <c r="Q106" s="249"/>
      <c r="R106" s="249"/>
      <c r="S106" s="249"/>
      <c r="T106" s="249"/>
      <c r="U106" s="249"/>
      <c r="V106" s="249"/>
      <c r="W106" s="250"/>
    </row>
    <row r="107" spans="2:25" ht="15.75" thickBot="1" x14ac:dyDescent="0.3">
      <c r="B107" s="226"/>
      <c r="C107" s="220"/>
      <c r="D107" s="220"/>
      <c r="E107" s="226"/>
      <c r="F107" s="226"/>
      <c r="G107" s="226"/>
      <c r="H107" s="231"/>
      <c r="I107" s="232"/>
      <c r="J107" s="231"/>
      <c r="K107" s="251"/>
      <c r="L107" s="251"/>
      <c r="M107" s="251"/>
      <c r="N107" s="251"/>
      <c r="O107" s="251"/>
      <c r="P107" s="251"/>
      <c r="Q107" s="251"/>
      <c r="R107" s="251"/>
      <c r="S107" s="251"/>
      <c r="T107" s="251"/>
      <c r="U107" s="251"/>
      <c r="V107" s="251"/>
      <c r="W107" s="232"/>
    </row>
    <row r="108" spans="2:25" x14ac:dyDescent="0.25">
      <c r="B108" s="1" t="s">
        <v>191</v>
      </c>
      <c r="C108" s="297" t="s">
        <v>192</v>
      </c>
      <c r="D108" s="297"/>
      <c r="E108" s="1" t="s">
        <v>51</v>
      </c>
      <c r="F108" s="2">
        <v>1</v>
      </c>
      <c r="G108" s="93">
        <v>2606321.9500000002</v>
      </c>
      <c r="H108" s="276">
        <f>F108*G108</f>
        <v>2606321.9500000002</v>
      </c>
      <c r="I108" s="277"/>
      <c r="J108" s="218"/>
      <c r="K108" s="252"/>
      <c r="L108" s="252"/>
      <c r="M108" s="252"/>
      <c r="N108" s="252"/>
      <c r="O108" s="252"/>
      <c r="P108" s="252"/>
      <c r="Q108" s="252"/>
      <c r="R108" s="252"/>
      <c r="S108" s="252"/>
      <c r="T108" s="252"/>
      <c r="U108" s="252"/>
      <c r="V108" s="252"/>
      <c r="W108" s="253"/>
    </row>
    <row r="109" spans="2:25" ht="28.5" customHeight="1" x14ac:dyDescent="0.25">
      <c r="B109" s="1" t="s">
        <v>193</v>
      </c>
      <c r="C109" s="319" t="s">
        <v>194</v>
      </c>
      <c r="D109" s="319"/>
      <c r="E109" s="1" t="s">
        <v>59</v>
      </c>
      <c r="F109" s="2">
        <v>123.7</v>
      </c>
      <c r="G109" s="94">
        <v>98836</v>
      </c>
      <c r="H109" s="276">
        <f t="shared" ref="H109" si="23">F109*G109</f>
        <v>12226013.200000001</v>
      </c>
      <c r="I109" s="277"/>
      <c r="J109" s="218" t="s">
        <v>195</v>
      </c>
      <c r="K109" s="252"/>
      <c r="L109" s="252"/>
      <c r="M109" s="252"/>
      <c r="N109" s="252"/>
      <c r="O109" s="252"/>
      <c r="P109" s="252"/>
      <c r="Q109" s="252"/>
      <c r="R109" s="252"/>
      <c r="S109" s="252"/>
      <c r="T109" s="252"/>
      <c r="U109" s="252"/>
      <c r="V109" s="252"/>
      <c r="W109" s="253"/>
    </row>
    <row r="110" spans="2:25" x14ac:dyDescent="0.25">
      <c r="B110" s="220" t="s">
        <v>196</v>
      </c>
      <c r="C110" s="220"/>
      <c r="D110" s="220"/>
      <c r="E110" s="220"/>
      <c r="F110" s="220"/>
      <c r="G110" s="220"/>
      <c r="H110" s="278">
        <f>+H108+H109</f>
        <v>14832335.150000002</v>
      </c>
      <c r="I110" s="279"/>
      <c r="J110" s="269"/>
      <c r="K110" s="270"/>
      <c r="L110" s="270"/>
      <c r="M110" s="270"/>
      <c r="N110" s="270"/>
      <c r="O110" s="270"/>
      <c r="P110" s="270"/>
      <c r="Q110" s="270"/>
      <c r="R110" s="270"/>
      <c r="S110" s="270"/>
      <c r="T110" s="270"/>
      <c r="U110" s="270"/>
      <c r="V110" s="270"/>
      <c r="W110" s="271"/>
    </row>
    <row r="111" spans="2:25" x14ac:dyDescent="0.25">
      <c r="B111" s="295" t="s">
        <v>197</v>
      </c>
      <c r="C111" s="295"/>
      <c r="D111" s="295"/>
      <c r="E111" s="296">
        <f>E85</f>
        <v>0.18</v>
      </c>
      <c r="F111" s="296"/>
      <c r="G111" s="296"/>
      <c r="H111" s="272">
        <f>H110*E111</f>
        <v>2669820.3270000005</v>
      </c>
      <c r="I111" s="273"/>
      <c r="J111" s="269"/>
      <c r="K111" s="270"/>
      <c r="L111" s="270"/>
      <c r="M111" s="270"/>
      <c r="N111" s="270"/>
      <c r="O111" s="270"/>
      <c r="P111" s="270"/>
      <c r="Q111" s="270"/>
      <c r="R111" s="270"/>
      <c r="S111" s="270"/>
      <c r="T111" s="270"/>
      <c r="U111" s="270"/>
      <c r="V111" s="270"/>
      <c r="W111" s="271"/>
    </row>
    <row r="112" spans="2:25" x14ac:dyDescent="0.25">
      <c r="B112" s="295" t="s">
        <v>167</v>
      </c>
      <c r="C112" s="295"/>
      <c r="D112" s="295"/>
      <c r="E112" s="296">
        <f>E86</f>
        <v>0.01</v>
      </c>
      <c r="F112" s="296"/>
      <c r="G112" s="296"/>
      <c r="H112" s="272">
        <f>H110*E112</f>
        <v>148323.35150000002</v>
      </c>
      <c r="I112" s="273"/>
      <c r="J112" s="269"/>
      <c r="K112" s="270"/>
      <c r="L112" s="270"/>
      <c r="M112" s="270"/>
      <c r="N112" s="270"/>
      <c r="O112" s="270"/>
      <c r="P112" s="270"/>
      <c r="Q112" s="270"/>
      <c r="R112" s="270"/>
      <c r="S112" s="270"/>
      <c r="T112" s="270"/>
      <c r="U112" s="270"/>
      <c r="V112" s="270"/>
      <c r="W112" s="271"/>
    </row>
    <row r="113" spans="2:23" x14ac:dyDescent="0.25">
      <c r="B113" s="295" t="s">
        <v>198</v>
      </c>
      <c r="C113" s="295"/>
      <c r="D113" s="295"/>
      <c r="E113" s="296">
        <f>E87</f>
        <v>0.04</v>
      </c>
      <c r="F113" s="296"/>
      <c r="G113" s="296"/>
      <c r="H113" s="272">
        <f>H110*E113</f>
        <v>593293.40600000008</v>
      </c>
      <c r="I113" s="273"/>
      <c r="J113" s="269"/>
      <c r="K113" s="270"/>
      <c r="L113" s="270"/>
      <c r="M113" s="270"/>
      <c r="N113" s="270"/>
      <c r="O113" s="270"/>
      <c r="P113" s="270"/>
      <c r="Q113" s="270"/>
      <c r="R113" s="270"/>
      <c r="S113" s="270"/>
      <c r="T113" s="270"/>
      <c r="U113" s="270"/>
      <c r="V113" s="270"/>
      <c r="W113" s="271"/>
    </row>
    <row r="114" spans="2:23" x14ac:dyDescent="0.25">
      <c r="B114" s="295" t="s">
        <v>169</v>
      </c>
      <c r="C114" s="295"/>
      <c r="D114" s="295"/>
      <c r="E114" s="296">
        <f>E88</f>
        <v>0.19</v>
      </c>
      <c r="F114" s="296"/>
      <c r="G114" s="296"/>
      <c r="H114" s="272">
        <f>H113*E114</f>
        <v>112725.74714000002</v>
      </c>
      <c r="I114" s="273"/>
      <c r="J114" s="269"/>
      <c r="K114" s="270"/>
      <c r="L114" s="270"/>
      <c r="M114" s="270"/>
      <c r="N114" s="270"/>
      <c r="O114" s="270"/>
      <c r="P114" s="270"/>
      <c r="Q114" s="270"/>
      <c r="R114" s="270"/>
      <c r="S114" s="270"/>
      <c r="T114" s="270"/>
      <c r="U114" s="270"/>
      <c r="V114" s="270"/>
      <c r="W114" s="271"/>
    </row>
    <row r="115" spans="2:23" x14ac:dyDescent="0.25">
      <c r="B115" s="289" t="s">
        <v>171</v>
      </c>
      <c r="C115" s="289"/>
      <c r="D115" s="289"/>
      <c r="E115" s="289"/>
      <c r="F115" s="289"/>
      <c r="G115" s="289"/>
      <c r="H115" s="274">
        <f>+SUM(H110:I114)</f>
        <v>18356497.981640004</v>
      </c>
      <c r="I115" s="275"/>
      <c r="J115" s="269"/>
      <c r="K115" s="270"/>
      <c r="L115" s="270"/>
      <c r="M115" s="270"/>
      <c r="N115" s="270"/>
      <c r="O115" s="270"/>
      <c r="P115" s="270"/>
      <c r="Q115" s="270"/>
      <c r="R115" s="270"/>
      <c r="S115" s="270"/>
      <c r="T115" s="270"/>
      <c r="U115" s="270"/>
      <c r="V115" s="270"/>
      <c r="W115" s="271"/>
    </row>
    <row r="116" spans="2:23" x14ac:dyDescent="0.25">
      <c r="B116" s="290"/>
      <c r="C116" s="290"/>
      <c r="D116" s="290"/>
      <c r="E116" s="290"/>
      <c r="F116" s="290"/>
      <c r="G116" s="290"/>
      <c r="H116" s="290"/>
      <c r="I116" s="290"/>
      <c r="J116" s="290"/>
      <c r="K116" s="290"/>
      <c r="L116" s="290"/>
      <c r="M116" s="290"/>
      <c r="N116" s="290"/>
      <c r="O116" s="290"/>
      <c r="P116" s="290"/>
      <c r="Q116" s="290"/>
      <c r="R116" s="290"/>
      <c r="S116" s="290"/>
      <c r="T116" s="290"/>
      <c r="U116" s="290"/>
      <c r="V116" s="290"/>
      <c r="W116" s="290"/>
    </row>
    <row r="117" spans="2:23" x14ac:dyDescent="0.25">
      <c r="B117" s="289" t="s">
        <v>199</v>
      </c>
      <c r="C117" s="289"/>
      <c r="D117" s="289"/>
      <c r="E117" s="289"/>
      <c r="F117" s="289"/>
      <c r="G117" s="289"/>
      <c r="H117" s="291">
        <f>+S102+H115</f>
        <v>980069999.99871624</v>
      </c>
      <c r="I117" s="291"/>
      <c r="J117" s="292"/>
      <c r="K117" s="293"/>
      <c r="L117" s="293"/>
      <c r="M117" s="293"/>
      <c r="N117" s="293"/>
      <c r="O117" s="293"/>
      <c r="P117" s="293"/>
      <c r="Q117" s="293"/>
      <c r="R117" s="293"/>
      <c r="S117" s="293"/>
      <c r="T117" s="293"/>
      <c r="U117" s="293"/>
      <c r="V117" s="293"/>
      <c r="W117" s="294"/>
    </row>
    <row r="118" spans="2:23" x14ac:dyDescent="0.25">
      <c r="B118" s="280" t="s">
        <v>200</v>
      </c>
      <c r="C118" s="280"/>
      <c r="D118" s="280"/>
      <c r="E118" s="280"/>
      <c r="F118" s="280"/>
      <c r="G118" s="280" t="s">
        <v>201</v>
      </c>
      <c r="H118" s="280"/>
      <c r="I118" s="280"/>
      <c r="J118" s="280"/>
      <c r="K118" s="281"/>
      <c r="L118" s="281"/>
      <c r="M118" s="281"/>
      <c r="N118" s="281"/>
      <c r="O118" s="281"/>
      <c r="P118" s="281"/>
      <c r="Q118" s="281"/>
      <c r="R118" s="281"/>
      <c r="S118" s="281"/>
      <c r="T118" s="281"/>
      <c r="U118" s="281"/>
      <c r="V118" s="281"/>
      <c r="W118" s="281"/>
    </row>
    <row r="119" spans="2:23" x14ac:dyDescent="0.25">
      <c r="B119" s="280"/>
      <c r="C119" s="280"/>
      <c r="D119" s="280"/>
      <c r="E119" s="280"/>
      <c r="F119" s="280"/>
      <c r="G119" s="280"/>
      <c r="H119" s="280"/>
      <c r="I119" s="280"/>
      <c r="J119" s="280"/>
      <c r="K119" s="281"/>
      <c r="L119" s="281"/>
      <c r="M119" s="281"/>
      <c r="N119" s="281"/>
      <c r="O119" s="281"/>
      <c r="P119" s="281"/>
      <c r="Q119" s="281"/>
      <c r="R119" s="281"/>
      <c r="S119" s="281"/>
      <c r="T119" s="281"/>
      <c r="U119" s="281"/>
      <c r="V119" s="281"/>
      <c r="W119" s="281"/>
    </row>
    <row r="120" spans="2:23" x14ac:dyDescent="0.25">
      <c r="B120" s="280"/>
      <c r="C120" s="280"/>
      <c r="D120" s="280"/>
      <c r="E120" s="280"/>
      <c r="F120" s="280"/>
      <c r="G120" s="280"/>
      <c r="H120" s="280"/>
      <c r="I120" s="280"/>
      <c r="J120" s="280"/>
      <c r="K120" s="281"/>
      <c r="L120" s="281"/>
      <c r="M120" s="281"/>
      <c r="N120" s="281"/>
      <c r="O120" s="281"/>
      <c r="P120" s="281"/>
      <c r="Q120" s="281"/>
      <c r="R120" s="281"/>
      <c r="S120" s="281"/>
      <c r="T120" s="281"/>
      <c r="U120" s="281"/>
      <c r="V120" s="281"/>
      <c r="W120" s="281"/>
    </row>
    <row r="121" spans="2:23" x14ac:dyDescent="0.25">
      <c r="B121" s="280"/>
      <c r="C121" s="280"/>
      <c r="D121" s="280"/>
      <c r="E121" s="280"/>
      <c r="F121" s="280"/>
      <c r="G121" s="280"/>
      <c r="H121" s="280"/>
      <c r="I121" s="280"/>
      <c r="J121" s="280"/>
      <c r="K121" s="281"/>
      <c r="L121" s="281"/>
      <c r="M121" s="281"/>
      <c r="N121" s="281"/>
      <c r="O121" s="281"/>
      <c r="P121" s="281"/>
      <c r="Q121" s="281"/>
      <c r="R121" s="281"/>
      <c r="S121" s="281"/>
      <c r="T121" s="281"/>
      <c r="U121" s="281"/>
      <c r="V121" s="281"/>
      <c r="W121" s="281"/>
    </row>
    <row r="122" spans="2:23" x14ac:dyDescent="0.25">
      <c r="B122" s="280"/>
      <c r="C122" s="280"/>
      <c r="D122" s="280"/>
      <c r="E122" s="280"/>
      <c r="F122" s="280"/>
      <c r="G122" s="280"/>
      <c r="H122" s="280"/>
      <c r="I122" s="280"/>
      <c r="J122" s="280"/>
      <c r="K122" s="281"/>
      <c r="L122" s="281"/>
      <c r="M122" s="281"/>
      <c r="N122" s="281"/>
      <c r="O122" s="281"/>
      <c r="P122" s="281"/>
      <c r="Q122" s="281"/>
      <c r="R122" s="281"/>
      <c r="S122" s="281"/>
      <c r="T122" s="281"/>
      <c r="U122" s="281"/>
      <c r="V122" s="281"/>
      <c r="W122" s="281"/>
    </row>
    <row r="123" spans="2:23" x14ac:dyDescent="0.25">
      <c r="B123" s="280"/>
      <c r="C123" s="280"/>
      <c r="D123" s="280"/>
      <c r="E123" s="280"/>
      <c r="F123" s="280"/>
      <c r="G123" s="280"/>
      <c r="H123" s="280"/>
      <c r="I123" s="280"/>
      <c r="J123" s="280"/>
      <c r="K123" s="281"/>
      <c r="L123" s="281"/>
      <c r="M123" s="281"/>
      <c r="N123" s="281"/>
      <c r="O123" s="281"/>
      <c r="P123" s="281"/>
      <c r="Q123" s="281"/>
      <c r="R123" s="281"/>
      <c r="S123" s="281"/>
      <c r="T123" s="281"/>
      <c r="U123" s="281"/>
      <c r="V123" s="281"/>
      <c r="W123" s="281"/>
    </row>
    <row r="126" spans="2:23" x14ac:dyDescent="0.25">
      <c r="H126" s="117"/>
      <c r="J126" s="102"/>
    </row>
    <row r="127" spans="2:23" x14ac:dyDescent="0.25">
      <c r="I127" s="117"/>
    </row>
  </sheetData>
  <mergeCells count="274">
    <mergeCell ref="P12:P13"/>
    <mergeCell ref="Q12:Q13"/>
    <mergeCell ref="V76:W76"/>
    <mergeCell ref="V77:W77"/>
    <mergeCell ref="V78:W78"/>
    <mergeCell ref="V79:W79"/>
    <mergeCell ref="V80:W80"/>
    <mergeCell ref="V58:W58"/>
    <mergeCell ref="V59:W59"/>
    <mergeCell ref="V60:W60"/>
    <mergeCell ref="V61:W61"/>
    <mergeCell ref="V62:W62"/>
    <mergeCell ref="V63:W63"/>
    <mergeCell ref="V64:W64"/>
    <mergeCell ref="V65:W65"/>
    <mergeCell ref="V66:W66"/>
    <mergeCell ref="T12:U13"/>
    <mergeCell ref="V26:W26"/>
    <mergeCell ref="V27:W27"/>
    <mergeCell ref="V28:W28"/>
    <mergeCell ref="V29:W29"/>
    <mergeCell ref="V30:W30"/>
    <mergeCell ref="V48:W48"/>
    <mergeCell ref="V35:W35"/>
    <mergeCell ref="C74:D74"/>
    <mergeCell ref="C75:D75"/>
    <mergeCell ref="C76:D76"/>
    <mergeCell ref="C77:D77"/>
    <mergeCell ref="C78:D78"/>
    <mergeCell ref="C79:D79"/>
    <mergeCell ref="C80:D80"/>
    <mergeCell ref="C81:D81"/>
    <mergeCell ref="C65:D65"/>
    <mergeCell ref="C66:D66"/>
    <mergeCell ref="C67:D67"/>
    <mergeCell ref="C68:D68"/>
    <mergeCell ref="C69:D69"/>
    <mergeCell ref="C70:D70"/>
    <mergeCell ref="C71:D71"/>
    <mergeCell ref="C72:D72"/>
    <mergeCell ref="C73:D73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22:D22"/>
    <mergeCell ref="C23:D23"/>
    <mergeCell ref="C24:D24"/>
    <mergeCell ref="C25:D25"/>
    <mergeCell ref="C17:D17"/>
    <mergeCell ref="V17:W17"/>
    <mergeCell ref="C18:D18"/>
    <mergeCell ref="V18:W18"/>
    <mergeCell ref="C19:D19"/>
    <mergeCell ref="V19:W19"/>
    <mergeCell ref="V22:W22"/>
    <mergeCell ref="V23:W23"/>
    <mergeCell ref="V24:W24"/>
    <mergeCell ref="V25:W25"/>
    <mergeCell ref="B6:D6"/>
    <mergeCell ref="E6:W6"/>
    <mergeCell ref="C14:D14"/>
    <mergeCell ref="V14:W14"/>
    <mergeCell ref="C15:D15"/>
    <mergeCell ref="V15:W15"/>
    <mergeCell ref="C16:D16"/>
    <mergeCell ref="V16:W16"/>
    <mergeCell ref="H12:H13"/>
    <mergeCell ref="I12:I13"/>
    <mergeCell ref="J12:J13"/>
    <mergeCell ref="K12:K13"/>
    <mergeCell ref="R12:R13"/>
    <mergeCell ref="S12:S13"/>
    <mergeCell ref="C11:D13"/>
    <mergeCell ref="E11:E13"/>
    <mergeCell ref="F11:H11"/>
    <mergeCell ref="I11:K11"/>
    <mergeCell ref="R11:U11"/>
    <mergeCell ref="V11:W13"/>
    <mergeCell ref="F12:F13"/>
    <mergeCell ref="G12:G13"/>
    <mergeCell ref="O11:Q11"/>
    <mergeCell ref="O12:O13"/>
    <mergeCell ref="C83:D83"/>
    <mergeCell ref="V83:W83"/>
    <mergeCell ref="C95:D95"/>
    <mergeCell ref="V95:W95"/>
    <mergeCell ref="C96:D96"/>
    <mergeCell ref="V96:W96"/>
    <mergeCell ref="C20:D20"/>
    <mergeCell ref="V20:W20"/>
    <mergeCell ref="C21:D21"/>
    <mergeCell ref="V21:W21"/>
    <mergeCell ref="C82:D82"/>
    <mergeCell ref="V82:W82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B86:D86"/>
    <mergeCell ref="V86:W86"/>
    <mergeCell ref="B84:G84"/>
    <mergeCell ref="V84:W84"/>
    <mergeCell ref="E85:G85"/>
    <mergeCell ref="E86:G86"/>
    <mergeCell ref="E87:G87"/>
    <mergeCell ref="C97:D97"/>
    <mergeCell ref="V97:W97"/>
    <mergeCell ref="V92:W94"/>
    <mergeCell ref="F93:F94"/>
    <mergeCell ref="G93:G94"/>
    <mergeCell ref="H93:H94"/>
    <mergeCell ref="T94:U94"/>
    <mergeCell ref="B98:G98"/>
    <mergeCell ref="B99:D99"/>
    <mergeCell ref="E99:G99"/>
    <mergeCell ref="B102:G102"/>
    <mergeCell ref="B101:G101"/>
    <mergeCell ref="V98:W98"/>
    <mergeCell ref="V99:W99"/>
    <mergeCell ref="V100:W100"/>
    <mergeCell ref="V101:W101"/>
    <mergeCell ref="V102:W102"/>
    <mergeCell ref="F105:I105"/>
    <mergeCell ref="B100:G100"/>
    <mergeCell ref="B103:W103"/>
    <mergeCell ref="B104:W104"/>
    <mergeCell ref="B105:B107"/>
    <mergeCell ref="C108:D108"/>
    <mergeCell ref="C109:D109"/>
    <mergeCell ref="B118:F123"/>
    <mergeCell ref="G118:J123"/>
    <mergeCell ref="K118:W123"/>
    <mergeCell ref="B2:D4"/>
    <mergeCell ref="L11:N11"/>
    <mergeCell ref="L12:L13"/>
    <mergeCell ref="M12:M13"/>
    <mergeCell ref="N12:N13"/>
    <mergeCell ref="B115:G115"/>
    <mergeCell ref="B116:W116"/>
    <mergeCell ref="B117:G117"/>
    <mergeCell ref="H117:I117"/>
    <mergeCell ref="J117:W117"/>
    <mergeCell ref="B113:D113"/>
    <mergeCell ref="E113:G113"/>
    <mergeCell ref="B114:D114"/>
    <mergeCell ref="E114:G114"/>
    <mergeCell ref="B110:G110"/>
    <mergeCell ref="B111:D111"/>
    <mergeCell ref="E111:G111"/>
    <mergeCell ref="B112:D112"/>
    <mergeCell ref="E112:G112"/>
    <mergeCell ref="J113:W113"/>
    <mergeCell ref="J114:W114"/>
    <mergeCell ref="J115:W115"/>
    <mergeCell ref="H112:I112"/>
    <mergeCell ref="H113:I113"/>
    <mergeCell ref="H114:I114"/>
    <mergeCell ref="H115:I115"/>
    <mergeCell ref="H108:I108"/>
    <mergeCell ref="H109:I109"/>
    <mergeCell ref="H110:I110"/>
    <mergeCell ref="H111:I111"/>
    <mergeCell ref="J110:W110"/>
    <mergeCell ref="J111:W111"/>
    <mergeCell ref="J112:W112"/>
    <mergeCell ref="V2:W2"/>
    <mergeCell ref="V3:W3"/>
    <mergeCell ref="V4:W4"/>
    <mergeCell ref="E2:T2"/>
    <mergeCell ref="E3:T4"/>
    <mergeCell ref="J105:W107"/>
    <mergeCell ref="J108:W108"/>
    <mergeCell ref="J109:W109"/>
    <mergeCell ref="B5:D5"/>
    <mergeCell ref="E5:W5"/>
    <mergeCell ref="L92:N93"/>
    <mergeCell ref="B89:G89"/>
    <mergeCell ref="V89:W89"/>
    <mergeCell ref="B90:W90"/>
    <mergeCell ref="B91:W91"/>
    <mergeCell ref="B92:B94"/>
    <mergeCell ref="C92:D94"/>
    <mergeCell ref="E92:E94"/>
    <mergeCell ref="F92:H92"/>
    <mergeCell ref="I92:K93"/>
    <mergeCell ref="R92:U93"/>
    <mergeCell ref="B87:D87"/>
    <mergeCell ref="V88:W88"/>
    <mergeCell ref="B85:D85"/>
    <mergeCell ref="B10:W10"/>
    <mergeCell ref="B11:B13"/>
    <mergeCell ref="B7:D7"/>
    <mergeCell ref="E7:W7"/>
    <mergeCell ref="B8:D8"/>
    <mergeCell ref="E8:W8"/>
    <mergeCell ref="B9:D9"/>
    <mergeCell ref="E9:W9"/>
    <mergeCell ref="F106:F107"/>
    <mergeCell ref="G106:G107"/>
    <mergeCell ref="H106:I107"/>
    <mergeCell ref="C105:D107"/>
    <mergeCell ref="E105:E107"/>
    <mergeCell ref="V87:W87"/>
    <mergeCell ref="B88:D88"/>
    <mergeCell ref="E88:G88"/>
    <mergeCell ref="V31:W31"/>
    <mergeCell ref="V32:W32"/>
    <mergeCell ref="V33:W33"/>
    <mergeCell ref="V34:W34"/>
    <mergeCell ref="V44:W44"/>
    <mergeCell ref="V45:W45"/>
    <mergeCell ref="V46:W46"/>
    <mergeCell ref="V47:W47"/>
    <mergeCell ref="O92:Q93"/>
    <mergeCell ref="V49:W49"/>
    <mergeCell ref="V50:W50"/>
    <mergeCell ref="V51:W51"/>
    <mergeCell ref="V52:W52"/>
    <mergeCell ref="V53:W53"/>
    <mergeCell ref="V54:W54"/>
    <mergeCell ref="V55:W55"/>
    <mergeCell ref="V56:W56"/>
    <mergeCell ref="V57:W57"/>
    <mergeCell ref="V85:W85"/>
    <mergeCell ref="V81:W81"/>
    <mergeCell ref="V67:W67"/>
    <mergeCell ref="V68:W68"/>
    <mergeCell ref="V69:W69"/>
    <mergeCell ref="V70:W70"/>
    <mergeCell ref="V71:W71"/>
    <mergeCell ref="V72:W72"/>
    <mergeCell ref="V73:W73"/>
    <mergeCell ref="V74:W74"/>
    <mergeCell ref="V75:W75"/>
    <mergeCell ref="V36:W36"/>
    <mergeCell ref="V37:W37"/>
    <mergeCell ref="V38:W38"/>
    <mergeCell ref="V39:W39"/>
    <mergeCell ref="V40:W40"/>
    <mergeCell ref="V41:W41"/>
    <mergeCell ref="V42:W42"/>
    <mergeCell ref="V43:W43"/>
  </mergeCells>
  <phoneticPr fontId="17" type="noConversion"/>
  <pageMargins left="0.25" right="0.25" top="0.75" bottom="0.75" header="0.3" footer="0.3"/>
  <pageSetup paperSize="9" scale="33" fitToHeight="0" orientation="landscape" r:id="rId1"/>
  <rowBreaks count="2" manualBreakCount="2">
    <brk id="32" max="16383" man="1"/>
    <brk id="6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GA-JELOG-FR-092</vt:lpstr>
      <vt:lpstr>'GA-JELOG-FR-092'!Área_de_impresión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TE. JONATHAN RODRIGUEZ GOMEZ</dc:creator>
  <cp:keywords/>
  <dc:description/>
  <cp:lastModifiedBy>ST. JEFFERY GIOVANNY CHIQUILLO SALAMANCA</cp:lastModifiedBy>
  <cp:revision/>
  <dcterms:created xsi:type="dcterms:W3CDTF">2023-10-04T17:19:03Z</dcterms:created>
  <dcterms:modified xsi:type="dcterms:W3CDTF">2024-02-28T13:45:48Z</dcterms:modified>
  <cp:category/>
  <cp:contentStatus/>
</cp:coreProperties>
</file>